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75" yWindow="-75" windowWidth="12765" windowHeight="11640"/>
  </bookViews>
  <sheets>
    <sheet name="Бр" sheetId="1" r:id="rId1"/>
    <sheet name="Поселения" sheetId="4" r:id="rId2"/>
    <sheet name="Показатели Бр" sheetId="5" r:id="rId3"/>
    <sheet name="Показатели поселения" sheetId="8" r:id="rId4"/>
  </sheets>
  <definedNames>
    <definedName name="_GoBack" localSheetId="3">'Показатели поселения'!$G$51</definedName>
    <definedName name="_xlnm._FilterDatabase" localSheetId="3" hidden="1">'Показатели поселения'!$A$4:$I$203</definedName>
    <definedName name="_xlnm.Print_Titles" localSheetId="0">Бр!$4:$7</definedName>
    <definedName name="_xlnm.Print_Titles" localSheetId="1">Поселения!$4:$6</definedName>
    <definedName name="_xlnm.Print_Area" localSheetId="0">Бр!$A$1:$U$303</definedName>
    <definedName name="_xlnm.Print_Area" localSheetId="2">'Показатели Бр'!$A$1:$I$368</definedName>
    <definedName name="_xlnm.Print_Area" localSheetId="3">'Показатели поселения'!$A$1:$I$205</definedName>
    <definedName name="_xlnm.Print_Area" localSheetId="1">Поселения!$A$1:$Q$137</definedName>
  </definedNames>
  <calcPr calcId="145621"/>
</workbook>
</file>

<file path=xl/calcChain.xml><?xml version="1.0" encoding="utf-8"?>
<calcChain xmlns="http://schemas.openxmlformats.org/spreadsheetml/2006/main">
  <c r="E195" i="1" l="1"/>
  <c r="S209" i="1"/>
  <c r="T209" i="1"/>
  <c r="Q209" i="1"/>
  <c r="R209" i="1"/>
  <c r="O209" i="1"/>
  <c r="P209" i="1"/>
  <c r="H209" i="1"/>
  <c r="C209" i="1"/>
  <c r="N209" i="1" s="1"/>
  <c r="M209" i="1" l="1"/>
  <c r="I9" i="1" l="1"/>
  <c r="Q213" i="1" l="1"/>
  <c r="R213" i="1"/>
  <c r="J211" i="1"/>
  <c r="O213" i="1"/>
  <c r="P213" i="1"/>
  <c r="H213" i="1"/>
  <c r="C213" i="1"/>
  <c r="E211" i="1"/>
  <c r="D211" i="1"/>
  <c r="T220" i="1"/>
  <c r="T221" i="1"/>
  <c r="T222" i="1"/>
  <c r="S221" i="1"/>
  <c r="S222" i="1"/>
  <c r="R221" i="1"/>
  <c r="R222" i="1"/>
  <c r="Q221" i="1"/>
  <c r="Q222" i="1"/>
  <c r="P221" i="1"/>
  <c r="P222" i="1"/>
  <c r="O221" i="1"/>
  <c r="O222" i="1"/>
  <c r="H221" i="1"/>
  <c r="H222" i="1"/>
  <c r="C221" i="1"/>
  <c r="C222" i="1"/>
  <c r="N221" i="1" l="1"/>
  <c r="M222" i="1"/>
  <c r="M221" i="1"/>
  <c r="N222" i="1"/>
  <c r="J94" i="1"/>
  <c r="I94" i="1"/>
  <c r="E94" i="1"/>
  <c r="D94" i="1"/>
  <c r="S112" i="1"/>
  <c r="T112" i="1"/>
  <c r="S111" i="1"/>
  <c r="T111" i="1"/>
  <c r="Q112" i="1"/>
  <c r="R112" i="1"/>
  <c r="Q111" i="1"/>
  <c r="R111" i="1"/>
  <c r="O112" i="1"/>
  <c r="P112" i="1"/>
  <c r="O111" i="1"/>
  <c r="P111" i="1"/>
  <c r="H111" i="1"/>
  <c r="H112" i="1"/>
  <c r="C111" i="1"/>
  <c r="C112" i="1"/>
  <c r="N111" i="1" l="1"/>
  <c r="M112" i="1"/>
  <c r="M111" i="1"/>
  <c r="N112" i="1"/>
  <c r="O110" i="1"/>
  <c r="S110" i="1"/>
  <c r="T110" i="1"/>
  <c r="Q110" i="1"/>
  <c r="R110" i="1"/>
  <c r="P110" i="1"/>
  <c r="H110" i="1"/>
  <c r="C110" i="1"/>
  <c r="N110" i="1" l="1"/>
  <c r="M110" i="1"/>
  <c r="J69" i="1"/>
  <c r="I69" i="1"/>
  <c r="E69" i="1" l="1"/>
  <c r="D69" i="1"/>
  <c r="T93" i="1"/>
  <c r="S93" i="1"/>
  <c r="R93" i="1"/>
  <c r="Q93" i="1"/>
  <c r="P93" i="1"/>
  <c r="O92" i="1"/>
  <c r="O93" i="1"/>
  <c r="H93" i="1"/>
  <c r="C93" i="1"/>
  <c r="N93" i="1" l="1"/>
  <c r="M93" i="1"/>
  <c r="C92" i="1" l="1"/>
  <c r="E27" i="1" l="1"/>
  <c r="D32" i="1"/>
  <c r="J98" i="4" l="1"/>
  <c r="J96" i="4" s="1"/>
  <c r="H175" i="5" l="1"/>
  <c r="D98" i="4" l="1"/>
  <c r="D77" i="4"/>
  <c r="D75" i="4" s="1"/>
  <c r="H86" i="4"/>
  <c r="N86" i="4"/>
  <c r="C86" i="4"/>
  <c r="C87" i="4"/>
  <c r="H87" i="4"/>
  <c r="N87" i="4"/>
  <c r="O87" i="4"/>
  <c r="P87" i="4"/>
  <c r="I77" i="4"/>
  <c r="J77" i="4"/>
  <c r="E77" i="4"/>
  <c r="N85" i="4"/>
  <c r="C85" i="4"/>
  <c r="D36" i="4"/>
  <c r="M86" i="4" l="1"/>
  <c r="M87" i="4"/>
  <c r="P128" i="4" l="1"/>
  <c r="O128" i="4"/>
  <c r="N128" i="4"/>
  <c r="H128" i="4"/>
  <c r="C128" i="4"/>
  <c r="E126" i="4"/>
  <c r="E125" i="4" s="1"/>
  <c r="M128" i="4" l="1"/>
  <c r="I211" i="1"/>
  <c r="D20" i="4" l="1"/>
  <c r="D123" i="1" l="1"/>
  <c r="D143" i="1"/>
  <c r="E133" i="1"/>
  <c r="D133" i="1"/>
  <c r="E123" i="1"/>
  <c r="P132" i="1"/>
  <c r="O132" i="1"/>
  <c r="H132" i="1"/>
  <c r="C132" i="1"/>
  <c r="C127" i="1"/>
  <c r="M132" i="1" l="1"/>
  <c r="N132" i="1"/>
  <c r="D9" i="1" l="1"/>
  <c r="I269" i="1"/>
  <c r="I251" i="1"/>
  <c r="J251" i="1"/>
  <c r="E251" i="1"/>
  <c r="D251" i="1"/>
  <c r="P263" i="1"/>
  <c r="O263" i="1"/>
  <c r="H263" i="1"/>
  <c r="C263" i="1"/>
  <c r="N263" i="1" l="1"/>
  <c r="M263" i="1"/>
  <c r="I235" i="1" l="1"/>
  <c r="D235" i="1"/>
  <c r="H236" i="1"/>
  <c r="I229" i="1"/>
  <c r="D229" i="1"/>
  <c r="J192" i="1"/>
  <c r="I193" i="1"/>
  <c r="I192" i="1" s="1"/>
  <c r="D193" i="1"/>
  <c r="E184" i="1"/>
  <c r="D177" i="1"/>
  <c r="I177" i="1"/>
  <c r="D159" i="1"/>
  <c r="H137" i="1"/>
  <c r="H98" i="1"/>
  <c r="E48" i="1"/>
  <c r="D31" i="1"/>
  <c r="P28" i="1"/>
  <c r="J9" i="1" l="1"/>
  <c r="E9" i="1"/>
  <c r="H188" i="5"/>
  <c r="K165" i="1"/>
  <c r="J165" i="1"/>
  <c r="I165" i="1"/>
  <c r="E165" i="1"/>
  <c r="F165" i="1"/>
  <c r="D165" i="1"/>
  <c r="K177" i="1" l="1"/>
  <c r="J177" i="1"/>
  <c r="E177" i="1"/>
  <c r="F177" i="1"/>
  <c r="I116" i="4" l="1"/>
  <c r="O108" i="1" l="1"/>
  <c r="P108" i="1"/>
  <c r="Q108" i="1"/>
  <c r="R108" i="1"/>
  <c r="S108" i="1"/>
  <c r="T108" i="1"/>
  <c r="H108" i="1"/>
  <c r="C108" i="1"/>
  <c r="O89" i="1"/>
  <c r="P89" i="1"/>
  <c r="Q89" i="1"/>
  <c r="R89" i="1"/>
  <c r="S89" i="1"/>
  <c r="T89" i="1"/>
  <c r="H89" i="1"/>
  <c r="C89" i="1"/>
  <c r="O91" i="1"/>
  <c r="P91" i="1"/>
  <c r="Q91" i="1"/>
  <c r="R91" i="1"/>
  <c r="S91" i="1"/>
  <c r="T91" i="1"/>
  <c r="H91" i="1"/>
  <c r="C91" i="1"/>
  <c r="O90" i="1"/>
  <c r="P90" i="1"/>
  <c r="Q90" i="1"/>
  <c r="R90" i="1"/>
  <c r="S90" i="1"/>
  <c r="T90" i="1"/>
  <c r="H90" i="1"/>
  <c r="C90" i="1"/>
  <c r="M108" i="1" l="1"/>
  <c r="N108" i="1"/>
  <c r="M90" i="1"/>
  <c r="M91" i="1"/>
  <c r="M89" i="1"/>
  <c r="N89" i="1"/>
  <c r="N91" i="1"/>
  <c r="N90" i="1"/>
  <c r="J31" i="1" l="1"/>
  <c r="L31" i="1"/>
  <c r="K31" i="1"/>
  <c r="I31" i="1"/>
  <c r="E31" i="1"/>
  <c r="F31" i="1"/>
  <c r="G31" i="1"/>
  <c r="O36" i="1"/>
  <c r="P36" i="1"/>
  <c r="Q36" i="1"/>
  <c r="R36" i="1"/>
  <c r="S36" i="1"/>
  <c r="T36" i="1"/>
  <c r="H36" i="1"/>
  <c r="C36" i="1"/>
  <c r="N36" i="1" l="1"/>
  <c r="M36" i="1"/>
  <c r="O295" i="1" l="1"/>
  <c r="P295" i="1"/>
  <c r="Q295" i="1"/>
  <c r="R295" i="1"/>
  <c r="S295" i="1"/>
  <c r="T295" i="1"/>
  <c r="O296" i="1"/>
  <c r="P296" i="1"/>
  <c r="Q296" i="1"/>
  <c r="R296" i="1"/>
  <c r="S296" i="1"/>
  <c r="T296" i="1"/>
  <c r="K290" i="1"/>
  <c r="J290" i="1"/>
  <c r="I290" i="1"/>
  <c r="E290" i="1"/>
  <c r="F290" i="1"/>
  <c r="D290" i="1"/>
  <c r="H295" i="1"/>
  <c r="H296" i="1"/>
  <c r="C295" i="1"/>
  <c r="C296" i="1"/>
  <c r="D284" i="1"/>
  <c r="O206" i="1"/>
  <c r="P206" i="1"/>
  <c r="Q206" i="1"/>
  <c r="R206" i="1"/>
  <c r="S206" i="1"/>
  <c r="T206" i="1"/>
  <c r="K205" i="1"/>
  <c r="J205" i="1"/>
  <c r="I205" i="1"/>
  <c r="E205" i="1"/>
  <c r="F205" i="1"/>
  <c r="D205" i="1"/>
  <c r="H206" i="1"/>
  <c r="C206" i="1"/>
  <c r="C204" i="1"/>
  <c r="E192" i="1"/>
  <c r="N296" i="1" l="1"/>
  <c r="M295" i="1"/>
  <c r="N295" i="1"/>
  <c r="M296" i="1"/>
  <c r="C205" i="1"/>
  <c r="N206" i="1"/>
  <c r="M206" i="1"/>
  <c r="F56" i="8" l="1"/>
  <c r="I245" i="1"/>
  <c r="J241" i="1"/>
  <c r="K241" i="1"/>
  <c r="I241" i="1"/>
  <c r="E241" i="1"/>
  <c r="F241" i="1"/>
  <c r="D241" i="1"/>
  <c r="O242" i="1"/>
  <c r="P242" i="1"/>
  <c r="Q242" i="1"/>
  <c r="R242" i="1"/>
  <c r="S242" i="1"/>
  <c r="T242" i="1"/>
  <c r="O243" i="1"/>
  <c r="P243" i="1"/>
  <c r="Q243" i="1"/>
  <c r="R243" i="1"/>
  <c r="S243" i="1"/>
  <c r="T243" i="1"/>
  <c r="O244" i="1"/>
  <c r="P244" i="1"/>
  <c r="Q244" i="1"/>
  <c r="R244" i="1"/>
  <c r="S244" i="1"/>
  <c r="T244" i="1"/>
  <c r="H242" i="1"/>
  <c r="H243" i="1"/>
  <c r="H244" i="1"/>
  <c r="C242" i="1"/>
  <c r="C243" i="1"/>
  <c r="C244" i="1"/>
  <c r="E143" i="1"/>
  <c r="O136" i="1"/>
  <c r="P136" i="1"/>
  <c r="Q136" i="1"/>
  <c r="R136" i="1"/>
  <c r="S136" i="1"/>
  <c r="T136" i="1"/>
  <c r="H136" i="1"/>
  <c r="C136" i="1"/>
  <c r="J123" i="1"/>
  <c r="K123" i="1"/>
  <c r="L123" i="1"/>
  <c r="I123" i="1"/>
  <c r="F123" i="1"/>
  <c r="G123" i="1"/>
  <c r="O131" i="1"/>
  <c r="P131" i="1"/>
  <c r="Q131" i="1"/>
  <c r="R131" i="1"/>
  <c r="S131" i="1"/>
  <c r="T131" i="1"/>
  <c r="H131" i="1"/>
  <c r="C131" i="1"/>
  <c r="N243" i="1" l="1"/>
  <c r="N244" i="1"/>
  <c r="S241" i="1"/>
  <c r="M244" i="1"/>
  <c r="N242" i="1"/>
  <c r="P241" i="1"/>
  <c r="M243" i="1"/>
  <c r="M242" i="1"/>
  <c r="T241" i="1"/>
  <c r="C241" i="1"/>
  <c r="N131" i="1"/>
  <c r="M136" i="1"/>
  <c r="N136" i="1"/>
  <c r="M131" i="1"/>
  <c r="C123" i="1"/>
  <c r="H220" i="1" l="1"/>
  <c r="C220" i="1"/>
  <c r="O220" i="1"/>
  <c r="P220" i="1"/>
  <c r="Q220" i="1"/>
  <c r="R220" i="1"/>
  <c r="S220" i="1"/>
  <c r="O214" i="1"/>
  <c r="P214" i="1"/>
  <c r="Q214" i="1"/>
  <c r="R214" i="1"/>
  <c r="S214" i="1"/>
  <c r="T214" i="1"/>
  <c r="H214" i="1"/>
  <c r="C214" i="1"/>
  <c r="N220" i="1" l="1"/>
  <c r="N214" i="1"/>
  <c r="M214" i="1"/>
  <c r="M220" i="1"/>
  <c r="O216" i="1" l="1"/>
  <c r="P216" i="1"/>
  <c r="Q216" i="1"/>
  <c r="R216" i="1"/>
  <c r="S216" i="1"/>
  <c r="T216" i="1"/>
  <c r="H216" i="1"/>
  <c r="C216" i="1"/>
  <c r="M216" i="1" l="1"/>
  <c r="N216" i="1"/>
  <c r="G77" i="4" l="1"/>
  <c r="L77" i="4"/>
  <c r="K77" i="4"/>
  <c r="F77" i="4"/>
  <c r="C77" i="4" s="1"/>
  <c r="O84" i="4"/>
  <c r="P84" i="4"/>
  <c r="O85" i="4"/>
  <c r="P85" i="4"/>
  <c r="H84" i="4"/>
  <c r="H85" i="4"/>
  <c r="M85" i="4" s="1"/>
  <c r="E98" i="4"/>
  <c r="I98" i="4"/>
  <c r="N105" i="4"/>
  <c r="O105" i="4"/>
  <c r="P105" i="4"/>
  <c r="H105" i="4"/>
  <c r="C105" i="4"/>
  <c r="M105" i="4" l="1"/>
  <c r="N21" i="4" l="1"/>
  <c r="H329" i="5"/>
  <c r="H330" i="5"/>
  <c r="H331" i="5"/>
  <c r="H323" i="5"/>
  <c r="H324" i="5"/>
  <c r="H325" i="5"/>
  <c r="H317" i="5"/>
  <c r="H318" i="5"/>
  <c r="H312" i="5"/>
  <c r="H313" i="5"/>
  <c r="H333" i="5"/>
  <c r="H332" i="5"/>
  <c r="H327" i="5"/>
  <c r="H326" i="5"/>
  <c r="H307" i="5"/>
  <c r="H303" i="5"/>
  <c r="H320" i="5"/>
  <c r="H319" i="5"/>
  <c r="H315" i="5"/>
  <c r="H314" i="5"/>
  <c r="H309" i="5"/>
  <c r="H305" i="5"/>
  <c r="H82" i="5"/>
  <c r="H81" i="5"/>
  <c r="H79" i="5"/>
  <c r="H78" i="5"/>
  <c r="H89" i="5"/>
  <c r="H88" i="5"/>
  <c r="H86" i="5"/>
  <c r="H85" i="5"/>
  <c r="H92" i="5"/>
  <c r="H71" i="5"/>
  <c r="H62" i="5"/>
  <c r="H63" i="5"/>
  <c r="H64" i="5"/>
  <c r="H138" i="5"/>
  <c r="H59" i="5"/>
  <c r="H55" i="5"/>
  <c r="H74" i="5"/>
  <c r="H72" i="5"/>
  <c r="H68" i="5"/>
  <c r="H67" i="5"/>
  <c r="H51" i="5"/>
  <c r="H48" i="5"/>
  <c r="H49" i="5"/>
  <c r="H39" i="5"/>
  <c r="H40" i="5"/>
  <c r="H41" i="5"/>
  <c r="H42" i="5"/>
  <c r="H34" i="5"/>
  <c r="H22" i="5"/>
  <c r="H23" i="5"/>
  <c r="H56" i="5"/>
  <c r="H52" i="5"/>
  <c r="H45" i="5"/>
  <c r="H43" i="5"/>
  <c r="H36" i="5"/>
  <c r="H35" i="5"/>
  <c r="H32" i="5"/>
  <c r="H31" i="5"/>
  <c r="H30" i="5"/>
  <c r="H29" i="5"/>
  <c r="H28" i="5"/>
  <c r="H25" i="5"/>
  <c r="H24" i="5"/>
  <c r="H20" i="5"/>
  <c r="H19" i="5"/>
  <c r="H18" i="5"/>
  <c r="H17" i="5"/>
  <c r="H16" i="5"/>
  <c r="H191" i="8" l="1"/>
  <c r="H190" i="8"/>
  <c r="H188" i="8"/>
  <c r="H187" i="8"/>
  <c r="H184" i="8"/>
  <c r="H182" i="8"/>
  <c r="H170" i="8"/>
  <c r="H169" i="8"/>
  <c r="H168" i="8"/>
  <c r="H166" i="8"/>
  <c r="H164" i="8"/>
  <c r="H163" i="8"/>
  <c r="H160" i="8"/>
  <c r="H157" i="8"/>
  <c r="H156" i="8"/>
  <c r="H177" i="8"/>
  <c r="H176" i="8"/>
  <c r="H174" i="8"/>
  <c r="H173" i="8"/>
  <c r="H144" i="8"/>
  <c r="H142" i="8"/>
  <c r="H140" i="8"/>
  <c r="H145" i="8"/>
  <c r="H141" i="8"/>
  <c r="H135" i="8"/>
  <c r="H136" i="8"/>
  <c r="H132" i="8"/>
  <c r="H129" i="8"/>
  <c r="H130" i="8"/>
  <c r="H137" i="8"/>
  <c r="H133" i="8"/>
  <c r="H131" i="8"/>
  <c r="H152" i="8"/>
  <c r="H151" i="8"/>
  <c r="H149" i="8"/>
  <c r="H148" i="8"/>
  <c r="H116" i="8"/>
  <c r="H117" i="8"/>
  <c r="H118" i="8"/>
  <c r="H113" i="8"/>
  <c r="H121" i="8"/>
  <c r="H122" i="8"/>
  <c r="H110" i="8"/>
  <c r="H106" i="8"/>
  <c r="H104" i="8"/>
  <c r="H125" i="8"/>
  <c r="H124" i="8"/>
  <c r="H48" i="8"/>
  <c r="H50" i="8"/>
  <c r="H51" i="8"/>
  <c r="H40" i="8"/>
  <c r="H41" i="8"/>
  <c r="H42" i="8"/>
  <c r="H43" i="8"/>
  <c r="H45" i="8"/>
  <c r="H44" i="8"/>
  <c r="H62" i="8"/>
  <c r="H60" i="8"/>
  <c r="H61" i="8"/>
  <c r="H54" i="8"/>
  <c r="H58" i="8"/>
  <c r="H56" i="8"/>
  <c r="H55" i="8"/>
  <c r="H298" i="5"/>
  <c r="H295" i="5"/>
  <c r="H288" i="5"/>
  <c r="H289" i="5"/>
  <c r="H299" i="5"/>
  <c r="H296" i="5"/>
  <c r="H292" i="5"/>
  <c r="H290" i="5"/>
  <c r="H94" i="5"/>
  <c r="H98" i="5"/>
  <c r="H99" i="5"/>
  <c r="H100" i="5"/>
  <c r="H101" i="5"/>
  <c r="H102" i="5"/>
  <c r="H103" i="5"/>
  <c r="H104" i="5"/>
  <c r="H105" i="5"/>
  <c r="H106" i="5"/>
  <c r="H107" i="5"/>
  <c r="H109" i="5"/>
  <c r="H110" i="5"/>
  <c r="H113" i="5"/>
  <c r="H114" i="5"/>
  <c r="H115" i="5"/>
  <c r="H116" i="5"/>
  <c r="H117" i="5"/>
  <c r="H274" i="5" l="1"/>
  <c r="H275" i="5"/>
  <c r="H269" i="5"/>
  <c r="H270" i="5"/>
  <c r="H276" i="5"/>
  <c r="H272" i="5"/>
  <c r="H271" i="5"/>
  <c r="H266" i="5"/>
  <c r="H264" i="5"/>
  <c r="H263" i="5"/>
  <c r="H259" i="5"/>
  <c r="H257" i="5"/>
  <c r="H251" i="5"/>
  <c r="H250" i="5"/>
  <c r="H258" i="5"/>
  <c r="H254" i="5"/>
  <c r="H253" i="5"/>
  <c r="H252" i="5"/>
  <c r="H279" i="5"/>
  <c r="H280" i="5"/>
  <c r="H281" i="5"/>
  <c r="H171" i="5"/>
  <c r="H163" i="5"/>
  <c r="H164" i="5"/>
  <c r="H176" i="5"/>
  <c r="H174" i="5"/>
  <c r="H172" i="5"/>
  <c r="H168" i="5"/>
  <c r="H166" i="5"/>
  <c r="H165" i="5"/>
  <c r="H11" i="5"/>
  <c r="H12" i="5"/>
  <c r="H9" i="5"/>
  <c r="H8" i="5"/>
  <c r="H135" i="5"/>
  <c r="H133" i="5"/>
  <c r="H125" i="5"/>
  <c r="H126" i="5"/>
  <c r="H119" i="5"/>
  <c r="H130" i="5"/>
  <c r="H127" i="5"/>
  <c r="H123" i="5"/>
  <c r="H120" i="5"/>
  <c r="J273" i="1"/>
  <c r="K273" i="1"/>
  <c r="L273" i="1"/>
  <c r="I273" i="1"/>
  <c r="G273" i="1"/>
  <c r="E273" i="1"/>
  <c r="F273" i="1"/>
  <c r="D273" i="1"/>
  <c r="R241" i="1" l="1"/>
  <c r="Q241" i="1"/>
  <c r="O241" i="1"/>
  <c r="H241" i="1"/>
  <c r="H284" i="5"/>
  <c r="H201" i="5"/>
  <c r="H199" i="5"/>
  <c r="H185" i="5"/>
  <c r="H180" i="5"/>
  <c r="H179" i="5"/>
  <c r="H181" i="5"/>
  <c r="H182" i="5"/>
  <c r="H183" i="5"/>
  <c r="H187" i="5"/>
  <c r="H186" i="5"/>
  <c r="M241" i="1" l="1"/>
  <c r="N241" i="1"/>
  <c r="H171" i="1"/>
  <c r="G171" i="1" s="1"/>
  <c r="F171" i="1" s="1"/>
  <c r="J164" i="1"/>
  <c r="L165" i="1"/>
  <c r="G165" i="1"/>
  <c r="D172" i="1"/>
  <c r="F172" i="1"/>
  <c r="C238" i="1"/>
  <c r="H238" i="1"/>
  <c r="O238" i="1"/>
  <c r="P238" i="1"/>
  <c r="Q238" i="1"/>
  <c r="R238" i="1"/>
  <c r="S238" i="1"/>
  <c r="T238" i="1"/>
  <c r="E171" i="1" l="1"/>
  <c r="E164" i="1" s="1"/>
  <c r="T171" i="1"/>
  <c r="M238" i="1"/>
  <c r="N238" i="1"/>
  <c r="D171" i="1" l="1"/>
  <c r="D164" i="1" s="1"/>
  <c r="R171" i="1"/>
  <c r="Q171" i="1"/>
  <c r="P171" i="1" l="1"/>
  <c r="C171" i="1"/>
  <c r="N171" i="1" s="1"/>
  <c r="C254" i="1" l="1"/>
  <c r="H254" i="1"/>
  <c r="O254" i="1"/>
  <c r="P254" i="1"/>
  <c r="Q254" i="1"/>
  <c r="R254" i="1"/>
  <c r="S254" i="1"/>
  <c r="T254" i="1"/>
  <c r="H100" i="8"/>
  <c r="H99" i="8"/>
  <c r="H97" i="8"/>
  <c r="H96" i="8"/>
  <c r="H93" i="8"/>
  <c r="H92" i="8"/>
  <c r="H91" i="8"/>
  <c r="H89" i="8"/>
  <c r="H87" i="8"/>
  <c r="H86" i="8"/>
  <c r="H74" i="8"/>
  <c r="N254" i="1" l="1"/>
  <c r="M254" i="1"/>
  <c r="H83" i="8" l="1"/>
  <c r="H81" i="8"/>
  <c r="H78" i="8"/>
  <c r="H77" i="8"/>
  <c r="H76" i="8"/>
  <c r="H75" i="8"/>
  <c r="H73" i="8"/>
  <c r="H69" i="8"/>
  <c r="H68" i="8"/>
  <c r="H66" i="8"/>
  <c r="H65" i="8"/>
  <c r="H29" i="8"/>
  <c r="H28" i="8"/>
  <c r="H24" i="8"/>
  <c r="H26" i="8"/>
  <c r="H23" i="8"/>
  <c r="H17" i="8"/>
  <c r="H19" i="8"/>
  <c r="H20" i="8"/>
  <c r="H11" i="8"/>
  <c r="H12" i="8"/>
  <c r="H13" i="8"/>
  <c r="H14" i="8"/>
  <c r="H9" i="8"/>
  <c r="H33" i="8"/>
  <c r="H32" i="8"/>
  <c r="H36" i="8"/>
  <c r="H35" i="8"/>
  <c r="C99" i="1" l="1"/>
  <c r="H99" i="1"/>
  <c r="O99" i="1"/>
  <c r="P99" i="1"/>
  <c r="Q99" i="1"/>
  <c r="R99" i="1"/>
  <c r="S99" i="1"/>
  <c r="T99" i="1"/>
  <c r="C107" i="1"/>
  <c r="H107" i="1"/>
  <c r="O107" i="1"/>
  <c r="P107" i="1"/>
  <c r="Q107" i="1"/>
  <c r="R107" i="1"/>
  <c r="S107" i="1"/>
  <c r="T107" i="1"/>
  <c r="N99" i="1" l="1"/>
  <c r="M99" i="1"/>
  <c r="N107" i="1"/>
  <c r="M107" i="1"/>
  <c r="C82" i="1" l="1"/>
  <c r="H82" i="1"/>
  <c r="O82" i="1"/>
  <c r="P82" i="1"/>
  <c r="Q82" i="1"/>
  <c r="R82" i="1"/>
  <c r="S82" i="1"/>
  <c r="T82" i="1"/>
  <c r="M82" i="1" l="1"/>
  <c r="N82" i="1"/>
  <c r="C73" i="1" l="1"/>
  <c r="H73" i="1"/>
  <c r="O73" i="1"/>
  <c r="P73" i="1"/>
  <c r="Q73" i="1"/>
  <c r="R73" i="1"/>
  <c r="S73" i="1"/>
  <c r="T73" i="1"/>
  <c r="C71" i="1"/>
  <c r="H71" i="1"/>
  <c r="O71" i="1"/>
  <c r="P71" i="1"/>
  <c r="Q71" i="1"/>
  <c r="R71" i="1"/>
  <c r="S71" i="1"/>
  <c r="T71" i="1"/>
  <c r="N71" i="1" l="1"/>
  <c r="N73" i="1"/>
  <c r="M71" i="1"/>
  <c r="M73" i="1"/>
  <c r="H203" i="8"/>
  <c r="H201" i="8"/>
  <c r="H196" i="8"/>
  <c r="H197" i="8"/>
  <c r="H198" i="8"/>
  <c r="H195" i="8"/>
  <c r="C24" i="4" l="1"/>
  <c r="H24" i="4"/>
  <c r="N24" i="4"/>
  <c r="O24" i="4"/>
  <c r="P24" i="4"/>
  <c r="N22" i="4"/>
  <c r="O22" i="4"/>
  <c r="P22" i="4"/>
  <c r="N23" i="4"/>
  <c r="O23" i="4"/>
  <c r="P23" i="4"/>
  <c r="N25" i="4"/>
  <c r="O25" i="4"/>
  <c r="P25" i="4"/>
  <c r="O21" i="4"/>
  <c r="P21" i="4"/>
  <c r="M24" i="4" l="1"/>
  <c r="J159" i="1" l="1"/>
  <c r="K159" i="1"/>
  <c r="L159" i="1"/>
  <c r="I159" i="1"/>
  <c r="D161" i="1"/>
  <c r="T57" i="1"/>
  <c r="S57" i="1"/>
  <c r="R57" i="1"/>
  <c r="Q57" i="1"/>
  <c r="P57" i="1"/>
  <c r="O57" i="1"/>
  <c r="H57" i="1"/>
  <c r="C57" i="1"/>
  <c r="D158" i="1" l="1"/>
  <c r="M57" i="1"/>
  <c r="N57" i="1"/>
  <c r="H215" i="5" l="1"/>
  <c r="H214" i="5"/>
  <c r="H206" i="5"/>
  <c r="H207" i="5"/>
  <c r="H208" i="5"/>
  <c r="H210" i="5"/>
  <c r="H211" i="5"/>
  <c r="H212" i="5"/>
  <c r="H204" i="5"/>
  <c r="H192" i="5"/>
  <c r="H196" i="5"/>
  <c r="H191" i="5"/>
  <c r="H238" i="5" l="1"/>
  <c r="H239" i="5"/>
  <c r="H240" i="5"/>
  <c r="H241" i="5"/>
  <c r="H242" i="5"/>
  <c r="H243" i="5"/>
  <c r="H244" i="5"/>
  <c r="H245" i="5"/>
  <c r="H246" i="5"/>
  <c r="H247" i="5"/>
  <c r="H237" i="5"/>
  <c r="H234" i="5"/>
  <c r="H232" i="5"/>
  <c r="H229" i="5"/>
  <c r="H227" i="5"/>
  <c r="H224" i="5"/>
  <c r="H220" i="5"/>
  <c r="H221" i="5"/>
  <c r="H222" i="5"/>
  <c r="H219" i="5"/>
  <c r="H159" i="5"/>
  <c r="H157" i="5"/>
  <c r="H156" i="5"/>
  <c r="H153" i="5" l="1"/>
  <c r="H152" i="5"/>
  <c r="H150" i="5"/>
  <c r="H146" i="5"/>
  <c r="H147" i="5"/>
  <c r="H145" i="5"/>
  <c r="H143" i="5"/>
  <c r="H142" i="5"/>
  <c r="J154" i="1" l="1"/>
  <c r="K154" i="1"/>
  <c r="L154" i="1"/>
  <c r="I154" i="1"/>
  <c r="E154" i="1"/>
  <c r="F154" i="1"/>
  <c r="G154" i="1"/>
  <c r="D154" i="1"/>
  <c r="C157" i="1"/>
  <c r="H157" i="1"/>
  <c r="O157" i="1"/>
  <c r="P157" i="1"/>
  <c r="Q157" i="1"/>
  <c r="R157" i="1"/>
  <c r="S157" i="1"/>
  <c r="T157" i="1"/>
  <c r="C156" i="1"/>
  <c r="H156" i="1"/>
  <c r="O156" i="1"/>
  <c r="P156" i="1"/>
  <c r="Q156" i="1"/>
  <c r="R156" i="1"/>
  <c r="S156" i="1"/>
  <c r="T156" i="1"/>
  <c r="N157" i="1" l="1"/>
  <c r="M157" i="1"/>
  <c r="N156" i="1"/>
  <c r="M156" i="1"/>
  <c r="J143" i="1" l="1"/>
  <c r="K143" i="1"/>
  <c r="L143" i="1"/>
  <c r="I143" i="1"/>
  <c r="F143" i="1"/>
  <c r="G143" i="1"/>
  <c r="C129" i="1"/>
  <c r="H129" i="1"/>
  <c r="O129" i="1"/>
  <c r="P129" i="1"/>
  <c r="Q129" i="1"/>
  <c r="R129" i="1"/>
  <c r="S129" i="1"/>
  <c r="T129" i="1"/>
  <c r="N129" i="1" l="1"/>
  <c r="M129" i="1"/>
  <c r="D62" i="4" l="1"/>
  <c r="D60" i="4" s="1"/>
  <c r="E62" i="4"/>
  <c r="E60" i="4" s="1"/>
  <c r="D122" i="4" l="1"/>
  <c r="J203" i="1" l="1"/>
  <c r="K203" i="1"/>
  <c r="L203" i="1"/>
  <c r="I203" i="1"/>
  <c r="E203" i="1"/>
  <c r="F203" i="1"/>
  <c r="G203" i="1"/>
  <c r="D203" i="1"/>
  <c r="H204" i="1"/>
  <c r="O204" i="1"/>
  <c r="P204" i="1"/>
  <c r="Q204" i="1"/>
  <c r="R204" i="1"/>
  <c r="S204" i="1"/>
  <c r="T204" i="1"/>
  <c r="O199" i="1"/>
  <c r="P199" i="1"/>
  <c r="Q199" i="1"/>
  <c r="R199" i="1"/>
  <c r="S199" i="1"/>
  <c r="T199" i="1"/>
  <c r="O200" i="1"/>
  <c r="P200" i="1"/>
  <c r="Q200" i="1"/>
  <c r="R200" i="1"/>
  <c r="S200" i="1"/>
  <c r="T200" i="1"/>
  <c r="O201" i="1"/>
  <c r="P201" i="1"/>
  <c r="Q201" i="1"/>
  <c r="R201" i="1"/>
  <c r="S201" i="1"/>
  <c r="T201" i="1"/>
  <c r="H201" i="1"/>
  <c r="C201" i="1"/>
  <c r="D196" i="1"/>
  <c r="D192" i="1" s="1"/>
  <c r="N204" i="1" l="1"/>
  <c r="N201" i="1"/>
  <c r="M204" i="1"/>
  <c r="M201" i="1"/>
  <c r="C223" i="1" l="1"/>
  <c r="H223" i="1"/>
  <c r="O223" i="1"/>
  <c r="P223" i="1"/>
  <c r="Q223" i="1"/>
  <c r="R223" i="1"/>
  <c r="S223" i="1"/>
  <c r="T223" i="1"/>
  <c r="C224" i="1"/>
  <c r="H224" i="1"/>
  <c r="O224" i="1"/>
  <c r="P224" i="1"/>
  <c r="Q224" i="1"/>
  <c r="R224" i="1"/>
  <c r="S224" i="1"/>
  <c r="T224" i="1"/>
  <c r="R219" i="1"/>
  <c r="P219" i="1"/>
  <c r="N223" i="1" l="1"/>
  <c r="N224" i="1"/>
  <c r="M223" i="1"/>
  <c r="M224" i="1"/>
  <c r="I41" i="1" l="1"/>
  <c r="J41" i="1"/>
  <c r="K41" i="1"/>
  <c r="L41" i="1"/>
  <c r="E41" i="1"/>
  <c r="F41" i="1"/>
  <c r="G41" i="1"/>
  <c r="D41" i="1"/>
  <c r="E30" i="1" l="1"/>
  <c r="I64" i="1" l="1"/>
  <c r="Q145" i="1"/>
  <c r="Q146" i="1"/>
  <c r="Q147" i="1"/>
  <c r="R137" i="1"/>
  <c r="P85" i="1"/>
  <c r="T294" i="1"/>
  <c r="T293" i="1"/>
  <c r="T292" i="1"/>
  <c r="T291" i="1"/>
  <c r="T289" i="1"/>
  <c r="T288" i="1"/>
  <c r="T287" i="1"/>
  <c r="T285" i="1"/>
  <c r="T282" i="1"/>
  <c r="T281" i="1"/>
  <c r="T279" i="1"/>
  <c r="T278" i="1"/>
  <c r="T277" i="1"/>
  <c r="T275" i="1"/>
  <c r="T274" i="1"/>
  <c r="T271" i="1"/>
  <c r="T270" i="1"/>
  <c r="T268" i="1"/>
  <c r="T267" i="1"/>
  <c r="T266" i="1"/>
  <c r="T265" i="1"/>
  <c r="T262" i="1"/>
  <c r="T261" i="1"/>
  <c r="T260" i="1"/>
  <c r="T259" i="1"/>
  <c r="T258" i="1"/>
  <c r="T257" i="1"/>
  <c r="T256" i="1"/>
  <c r="T255" i="1"/>
  <c r="T253" i="1"/>
  <c r="T252" i="1"/>
  <c r="T250" i="1"/>
  <c r="T249" i="1"/>
  <c r="T248" i="1"/>
  <c r="T247" i="1"/>
  <c r="T246" i="1"/>
  <c r="T239" i="1"/>
  <c r="T237" i="1"/>
  <c r="T236" i="1"/>
  <c r="T235" i="1"/>
  <c r="T234" i="1"/>
  <c r="T233" i="1"/>
  <c r="T231" i="1"/>
  <c r="T230" i="1"/>
  <c r="T229" i="1"/>
  <c r="T227" i="1"/>
  <c r="T226" i="1"/>
  <c r="T225" i="1"/>
  <c r="T219" i="1"/>
  <c r="T218" i="1"/>
  <c r="T217" i="1"/>
  <c r="T215" i="1"/>
  <c r="T212" i="1"/>
  <c r="T208" i="1"/>
  <c r="T207" i="1"/>
  <c r="T202" i="1"/>
  <c r="T198" i="1"/>
  <c r="T197" i="1"/>
  <c r="T196" i="1"/>
  <c r="T195" i="1"/>
  <c r="T194" i="1"/>
  <c r="T193" i="1"/>
  <c r="T190" i="1"/>
  <c r="T189" i="1"/>
  <c r="T188" i="1"/>
  <c r="T187" i="1"/>
  <c r="T186" i="1"/>
  <c r="T185" i="1"/>
  <c r="T183" i="1"/>
  <c r="T182" i="1"/>
  <c r="T181" i="1"/>
  <c r="T180" i="1"/>
  <c r="T179" i="1"/>
  <c r="T178" i="1"/>
  <c r="T176" i="1"/>
  <c r="T175" i="1"/>
  <c r="T174" i="1"/>
  <c r="T173" i="1"/>
  <c r="T170" i="1"/>
  <c r="T169" i="1"/>
  <c r="T168" i="1"/>
  <c r="T167" i="1"/>
  <c r="T166" i="1"/>
  <c r="T163" i="1"/>
  <c r="T162" i="1"/>
  <c r="T160" i="1"/>
  <c r="T155" i="1"/>
  <c r="T153" i="1"/>
  <c r="T152" i="1"/>
  <c r="T151" i="1"/>
  <c r="T150" i="1"/>
  <c r="T149" i="1"/>
  <c r="T148" i="1"/>
  <c r="T147" i="1"/>
  <c r="T146" i="1"/>
  <c r="T145" i="1"/>
  <c r="T144" i="1"/>
  <c r="T142" i="1"/>
  <c r="T141" i="1"/>
  <c r="T140" i="1"/>
  <c r="T139" i="1"/>
  <c r="T138" i="1"/>
  <c r="T137" i="1"/>
  <c r="T135" i="1"/>
  <c r="T134" i="1"/>
  <c r="T130" i="1"/>
  <c r="T128" i="1"/>
  <c r="T127" i="1"/>
  <c r="T126" i="1"/>
  <c r="T125" i="1"/>
  <c r="T124" i="1"/>
  <c r="T121" i="1"/>
  <c r="T119" i="1"/>
  <c r="T117" i="1"/>
  <c r="T115" i="1"/>
  <c r="T114" i="1"/>
  <c r="T109" i="1"/>
  <c r="T106" i="1"/>
  <c r="T105" i="1"/>
  <c r="T104" i="1"/>
  <c r="T103" i="1"/>
  <c r="T102" i="1"/>
  <c r="T101" i="1"/>
  <c r="T100" i="1"/>
  <c r="T98" i="1"/>
  <c r="T97" i="1"/>
  <c r="T96" i="1"/>
  <c r="T95" i="1"/>
  <c r="T92" i="1"/>
  <c r="T88" i="1"/>
  <c r="T87" i="1"/>
  <c r="T86" i="1"/>
  <c r="T85" i="1"/>
  <c r="T84" i="1"/>
  <c r="T83" i="1"/>
  <c r="T81" i="1"/>
  <c r="T80" i="1"/>
  <c r="T79" i="1"/>
  <c r="T78" i="1"/>
  <c r="T77" i="1"/>
  <c r="T76" i="1"/>
  <c r="T75" i="1"/>
  <c r="T74" i="1"/>
  <c r="T72" i="1"/>
  <c r="T70" i="1"/>
  <c r="T67" i="1"/>
  <c r="T66" i="1"/>
  <c r="T65" i="1"/>
  <c r="T63" i="1"/>
  <c r="T61" i="1"/>
  <c r="T59" i="1"/>
  <c r="T58" i="1"/>
  <c r="T56" i="1"/>
  <c r="T55" i="1"/>
  <c r="T54" i="1"/>
  <c r="T51" i="1"/>
  <c r="T49" i="1"/>
  <c r="T47" i="1"/>
  <c r="T46" i="1"/>
  <c r="T44" i="1"/>
  <c r="T43" i="1"/>
  <c r="T42" i="1"/>
  <c r="T40" i="1"/>
  <c r="T39" i="1"/>
  <c r="T38" i="1"/>
  <c r="T35" i="1"/>
  <c r="T34" i="1"/>
  <c r="T33" i="1"/>
  <c r="T32" i="1"/>
  <c r="T30" i="1"/>
  <c r="T28" i="1"/>
  <c r="T26" i="1"/>
  <c r="T23" i="1"/>
  <c r="T22" i="1"/>
  <c r="T21" i="1"/>
  <c r="T20" i="1"/>
  <c r="T19" i="1"/>
  <c r="T18" i="1"/>
  <c r="T17" i="1"/>
  <c r="T16" i="1"/>
  <c r="T15" i="1"/>
  <c r="T14" i="1"/>
  <c r="T13" i="1"/>
  <c r="T12" i="1"/>
  <c r="T11" i="1"/>
  <c r="T10" i="1"/>
  <c r="R10" i="1"/>
  <c r="R11" i="1"/>
  <c r="R12" i="1"/>
  <c r="R13" i="1"/>
  <c r="R14" i="1"/>
  <c r="R15" i="1"/>
  <c r="R16" i="1"/>
  <c r="R17" i="1"/>
  <c r="R18" i="1"/>
  <c r="R19" i="1"/>
  <c r="R20" i="1"/>
  <c r="R21" i="1"/>
  <c r="R22" i="1"/>
  <c r="R23" i="1"/>
  <c r="R26" i="1"/>
  <c r="R28" i="1"/>
  <c r="R30" i="1"/>
  <c r="R32" i="1"/>
  <c r="R33" i="1"/>
  <c r="R34" i="1"/>
  <c r="R35" i="1"/>
  <c r="R38" i="1"/>
  <c r="R39" i="1"/>
  <c r="R40" i="1"/>
  <c r="R42" i="1"/>
  <c r="R43" i="1"/>
  <c r="R44" i="1"/>
  <c r="R46" i="1"/>
  <c r="R47" i="1"/>
  <c r="R49" i="1"/>
  <c r="R51" i="1"/>
  <c r="R54" i="1"/>
  <c r="R55" i="1"/>
  <c r="R56" i="1"/>
  <c r="R58" i="1"/>
  <c r="R59" i="1"/>
  <c r="R61" i="1"/>
  <c r="R63" i="1"/>
  <c r="R65" i="1"/>
  <c r="R66" i="1"/>
  <c r="R67" i="1"/>
  <c r="R70" i="1"/>
  <c r="R72" i="1"/>
  <c r="R74" i="1"/>
  <c r="R75" i="1"/>
  <c r="R76" i="1"/>
  <c r="R77" i="1"/>
  <c r="R78" i="1"/>
  <c r="R79" i="1"/>
  <c r="R80" i="1"/>
  <c r="R81" i="1"/>
  <c r="R83" i="1"/>
  <c r="R84" i="1"/>
  <c r="R85" i="1"/>
  <c r="R86" i="1"/>
  <c r="R87" i="1"/>
  <c r="R88" i="1"/>
  <c r="R92" i="1"/>
  <c r="R95" i="1"/>
  <c r="R96" i="1"/>
  <c r="R97" i="1"/>
  <c r="R98" i="1"/>
  <c r="R100" i="1"/>
  <c r="R101" i="1"/>
  <c r="R102" i="1"/>
  <c r="R103" i="1"/>
  <c r="R104" i="1"/>
  <c r="R105" i="1"/>
  <c r="R106" i="1"/>
  <c r="R109" i="1"/>
  <c r="R114" i="1"/>
  <c r="R115" i="1"/>
  <c r="R117" i="1"/>
  <c r="R119" i="1"/>
  <c r="R121" i="1"/>
  <c r="R124" i="1"/>
  <c r="R125" i="1"/>
  <c r="R126" i="1"/>
  <c r="R127" i="1"/>
  <c r="R128" i="1"/>
  <c r="R130" i="1"/>
  <c r="R134" i="1"/>
  <c r="R135" i="1"/>
  <c r="R138" i="1"/>
  <c r="R139" i="1"/>
  <c r="R140" i="1"/>
  <c r="R141" i="1"/>
  <c r="R142" i="1"/>
  <c r="R145" i="1"/>
  <c r="R146" i="1"/>
  <c r="R147" i="1"/>
  <c r="R148" i="1"/>
  <c r="R149" i="1"/>
  <c r="R150" i="1"/>
  <c r="R151" i="1"/>
  <c r="R152" i="1"/>
  <c r="R153" i="1"/>
  <c r="R155" i="1"/>
  <c r="R160" i="1"/>
  <c r="R162" i="1"/>
  <c r="R163" i="1"/>
  <c r="R166" i="1"/>
  <c r="R167" i="1"/>
  <c r="R168" i="1"/>
  <c r="R169" i="1"/>
  <c r="R170" i="1"/>
  <c r="R173" i="1"/>
  <c r="R174" i="1"/>
  <c r="R175" i="1"/>
  <c r="R176" i="1"/>
  <c r="R178" i="1"/>
  <c r="R179" i="1"/>
  <c r="R180" i="1"/>
  <c r="R181" i="1"/>
  <c r="R182" i="1"/>
  <c r="R183" i="1"/>
  <c r="R185" i="1"/>
  <c r="R186" i="1"/>
  <c r="R187" i="1"/>
  <c r="R189" i="1"/>
  <c r="R190" i="1"/>
  <c r="R193" i="1"/>
  <c r="R194" i="1"/>
  <c r="R195" i="1"/>
  <c r="R196" i="1"/>
  <c r="R197" i="1"/>
  <c r="R198" i="1"/>
  <c r="R202" i="1"/>
  <c r="R207" i="1"/>
  <c r="R208" i="1"/>
  <c r="R212" i="1"/>
  <c r="R215" i="1"/>
  <c r="R217" i="1"/>
  <c r="R218" i="1"/>
  <c r="R225" i="1"/>
  <c r="R226" i="1"/>
  <c r="R227" i="1"/>
  <c r="R229" i="1"/>
  <c r="R230" i="1"/>
  <c r="R231" i="1"/>
  <c r="R233" i="1"/>
  <c r="R234" i="1"/>
  <c r="R235" i="1"/>
  <c r="R236" i="1"/>
  <c r="R237" i="1"/>
  <c r="R239" i="1"/>
  <c r="R246" i="1"/>
  <c r="R247" i="1"/>
  <c r="R248" i="1"/>
  <c r="R249" i="1"/>
  <c r="R250" i="1"/>
  <c r="R252" i="1"/>
  <c r="R253" i="1"/>
  <c r="R255" i="1"/>
  <c r="R256" i="1"/>
  <c r="R257" i="1"/>
  <c r="R258" i="1"/>
  <c r="R259" i="1"/>
  <c r="R260" i="1"/>
  <c r="R261" i="1"/>
  <c r="R262" i="1"/>
  <c r="R265" i="1"/>
  <c r="R266" i="1"/>
  <c r="R267" i="1"/>
  <c r="R268" i="1"/>
  <c r="R270" i="1"/>
  <c r="R271" i="1"/>
  <c r="R274" i="1"/>
  <c r="R275" i="1"/>
  <c r="R277" i="1"/>
  <c r="R278" i="1"/>
  <c r="R279" i="1"/>
  <c r="R281" i="1"/>
  <c r="R282" i="1"/>
  <c r="R285" i="1"/>
  <c r="R287" i="1"/>
  <c r="R288" i="1"/>
  <c r="R289" i="1"/>
  <c r="R291" i="1"/>
  <c r="R292" i="1"/>
  <c r="R293" i="1"/>
  <c r="R294" i="1"/>
  <c r="P10" i="1"/>
  <c r="P11" i="1"/>
  <c r="P12" i="1"/>
  <c r="P13" i="1"/>
  <c r="P14" i="1"/>
  <c r="P15" i="1"/>
  <c r="P16" i="1"/>
  <c r="P17" i="1"/>
  <c r="P18" i="1"/>
  <c r="P19" i="1"/>
  <c r="P20" i="1"/>
  <c r="P21" i="1"/>
  <c r="P22" i="1"/>
  <c r="P23" i="1"/>
  <c r="P26" i="1"/>
  <c r="P30" i="1"/>
  <c r="P32" i="1"/>
  <c r="P33" i="1"/>
  <c r="P34" i="1"/>
  <c r="P35" i="1"/>
  <c r="P38" i="1"/>
  <c r="P39" i="1"/>
  <c r="P40" i="1"/>
  <c r="P42" i="1"/>
  <c r="P43" i="1"/>
  <c r="P44" i="1"/>
  <c r="P46" i="1"/>
  <c r="P47" i="1"/>
  <c r="P49" i="1"/>
  <c r="P51" i="1"/>
  <c r="P54" i="1"/>
  <c r="P55" i="1"/>
  <c r="P56" i="1"/>
  <c r="P58" i="1"/>
  <c r="P59" i="1"/>
  <c r="P61" i="1"/>
  <c r="P63" i="1"/>
  <c r="P65" i="1"/>
  <c r="P66" i="1"/>
  <c r="P67" i="1"/>
  <c r="P70" i="1"/>
  <c r="P72" i="1"/>
  <c r="P74" i="1"/>
  <c r="P75" i="1"/>
  <c r="P77" i="1"/>
  <c r="P78" i="1"/>
  <c r="P79" i="1"/>
  <c r="P80" i="1"/>
  <c r="P81" i="1"/>
  <c r="P83" i="1"/>
  <c r="P84" i="1"/>
  <c r="P86" i="1"/>
  <c r="P87" i="1"/>
  <c r="P88" i="1"/>
  <c r="P92" i="1"/>
  <c r="P95" i="1"/>
  <c r="P96" i="1"/>
  <c r="P98" i="1"/>
  <c r="P100" i="1"/>
  <c r="P101" i="1"/>
  <c r="P102" i="1"/>
  <c r="P103" i="1"/>
  <c r="P104" i="1"/>
  <c r="P106" i="1"/>
  <c r="P109" i="1"/>
  <c r="P114" i="1"/>
  <c r="P115" i="1"/>
  <c r="P117" i="1"/>
  <c r="P119" i="1"/>
  <c r="P121" i="1"/>
  <c r="P124" i="1"/>
  <c r="P125" i="1"/>
  <c r="P126" i="1"/>
  <c r="P127" i="1"/>
  <c r="P128" i="1"/>
  <c r="P130" i="1"/>
  <c r="P134" i="1"/>
  <c r="P135" i="1"/>
  <c r="P137" i="1"/>
  <c r="P138" i="1"/>
  <c r="P139" i="1"/>
  <c r="P140" i="1"/>
  <c r="P141" i="1"/>
  <c r="P142" i="1"/>
  <c r="P144" i="1"/>
  <c r="P145" i="1"/>
  <c r="P146" i="1"/>
  <c r="P147" i="1"/>
  <c r="P148" i="1"/>
  <c r="P150" i="1"/>
  <c r="P151" i="1"/>
  <c r="P152" i="1"/>
  <c r="P153" i="1"/>
  <c r="P155" i="1"/>
  <c r="P160" i="1"/>
  <c r="P162" i="1"/>
  <c r="P163" i="1"/>
  <c r="P166" i="1"/>
  <c r="P167" i="1"/>
  <c r="P168" i="1"/>
  <c r="P169" i="1"/>
  <c r="P170" i="1"/>
  <c r="P173" i="1"/>
  <c r="P174" i="1"/>
  <c r="P175" i="1"/>
  <c r="P176" i="1"/>
  <c r="P178" i="1"/>
  <c r="P179" i="1"/>
  <c r="P180" i="1"/>
  <c r="P181" i="1"/>
  <c r="P182" i="1"/>
  <c r="P183" i="1"/>
  <c r="P185" i="1"/>
  <c r="P186" i="1"/>
  <c r="P187" i="1"/>
  <c r="P189" i="1"/>
  <c r="P190" i="1"/>
  <c r="P193" i="1"/>
  <c r="P194" i="1"/>
  <c r="P195" i="1"/>
  <c r="P196" i="1"/>
  <c r="P197" i="1"/>
  <c r="P198" i="1"/>
  <c r="P202" i="1"/>
  <c r="P207" i="1"/>
  <c r="P208" i="1"/>
  <c r="P212" i="1"/>
  <c r="P215" i="1"/>
  <c r="P217" i="1"/>
  <c r="P218" i="1"/>
  <c r="P225" i="1"/>
  <c r="P226" i="1"/>
  <c r="P227" i="1"/>
  <c r="P229" i="1"/>
  <c r="P230" i="1"/>
  <c r="P231" i="1"/>
  <c r="P233" i="1"/>
  <c r="P234" i="1"/>
  <c r="P235" i="1"/>
  <c r="P236" i="1"/>
  <c r="P237" i="1"/>
  <c r="P239" i="1"/>
  <c r="P246" i="1"/>
  <c r="P247" i="1"/>
  <c r="P248" i="1"/>
  <c r="P249" i="1"/>
  <c r="P250" i="1"/>
  <c r="P252" i="1"/>
  <c r="P253" i="1"/>
  <c r="P255" i="1"/>
  <c r="P256" i="1"/>
  <c r="P257" i="1"/>
  <c r="P258" i="1"/>
  <c r="P259" i="1"/>
  <c r="P260" i="1"/>
  <c r="P261" i="1"/>
  <c r="P262" i="1"/>
  <c r="P265" i="1"/>
  <c r="P266" i="1"/>
  <c r="P267" i="1"/>
  <c r="P268" i="1"/>
  <c r="P270" i="1"/>
  <c r="P271" i="1"/>
  <c r="P274" i="1"/>
  <c r="P275" i="1"/>
  <c r="P277" i="1"/>
  <c r="P278" i="1"/>
  <c r="P279" i="1"/>
  <c r="P281" i="1"/>
  <c r="P282" i="1"/>
  <c r="P285" i="1"/>
  <c r="P287" i="1"/>
  <c r="P289" i="1"/>
  <c r="P291" i="1"/>
  <c r="P292" i="1"/>
  <c r="P293" i="1"/>
  <c r="P294" i="1"/>
  <c r="O32" i="1"/>
  <c r="Q32" i="1"/>
  <c r="S32" i="1"/>
  <c r="R273" i="1" l="1"/>
  <c r="H227" i="1"/>
  <c r="C227" i="1"/>
  <c r="H226" i="1"/>
  <c r="C226" i="1"/>
  <c r="H183" i="1"/>
  <c r="C183" i="1"/>
  <c r="O44" i="1"/>
  <c r="Q44" i="1"/>
  <c r="S44" i="1"/>
  <c r="T41" i="1"/>
  <c r="P41" i="1"/>
  <c r="P273" i="1" l="1"/>
  <c r="T273" i="1"/>
  <c r="N183" i="1"/>
  <c r="N227" i="1"/>
  <c r="R41" i="1"/>
  <c r="N226" i="1"/>
  <c r="C41" i="1"/>
  <c r="S10" i="1" l="1"/>
  <c r="P97" i="1" l="1"/>
  <c r="P76" i="1" l="1"/>
  <c r="P105" i="1"/>
  <c r="O167" i="1" l="1"/>
  <c r="Q167" i="1"/>
  <c r="S167" i="1"/>
  <c r="P165" i="1" l="1"/>
  <c r="T165" i="1"/>
  <c r="R165" i="1"/>
  <c r="C165" i="1"/>
  <c r="D264" i="1"/>
  <c r="N127" i="4" l="1"/>
  <c r="O127" i="4"/>
  <c r="P127" i="4"/>
  <c r="F126" i="4"/>
  <c r="F125" i="4" s="1"/>
  <c r="G126" i="4"/>
  <c r="G125" i="4" s="1"/>
  <c r="N114" i="4"/>
  <c r="O114" i="4"/>
  <c r="P114" i="4"/>
  <c r="N83" i="4"/>
  <c r="O83" i="4"/>
  <c r="P83" i="4"/>
  <c r="N58" i="4"/>
  <c r="O58" i="4"/>
  <c r="P58" i="4"/>
  <c r="J36" i="4"/>
  <c r="K36" i="4"/>
  <c r="L36" i="4"/>
  <c r="E36" i="4"/>
  <c r="F36" i="4"/>
  <c r="G36" i="4"/>
  <c r="J20" i="4"/>
  <c r="K20" i="4"/>
  <c r="L20" i="4"/>
  <c r="E20" i="4"/>
  <c r="F20" i="4"/>
  <c r="G20" i="4"/>
  <c r="J17" i="4"/>
  <c r="K17" i="4"/>
  <c r="L17" i="4"/>
  <c r="E17" i="4"/>
  <c r="F17" i="4"/>
  <c r="G17" i="4"/>
  <c r="J10" i="4"/>
  <c r="K10" i="4"/>
  <c r="L10" i="4"/>
  <c r="E10" i="4"/>
  <c r="F10" i="4"/>
  <c r="G10" i="4"/>
  <c r="N18" i="4"/>
  <c r="O18" i="4"/>
  <c r="P18" i="4"/>
  <c r="N19" i="4"/>
  <c r="O19" i="4"/>
  <c r="P19" i="4"/>
  <c r="C36" i="4" l="1"/>
  <c r="H10" i="1"/>
  <c r="H11" i="1"/>
  <c r="H12" i="1"/>
  <c r="H13" i="1"/>
  <c r="H14" i="1"/>
  <c r="H15" i="1"/>
  <c r="H16" i="1"/>
  <c r="H17" i="1"/>
  <c r="H18" i="1"/>
  <c r="H19" i="1"/>
  <c r="H20" i="1"/>
  <c r="H21" i="1"/>
  <c r="H22" i="1"/>
  <c r="H23" i="1"/>
  <c r="H26" i="1"/>
  <c r="H28" i="1"/>
  <c r="H30" i="1"/>
  <c r="H32" i="1"/>
  <c r="H33" i="1"/>
  <c r="H34" i="1"/>
  <c r="H35" i="1"/>
  <c r="H38" i="1"/>
  <c r="H39" i="1"/>
  <c r="H40" i="1"/>
  <c r="H42" i="1"/>
  <c r="H43" i="1"/>
  <c r="H44" i="1"/>
  <c r="H46" i="1"/>
  <c r="H47" i="1"/>
  <c r="H49" i="1"/>
  <c r="H51" i="1"/>
  <c r="H54" i="1"/>
  <c r="H55" i="1"/>
  <c r="H56" i="1"/>
  <c r="H58" i="1"/>
  <c r="H59" i="1"/>
  <c r="H61" i="1"/>
  <c r="H63" i="1"/>
  <c r="H65" i="1"/>
  <c r="H66" i="1"/>
  <c r="H67" i="1"/>
  <c r="H70" i="1"/>
  <c r="H72" i="1"/>
  <c r="H74" i="1"/>
  <c r="H75" i="1"/>
  <c r="H76" i="1"/>
  <c r="H77" i="1"/>
  <c r="H78" i="1"/>
  <c r="H79" i="1"/>
  <c r="H80" i="1"/>
  <c r="H81" i="1"/>
  <c r="H83" i="1"/>
  <c r="H84" i="1"/>
  <c r="H85" i="1"/>
  <c r="H86" i="1"/>
  <c r="H87" i="1"/>
  <c r="H88" i="1"/>
  <c r="H92" i="1"/>
  <c r="H95" i="1"/>
  <c r="H96" i="1"/>
  <c r="H97" i="1"/>
  <c r="H100" i="1"/>
  <c r="H101" i="1"/>
  <c r="H102" i="1"/>
  <c r="H103" i="1"/>
  <c r="H104" i="1"/>
  <c r="H105" i="1"/>
  <c r="H106" i="1"/>
  <c r="H109" i="1"/>
  <c r="H114" i="1"/>
  <c r="H115" i="1"/>
  <c r="H117" i="1"/>
  <c r="H119" i="1"/>
  <c r="H121" i="1"/>
  <c r="H124" i="1"/>
  <c r="H125" i="1"/>
  <c r="H126" i="1"/>
  <c r="H127" i="1"/>
  <c r="H128" i="1"/>
  <c r="H130" i="1"/>
  <c r="H134" i="1"/>
  <c r="H135" i="1"/>
  <c r="H138" i="1"/>
  <c r="H139" i="1"/>
  <c r="H140" i="1"/>
  <c r="H141" i="1"/>
  <c r="H142" i="1"/>
  <c r="H145" i="1"/>
  <c r="H146" i="1"/>
  <c r="H147" i="1"/>
  <c r="H148" i="1"/>
  <c r="H149" i="1"/>
  <c r="H150" i="1"/>
  <c r="H151" i="1"/>
  <c r="H152" i="1"/>
  <c r="H153" i="1"/>
  <c r="H155" i="1"/>
  <c r="H160" i="1"/>
  <c r="H162" i="1"/>
  <c r="H163" i="1"/>
  <c r="H166" i="1"/>
  <c r="H167" i="1"/>
  <c r="H168" i="1"/>
  <c r="H169" i="1"/>
  <c r="H170" i="1"/>
  <c r="H173" i="1"/>
  <c r="H174" i="1"/>
  <c r="H175" i="1"/>
  <c r="H176" i="1"/>
  <c r="H178" i="1"/>
  <c r="H179" i="1"/>
  <c r="H180" i="1"/>
  <c r="H181" i="1"/>
  <c r="H182" i="1"/>
  <c r="H185" i="1"/>
  <c r="H186" i="1"/>
  <c r="H187" i="1"/>
  <c r="H188" i="1"/>
  <c r="H189" i="1"/>
  <c r="H190" i="1"/>
  <c r="H193" i="1"/>
  <c r="H194" i="1"/>
  <c r="H195" i="1"/>
  <c r="H196" i="1"/>
  <c r="H197" i="1"/>
  <c r="H198" i="1"/>
  <c r="H199" i="1"/>
  <c r="H200" i="1"/>
  <c r="H202" i="1"/>
  <c r="H207" i="1"/>
  <c r="H208" i="1"/>
  <c r="H212" i="1"/>
  <c r="H215" i="1"/>
  <c r="H217" i="1"/>
  <c r="H218" i="1"/>
  <c r="H219" i="1"/>
  <c r="H225" i="1"/>
  <c r="H229" i="1"/>
  <c r="H230" i="1"/>
  <c r="H231" i="1"/>
  <c r="H233" i="1"/>
  <c r="H234" i="1"/>
  <c r="H235" i="1"/>
  <c r="H237" i="1"/>
  <c r="H239" i="1"/>
  <c r="H246" i="1"/>
  <c r="H247" i="1"/>
  <c r="H248" i="1"/>
  <c r="H249" i="1"/>
  <c r="H250" i="1"/>
  <c r="H252" i="1"/>
  <c r="H253" i="1"/>
  <c r="H255" i="1"/>
  <c r="H256" i="1"/>
  <c r="H257" i="1"/>
  <c r="H258" i="1"/>
  <c r="H259" i="1"/>
  <c r="H260" i="1"/>
  <c r="H261" i="1"/>
  <c r="H262" i="1"/>
  <c r="H265" i="1"/>
  <c r="H266" i="1"/>
  <c r="H267" i="1"/>
  <c r="H268" i="1"/>
  <c r="H270" i="1"/>
  <c r="H271" i="1"/>
  <c r="H274" i="1"/>
  <c r="H275" i="1"/>
  <c r="H277" i="1"/>
  <c r="H278" i="1"/>
  <c r="H279" i="1"/>
  <c r="H281" i="1"/>
  <c r="H282" i="1"/>
  <c r="H285" i="1"/>
  <c r="H287" i="1"/>
  <c r="H288" i="1"/>
  <c r="H289" i="1"/>
  <c r="C10" i="1"/>
  <c r="C11" i="1"/>
  <c r="C12" i="1"/>
  <c r="C13" i="1"/>
  <c r="C14" i="1"/>
  <c r="C15" i="1"/>
  <c r="C16" i="1"/>
  <c r="C17" i="1"/>
  <c r="C18" i="1"/>
  <c r="C19" i="1"/>
  <c r="C20" i="1"/>
  <c r="C21" i="1"/>
  <c r="C22" i="1"/>
  <c r="C23" i="1"/>
  <c r="C26" i="1"/>
  <c r="C28" i="1"/>
  <c r="N28" i="1" s="1"/>
  <c r="C30" i="1"/>
  <c r="C32" i="1"/>
  <c r="N32" i="1" s="1"/>
  <c r="C33" i="1"/>
  <c r="C34" i="1"/>
  <c r="N34" i="1" s="1"/>
  <c r="C35" i="1"/>
  <c r="C38" i="1"/>
  <c r="C39" i="1"/>
  <c r="C40" i="1"/>
  <c r="C42" i="1"/>
  <c r="C43" i="1"/>
  <c r="C44" i="1"/>
  <c r="C46" i="1"/>
  <c r="C47" i="1"/>
  <c r="C49" i="1"/>
  <c r="C51" i="1"/>
  <c r="C54" i="1"/>
  <c r="C55" i="1"/>
  <c r="C56" i="1"/>
  <c r="C58" i="1"/>
  <c r="C59" i="1"/>
  <c r="C61" i="1"/>
  <c r="C63" i="1"/>
  <c r="C65" i="1"/>
  <c r="C66" i="1"/>
  <c r="N66" i="1" s="1"/>
  <c r="C67" i="1"/>
  <c r="C70" i="1"/>
  <c r="C72" i="1"/>
  <c r="C74" i="1"/>
  <c r="C75" i="1"/>
  <c r="C76" i="1"/>
  <c r="C77" i="1"/>
  <c r="C78" i="1"/>
  <c r="N78" i="1" s="1"/>
  <c r="C79" i="1"/>
  <c r="C80" i="1"/>
  <c r="C81" i="1"/>
  <c r="C83" i="1"/>
  <c r="C84" i="1"/>
  <c r="C85" i="1"/>
  <c r="C86" i="1"/>
  <c r="C87" i="1"/>
  <c r="C88" i="1"/>
  <c r="C95" i="1"/>
  <c r="C96" i="1"/>
  <c r="C97" i="1"/>
  <c r="C98" i="1"/>
  <c r="C100" i="1"/>
  <c r="C101" i="1"/>
  <c r="C102" i="1"/>
  <c r="C103" i="1"/>
  <c r="N103" i="1" s="1"/>
  <c r="C104" i="1"/>
  <c r="C105" i="1"/>
  <c r="C106" i="1"/>
  <c r="C109" i="1"/>
  <c r="C114" i="1"/>
  <c r="C115" i="1"/>
  <c r="C117" i="1"/>
  <c r="C119" i="1"/>
  <c r="C121" i="1"/>
  <c r="C124" i="1"/>
  <c r="N124" i="1" s="1"/>
  <c r="C125" i="1"/>
  <c r="C126" i="1"/>
  <c r="N126" i="1" s="1"/>
  <c r="C128" i="1"/>
  <c r="C130" i="1"/>
  <c r="C134" i="1"/>
  <c r="C135" i="1"/>
  <c r="C137" i="1"/>
  <c r="C138" i="1"/>
  <c r="C139" i="1"/>
  <c r="C140" i="1"/>
  <c r="C141" i="1"/>
  <c r="C142" i="1"/>
  <c r="C145" i="1"/>
  <c r="N145" i="1" s="1"/>
  <c r="C146" i="1"/>
  <c r="C147" i="1"/>
  <c r="C148" i="1"/>
  <c r="C149" i="1"/>
  <c r="N149" i="1" s="1"/>
  <c r="C150" i="1"/>
  <c r="C151" i="1"/>
  <c r="N151" i="1" s="1"/>
  <c r="C152" i="1"/>
  <c r="C153" i="1"/>
  <c r="N153" i="1" s="1"/>
  <c r="C155" i="1"/>
  <c r="C160" i="1"/>
  <c r="C162" i="1"/>
  <c r="C163" i="1"/>
  <c r="C166" i="1"/>
  <c r="C167" i="1"/>
  <c r="C168" i="1"/>
  <c r="C169" i="1"/>
  <c r="C170" i="1"/>
  <c r="C173" i="1"/>
  <c r="C174" i="1"/>
  <c r="C175" i="1"/>
  <c r="N175" i="1" s="1"/>
  <c r="C176" i="1"/>
  <c r="C178" i="1"/>
  <c r="C179" i="1"/>
  <c r="C180" i="1"/>
  <c r="C181" i="1"/>
  <c r="C182" i="1"/>
  <c r="C185" i="1"/>
  <c r="C186" i="1"/>
  <c r="C187" i="1"/>
  <c r="C189" i="1"/>
  <c r="C190" i="1"/>
  <c r="C193" i="1"/>
  <c r="C194" i="1"/>
  <c r="C195" i="1"/>
  <c r="C196" i="1"/>
  <c r="C197" i="1"/>
  <c r="C198" i="1"/>
  <c r="N198" i="1" s="1"/>
  <c r="C199" i="1"/>
  <c r="C200" i="1"/>
  <c r="C202" i="1"/>
  <c r="C207" i="1"/>
  <c r="C208" i="1"/>
  <c r="N208" i="1" s="1"/>
  <c r="C212" i="1"/>
  <c r="C215" i="1"/>
  <c r="C217" i="1"/>
  <c r="N217" i="1" s="1"/>
  <c r="C218" i="1"/>
  <c r="C219" i="1"/>
  <c r="C225" i="1"/>
  <c r="C229" i="1"/>
  <c r="C230" i="1"/>
  <c r="C231" i="1"/>
  <c r="C233" i="1"/>
  <c r="C234" i="1"/>
  <c r="N234" i="1" s="1"/>
  <c r="C235" i="1"/>
  <c r="C236" i="1"/>
  <c r="C237" i="1"/>
  <c r="C239" i="1"/>
  <c r="N239" i="1" s="1"/>
  <c r="C246" i="1"/>
  <c r="C247" i="1"/>
  <c r="C248" i="1"/>
  <c r="C249" i="1"/>
  <c r="C250" i="1"/>
  <c r="C252" i="1"/>
  <c r="C253" i="1"/>
  <c r="C255" i="1"/>
  <c r="C256" i="1"/>
  <c r="C257" i="1"/>
  <c r="C258" i="1"/>
  <c r="C259" i="1"/>
  <c r="C260" i="1"/>
  <c r="C261" i="1"/>
  <c r="C262" i="1"/>
  <c r="C265" i="1"/>
  <c r="C266" i="1"/>
  <c r="C267" i="1"/>
  <c r="C268" i="1"/>
  <c r="C270" i="1"/>
  <c r="C271" i="1"/>
  <c r="C274" i="1"/>
  <c r="C275" i="1"/>
  <c r="C277" i="1"/>
  <c r="C278" i="1"/>
  <c r="C279" i="1"/>
  <c r="C281" i="1"/>
  <c r="C282" i="1"/>
  <c r="C285" i="1"/>
  <c r="C287" i="1"/>
  <c r="C288" i="1"/>
  <c r="C289" i="1"/>
  <c r="N178" i="1" l="1"/>
  <c r="N160" i="1"/>
  <c r="N173" i="1"/>
  <c r="N271" i="1"/>
  <c r="N74" i="1"/>
  <c r="N95" i="1"/>
  <c r="N51" i="1"/>
  <c r="N21" i="1"/>
  <c r="N17" i="1"/>
  <c r="N13" i="1"/>
  <c r="N167" i="1"/>
  <c r="N63" i="1"/>
  <c r="N58" i="1"/>
  <c r="N56" i="1"/>
  <c r="N119" i="1"/>
  <c r="N105" i="1"/>
  <c r="N98" i="1"/>
  <c r="N87" i="1"/>
  <c r="N86" i="1"/>
  <c r="N83" i="1"/>
  <c r="N49" i="1"/>
  <c r="N44" i="1"/>
  <c r="N40" i="1"/>
  <c r="N162" i="1"/>
  <c r="N152" i="1"/>
  <c r="N130" i="1"/>
  <c r="N287" i="1"/>
  <c r="N199" i="1"/>
  <c r="N207" i="1"/>
  <c r="N195" i="1"/>
  <c r="N194" i="1"/>
  <c r="N200" i="1"/>
  <c r="N189" i="1"/>
  <c r="N185" i="1"/>
  <c r="N250" i="1"/>
  <c r="N219" i="1"/>
  <c r="N260" i="1"/>
  <c r="N282" i="1"/>
  <c r="N277" i="1"/>
  <c r="N182" i="1"/>
  <c r="N266" i="1"/>
  <c r="N256" i="1"/>
  <c r="N278" i="1"/>
  <c r="N261" i="1"/>
  <c r="N248" i="1"/>
  <c r="N231" i="1"/>
  <c r="N215" i="1"/>
  <c r="N202" i="1"/>
  <c r="N197" i="1"/>
  <c r="N267" i="1"/>
  <c r="N252" i="1"/>
  <c r="N187" i="1"/>
  <c r="N181" i="1"/>
  <c r="N176" i="1"/>
  <c r="N170" i="1"/>
  <c r="N166" i="1"/>
  <c r="N146" i="1"/>
  <c r="N121" i="1"/>
  <c r="N106" i="1"/>
  <c r="N102" i="1"/>
  <c r="N79" i="1"/>
  <c r="N75" i="1"/>
  <c r="N67" i="1"/>
  <c r="N61" i="1"/>
  <c r="N35" i="1"/>
  <c r="N30" i="1"/>
  <c r="N22" i="1"/>
  <c r="N18" i="1"/>
  <c r="N14" i="1"/>
  <c r="N10" i="1"/>
  <c r="N274" i="1"/>
  <c r="N257" i="1"/>
  <c r="N235" i="1"/>
  <c r="N127" i="1"/>
  <c r="M200" i="1"/>
  <c r="M199" i="1"/>
  <c r="N193" i="1"/>
  <c r="N230" i="1"/>
  <c r="N288" i="1"/>
  <c r="N285" i="1"/>
  <c r="N281" i="1"/>
  <c r="N275" i="1"/>
  <c r="N265" i="1"/>
  <c r="N249" i="1"/>
  <c r="N246" i="1"/>
  <c r="N229" i="1"/>
  <c r="N212" i="1"/>
  <c r="N196" i="1"/>
  <c r="N190" i="1"/>
  <c r="N289" i="1"/>
  <c r="N268" i="1"/>
  <c r="N262" i="1"/>
  <c r="N258" i="1"/>
  <c r="N253" i="1"/>
  <c r="N236" i="1"/>
  <c r="N233" i="1"/>
  <c r="N225" i="1"/>
  <c r="N218" i="1"/>
  <c r="N186" i="1"/>
  <c r="N47" i="1"/>
  <c r="N43" i="1"/>
  <c r="N33" i="1"/>
  <c r="N39" i="1"/>
  <c r="N279" i="1"/>
  <c r="N174" i="1"/>
  <c r="N168" i="1"/>
  <c r="N169" i="1"/>
  <c r="N163" i="1"/>
  <c r="N147" i="1"/>
  <c r="N141" i="1"/>
  <c r="N128" i="1"/>
  <c r="N150" i="1"/>
  <c r="N148" i="1"/>
  <c r="N125" i="1"/>
  <c r="N139" i="1"/>
  <c r="N135" i="1"/>
  <c r="N140" i="1"/>
  <c r="N137" i="1"/>
  <c r="N114" i="1"/>
  <c r="N117" i="1"/>
  <c r="N97" i="1"/>
  <c r="N59" i="1"/>
  <c r="N54" i="1"/>
  <c r="N55" i="1"/>
  <c r="N142" i="1"/>
  <c r="N138" i="1"/>
  <c r="N104" i="1"/>
  <c r="N100" i="1"/>
  <c r="N96" i="1"/>
  <c r="N88" i="1"/>
  <c r="N84" i="1"/>
  <c r="N80" i="1"/>
  <c r="N76" i="1"/>
  <c r="N70" i="1"/>
  <c r="N115" i="1"/>
  <c r="N109" i="1"/>
  <c r="N101" i="1"/>
  <c r="N46" i="1"/>
  <c r="N42" i="1"/>
  <c r="N38" i="1"/>
  <c r="N270" i="1"/>
  <c r="N259" i="1"/>
  <c r="N255" i="1"/>
  <c r="N237" i="1"/>
  <c r="N179" i="1"/>
  <c r="N180" i="1"/>
  <c r="N155" i="1"/>
  <c r="N92" i="1"/>
  <c r="N81" i="1"/>
  <c r="N77" i="1"/>
  <c r="N72" i="1"/>
  <c r="N65" i="1"/>
  <c r="N26" i="1"/>
  <c r="N20" i="1"/>
  <c r="N16" i="1"/>
  <c r="N12" i="1"/>
  <c r="N19" i="1"/>
  <c r="N15" i="1"/>
  <c r="N11" i="1"/>
  <c r="N247" i="1"/>
  <c r="N134" i="1"/>
  <c r="N85" i="1"/>
  <c r="N23" i="1"/>
  <c r="M32" i="1"/>
  <c r="M44" i="1"/>
  <c r="H165" i="1"/>
  <c r="N165" i="1" s="1"/>
  <c r="M167" i="1"/>
  <c r="M114" i="1"/>
  <c r="O100" i="1"/>
  <c r="Q100" i="1"/>
  <c r="S100" i="1"/>
  <c r="O77" i="1" l="1"/>
  <c r="Q77" i="1"/>
  <c r="S77" i="1"/>
  <c r="J108" i="4" l="1"/>
  <c r="R203" i="1" l="1"/>
  <c r="N95" i="4"/>
  <c r="O95" i="4"/>
  <c r="P95" i="4"/>
  <c r="O109" i="1" l="1"/>
  <c r="Q109" i="1"/>
  <c r="S109" i="1"/>
  <c r="K69" i="1"/>
  <c r="H69" i="1" s="1"/>
  <c r="L69" i="1"/>
  <c r="F69" i="1"/>
  <c r="G69" i="1"/>
  <c r="O88" i="1"/>
  <c r="Q88" i="1"/>
  <c r="S88" i="1"/>
  <c r="R69" i="1" l="1"/>
  <c r="T69" i="1"/>
  <c r="H144" i="1" l="1"/>
  <c r="M225" i="1"/>
  <c r="O225" i="1"/>
  <c r="Q225" i="1"/>
  <c r="S225" i="1"/>
  <c r="C144" i="1" l="1"/>
  <c r="N144" i="1" s="1"/>
  <c r="R144" i="1"/>
  <c r="K211" i="1"/>
  <c r="H211" i="1" s="1"/>
  <c r="L211" i="1"/>
  <c r="O217" i="1"/>
  <c r="Q217" i="1"/>
  <c r="S217" i="1"/>
  <c r="O218" i="1"/>
  <c r="Q218" i="1"/>
  <c r="S218" i="1"/>
  <c r="O219" i="1"/>
  <c r="Q219" i="1"/>
  <c r="S219" i="1"/>
  <c r="M219" i="1" l="1"/>
  <c r="O212" i="1" l="1"/>
  <c r="Q212" i="1"/>
  <c r="S212" i="1"/>
  <c r="O193" i="1" l="1"/>
  <c r="Q193" i="1"/>
  <c r="N9" i="4" l="1"/>
  <c r="O9" i="4"/>
  <c r="O10" i="4"/>
  <c r="N11" i="4"/>
  <c r="O11" i="4"/>
  <c r="N12" i="4"/>
  <c r="O12" i="4"/>
  <c r="N13" i="4"/>
  <c r="O13" i="4"/>
  <c r="N14" i="4"/>
  <c r="O14" i="4"/>
  <c r="N15" i="4"/>
  <c r="O15" i="4"/>
  <c r="O17" i="4"/>
  <c r="O20" i="4"/>
  <c r="N28" i="4"/>
  <c r="O28" i="4"/>
  <c r="N29" i="4"/>
  <c r="O29" i="4"/>
  <c r="N32" i="4"/>
  <c r="O32" i="4"/>
  <c r="N33" i="4"/>
  <c r="O33" i="4"/>
  <c r="N35" i="4"/>
  <c r="O35" i="4"/>
  <c r="O36" i="4"/>
  <c r="N37" i="4"/>
  <c r="O37" i="4"/>
  <c r="N38" i="4"/>
  <c r="O38" i="4"/>
  <c r="N39" i="4"/>
  <c r="O39" i="4"/>
  <c r="N40" i="4"/>
  <c r="O40" i="4"/>
  <c r="N43" i="4"/>
  <c r="O43" i="4"/>
  <c r="N44" i="4"/>
  <c r="O44" i="4"/>
  <c r="N47" i="4"/>
  <c r="O47" i="4"/>
  <c r="N48" i="4"/>
  <c r="O48" i="4"/>
  <c r="N50" i="4"/>
  <c r="O50" i="4"/>
  <c r="N51" i="4"/>
  <c r="O51" i="4"/>
  <c r="N54" i="4"/>
  <c r="O54" i="4"/>
  <c r="N55" i="4"/>
  <c r="O55" i="4"/>
  <c r="N59" i="4"/>
  <c r="O59" i="4"/>
  <c r="N61" i="4"/>
  <c r="O61" i="4"/>
  <c r="N63" i="4"/>
  <c r="O63" i="4"/>
  <c r="N64" i="4"/>
  <c r="O64" i="4"/>
  <c r="N65" i="4"/>
  <c r="O65" i="4"/>
  <c r="N66" i="4"/>
  <c r="O66" i="4"/>
  <c r="N69" i="4"/>
  <c r="O69" i="4"/>
  <c r="N70" i="4"/>
  <c r="O70" i="4"/>
  <c r="N73" i="4"/>
  <c r="O73" i="4"/>
  <c r="N74" i="4"/>
  <c r="O74" i="4"/>
  <c r="N76" i="4"/>
  <c r="O76" i="4"/>
  <c r="N78" i="4"/>
  <c r="O78" i="4"/>
  <c r="N79" i="4"/>
  <c r="O79" i="4"/>
  <c r="N80" i="4"/>
  <c r="O80" i="4"/>
  <c r="N81" i="4"/>
  <c r="O81" i="4"/>
  <c r="N82" i="4"/>
  <c r="O82" i="4"/>
  <c r="N90" i="4"/>
  <c r="O90" i="4"/>
  <c r="N91" i="4"/>
  <c r="O91" i="4"/>
  <c r="N94" i="4"/>
  <c r="O94" i="4"/>
  <c r="N97" i="4"/>
  <c r="O97" i="4"/>
  <c r="N99" i="4"/>
  <c r="O99" i="4"/>
  <c r="N100" i="4"/>
  <c r="O100" i="4"/>
  <c r="N101" i="4"/>
  <c r="O101" i="4"/>
  <c r="N102" i="4"/>
  <c r="O102" i="4"/>
  <c r="N103" i="4"/>
  <c r="O103" i="4"/>
  <c r="N104" i="4"/>
  <c r="O104" i="4"/>
  <c r="N106" i="4"/>
  <c r="O106" i="4"/>
  <c r="N109" i="4"/>
  <c r="O109" i="4"/>
  <c r="N110" i="4"/>
  <c r="O110" i="4"/>
  <c r="I96" i="4"/>
  <c r="D96" i="4"/>
  <c r="P106" i="4"/>
  <c r="P102" i="4"/>
  <c r="H106" i="4"/>
  <c r="C106" i="4"/>
  <c r="M106" i="4" l="1"/>
  <c r="N96" i="4"/>
  <c r="N98" i="4"/>
  <c r="H83" i="4"/>
  <c r="C83" i="4"/>
  <c r="I62" i="4"/>
  <c r="I60" i="4" s="1"/>
  <c r="P66" i="4"/>
  <c r="H66" i="4"/>
  <c r="C66" i="4"/>
  <c r="M83" i="4" l="1"/>
  <c r="N62" i="4"/>
  <c r="M66" i="4"/>
  <c r="P54" i="4" l="1"/>
  <c r="I36" i="4" l="1"/>
  <c r="P37" i="4"/>
  <c r="P38" i="4"/>
  <c r="P39" i="4"/>
  <c r="P40" i="4"/>
  <c r="C40" i="4"/>
  <c r="H40" i="4"/>
  <c r="N36" i="4" l="1"/>
  <c r="M40" i="4"/>
  <c r="R177" i="1" l="1"/>
  <c r="T177" i="1"/>
  <c r="G177" i="1"/>
  <c r="T172" i="1"/>
  <c r="G172" i="1"/>
  <c r="P172" i="1"/>
  <c r="E161" i="1"/>
  <c r="F161" i="1"/>
  <c r="G161" i="1"/>
  <c r="E159" i="1"/>
  <c r="F159" i="1"/>
  <c r="G159" i="1"/>
  <c r="G158" i="1" l="1"/>
  <c r="R159" i="1"/>
  <c r="E158" i="1"/>
  <c r="T159" i="1"/>
  <c r="F158" i="1"/>
  <c r="E120" i="1"/>
  <c r="F120" i="1"/>
  <c r="G120" i="1"/>
  <c r="L9" i="1" l="1"/>
  <c r="G9" i="1"/>
  <c r="P31" i="1" l="1"/>
  <c r="R31" i="1"/>
  <c r="O30" i="1"/>
  <c r="T31" i="1" l="1"/>
  <c r="C31" i="1"/>
  <c r="H31" i="1"/>
  <c r="E29" i="1"/>
  <c r="E37" i="1"/>
  <c r="H127" i="4"/>
  <c r="C127" i="4"/>
  <c r="L126" i="4"/>
  <c r="K126" i="4"/>
  <c r="J126" i="4"/>
  <c r="I126" i="4"/>
  <c r="I125" i="4" s="1"/>
  <c r="D126" i="4"/>
  <c r="P124" i="4"/>
  <c r="O124" i="4"/>
  <c r="N124" i="4"/>
  <c r="H124" i="4"/>
  <c r="C124" i="4"/>
  <c r="P123" i="4"/>
  <c r="O123" i="4"/>
  <c r="N123" i="4"/>
  <c r="H123" i="4"/>
  <c r="C123" i="4"/>
  <c r="L122" i="4"/>
  <c r="K122" i="4"/>
  <c r="O126" i="4" l="1"/>
  <c r="J125" i="4"/>
  <c r="P126" i="4"/>
  <c r="K125" i="4"/>
  <c r="C126" i="4"/>
  <c r="C125" i="4" s="1"/>
  <c r="D125" i="4"/>
  <c r="N31" i="1"/>
  <c r="N126" i="4"/>
  <c r="M127" i="4"/>
  <c r="M123" i="4"/>
  <c r="H126" i="4"/>
  <c r="M124" i="4"/>
  <c r="J122" i="4"/>
  <c r="J121" i="4" s="1"/>
  <c r="I122" i="4"/>
  <c r="G122" i="4"/>
  <c r="F122" i="4"/>
  <c r="P122" i="4" s="1"/>
  <c r="E122" i="4"/>
  <c r="E121" i="4" s="1"/>
  <c r="K121" i="4"/>
  <c r="M126" i="4" l="1"/>
  <c r="H125" i="4"/>
  <c r="N125" i="4"/>
  <c r="H122" i="4"/>
  <c r="C122" i="4"/>
  <c r="P125" i="4"/>
  <c r="O125" i="4" s="1"/>
  <c r="O122" i="4"/>
  <c r="I121" i="4"/>
  <c r="O121" i="4"/>
  <c r="F121" i="4"/>
  <c r="P121" i="4" s="1"/>
  <c r="D121" i="4"/>
  <c r="N122" i="4"/>
  <c r="K120" i="4"/>
  <c r="J120" i="4"/>
  <c r="E120" i="4"/>
  <c r="P119" i="4"/>
  <c r="O119" i="4"/>
  <c r="N119" i="4"/>
  <c r="H119" i="4"/>
  <c r="C119" i="4"/>
  <c r="P118" i="4"/>
  <c r="O118" i="4"/>
  <c r="N118" i="4"/>
  <c r="H118" i="4"/>
  <c r="C118" i="4"/>
  <c r="P117" i="4"/>
  <c r="O117" i="4"/>
  <c r="N117" i="4"/>
  <c r="H117" i="4"/>
  <c r="C117" i="4"/>
  <c r="L116" i="4"/>
  <c r="K116" i="4"/>
  <c r="J116" i="4"/>
  <c r="G116" i="4"/>
  <c r="G115" i="4" s="1"/>
  <c r="F116" i="4"/>
  <c r="F115" i="4" s="1"/>
  <c r="E116" i="4"/>
  <c r="E115" i="4" s="1"/>
  <c r="D116" i="4"/>
  <c r="D115" i="4" s="1"/>
  <c r="D120" i="4" l="1"/>
  <c r="H116" i="4"/>
  <c r="M122" i="4"/>
  <c r="C116" i="4"/>
  <c r="C115" i="4" s="1"/>
  <c r="N116" i="4"/>
  <c r="M118" i="4"/>
  <c r="M117" i="4"/>
  <c r="N121" i="4"/>
  <c r="O120" i="4"/>
  <c r="P116" i="4"/>
  <c r="O116" i="4" s="1"/>
  <c r="M119" i="4"/>
  <c r="I120" i="4"/>
  <c r="H120" i="4" s="1"/>
  <c r="M116" i="4" l="1"/>
  <c r="N120" i="4"/>
  <c r="H114" i="4"/>
  <c r="C114" i="4"/>
  <c r="I113" i="4"/>
  <c r="G113" i="4"/>
  <c r="F113" i="4"/>
  <c r="E113" i="4"/>
  <c r="M114" i="4" l="1"/>
  <c r="D113" i="4"/>
  <c r="N113" i="4" s="1"/>
  <c r="F112" i="4"/>
  <c r="E112" i="4" s="1"/>
  <c r="D112" i="4" l="1"/>
  <c r="D111" i="4" s="1"/>
  <c r="C113" i="4"/>
  <c r="E111" i="4"/>
  <c r="P110" i="4"/>
  <c r="H110" i="4"/>
  <c r="C110" i="4"/>
  <c r="P109" i="4"/>
  <c r="H109" i="4"/>
  <c r="C109" i="4"/>
  <c r="L108" i="4"/>
  <c r="K108" i="4"/>
  <c r="I108" i="4"/>
  <c r="G108" i="4"/>
  <c r="F108" i="4"/>
  <c r="E108" i="4"/>
  <c r="E107" i="4" s="1"/>
  <c r="D108" i="4"/>
  <c r="D107" i="4" s="1"/>
  <c r="P104" i="4"/>
  <c r="H104" i="4"/>
  <c r="C104" i="4"/>
  <c r="P103" i="4"/>
  <c r="H103" i="4"/>
  <c r="C103" i="4"/>
  <c r="H102" i="4"/>
  <c r="C102" i="4"/>
  <c r="P101" i="4"/>
  <c r="H101" i="4"/>
  <c r="C101" i="4"/>
  <c r="P100" i="4"/>
  <c r="H100" i="4"/>
  <c r="C100" i="4"/>
  <c r="P99" i="4"/>
  <c r="H99" i="4"/>
  <c r="C99" i="4"/>
  <c r="L98" i="4"/>
  <c r="K98" i="4"/>
  <c r="G98" i="4"/>
  <c r="F98" i="4"/>
  <c r="P97" i="4"/>
  <c r="H97" i="4"/>
  <c r="C97" i="4"/>
  <c r="H95" i="4"/>
  <c r="C95" i="4"/>
  <c r="P94" i="4"/>
  <c r="H94" i="4"/>
  <c r="C94" i="4"/>
  <c r="L93" i="4"/>
  <c r="K93" i="4"/>
  <c r="J93" i="4"/>
  <c r="I93" i="4"/>
  <c r="G93" i="4"/>
  <c r="F93" i="4"/>
  <c r="E93" i="4"/>
  <c r="D93" i="4"/>
  <c r="P91" i="4"/>
  <c r="H91" i="4"/>
  <c r="C91" i="4"/>
  <c r="P90" i="4"/>
  <c r="H90" i="4"/>
  <c r="C90" i="4"/>
  <c r="L89" i="4"/>
  <c r="K89" i="4"/>
  <c r="J89" i="4"/>
  <c r="I89" i="4"/>
  <c r="G89" i="4"/>
  <c r="F89" i="4"/>
  <c r="P89" i="4" s="1"/>
  <c r="E89" i="4"/>
  <c r="D89" i="4"/>
  <c r="D88" i="4" s="1"/>
  <c r="P82" i="4"/>
  <c r="H82" i="4"/>
  <c r="C82" i="4"/>
  <c r="P81" i="4"/>
  <c r="H81" i="4"/>
  <c r="C81" i="4"/>
  <c r="P80" i="4"/>
  <c r="H80" i="4"/>
  <c r="C80" i="4"/>
  <c r="P79" i="4"/>
  <c r="H79" i="4"/>
  <c r="C79" i="4"/>
  <c r="P78" i="4"/>
  <c r="H78" i="4"/>
  <c r="C78" i="4"/>
  <c r="I75" i="4"/>
  <c r="P76" i="4"/>
  <c r="H76" i="4"/>
  <c r="C76" i="4"/>
  <c r="P74" i="4"/>
  <c r="H74" i="4"/>
  <c r="C74" i="4"/>
  <c r="P73" i="4"/>
  <c r="H73" i="4"/>
  <c r="C73" i="4"/>
  <c r="L72" i="4"/>
  <c r="K72" i="4"/>
  <c r="J72" i="4"/>
  <c r="I72" i="4"/>
  <c r="G72" i="4"/>
  <c r="F72" i="4"/>
  <c r="E72" i="4"/>
  <c r="D72" i="4"/>
  <c r="M95" i="4" l="1"/>
  <c r="M102" i="4"/>
  <c r="N72" i="4"/>
  <c r="N93" i="4"/>
  <c r="O98" i="4"/>
  <c r="O108" i="4"/>
  <c r="N108" i="4"/>
  <c r="O93" i="4"/>
  <c r="J75" i="4"/>
  <c r="O77" i="4"/>
  <c r="O72" i="4"/>
  <c r="O89" i="4"/>
  <c r="N89" i="4"/>
  <c r="P72" i="4"/>
  <c r="M91" i="4"/>
  <c r="M78" i="4"/>
  <c r="M73" i="4"/>
  <c r="M90" i="4"/>
  <c r="C72" i="4"/>
  <c r="M74" i="4"/>
  <c r="M79" i="4"/>
  <c r="M82" i="4"/>
  <c r="M94" i="4"/>
  <c r="M76" i="4"/>
  <c r="M81" i="4"/>
  <c r="C108" i="4"/>
  <c r="P77" i="4"/>
  <c r="M80" i="4"/>
  <c r="C89" i="4"/>
  <c r="D92" i="4"/>
  <c r="H77" i="4"/>
  <c r="M97" i="4"/>
  <c r="P108" i="4"/>
  <c r="M110" i="4"/>
  <c r="M101" i="4"/>
  <c r="M109" i="4"/>
  <c r="H72" i="4"/>
  <c r="H89" i="4"/>
  <c r="H108" i="4"/>
  <c r="M99" i="4"/>
  <c r="M103" i="4"/>
  <c r="C98" i="4"/>
  <c r="M104" i="4"/>
  <c r="H98" i="4"/>
  <c r="M100" i="4"/>
  <c r="F96" i="4"/>
  <c r="E96" i="4" s="1"/>
  <c r="P98" i="4"/>
  <c r="P93" i="4"/>
  <c r="H93" i="4"/>
  <c r="C93" i="4"/>
  <c r="P70" i="4"/>
  <c r="H70" i="4"/>
  <c r="C70" i="4"/>
  <c r="P69" i="4"/>
  <c r="H69" i="4"/>
  <c r="C69" i="4"/>
  <c r="L68" i="4"/>
  <c r="K68" i="4"/>
  <c r="J68" i="4"/>
  <c r="I68" i="4"/>
  <c r="G68" i="4"/>
  <c r="G67" i="4" s="1"/>
  <c r="F68" i="4"/>
  <c r="E68" i="4"/>
  <c r="E67" i="4" s="1"/>
  <c r="D68" i="4"/>
  <c r="I67" i="4" l="1"/>
  <c r="N68" i="4"/>
  <c r="O68" i="4"/>
  <c r="M108" i="4"/>
  <c r="M72" i="4"/>
  <c r="D67" i="4"/>
  <c r="M70" i="4"/>
  <c r="M69" i="4"/>
  <c r="F67" i="4"/>
  <c r="H68" i="4"/>
  <c r="P68" i="4"/>
  <c r="M89" i="4"/>
  <c r="C68" i="4"/>
  <c r="H75" i="4"/>
  <c r="G75" i="4" s="1"/>
  <c r="M98" i="4"/>
  <c r="M93" i="4"/>
  <c r="E92" i="4"/>
  <c r="P65" i="4"/>
  <c r="H65" i="4"/>
  <c r="C65" i="4"/>
  <c r="P64" i="4"/>
  <c r="H64" i="4"/>
  <c r="C64" i="4"/>
  <c r="P63" i="4"/>
  <c r="H63" i="4"/>
  <c r="C63" i="4"/>
  <c r="L62" i="4"/>
  <c r="L60" i="4" s="1"/>
  <c r="K62" i="4"/>
  <c r="K60" i="4" s="1"/>
  <c r="J62" i="4"/>
  <c r="J60" i="4" s="1"/>
  <c r="G62" i="4"/>
  <c r="G60" i="4" s="1"/>
  <c r="F62" i="4"/>
  <c r="F60" i="4" s="1"/>
  <c r="P61" i="4"/>
  <c r="H61" i="4"/>
  <c r="C61" i="4"/>
  <c r="P59" i="4"/>
  <c r="H59" i="4"/>
  <c r="C59" i="4"/>
  <c r="H58" i="4"/>
  <c r="C58" i="4"/>
  <c r="L57" i="4"/>
  <c r="K57" i="4"/>
  <c r="J57" i="4"/>
  <c r="I57" i="4"/>
  <c r="G57" i="4"/>
  <c r="F57" i="4"/>
  <c r="E57" i="4"/>
  <c r="D57" i="4"/>
  <c r="P55" i="4"/>
  <c r="H55" i="4"/>
  <c r="C55" i="4"/>
  <c r="H54" i="4"/>
  <c r="C54" i="4"/>
  <c r="L53" i="4"/>
  <c r="L52" i="4" s="1"/>
  <c r="K53" i="4"/>
  <c r="J53" i="4"/>
  <c r="I53" i="4"/>
  <c r="G53" i="4"/>
  <c r="F53" i="4"/>
  <c r="E53" i="4"/>
  <c r="D53" i="4"/>
  <c r="P51" i="4"/>
  <c r="H51" i="4"/>
  <c r="C51" i="4"/>
  <c r="P50" i="4"/>
  <c r="H50" i="4"/>
  <c r="C50" i="4"/>
  <c r="L49" i="4"/>
  <c r="K49" i="4"/>
  <c r="J49" i="4"/>
  <c r="G49" i="4"/>
  <c r="F49" i="4"/>
  <c r="E49" i="4"/>
  <c r="D49" i="4"/>
  <c r="P48" i="4"/>
  <c r="H48" i="4"/>
  <c r="C48" i="4"/>
  <c r="P47" i="4"/>
  <c r="H47" i="4"/>
  <c r="C47" i="4"/>
  <c r="L46" i="4"/>
  <c r="K46" i="4"/>
  <c r="J46" i="4"/>
  <c r="I46" i="4"/>
  <c r="G46" i="4"/>
  <c r="F46" i="4"/>
  <c r="E46" i="4"/>
  <c r="D46" i="4"/>
  <c r="M58" i="4" l="1"/>
  <c r="C67" i="4"/>
  <c r="O57" i="4"/>
  <c r="N57" i="4"/>
  <c r="O62" i="4"/>
  <c r="N67" i="4"/>
  <c r="O53" i="4"/>
  <c r="M54" i="4"/>
  <c r="N53" i="4"/>
  <c r="O49" i="4"/>
  <c r="O46" i="4"/>
  <c r="N46" i="4"/>
  <c r="M61" i="4"/>
  <c r="M64" i="4"/>
  <c r="K52" i="4"/>
  <c r="K45" i="4" s="1"/>
  <c r="P53" i="4"/>
  <c r="M51" i="4"/>
  <c r="C57" i="4"/>
  <c r="M68" i="4"/>
  <c r="M59" i="4"/>
  <c r="P62" i="4"/>
  <c r="I49" i="4"/>
  <c r="M55" i="4"/>
  <c r="C62" i="4"/>
  <c r="H62" i="4"/>
  <c r="M65" i="4"/>
  <c r="H57" i="4"/>
  <c r="M63" i="4"/>
  <c r="F75" i="4"/>
  <c r="H53" i="4"/>
  <c r="P46" i="4"/>
  <c r="P57" i="4"/>
  <c r="C53" i="4"/>
  <c r="C46" i="4"/>
  <c r="M48" i="4"/>
  <c r="C49" i="4"/>
  <c r="J52" i="4"/>
  <c r="P49" i="4"/>
  <c r="M50" i="4"/>
  <c r="M47" i="4"/>
  <c r="H46" i="4"/>
  <c r="L45" i="4"/>
  <c r="P44" i="4"/>
  <c r="H44" i="4"/>
  <c r="C44" i="4"/>
  <c r="P43" i="4"/>
  <c r="H43" i="4"/>
  <c r="C43" i="4"/>
  <c r="L42" i="4"/>
  <c r="L41" i="4" s="1"/>
  <c r="K42" i="4"/>
  <c r="K41" i="4" s="1"/>
  <c r="J42" i="4"/>
  <c r="I42" i="4"/>
  <c r="G42" i="4"/>
  <c r="F42" i="4"/>
  <c r="F41" i="4" s="1"/>
  <c r="E42" i="4"/>
  <c r="D42" i="4"/>
  <c r="H39" i="4"/>
  <c r="C39" i="4"/>
  <c r="H38" i="4"/>
  <c r="C38" i="4"/>
  <c r="H37" i="4"/>
  <c r="C37" i="4"/>
  <c r="P36" i="4"/>
  <c r="H36" i="4"/>
  <c r="P35" i="4"/>
  <c r="C35" i="4"/>
  <c r="K34" i="4"/>
  <c r="J34" i="4"/>
  <c r="G34" i="4"/>
  <c r="F34" i="4"/>
  <c r="E34" i="4"/>
  <c r="P33" i="4"/>
  <c r="H33" i="4"/>
  <c r="C33" i="4"/>
  <c r="P32" i="4"/>
  <c r="H32" i="4"/>
  <c r="C32" i="4"/>
  <c r="L31" i="4"/>
  <c r="K31" i="4"/>
  <c r="J31" i="4"/>
  <c r="I31" i="4"/>
  <c r="G31" i="4"/>
  <c r="F31" i="4"/>
  <c r="E31" i="4"/>
  <c r="D31" i="4"/>
  <c r="P29" i="4"/>
  <c r="C29" i="4"/>
  <c r="P28" i="4"/>
  <c r="C28" i="4"/>
  <c r="K27" i="4"/>
  <c r="J27" i="4"/>
  <c r="I27" i="4"/>
  <c r="G27" i="4"/>
  <c r="F27" i="4"/>
  <c r="E27" i="4"/>
  <c r="D27" i="4"/>
  <c r="D26" i="4" s="1"/>
  <c r="H25" i="4"/>
  <c r="C25" i="4"/>
  <c r="H23" i="4"/>
  <c r="C23" i="4"/>
  <c r="H22" i="4"/>
  <c r="C22" i="4"/>
  <c r="M22" i="4" l="1"/>
  <c r="M25" i="4"/>
  <c r="M23" i="4"/>
  <c r="P31" i="4"/>
  <c r="N27" i="4"/>
  <c r="J26" i="4"/>
  <c r="O27" i="4"/>
  <c r="J41" i="4"/>
  <c r="J30" i="4" s="1"/>
  <c r="O42" i="4"/>
  <c r="N42" i="4"/>
  <c r="J45" i="4"/>
  <c r="H49" i="4"/>
  <c r="M49" i="4" s="1"/>
  <c r="N49" i="4"/>
  <c r="O34" i="4"/>
  <c r="O31" i="4"/>
  <c r="N31" i="4"/>
  <c r="M62" i="4"/>
  <c r="M57" i="4"/>
  <c r="M53" i="4"/>
  <c r="M46" i="4"/>
  <c r="M38" i="4"/>
  <c r="M44" i="4"/>
  <c r="M37" i="4"/>
  <c r="M39" i="4"/>
  <c r="M43" i="4"/>
  <c r="M32" i="4"/>
  <c r="C42" i="4"/>
  <c r="H42" i="4"/>
  <c r="P42" i="4"/>
  <c r="P41" i="4"/>
  <c r="K30" i="4"/>
  <c r="E75" i="4"/>
  <c r="O75" i="4" s="1"/>
  <c r="I41" i="4"/>
  <c r="E41" i="4"/>
  <c r="D41" i="4" s="1"/>
  <c r="P34" i="4"/>
  <c r="D34" i="4"/>
  <c r="C34" i="4" s="1"/>
  <c r="I34" i="4"/>
  <c r="M36" i="4"/>
  <c r="F30" i="4"/>
  <c r="C31" i="4"/>
  <c r="M33" i="4"/>
  <c r="H31" i="4"/>
  <c r="K26" i="4"/>
  <c r="I26" i="4"/>
  <c r="N26" i="4" s="1"/>
  <c r="P27" i="4"/>
  <c r="I52" i="4"/>
  <c r="H21" i="4"/>
  <c r="C21" i="4"/>
  <c r="P20" i="4"/>
  <c r="I20" i="4"/>
  <c r="M21" i="4" l="1"/>
  <c r="N41" i="4"/>
  <c r="H20" i="4"/>
  <c r="N20" i="4"/>
  <c r="O41" i="4"/>
  <c r="N34" i="4"/>
  <c r="P30" i="4"/>
  <c r="E30" i="4"/>
  <c r="O30" i="4" s="1"/>
  <c r="M42" i="4"/>
  <c r="I30" i="4"/>
  <c r="H41" i="4"/>
  <c r="D30" i="4"/>
  <c r="M31" i="4"/>
  <c r="H52" i="4"/>
  <c r="I45" i="4"/>
  <c r="C20" i="4"/>
  <c r="H19" i="4"/>
  <c r="C19" i="4"/>
  <c r="H18" i="4"/>
  <c r="C18" i="4"/>
  <c r="P17" i="4"/>
  <c r="M18" i="4" l="1"/>
  <c r="M19" i="4"/>
  <c r="M20" i="4"/>
  <c r="N30" i="4"/>
  <c r="G41" i="4"/>
  <c r="G26" i="4"/>
  <c r="F26" i="4" s="1"/>
  <c r="G52" i="4"/>
  <c r="H45" i="4"/>
  <c r="I17" i="4"/>
  <c r="D17" i="4"/>
  <c r="L16" i="4"/>
  <c r="K16" i="4"/>
  <c r="J16" i="4"/>
  <c r="G16" i="4"/>
  <c r="F16" i="4"/>
  <c r="E16" i="4"/>
  <c r="C17" i="4" l="1"/>
  <c r="D16" i="4"/>
  <c r="N17" i="4"/>
  <c r="O16" i="4"/>
  <c r="K75" i="4"/>
  <c r="G30" i="4"/>
  <c r="C41" i="4"/>
  <c r="P16" i="4"/>
  <c r="E26" i="4"/>
  <c r="O26" i="4" s="1"/>
  <c r="P26" i="4"/>
  <c r="C16" i="4"/>
  <c r="I16" i="4"/>
  <c r="H17" i="4"/>
  <c r="M17" i="4" s="1"/>
  <c r="F52" i="4"/>
  <c r="G45" i="4"/>
  <c r="P15" i="4"/>
  <c r="H15" i="4"/>
  <c r="C15" i="4"/>
  <c r="P14" i="4"/>
  <c r="H14" i="4"/>
  <c r="C14" i="4"/>
  <c r="P13" i="4"/>
  <c r="N16" i="4" l="1"/>
  <c r="C30" i="4"/>
  <c r="M41" i="4"/>
  <c r="P75" i="4"/>
  <c r="C26" i="4"/>
  <c r="H16" i="4"/>
  <c r="M16" i="4" s="1"/>
  <c r="M14" i="4"/>
  <c r="M15" i="4"/>
  <c r="E52" i="4"/>
  <c r="O52" i="4" s="1"/>
  <c r="F45" i="4"/>
  <c r="P52" i="4"/>
  <c r="H13" i="4"/>
  <c r="C13" i="4"/>
  <c r="P12" i="4"/>
  <c r="H12" i="4"/>
  <c r="C12" i="4"/>
  <c r="P11" i="4"/>
  <c r="H11" i="4"/>
  <c r="C11" i="4"/>
  <c r="P10" i="4"/>
  <c r="M12" i="4" l="1"/>
  <c r="M11" i="4"/>
  <c r="M13" i="4"/>
  <c r="D52" i="4"/>
  <c r="N52" i="4" s="1"/>
  <c r="E45" i="4"/>
  <c r="O45" i="4" s="1"/>
  <c r="P45" i="4"/>
  <c r="I10" i="4"/>
  <c r="D10" i="4"/>
  <c r="C10" i="4" s="1"/>
  <c r="P9" i="4"/>
  <c r="N10" i="4" l="1"/>
  <c r="H10" i="4"/>
  <c r="M10" i="4" s="1"/>
  <c r="C52" i="4"/>
  <c r="D45" i="4"/>
  <c r="N45" i="4" s="1"/>
  <c r="H9" i="4"/>
  <c r="C9" i="4"/>
  <c r="M9" i="4" l="1"/>
  <c r="C45" i="4"/>
  <c r="M45" i="4" s="1"/>
  <c r="M52" i="4"/>
  <c r="L8" i="4" l="1"/>
  <c r="K8" i="4"/>
  <c r="J8" i="4"/>
  <c r="I8" i="4"/>
  <c r="G8" i="4"/>
  <c r="F8" i="4"/>
  <c r="E8" i="4"/>
  <c r="E7" i="4" s="1"/>
  <c r="O8" i="4" l="1"/>
  <c r="P8" i="4"/>
  <c r="H8" i="4"/>
  <c r="D8" i="4"/>
  <c r="C8" i="4" l="1"/>
  <c r="D7" i="4"/>
  <c r="N8" i="4"/>
  <c r="M8" i="4"/>
  <c r="K7" i="4"/>
  <c r="G7" i="4"/>
  <c r="F7" i="4"/>
  <c r="C7" i="4"/>
  <c r="J7" i="4" l="1"/>
  <c r="O7" i="4" s="1"/>
  <c r="P7" i="4"/>
  <c r="I7" i="4" l="1"/>
  <c r="N7" i="4" s="1"/>
  <c r="S294" i="1" l="1"/>
  <c r="Q294" i="1"/>
  <c r="O294" i="1"/>
  <c r="H294" i="1"/>
  <c r="C294" i="1"/>
  <c r="S293" i="1"/>
  <c r="Q293" i="1"/>
  <c r="O293" i="1"/>
  <c r="H293" i="1"/>
  <c r="C293" i="1"/>
  <c r="S292" i="1"/>
  <c r="Q292" i="1"/>
  <c r="O292" i="1"/>
  <c r="H292" i="1"/>
  <c r="C292" i="1"/>
  <c r="S291" i="1"/>
  <c r="Q291" i="1"/>
  <c r="O291" i="1"/>
  <c r="H291" i="1"/>
  <c r="C291" i="1"/>
  <c r="L290" i="1"/>
  <c r="N291" i="1" l="1"/>
  <c r="N294" i="1"/>
  <c r="N293" i="1"/>
  <c r="N292" i="1"/>
  <c r="M293" i="1"/>
  <c r="M294" i="1"/>
  <c r="M292" i="1"/>
  <c r="M291" i="1"/>
  <c r="H290" i="1"/>
  <c r="G290" i="1" l="1"/>
  <c r="S290" i="1" l="1"/>
  <c r="T290" i="1"/>
  <c r="P290" i="1"/>
  <c r="S288" i="1"/>
  <c r="Q288" i="1"/>
  <c r="O288" i="1"/>
  <c r="S287" i="1"/>
  <c r="Q287" i="1"/>
  <c r="O287" i="1"/>
  <c r="L286" i="1"/>
  <c r="K286" i="1"/>
  <c r="J286" i="1"/>
  <c r="I286" i="1"/>
  <c r="G286" i="1"/>
  <c r="F286" i="1"/>
  <c r="T286" i="1" s="1"/>
  <c r="E286" i="1"/>
  <c r="D286" i="1"/>
  <c r="R286" i="1" l="1"/>
  <c r="P286" i="1"/>
  <c r="Q290" i="1"/>
  <c r="R290" i="1"/>
  <c r="O290" i="1"/>
  <c r="C290" i="1"/>
  <c r="C286" i="1"/>
  <c r="H286" i="1"/>
  <c r="M288" i="1"/>
  <c r="S286" i="1"/>
  <c r="Q286" i="1"/>
  <c r="O286" i="1" s="1"/>
  <c r="M287" i="1"/>
  <c r="S285" i="1"/>
  <c r="Q285" i="1"/>
  <c r="O285" i="1"/>
  <c r="N286" i="1" l="1"/>
  <c r="M290" i="1"/>
  <c r="N290" i="1"/>
  <c r="M286" i="1"/>
  <c r="M285" i="1"/>
  <c r="L284" i="1"/>
  <c r="K284" i="1"/>
  <c r="J284" i="1"/>
  <c r="I284" i="1"/>
  <c r="G284" i="1"/>
  <c r="F284" i="1"/>
  <c r="E284" i="1"/>
  <c r="T284" i="1" l="1"/>
  <c r="R284" i="1"/>
  <c r="P284" i="1"/>
  <c r="C284" i="1"/>
  <c r="H284" i="1"/>
  <c r="O284" i="1"/>
  <c r="S284" i="1"/>
  <c r="Q284" i="1"/>
  <c r="L283" i="1"/>
  <c r="K283" i="1"/>
  <c r="J283" i="1"/>
  <c r="I283" i="1"/>
  <c r="G283" i="1"/>
  <c r="F283" i="1"/>
  <c r="E283" i="1"/>
  <c r="D283" i="1"/>
  <c r="S282" i="1"/>
  <c r="Q282" i="1"/>
  <c r="O282" i="1"/>
  <c r="S281" i="1"/>
  <c r="Q281" i="1"/>
  <c r="O281" i="1"/>
  <c r="L280" i="1"/>
  <c r="K280" i="1"/>
  <c r="J280" i="1"/>
  <c r="I280" i="1"/>
  <c r="G280" i="1"/>
  <c r="F280" i="1"/>
  <c r="E280" i="1"/>
  <c r="D280" i="1"/>
  <c r="S279" i="1"/>
  <c r="Q279" i="1"/>
  <c r="O279" i="1"/>
  <c r="S278" i="1"/>
  <c r="Q278" i="1"/>
  <c r="O278" i="1"/>
  <c r="S277" i="1"/>
  <c r="Q277" i="1"/>
  <c r="O277" i="1"/>
  <c r="L276" i="1"/>
  <c r="K276" i="1"/>
  <c r="J276" i="1"/>
  <c r="I276" i="1"/>
  <c r="G276" i="1"/>
  <c r="F276" i="1"/>
  <c r="E276" i="1"/>
  <c r="R276" i="1" s="1"/>
  <c r="D276" i="1"/>
  <c r="S275" i="1"/>
  <c r="Q275" i="1"/>
  <c r="O275" i="1"/>
  <c r="R283" i="1" l="1"/>
  <c r="P276" i="1"/>
  <c r="P280" i="1"/>
  <c r="T283" i="1"/>
  <c r="P283" i="1"/>
  <c r="T280" i="1"/>
  <c r="T276" i="1"/>
  <c r="R280" i="1"/>
  <c r="N284" i="1"/>
  <c r="C283" i="1"/>
  <c r="H283" i="1"/>
  <c r="C276" i="1"/>
  <c r="H276" i="1"/>
  <c r="C280" i="1"/>
  <c r="H280" i="1"/>
  <c r="M284" i="1"/>
  <c r="M275" i="1"/>
  <c r="O283" i="1"/>
  <c r="S280" i="1"/>
  <c r="Q280" i="1"/>
  <c r="Q283" i="1"/>
  <c r="S283" i="1"/>
  <c r="O280" i="1"/>
  <c r="M281" i="1"/>
  <c r="S276" i="1"/>
  <c r="Q276" i="1" s="1"/>
  <c r="O276" i="1" s="1"/>
  <c r="M279" i="1"/>
  <c r="M278" i="1"/>
  <c r="M282" i="1"/>
  <c r="M277" i="1"/>
  <c r="N276" i="1" l="1"/>
  <c r="N283" i="1"/>
  <c r="N280" i="1"/>
  <c r="M283" i="1"/>
  <c r="M276" i="1"/>
  <c r="M280" i="1"/>
  <c r="S274" i="1" l="1"/>
  <c r="Q274" i="1"/>
  <c r="O274" i="1"/>
  <c r="S271" i="1"/>
  <c r="Q271" i="1"/>
  <c r="S270" i="1"/>
  <c r="Q270" i="1"/>
  <c r="L269" i="1"/>
  <c r="K269" i="1"/>
  <c r="J269" i="1"/>
  <c r="G269" i="1"/>
  <c r="F269" i="1"/>
  <c r="T269" i="1" s="1"/>
  <c r="E269" i="1"/>
  <c r="S268" i="1"/>
  <c r="Q268" i="1"/>
  <c r="O268" i="1"/>
  <c r="S267" i="1"/>
  <c r="Q267" i="1"/>
  <c r="O267" i="1"/>
  <c r="S266" i="1"/>
  <c r="Q266" i="1"/>
  <c r="O266" i="1"/>
  <c r="S265" i="1"/>
  <c r="Q265" i="1"/>
  <c r="I264" i="1"/>
  <c r="P264" i="1" s="1"/>
  <c r="L264" i="1"/>
  <c r="K264" i="1"/>
  <c r="J264" i="1"/>
  <c r="G264" i="1"/>
  <c r="F264" i="1"/>
  <c r="E264" i="1"/>
  <c r="S262" i="1"/>
  <c r="Q262" i="1"/>
  <c r="O262" i="1"/>
  <c r="S261" i="1"/>
  <c r="Q261" i="1"/>
  <c r="O261" i="1"/>
  <c r="S260" i="1"/>
  <c r="Q260" i="1"/>
  <c r="O260" i="1"/>
  <c r="S259" i="1"/>
  <c r="Q259" i="1"/>
  <c r="O259" i="1"/>
  <c r="S258" i="1"/>
  <c r="Q258" i="1"/>
  <c r="O258" i="1"/>
  <c r="S257" i="1"/>
  <c r="Q257" i="1"/>
  <c r="O257" i="1"/>
  <c r="S256" i="1"/>
  <c r="Q256" i="1"/>
  <c r="O256" i="1"/>
  <c r="S255" i="1"/>
  <c r="Q255" i="1"/>
  <c r="O255" i="1"/>
  <c r="S253" i="1"/>
  <c r="Q253" i="1"/>
  <c r="O253" i="1"/>
  <c r="S252" i="1"/>
  <c r="Q252" i="1"/>
  <c r="O252" i="1"/>
  <c r="L251" i="1"/>
  <c r="K251" i="1"/>
  <c r="G251" i="1"/>
  <c r="F251" i="1"/>
  <c r="S250" i="1"/>
  <c r="Q250" i="1"/>
  <c r="O250" i="1"/>
  <c r="S249" i="1"/>
  <c r="Q249" i="1"/>
  <c r="O249" i="1"/>
  <c r="S248" i="1"/>
  <c r="Q248" i="1"/>
  <c r="O248" i="1"/>
  <c r="S247" i="1"/>
  <c r="Q247" i="1"/>
  <c r="O247" i="1"/>
  <c r="R251" i="1" l="1"/>
  <c r="T264" i="1"/>
  <c r="R269" i="1"/>
  <c r="R264" i="1"/>
  <c r="S251" i="1"/>
  <c r="T251" i="1"/>
  <c r="P251" i="1"/>
  <c r="C264" i="1"/>
  <c r="H264" i="1"/>
  <c r="C251" i="1"/>
  <c r="H251" i="1"/>
  <c r="H269" i="1"/>
  <c r="Q269" i="1"/>
  <c r="O265" i="1"/>
  <c r="S264" i="1"/>
  <c r="M265" i="1"/>
  <c r="E272" i="1"/>
  <c r="O264" i="1"/>
  <c r="F272" i="1"/>
  <c r="M262" i="1"/>
  <c r="M252" i="1"/>
  <c r="M255" i="1"/>
  <c r="M258" i="1"/>
  <c r="M256" i="1"/>
  <c r="M260" i="1"/>
  <c r="M253" i="1"/>
  <c r="M261" i="1"/>
  <c r="S269" i="1"/>
  <c r="M248" i="1"/>
  <c r="O251" i="1"/>
  <c r="M257" i="1"/>
  <c r="G272" i="1"/>
  <c r="M259" i="1"/>
  <c r="Q251" i="1"/>
  <c r="Q264" i="1"/>
  <c r="M268" i="1"/>
  <c r="M250" i="1"/>
  <c r="M249" i="1"/>
  <c r="M266" i="1"/>
  <c r="M274" i="1"/>
  <c r="M267" i="1"/>
  <c r="S246" i="1"/>
  <c r="Q246" i="1"/>
  <c r="O246" i="1"/>
  <c r="L245" i="1"/>
  <c r="K245" i="1"/>
  <c r="J245" i="1"/>
  <c r="N251" i="1" l="1"/>
  <c r="N264" i="1"/>
  <c r="C273" i="1"/>
  <c r="H273" i="1"/>
  <c r="Q273" i="1"/>
  <c r="J272" i="1"/>
  <c r="Q272" i="1" s="1"/>
  <c r="M264" i="1"/>
  <c r="M251" i="1"/>
  <c r="M247" i="1"/>
  <c r="O273" i="1"/>
  <c r="I272" i="1"/>
  <c r="M246" i="1"/>
  <c r="S273" i="1"/>
  <c r="K272" i="1"/>
  <c r="S272" i="1" s="1"/>
  <c r="D272" i="1"/>
  <c r="G245" i="1"/>
  <c r="F245" i="1"/>
  <c r="E245" i="1"/>
  <c r="D245" i="1"/>
  <c r="L240" i="1"/>
  <c r="S239" i="1"/>
  <c r="Q239" i="1"/>
  <c r="O239" i="1"/>
  <c r="S237" i="1"/>
  <c r="Q237" i="1"/>
  <c r="O237" i="1"/>
  <c r="S236" i="1"/>
  <c r="Q236" i="1"/>
  <c r="O236" i="1"/>
  <c r="S235" i="1"/>
  <c r="Q235" i="1"/>
  <c r="O235" i="1"/>
  <c r="S234" i="1"/>
  <c r="Q234" i="1"/>
  <c r="O234" i="1"/>
  <c r="S233" i="1"/>
  <c r="Q233" i="1"/>
  <c r="O233" i="1"/>
  <c r="L232" i="1"/>
  <c r="K232" i="1"/>
  <c r="J232" i="1"/>
  <c r="I232" i="1"/>
  <c r="G232" i="1"/>
  <c r="F232" i="1"/>
  <c r="E232" i="1"/>
  <c r="D232" i="1"/>
  <c r="S231" i="1"/>
  <c r="Q231" i="1"/>
  <c r="O231" i="1"/>
  <c r="S230" i="1"/>
  <c r="Q230" i="1"/>
  <c r="O230" i="1"/>
  <c r="S229" i="1"/>
  <c r="Q229" i="1"/>
  <c r="O229" i="1"/>
  <c r="L228" i="1"/>
  <c r="K228" i="1"/>
  <c r="J228" i="1"/>
  <c r="I228" i="1"/>
  <c r="G228" i="1"/>
  <c r="F228" i="1"/>
  <c r="E228" i="1"/>
  <c r="E210" i="1" s="1"/>
  <c r="D228" i="1"/>
  <c r="D210" i="1" s="1"/>
  <c r="R228" i="1" l="1"/>
  <c r="R232" i="1"/>
  <c r="P232" i="1"/>
  <c r="N273" i="1"/>
  <c r="T232" i="1"/>
  <c r="P228" i="1"/>
  <c r="T228" i="1"/>
  <c r="R272" i="1"/>
  <c r="T272" i="1"/>
  <c r="S245" i="1"/>
  <c r="T245" i="1"/>
  <c r="Q245" i="1"/>
  <c r="R245" i="1"/>
  <c r="C272" i="1"/>
  <c r="P272" i="1"/>
  <c r="H245" i="1"/>
  <c r="P245" i="1"/>
  <c r="C245" i="1"/>
  <c r="C232" i="1"/>
  <c r="H232" i="1"/>
  <c r="I240" i="1"/>
  <c r="H228" i="1"/>
  <c r="C228" i="1"/>
  <c r="H272" i="1"/>
  <c r="S228" i="1"/>
  <c r="G240" i="1"/>
  <c r="E240" i="1"/>
  <c r="S232" i="1"/>
  <c r="Q232" i="1"/>
  <c r="M235" i="1"/>
  <c r="O232" i="1"/>
  <c r="O245" i="1"/>
  <c r="F240" i="1"/>
  <c r="J240" i="1"/>
  <c r="Q228" i="1"/>
  <c r="M231" i="1"/>
  <c r="O228" i="1"/>
  <c r="O272" i="1"/>
  <c r="M229" i="1"/>
  <c r="M237" i="1"/>
  <c r="K240" i="1"/>
  <c r="M273" i="1"/>
  <c r="M233" i="1"/>
  <c r="M236" i="1"/>
  <c r="M230" i="1"/>
  <c r="M234" i="1"/>
  <c r="M239" i="1"/>
  <c r="D240" i="1"/>
  <c r="N272" i="1" l="1"/>
  <c r="M272" i="1"/>
  <c r="R240" i="1"/>
  <c r="N245" i="1"/>
  <c r="T240" i="1"/>
  <c r="P240" i="1"/>
  <c r="N232" i="1"/>
  <c r="N228" i="1"/>
  <c r="C240" i="1"/>
  <c r="Q240" i="1"/>
  <c r="H240" i="1"/>
  <c r="M232" i="1"/>
  <c r="M245" i="1"/>
  <c r="S226" i="1"/>
  <c r="S240" i="1"/>
  <c r="M228" i="1"/>
  <c r="Q226" i="1"/>
  <c r="O226" i="1"/>
  <c r="Q227" i="1"/>
  <c r="S227" i="1"/>
  <c r="O227" i="1"/>
  <c r="O240" i="1"/>
  <c r="M240" i="1" l="1"/>
  <c r="N240" i="1"/>
  <c r="L272" i="1"/>
  <c r="M227" i="1"/>
  <c r="M226" i="1"/>
  <c r="M218" i="1" l="1"/>
  <c r="M217" i="1"/>
  <c r="S215" i="1"/>
  <c r="Q215" i="1"/>
  <c r="O215" i="1"/>
  <c r="M212" i="1" l="1"/>
  <c r="M215" i="1"/>
  <c r="G211" i="1" l="1"/>
  <c r="G210" i="1" s="1"/>
  <c r="L210" i="1"/>
  <c r="K210" i="1"/>
  <c r="J210" i="1"/>
  <c r="I210" i="1"/>
  <c r="S208" i="1"/>
  <c r="Q208" i="1"/>
  <c r="O208" i="1"/>
  <c r="S207" i="1"/>
  <c r="Q207" i="1"/>
  <c r="O207" i="1"/>
  <c r="H210" i="1" l="1"/>
  <c r="F211" i="1"/>
  <c r="M208" i="1"/>
  <c r="L205" i="1"/>
  <c r="G205" i="1"/>
  <c r="T211" i="1" l="1"/>
  <c r="C211" i="1"/>
  <c r="T205" i="1"/>
  <c r="R205" i="1"/>
  <c r="P205" i="1"/>
  <c r="P211" i="1"/>
  <c r="H205" i="1"/>
  <c r="R211" i="1"/>
  <c r="S211" i="1"/>
  <c r="F210" i="1"/>
  <c r="M207" i="1"/>
  <c r="Q205" i="1"/>
  <c r="S205" i="1"/>
  <c r="O205" i="1"/>
  <c r="H203" i="1"/>
  <c r="I191" i="1"/>
  <c r="P203" i="1"/>
  <c r="S202" i="1"/>
  <c r="Q202" i="1"/>
  <c r="O202" i="1"/>
  <c r="S198" i="1"/>
  <c r="Q198" i="1"/>
  <c r="O198" i="1"/>
  <c r="S197" i="1"/>
  <c r="Q197" i="1"/>
  <c r="O197" i="1"/>
  <c r="S196" i="1"/>
  <c r="Q196" i="1"/>
  <c r="O196" i="1"/>
  <c r="S195" i="1"/>
  <c r="Q195" i="1"/>
  <c r="O195" i="1"/>
  <c r="S194" i="1"/>
  <c r="Q194" i="1"/>
  <c r="O194" i="1"/>
  <c r="L192" i="1"/>
  <c r="K192" i="1"/>
  <c r="G192" i="1"/>
  <c r="F192" i="1"/>
  <c r="P192" i="1"/>
  <c r="S190" i="1"/>
  <c r="Q190" i="1"/>
  <c r="O190" i="1"/>
  <c r="S189" i="1"/>
  <c r="Q189" i="1"/>
  <c r="O189" i="1"/>
  <c r="S188" i="1"/>
  <c r="S187" i="1"/>
  <c r="Q187" i="1"/>
  <c r="O187" i="1"/>
  <c r="S186" i="1"/>
  <c r="Q186" i="1"/>
  <c r="O186" i="1"/>
  <c r="S185" i="1"/>
  <c r="Q185" i="1"/>
  <c r="O185" i="1"/>
  <c r="T203" i="1" l="1"/>
  <c r="N205" i="1"/>
  <c r="R192" i="1"/>
  <c r="T192" i="1"/>
  <c r="S210" i="1"/>
  <c r="T210" i="1"/>
  <c r="F191" i="1"/>
  <c r="K191" i="1"/>
  <c r="C192" i="1"/>
  <c r="H192" i="1"/>
  <c r="C203" i="1"/>
  <c r="N203" i="1" s="1"/>
  <c r="G191" i="1"/>
  <c r="N211" i="1"/>
  <c r="Q211" i="1"/>
  <c r="M193" i="1"/>
  <c r="M205" i="1"/>
  <c r="Q192" i="1"/>
  <c r="L191" i="1"/>
  <c r="M185" i="1"/>
  <c r="M189" i="1"/>
  <c r="J191" i="1"/>
  <c r="S203" i="1"/>
  <c r="M194" i="1"/>
  <c r="Q203" i="1"/>
  <c r="S192" i="1"/>
  <c r="M198" i="1"/>
  <c r="M197" i="1"/>
  <c r="M202" i="1"/>
  <c r="M187" i="1"/>
  <c r="M186" i="1"/>
  <c r="M190" i="1"/>
  <c r="D191" i="1"/>
  <c r="P191" i="1" s="1"/>
  <c r="O192" i="1"/>
  <c r="M195" i="1"/>
  <c r="O203" i="1"/>
  <c r="E191" i="1"/>
  <c r="M196" i="1"/>
  <c r="L184" i="1"/>
  <c r="K184" i="1"/>
  <c r="R191" i="1" l="1"/>
  <c r="Q210" i="1"/>
  <c r="R210" i="1"/>
  <c r="T191" i="1"/>
  <c r="N192" i="1"/>
  <c r="H191" i="1"/>
  <c r="S191" i="1"/>
  <c r="C191" i="1"/>
  <c r="O211" i="1"/>
  <c r="M211" i="1"/>
  <c r="Q191" i="1"/>
  <c r="M203" i="1"/>
  <c r="M192" i="1"/>
  <c r="O191" i="1"/>
  <c r="G184" i="1"/>
  <c r="F184" i="1"/>
  <c r="Q183" i="1"/>
  <c r="S182" i="1"/>
  <c r="Q182" i="1"/>
  <c r="O182" i="1"/>
  <c r="S181" i="1"/>
  <c r="Q181" i="1"/>
  <c r="O181" i="1"/>
  <c r="S180" i="1"/>
  <c r="Q180" i="1"/>
  <c r="O180" i="1"/>
  <c r="S179" i="1"/>
  <c r="Q179" i="1"/>
  <c r="O179" i="1"/>
  <c r="S178" i="1"/>
  <c r="Q178" i="1"/>
  <c r="O178" i="1"/>
  <c r="N191" i="1" l="1"/>
  <c r="C210" i="1"/>
  <c r="N210" i="1" s="1"/>
  <c r="P210" i="1"/>
  <c r="S184" i="1"/>
  <c r="T184" i="1"/>
  <c r="O210" i="1"/>
  <c r="S183" i="1"/>
  <c r="O183" i="1"/>
  <c r="M178" i="1"/>
  <c r="M182" i="1"/>
  <c r="M181" i="1"/>
  <c r="M191" i="1"/>
  <c r="M179" i="1"/>
  <c r="M180" i="1"/>
  <c r="S177" i="1"/>
  <c r="Q177" i="1"/>
  <c r="H177" i="1"/>
  <c r="M210" i="1" l="1"/>
  <c r="M183" i="1"/>
  <c r="P177" i="1"/>
  <c r="S176" i="1"/>
  <c r="Q176" i="1"/>
  <c r="O176" i="1"/>
  <c r="S175" i="1"/>
  <c r="Q175" i="1"/>
  <c r="O175" i="1"/>
  <c r="S174" i="1"/>
  <c r="Q174" i="1"/>
  <c r="O174" i="1"/>
  <c r="S173" i="1"/>
  <c r="Q173" i="1"/>
  <c r="O173" i="1"/>
  <c r="S172" i="1"/>
  <c r="O172" i="1"/>
  <c r="H172" i="1"/>
  <c r="S170" i="1"/>
  <c r="Q170" i="1"/>
  <c r="O170" i="1"/>
  <c r="S169" i="1"/>
  <c r="Q169" i="1"/>
  <c r="O169" i="1"/>
  <c r="S168" i="1"/>
  <c r="Q168" i="1"/>
  <c r="O168" i="1"/>
  <c r="S166" i="1"/>
  <c r="Q166" i="1"/>
  <c r="O166" i="1"/>
  <c r="C172" i="1" l="1"/>
  <c r="N172" i="1" s="1"/>
  <c r="R172" i="1"/>
  <c r="O177" i="1"/>
  <c r="C177" i="1"/>
  <c r="M175" i="1"/>
  <c r="M168" i="1"/>
  <c r="M176" i="1"/>
  <c r="M169" i="1"/>
  <c r="Q172" i="1"/>
  <c r="M173" i="1"/>
  <c r="M170" i="1"/>
  <c r="M174" i="1"/>
  <c r="S165" i="1"/>
  <c r="M172" i="1" l="1"/>
  <c r="M177" i="1"/>
  <c r="N177" i="1"/>
  <c r="M166" i="1"/>
  <c r="O165" i="1"/>
  <c r="Q165" i="1" l="1"/>
  <c r="M165" i="1"/>
  <c r="S163" i="1" l="1"/>
  <c r="Q163" i="1"/>
  <c r="O163" i="1"/>
  <c r="S162" i="1" l="1"/>
  <c r="Q162" i="1"/>
  <c r="O162" i="1"/>
  <c r="L161" i="1"/>
  <c r="L158" i="1" s="1"/>
  <c r="K161" i="1"/>
  <c r="T161" i="1" l="1"/>
  <c r="K158" i="1"/>
  <c r="M163" i="1"/>
  <c r="M162" i="1"/>
  <c r="I164" i="1"/>
  <c r="S161" i="1"/>
  <c r="J161" i="1"/>
  <c r="J158" i="1" s="1"/>
  <c r="I161" i="1"/>
  <c r="I158" i="1" s="1"/>
  <c r="S160" i="1"/>
  <c r="Q160" i="1"/>
  <c r="O160" i="1"/>
  <c r="S159" i="1"/>
  <c r="Q159" i="1"/>
  <c r="H159" i="1"/>
  <c r="C161" i="1" l="1"/>
  <c r="P161" i="1"/>
  <c r="R161" i="1"/>
  <c r="C159" i="1"/>
  <c r="N159" i="1" s="1"/>
  <c r="P159" i="1"/>
  <c r="H161" i="1"/>
  <c r="Q161" i="1"/>
  <c r="M160" i="1"/>
  <c r="O159" i="1"/>
  <c r="O161" i="1"/>
  <c r="S155" i="1"/>
  <c r="Q155" i="1"/>
  <c r="O155" i="1"/>
  <c r="T154" i="1"/>
  <c r="R154" i="1"/>
  <c r="P154" i="1"/>
  <c r="S153" i="1"/>
  <c r="Q153" i="1"/>
  <c r="O153" i="1"/>
  <c r="S152" i="1"/>
  <c r="Q152" i="1"/>
  <c r="O152" i="1"/>
  <c r="S151" i="1"/>
  <c r="Q151" i="1"/>
  <c r="O151" i="1"/>
  <c r="S150" i="1"/>
  <c r="Q150" i="1"/>
  <c r="O150" i="1"/>
  <c r="S149" i="1"/>
  <c r="Q149" i="1"/>
  <c r="O149" i="1"/>
  <c r="M149" i="1"/>
  <c r="S148" i="1"/>
  <c r="Q148" i="1"/>
  <c r="O148" i="1"/>
  <c r="S147" i="1"/>
  <c r="O147" i="1"/>
  <c r="S146" i="1"/>
  <c r="O146" i="1"/>
  <c r="S145" i="1"/>
  <c r="O145" i="1"/>
  <c r="S144" i="1"/>
  <c r="O144" i="1"/>
  <c r="P158" i="1" l="1"/>
  <c r="M159" i="1"/>
  <c r="N161" i="1"/>
  <c r="R158" i="1"/>
  <c r="H158" i="1"/>
  <c r="S158" i="1"/>
  <c r="T158" i="1"/>
  <c r="C154" i="1"/>
  <c r="H154" i="1"/>
  <c r="C158" i="1"/>
  <c r="M148" i="1"/>
  <c r="M144" i="1"/>
  <c r="Q144" i="1"/>
  <c r="M161" i="1"/>
  <c r="M151" i="1"/>
  <c r="M152" i="1"/>
  <c r="M155" i="1"/>
  <c r="M145" i="1"/>
  <c r="M153" i="1"/>
  <c r="Q158" i="1"/>
  <c r="M147" i="1"/>
  <c r="M146" i="1"/>
  <c r="M150" i="1"/>
  <c r="S154" i="1"/>
  <c r="Q154" i="1" s="1"/>
  <c r="O154" i="1" s="1"/>
  <c r="S142" i="1"/>
  <c r="Q142" i="1"/>
  <c r="O142" i="1"/>
  <c r="S141" i="1"/>
  <c r="Q141" i="1"/>
  <c r="O141" i="1"/>
  <c r="S140" i="1"/>
  <c r="Q140" i="1"/>
  <c r="O140" i="1"/>
  <c r="S139" i="1"/>
  <c r="Q139" i="1"/>
  <c r="O139" i="1"/>
  <c r="S138" i="1"/>
  <c r="Q138" i="1"/>
  <c r="O138" i="1"/>
  <c r="S137" i="1"/>
  <c r="Q137" i="1"/>
  <c r="O137" i="1"/>
  <c r="S135" i="1"/>
  <c r="Q135" i="1"/>
  <c r="O135" i="1"/>
  <c r="S134" i="1"/>
  <c r="Q134" i="1"/>
  <c r="O134" i="1"/>
  <c r="L133" i="1"/>
  <c r="K133" i="1"/>
  <c r="J133" i="1"/>
  <c r="I133" i="1"/>
  <c r="G133" i="1"/>
  <c r="F133" i="1"/>
  <c r="S130" i="1"/>
  <c r="Q130" i="1"/>
  <c r="O130" i="1"/>
  <c r="T133" i="1" l="1"/>
  <c r="R133" i="1"/>
  <c r="P143" i="1"/>
  <c r="P133" i="1"/>
  <c r="T143" i="1"/>
  <c r="R143" i="1"/>
  <c r="N154" i="1"/>
  <c r="M158" i="1"/>
  <c r="N158" i="1"/>
  <c r="C133" i="1"/>
  <c r="H133" i="1"/>
  <c r="C143" i="1"/>
  <c r="H143" i="1"/>
  <c r="M154" i="1"/>
  <c r="O158" i="1"/>
  <c r="O133" i="1"/>
  <c r="S133" i="1"/>
  <c r="Q133" i="1" s="1"/>
  <c r="M135" i="1"/>
  <c r="M130" i="1"/>
  <c r="M134" i="1"/>
  <c r="M138" i="1"/>
  <c r="M142" i="1"/>
  <c r="M137" i="1"/>
  <c r="M140" i="1"/>
  <c r="M139" i="1"/>
  <c r="S143" i="1"/>
  <c r="Q143" i="1" s="1"/>
  <c r="O143" i="1" s="1"/>
  <c r="M141" i="1"/>
  <c r="S128" i="1"/>
  <c r="Q128" i="1"/>
  <c r="O128" i="1"/>
  <c r="S127" i="1"/>
  <c r="Q127" i="1"/>
  <c r="O127" i="1"/>
  <c r="S126" i="1"/>
  <c r="Q126" i="1"/>
  <c r="O126" i="1"/>
  <c r="S125" i="1"/>
  <c r="Q125" i="1"/>
  <c r="O125" i="1"/>
  <c r="S124" i="1"/>
  <c r="Q124" i="1"/>
  <c r="O124" i="1"/>
  <c r="N133" i="1" l="1"/>
  <c r="N143" i="1"/>
  <c r="M133" i="1"/>
  <c r="M124" i="1"/>
  <c r="M127" i="1"/>
  <c r="M126" i="1"/>
  <c r="M125" i="1"/>
  <c r="M128" i="1"/>
  <c r="J122" i="1" l="1"/>
  <c r="G122" i="1"/>
  <c r="S121" i="1"/>
  <c r="Q121" i="1"/>
  <c r="O121" i="1"/>
  <c r="L120" i="1"/>
  <c r="K120" i="1"/>
  <c r="J120" i="1"/>
  <c r="R120" i="1" s="1"/>
  <c r="I120" i="1"/>
  <c r="D120" i="1"/>
  <c r="F122" i="1" l="1"/>
  <c r="T123" i="1"/>
  <c r="E122" i="1"/>
  <c r="R122" i="1" s="1"/>
  <c r="R123" i="1"/>
  <c r="S120" i="1"/>
  <c r="T120" i="1"/>
  <c r="C120" i="1"/>
  <c r="P120" i="1"/>
  <c r="D122" i="1"/>
  <c r="H120" i="1"/>
  <c r="M121" i="1"/>
  <c r="Q120" i="1"/>
  <c r="O120" i="1" s="1"/>
  <c r="S123" i="1"/>
  <c r="Q123" i="1"/>
  <c r="K122" i="1"/>
  <c r="S119" i="1"/>
  <c r="Q119" i="1"/>
  <c r="O119" i="1"/>
  <c r="L118" i="1"/>
  <c r="K118" i="1"/>
  <c r="J118" i="1"/>
  <c r="I118" i="1"/>
  <c r="G118" i="1"/>
  <c r="F118" i="1"/>
  <c r="E118" i="1"/>
  <c r="D118" i="1"/>
  <c r="S117" i="1"/>
  <c r="Q117" i="1"/>
  <c r="O117" i="1"/>
  <c r="L116" i="1"/>
  <c r="K116" i="1"/>
  <c r="J116" i="1"/>
  <c r="I116" i="1"/>
  <c r="G116" i="1"/>
  <c r="F116" i="1"/>
  <c r="E116" i="1"/>
  <c r="R116" i="1" s="1"/>
  <c r="D116" i="1"/>
  <c r="S115" i="1"/>
  <c r="Q115" i="1"/>
  <c r="T118" i="1" l="1"/>
  <c r="R118" i="1"/>
  <c r="T116" i="1"/>
  <c r="P118" i="1"/>
  <c r="P116" i="1"/>
  <c r="S122" i="1"/>
  <c r="Q122" i="1"/>
  <c r="T122" i="1"/>
  <c r="N120" i="1"/>
  <c r="H123" i="1"/>
  <c r="N123" i="1" s="1"/>
  <c r="P123" i="1"/>
  <c r="C122" i="1"/>
  <c r="H116" i="1"/>
  <c r="C118" i="1"/>
  <c r="H118" i="1"/>
  <c r="C116" i="1"/>
  <c r="S116" i="1"/>
  <c r="Q116" i="1"/>
  <c r="O116" i="1" s="1"/>
  <c r="M119" i="1"/>
  <c r="M117" i="1"/>
  <c r="S118" i="1"/>
  <c r="Q118" i="1" s="1"/>
  <c r="M120" i="1"/>
  <c r="O118" i="1"/>
  <c r="I122" i="1"/>
  <c r="H122" i="1" s="1"/>
  <c r="O123" i="1"/>
  <c r="O115" i="1"/>
  <c r="S114" i="1"/>
  <c r="Q114" i="1"/>
  <c r="L113" i="1"/>
  <c r="K113" i="1"/>
  <c r="J113" i="1"/>
  <c r="I113" i="1"/>
  <c r="I68" i="1" s="1"/>
  <c r="G113" i="1"/>
  <c r="F113" i="1"/>
  <c r="E113" i="1"/>
  <c r="S106" i="1"/>
  <c r="Q106" i="1"/>
  <c r="O106" i="1"/>
  <c r="S105" i="1"/>
  <c r="Q105" i="1"/>
  <c r="O105" i="1"/>
  <c r="S104" i="1"/>
  <c r="Q104" i="1"/>
  <c r="O104" i="1"/>
  <c r="S103" i="1"/>
  <c r="Q103" i="1"/>
  <c r="O103" i="1"/>
  <c r="S102" i="1"/>
  <c r="Q102" i="1"/>
  <c r="O102" i="1"/>
  <c r="S101" i="1"/>
  <c r="Q101" i="1"/>
  <c r="O101" i="1"/>
  <c r="T113" i="1" l="1"/>
  <c r="R113" i="1"/>
  <c r="M123" i="1"/>
  <c r="N118" i="1"/>
  <c r="N122" i="1"/>
  <c r="P122" i="1"/>
  <c r="N116" i="1"/>
  <c r="H113" i="1"/>
  <c r="M109" i="1"/>
  <c r="M116" i="1"/>
  <c r="M106" i="1"/>
  <c r="M118" i="1"/>
  <c r="M104" i="1"/>
  <c r="M101" i="1"/>
  <c r="M115" i="1"/>
  <c r="M102" i="1"/>
  <c r="M103" i="1"/>
  <c r="M105" i="1"/>
  <c r="Q113" i="1"/>
  <c r="S113" i="1"/>
  <c r="O122" i="1"/>
  <c r="M100" i="1" l="1"/>
  <c r="S98" i="1"/>
  <c r="Q98" i="1"/>
  <c r="O98" i="1"/>
  <c r="S97" i="1"/>
  <c r="Q97" i="1"/>
  <c r="O97" i="1"/>
  <c r="M98" i="1" l="1"/>
  <c r="M97" i="1"/>
  <c r="S96" i="1"/>
  <c r="Q96" i="1"/>
  <c r="O96" i="1"/>
  <c r="S95" i="1"/>
  <c r="Q95" i="1"/>
  <c r="O95" i="1"/>
  <c r="L94" i="1"/>
  <c r="K94" i="1"/>
  <c r="P94" i="1"/>
  <c r="G94" i="1"/>
  <c r="F94" i="1"/>
  <c r="T94" i="1" l="1"/>
  <c r="R94" i="1"/>
  <c r="H94" i="1"/>
  <c r="C94" i="1"/>
  <c r="O94" i="1"/>
  <c r="S94" i="1"/>
  <c r="M96" i="1"/>
  <c r="M95" i="1"/>
  <c r="Q94" i="1"/>
  <c r="S92" i="1"/>
  <c r="Q92" i="1"/>
  <c r="N94" i="1" l="1"/>
  <c r="M92" i="1"/>
  <c r="M94" i="1"/>
  <c r="S87" i="1"/>
  <c r="Q87" i="1"/>
  <c r="O87" i="1"/>
  <c r="S86" i="1"/>
  <c r="Q86" i="1"/>
  <c r="O86" i="1"/>
  <c r="S85" i="1"/>
  <c r="Q85" i="1"/>
  <c r="O85" i="1"/>
  <c r="S84" i="1"/>
  <c r="Q84" i="1"/>
  <c r="O84" i="1"/>
  <c r="S83" i="1"/>
  <c r="Q83" i="1"/>
  <c r="O83" i="1"/>
  <c r="S81" i="1"/>
  <c r="Q81" i="1"/>
  <c r="O81" i="1"/>
  <c r="S80" i="1"/>
  <c r="Q80" i="1"/>
  <c r="O80" i="1"/>
  <c r="M88" i="1" l="1"/>
  <c r="M81" i="1"/>
  <c r="M87" i="1"/>
  <c r="M83" i="1"/>
  <c r="M85" i="1"/>
  <c r="M84" i="1"/>
  <c r="M86" i="1"/>
  <c r="S79" i="1"/>
  <c r="Q79" i="1"/>
  <c r="O79" i="1"/>
  <c r="S78" i="1"/>
  <c r="Q78" i="1"/>
  <c r="O78" i="1"/>
  <c r="S76" i="1"/>
  <c r="Q76" i="1"/>
  <c r="O76" i="1"/>
  <c r="S75" i="1"/>
  <c r="Q75" i="1"/>
  <c r="O75" i="1"/>
  <c r="S74" i="1"/>
  <c r="Q74" i="1"/>
  <c r="O74" i="1"/>
  <c r="S72" i="1"/>
  <c r="Q72" i="1"/>
  <c r="O72" i="1"/>
  <c r="S70" i="1"/>
  <c r="Q70" i="1"/>
  <c r="O70" i="1"/>
  <c r="L68" i="1"/>
  <c r="K68" i="1"/>
  <c r="M77" i="1" l="1"/>
  <c r="M72" i="1"/>
  <c r="M78" i="1"/>
  <c r="M79" i="1"/>
  <c r="M80" i="1"/>
  <c r="M75" i="1"/>
  <c r="M76" i="1"/>
  <c r="Q69" i="1"/>
  <c r="M70" i="1"/>
  <c r="J68" i="1"/>
  <c r="H68" i="1" s="1"/>
  <c r="M74" i="1"/>
  <c r="S69" i="1"/>
  <c r="G68" i="1"/>
  <c r="F68" i="1"/>
  <c r="E68" i="1"/>
  <c r="S67" i="1"/>
  <c r="Q67" i="1"/>
  <c r="O67" i="1"/>
  <c r="S66" i="1"/>
  <c r="Q66" i="1"/>
  <c r="O66" i="1"/>
  <c r="S65" i="1"/>
  <c r="Q65" i="1"/>
  <c r="O65" i="1"/>
  <c r="L64" i="1"/>
  <c r="K64" i="1"/>
  <c r="J64" i="1"/>
  <c r="S68" i="1" l="1"/>
  <c r="T68" i="1"/>
  <c r="R68" i="1"/>
  <c r="H64" i="1"/>
  <c r="M67" i="1"/>
  <c r="Q68" i="1"/>
  <c r="M65" i="1"/>
  <c r="M66" i="1"/>
  <c r="G64" i="1"/>
  <c r="F64" i="1"/>
  <c r="E64" i="1"/>
  <c r="R64" i="1" s="1"/>
  <c r="D64" i="1"/>
  <c r="P64" i="1" s="1"/>
  <c r="S63" i="1"/>
  <c r="Q63" i="1"/>
  <c r="O63" i="1"/>
  <c r="L62" i="1"/>
  <c r="K62" i="1"/>
  <c r="J62" i="1"/>
  <c r="I62" i="1"/>
  <c r="G62" i="1"/>
  <c r="F62" i="1"/>
  <c r="T62" i="1" s="1"/>
  <c r="E62" i="1"/>
  <c r="D62" i="1"/>
  <c r="S61" i="1"/>
  <c r="Q61" i="1"/>
  <c r="O61" i="1"/>
  <c r="L60" i="1"/>
  <c r="K60" i="1"/>
  <c r="J60" i="1"/>
  <c r="I60" i="1"/>
  <c r="G60" i="1"/>
  <c r="F60" i="1"/>
  <c r="E60" i="1"/>
  <c r="D60" i="1"/>
  <c r="S59" i="1"/>
  <c r="Q59" i="1"/>
  <c r="O59" i="1"/>
  <c r="S58" i="1"/>
  <c r="Q58" i="1"/>
  <c r="O58" i="1"/>
  <c r="S56" i="1"/>
  <c r="Q56" i="1"/>
  <c r="O56" i="1"/>
  <c r="S55" i="1"/>
  <c r="Q55" i="1"/>
  <c r="O55" i="1"/>
  <c r="S54" i="1"/>
  <c r="Q54" i="1"/>
  <c r="O54" i="1"/>
  <c r="R60" i="1" l="1"/>
  <c r="P60" i="1"/>
  <c r="T60" i="1"/>
  <c r="R62" i="1"/>
  <c r="P62" i="1"/>
  <c r="S64" i="1"/>
  <c r="T64" i="1"/>
  <c r="C60" i="1"/>
  <c r="H60" i="1"/>
  <c r="C64" i="1"/>
  <c r="N64" i="1" s="1"/>
  <c r="C62" i="1"/>
  <c r="H62" i="1"/>
  <c r="Q64" i="1"/>
  <c r="S60" i="1"/>
  <c r="Q60" i="1" s="1"/>
  <c r="O60" i="1"/>
  <c r="M55" i="1"/>
  <c r="O64" i="1"/>
  <c r="M54" i="1"/>
  <c r="M58" i="1"/>
  <c r="M63" i="1"/>
  <c r="M56" i="1"/>
  <c r="S62" i="1"/>
  <c r="Q62" i="1" s="1"/>
  <c r="O62" i="1" s="1"/>
  <c r="M59" i="1"/>
  <c r="M61" i="1"/>
  <c r="L53" i="1"/>
  <c r="L52" i="1" s="1"/>
  <c r="K53" i="1"/>
  <c r="J53" i="1"/>
  <c r="J52" i="1" s="1"/>
  <c r="I53" i="1"/>
  <c r="G53" i="1"/>
  <c r="G52" i="1" s="1"/>
  <c r="F53" i="1"/>
  <c r="E53" i="1"/>
  <c r="D53" i="1"/>
  <c r="S51" i="1"/>
  <c r="Q51" i="1"/>
  <c r="O51" i="1"/>
  <c r="L50" i="1"/>
  <c r="K50" i="1"/>
  <c r="J50" i="1"/>
  <c r="I50" i="1"/>
  <c r="G50" i="1"/>
  <c r="F50" i="1"/>
  <c r="E50" i="1"/>
  <c r="D50" i="1"/>
  <c r="S49" i="1"/>
  <c r="Q49" i="1"/>
  <c r="O49" i="1"/>
  <c r="L48" i="1"/>
  <c r="K48" i="1"/>
  <c r="J48" i="1"/>
  <c r="I48" i="1"/>
  <c r="G48" i="1"/>
  <c r="F48" i="1"/>
  <c r="T48" i="1" s="1"/>
  <c r="D48" i="1"/>
  <c r="S47" i="1"/>
  <c r="Q47" i="1"/>
  <c r="O47" i="1"/>
  <c r="S46" i="1"/>
  <c r="Q46" i="1"/>
  <c r="O46" i="1"/>
  <c r="L45" i="1"/>
  <c r="K45" i="1"/>
  <c r="J45" i="1"/>
  <c r="I45" i="1"/>
  <c r="G45" i="1"/>
  <c r="F45" i="1"/>
  <c r="E45" i="1"/>
  <c r="D45" i="1"/>
  <c r="S43" i="1"/>
  <c r="Q43" i="1"/>
  <c r="O43" i="1"/>
  <c r="S42" i="1"/>
  <c r="Q42" i="1"/>
  <c r="O42" i="1"/>
  <c r="R50" i="1" l="1"/>
  <c r="R45" i="1"/>
  <c r="T50" i="1"/>
  <c r="T45" i="1"/>
  <c r="P53" i="1"/>
  <c r="P50" i="1"/>
  <c r="P48" i="1"/>
  <c r="P45" i="1"/>
  <c r="R48" i="1"/>
  <c r="N62" i="1"/>
  <c r="F52" i="1"/>
  <c r="T53" i="1"/>
  <c r="E52" i="1"/>
  <c r="R52" i="1" s="1"/>
  <c r="R53" i="1"/>
  <c r="N60" i="1"/>
  <c r="S48" i="1"/>
  <c r="C45" i="1"/>
  <c r="H45" i="1"/>
  <c r="C48" i="1"/>
  <c r="H48" i="1"/>
  <c r="C50" i="1"/>
  <c r="H50" i="1"/>
  <c r="C53" i="1"/>
  <c r="M62" i="1"/>
  <c r="I52" i="1"/>
  <c r="H53" i="1"/>
  <c r="M64" i="1"/>
  <c r="M60" i="1"/>
  <c r="S53" i="1"/>
  <c r="Q53" i="1" s="1"/>
  <c r="K52" i="1"/>
  <c r="S50" i="1"/>
  <c r="S45" i="1"/>
  <c r="O53" i="1"/>
  <c r="M47" i="1"/>
  <c r="M42" i="1"/>
  <c r="M51" i="1"/>
  <c r="D52" i="1"/>
  <c r="Q45" i="1"/>
  <c r="O45" i="1" s="1"/>
  <c r="Q48" i="1"/>
  <c r="O48" i="1" s="1"/>
  <c r="Q50" i="1"/>
  <c r="O50" i="1" s="1"/>
  <c r="M43" i="1"/>
  <c r="M46" i="1"/>
  <c r="M49" i="1"/>
  <c r="N45" i="1" l="1"/>
  <c r="T52" i="1"/>
  <c r="C52" i="1"/>
  <c r="P52" i="1"/>
  <c r="N50" i="1"/>
  <c r="N53" i="1"/>
  <c r="N48" i="1"/>
  <c r="H52" i="1"/>
  <c r="M53" i="1"/>
  <c r="S52" i="1"/>
  <c r="M50" i="1"/>
  <c r="M48" i="1"/>
  <c r="M45" i="1"/>
  <c r="O52" i="1"/>
  <c r="N52" i="1" l="1"/>
  <c r="Q52" i="1"/>
  <c r="M52" i="1"/>
  <c r="S41" i="1"/>
  <c r="H41" i="1" l="1"/>
  <c r="N41" i="1" s="1"/>
  <c r="Q41" i="1"/>
  <c r="S40" i="1"/>
  <c r="Q40" i="1"/>
  <c r="O40" i="1"/>
  <c r="S39" i="1"/>
  <c r="Q39" i="1"/>
  <c r="O39" i="1"/>
  <c r="S38" i="1"/>
  <c r="Q38" i="1"/>
  <c r="O38" i="1"/>
  <c r="M40" i="1" l="1"/>
  <c r="M38" i="1"/>
  <c r="O41" i="1"/>
  <c r="M41" i="1" s="1"/>
  <c r="M39" i="1"/>
  <c r="L37" i="1"/>
  <c r="K37" i="1"/>
  <c r="J37" i="1"/>
  <c r="R37" i="1" s="1"/>
  <c r="I37" i="1"/>
  <c r="G37" i="1"/>
  <c r="F37" i="1"/>
  <c r="D37" i="1"/>
  <c r="S35" i="1"/>
  <c r="Q35" i="1"/>
  <c r="O35" i="1"/>
  <c r="S34" i="1"/>
  <c r="Q34" i="1"/>
  <c r="O34" i="1"/>
  <c r="S33" i="1"/>
  <c r="Q33" i="1"/>
  <c r="O33" i="1"/>
  <c r="T37" i="1" l="1"/>
  <c r="P37" i="1"/>
  <c r="C37" i="1"/>
  <c r="H37" i="1"/>
  <c r="M31" i="1"/>
  <c r="M33" i="1"/>
  <c r="S31" i="1"/>
  <c r="Q31" i="1" s="1"/>
  <c r="O31" i="1" s="1"/>
  <c r="M34" i="1"/>
  <c r="S37" i="1"/>
  <c r="Q37" i="1" s="1"/>
  <c r="O37" i="1" s="1"/>
  <c r="M35" i="1"/>
  <c r="S30" i="1"/>
  <c r="Q30" i="1"/>
  <c r="L29" i="1"/>
  <c r="K29" i="1"/>
  <c r="J29" i="1"/>
  <c r="R29" i="1" s="1"/>
  <c r="I29" i="1"/>
  <c r="G29" i="1"/>
  <c r="F29" i="1"/>
  <c r="D29" i="1"/>
  <c r="S28" i="1"/>
  <c r="Q28" i="1"/>
  <c r="O28" i="1"/>
  <c r="T29" i="1" l="1"/>
  <c r="P29" i="1"/>
  <c r="N37" i="1"/>
  <c r="C29" i="1"/>
  <c r="H29" i="1"/>
  <c r="M37" i="1"/>
  <c r="Q29" i="1"/>
  <c r="O29" i="1" s="1"/>
  <c r="S29" i="1"/>
  <c r="M30" i="1"/>
  <c r="M28" i="1"/>
  <c r="L27" i="1"/>
  <c r="K27" i="1"/>
  <c r="J27" i="1"/>
  <c r="R27" i="1" s="1"/>
  <c r="I27" i="1"/>
  <c r="G27" i="1"/>
  <c r="F27" i="1"/>
  <c r="D27" i="1"/>
  <c r="S26" i="1"/>
  <c r="Q26" i="1"/>
  <c r="N29" i="1" l="1"/>
  <c r="T27" i="1"/>
  <c r="P27" i="1"/>
  <c r="C27" i="1"/>
  <c r="H27" i="1"/>
  <c r="O27" i="1"/>
  <c r="M29" i="1"/>
  <c r="S27" i="1"/>
  <c r="Q27" i="1" s="1"/>
  <c r="L25" i="1"/>
  <c r="K25" i="1"/>
  <c r="J25" i="1"/>
  <c r="I25" i="1"/>
  <c r="G25" i="1"/>
  <c r="F25" i="1"/>
  <c r="F24" i="1" s="1"/>
  <c r="E25" i="1"/>
  <c r="E24" i="1" s="1"/>
  <c r="T25" i="1" l="1"/>
  <c r="R25" i="1"/>
  <c r="N27" i="1"/>
  <c r="H25" i="1"/>
  <c r="M27" i="1"/>
  <c r="Q25" i="1"/>
  <c r="S25" i="1"/>
  <c r="L24" i="1"/>
  <c r="K24" i="1"/>
  <c r="J24" i="1"/>
  <c r="I24" i="1"/>
  <c r="S23" i="1"/>
  <c r="Q23" i="1"/>
  <c r="O23" i="1"/>
  <c r="S22" i="1"/>
  <c r="Q22" i="1"/>
  <c r="O22" i="1"/>
  <c r="S21" i="1"/>
  <c r="Q21" i="1"/>
  <c r="O21" i="1"/>
  <c r="S20" i="1"/>
  <c r="Q20" i="1"/>
  <c r="O20" i="1"/>
  <c r="S19" i="1"/>
  <c r="Q19" i="1"/>
  <c r="O19" i="1"/>
  <c r="S18" i="1"/>
  <c r="Q18" i="1"/>
  <c r="O18" i="1"/>
  <c r="S17" i="1"/>
  <c r="Q17" i="1"/>
  <c r="O17" i="1"/>
  <c r="S16" i="1"/>
  <c r="Q16" i="1"/>
  <c r="O16" i="1"/>
  <c r="S15" i="1"/>
  <c r="Q15" i="1"/>
  <c r="O15" i="1"/>
  <c r="S14" i="1"/>
  <c r="Q14" i="1"/>
  <c r="O14" i="1"/>
  <c r="S13" i="1"/>
  <c r="Q13" i="1"/>
  <c r="O13" i="1"/>
  <c r="S12" i="1"/>
  <c r="Q12" i="1"/>
  <c r="O12" i="1"/>
  <c r="S11" i="1"/>
  <c r="Q11" i="1"/>
  <c r="O11" i="1"/>
  <c r="Q10" i="1"/>
  <c r="O10" i="1"/>
  <c r="K9" i="1"/>
  <c r="T24" i="1" l="1"/>
  <c r="R24" i="1"/>
  <c r="H24" i="1"/>
  <c r="M10" i="1"/>
  <c r="G24" i="1"/>
  <c r="M12" i="1"/>
  <c r="M16" i="1"/>
  <c r="M20" i="1"/>
  <c r="Q24" i="1"/>
  <c r="S24" i="1"/>
  <c r="M11" i="1"/>
  <c r="M15" i="1"/>
  <c r="M19" i="1"/>
  <c r="M23" i="1"/>
  <c r="M14" i="1"/>
  <c r="M18" i="1"/>
  <c r="M22" i="1"/>
  <c r="M13" i="1"/>
  <c r="M17" i="1"/>
  <c r="M21" i="1"/>
  <c r="F9" i="1"/>
  <c r="S9" i="1" l="1"/>
  <c r="T9" i="1"/>
  <c r="Q9" i="1"/>
  <c r="R9" i="1"/>
  <c r="P9" i="1"/>
  <c r="H9" i="1"/>
  <c r="C9" i="1"/>
  <c r="O9" i="1"/>
  <c r="N9" i="1" l="1"/>
  <c r="M9" i="1"/>
  <c r="L122" i="1" l="1"/>
  <c r="K96" i="4"/>
  <c r="O96" i="4"/>
  <c r="L96" i="4"/>
  <c r="G96" i="4"/>
  <c r="C96" i="4" s="1"/>
  <c r="H96" i="4" l="1"/>
  <c r="M143" i="1"/>
  <c r="P96" i="4"/>
  <c r="M122" i="1" l="1"/>
  <c r="M96" i="4"/>
  <c r="I107" i="4"/>
  <c r="J107" i="4"/>
  <c r="K107" i="4"/>
  <c r="K92" i="4" s="1"/>
  <c r="L107" i="4"/>
  <c r="L92" i="4" s="1"/>
  <c r="F107" i="4"/>
  <c r="F92" i="4" s="1"/>
  <c r="G107" i="4"/>
  <c r="G92" i="4" s="1"/>
  <c r="I92" i="4" l="1"/>
  <c r="N92" i="4" s="1"/>
  <c r="N107" i="4"/>
  <c r="J92" i="4"/>
  <c r="O92" i="4" s="1"/>
  <c r="O107" i="4"/>
  <c r="C107" i="4"/>
  <c r="C92" i="4"/>
  <c r="H107" i="4"/>
  <c r="P92" i="4"/>
  <c r="P107" i="4"/>
  <c r="O26" i="1"/>
  <c r="M26" i="1"/>
  <c r="D25" i="1"/>
  <c r="P25" i="1" l="1"/>
  <c r="D24" i="1"/>
  <c r="C25" i="1"/>
  <c r="M107" i="4"/>
  <c r="H92" i="4"/>
  <c r="M92" i="4" s="1"/>
  <c r="O25" i="1"/>
  <c r="C24" i="1" l="1"/>
  <c r="P24" i="1"/>
  <c r="M25" i="1"/>
  <c r="N25" i="1"/>
  <c r="O24" i="1"/>
  <c r="O270" i="1"/>
  <c r="O271" i="1"/>
  <c r="M271" i="1"/>
  <c r="M270" i="1"/>
  <c r="D269" i="1"/>
  <c r="P269" i="1" s="1"/>
  <c r="N24" i="1" l="1"/>
  <c r="M24" i="1"/>
  <c r="O269" i="1"/>
  <c r="C269" i="1"/>
  <c r="M269" i="1" l="1"/>
  <c r="N269" i="1"/>
  <c r="J67" i="4"/>
  <c r="K67" i="4"/>
  <c r="P67" i="4" s="1"/>
  <c r="L67" i="4"/>
  <c r="L56" i="4" s="1"/>
  <c r="I88" i="4"/>
  <c r="J88" i="4"/>
  <c r="K88" i="4"/>
  <c r="K71" i="4" s="1"/>
  <c r="L88" i="4"/>
  <c r="D56" i="4"/>
  <c r="E88" i="4"/>
  <c r="E71" i="4" s="1"/>
  <c r="F56" i="4"/>
  <c r="F88" i="4"/>
  <c r="F71" i="4" s="1"/>
  <c r="G56" i="4"/>
  <c r="G88" i="4"/>
  <c r="G71" i="4" s="1"/>
  <c r="L115" i="4"/>
  <c r="L113" i="4" s="1"/>
  <c r="L112" i="4" s="1"/>
  <c r="L121" i="4"/>
  <c r="H121" i="4" s="1"/>
  <c r="L125" i="4"/>
  <c r="K115" i="4"/>
  <c r="K113" i="4" s="1"/>
  <c r="K112" i="4" s="1"/>
  <c r="F120" i="4"/>
  <c r="G112" i="4"/>
  <c r="C112" i="4" s="1"/>
  <c r="G121" i="4"/>
  <c r="C121" i="4" s="1"/>
  <c r="I115" i="4"/>
  <c r="I112" i="4" s="1"/>
  <c r="J115" i="4"/>
  <c r="J113" i="4" s="1"/>
  <c r="P115" i="4" l="1"/>
  <c r="J71" i="4"/>
  <c r="O71" i="4" s="1"/>
  <c r="O88" i="4"/>
  <c r="I71" i="4"/>
  <c r="N88" i="4"/>
  <c r="H60" i="4"/>
  <c r="N60" i="4"/>
  <c r="J56" i="4"/>
  <c r="O67" i="4"/>
  <c r="E56" i="4"/>
  <c r="O60" i="4"/>
  <c r="M125" i="4"/>
  <c r="O115" i="4"/>
  <c r="L120" i="4"/>
  <c r="N115" i="4"/>
  <c r="K56" i="4"/>
  <c r="C88" i="4"/>
  <c r="H88" i="4"/>
  <c r="P88" i="4"/>
  <c r="P60" i="4"/>
  <c r="H115" i="4"/>
  <c r="M115" i="4" s="1"/>
  <c r="P113" i="4"/>
  <c r="P120" i="4"/>
  <c r="C60" i="4"/>
  <c r="C56" i="4" s="1"/>
  <c r="H67" i="4"/>
  <c r="M67" i="4" s="1"/>
  <c r="K111" i="4"/>
  <c r="P112" i="4"/>
  <c r="J112" i="4"/>
  <c r="H112" i="4" s="1"/>
  <c r="O113" i="4"/>
  <c r="H113" i="4"/>
  <c r="M113" i="4" s="1"/>
  <c r="M121" i="4"/>
  <c r="G120" i="4"/>
  <c r="N112" i="4"/>
  <c r="I111" i="4"/>
  <c r="N111" i="4" s="1"/>
  <c r="P71" i="4"/>
  <c r="F111" i="4"/>
  <c r="I56" i="4"/>
  <c r="N56" i="4" s="1"/>
  <c r="O56" i="4" l="1"/>
  <c r="L111" i="4"/>
  <c r="P56" i="4"/>
  <c r="M88" i="4"/>
  <c r="H56" i="4"/>
  <c r="M56" i="4" s="1"/>
  <c r="M60" i="4"/>
  <c r="G111" i="4"/>
  <c r="C111" i="4" s="1"/>
  <c r="C120" i="4"/>
  <c r="M120" i="4" s="1"/>
  <c r="P111" i="4"/>
  <c r="O112" i="4"/>
  <c r="J111" i="4"/>
  <c r="O111" i="4" s="1"/>
  <c r="H111" i="4"/>
  <c r="M112" i="4"/>
  <c r="M111" i="4" l="1"/>
  <c r="H35" i="4"/>
  <c r="M35" i="4" s="1"/>
  <c r="L34" i="4"/>
  <c r="H34" i="4" s="1"/>
  <c r="M34" i="4" l="1"/>
  <c r="H30" i="4"/>
  <c r="M30" i="4" s="1"/>
  <c r="L30" i="4"/>
  <c r="H29" i="4" l="1"/>
  <c r="M29" i="4" s="1"/>
  <c r="L27" i="4" l="1"/>
  <c r="H28" i="4"/>
  <c r="M28" i="4" s="1"/>
  <c r="H27" i="4" l="1"/>
  <c r="M27" i="4" s="1"/>
  <c r="L26" i="4"/>
  <c r="H26" i="4" l="1"/>
  <c r="L7" i="4"/>
  <c r="H7" i="4" l="1"/>
  <c r="M26" i="4"/>
  <c r="M7" i="4" l="1"/>
  <c r="I184" i="1"/>
  <c r="I8" i="1" l="1"/>
  <c r="J184" i="1"/>
  <c r="J8" i="1" s="1"/>
  <c r="H184" i="1" l="1"/>
  <c r="R188" i="1"/>
  <c r="R184" i="1" l="1"/>
  <c r="Q188" i="1"/>
  <c r="C188" i="1" l="1"/>
  <c r="N188" i="1" s="1"/>
  <c r="P188" i="1"/>
  <c r="Q184" i="1"/>
  <c r="O188" i="1"/>
  <c r="D184" i="1"/>
  <c r="C184" i="1" l="1"/>
  <c r="N184" i="1" s="1"/>
  <c r="P184" i="1"/>
  <c r="M188" i="1"/>
  <c r="O184" i="1"/>
  <c r="M184" i="1" l="1"/>
  <c r="P69" i="1"/>
  <c r="O69" i="1" l="1"/>
  <c r="C69" i="1"/>
  <c r="O114" i="1"/>
  <c r="D113" i="1"/>
  <c r="P113" i="1" s="1"/>
  <c r="M69" i="1" l="1"/>
  <c r="N69" i="1"/>
  <c r="O113" i="1"/>
  <c r="C113" i="1"/>
  <c r="D68" i="1"/>
  <c r="P68" i="1" s="1"/>
  <c r="M113" i="1" l="1"/>
  <c r="N113" i="1"/>
  <c r="C68" i="1"/>
  <c r="O68" i="1"/>
  <c r="M68" i="1" l="1"/>
  <c r="N68" i="1"/>
  <c r="L164" i="1"/>
  <c r="L8" i="1" s="1"/>
  <c r="K164" i="1"/>
  <c r="K8" i="1" s="1"/>
  <c r="G164" i="1" l="1"/>
  <c r="G8" i="1" s="1"/>
  <c r="H164" i="1"/>
  <c r="H8" i="1" l="1"/>
  <c r="F164" i="1"/>
  <c r="T164" i="1" l="1"/>
  <c r="C164" i="1"/>
  <c r="F8" i="1"/>
  <c r="S164" i="1"/>
  <c r="R164" i="1"/>
  <c r="S8" i="1" l="1"/>
  <c r="T8" i="1"/>
  <c r="Q164" i="1"/>
  <c r="E8" i="1"/>
  <c r="D8" i="1" l="1"/>
  <c r="P8" i="1" s="1"/>
  <c r="P164" i="1"/>
  <c r="Q8" i="1"/>
  <c r="R8" i="1"/>
  <c r="O164" i="1"/>
  <c r="M164" i="1" l="1"/>
  <c r="N164" i="1"/>
  <c r="C8" i="1"/>
  <c r="O8" i="1"/>
  <c r="M8" i="1" l="1"/>
  <c r="N8" i="1"/>
  <c r="L75" i="4" l="1"/>
  <c r="L71" i="4" s="1"/>
  <c r="H71" i="4" s="1"/>
  <c r="N84" i="4"/>
  <c r="C84" i="4"/>
  <c r="M84" i="4" s="1"/>
  <c r="N77" i="4"/>
  <c r="M77" i="4" l="1"/>
  <c r="C75" i="4" l="1"/>
  <c r="M75" i="4" s="1"/>
  <c r="N75" i="4"/>
  <c r="D71" i="4"/>
  <c r="N71" i="4" l="1"/>
  <c r="C71" i="4"/>
  <c r="M71" i="4" s="1"/>
</calcChain>
</file>

<file path=xl/sharedStrings.xml><?xml version="1.0" encoding="utf-8"?>
<sst xmlns="http://schemas.openxmlformats.org/spreadsheetml/2006/main" count="1905" uniqueCount="1102">
  <si>
    <t>№ п/п</t>
  </si>
  <si>
    <t>Всего</t>
  </si>
  <si>
    <t>в том числе</t>
  </si>
  <si>
    <t>Организация мониторинга деятельности субъектов малого и среднего предпринимательства в экономике</t>
  </si>
  <si>
    <t xml:space="preserve">Организация проведения выставок, ярмарок на территории Белоярского района с участием субъектов  малого и среднего предпринимательства. Предоставление субсидии субъектам малого и среднего предпринимательства в целях возмещения части затрат по участию в выставках, ярмарках, слетах, форумах, конференциях проводимых в Ханты-Мансийском автономном округе – Югре и на других территориях  </t>
  </si>
  <si>
    <t xml:space="preserve">Проведение мероприятий, направленных на  развитие молодежного предпринимательства  </t>
  </si>
  <si>
    <t>Предоставление субсидии субъектам малого и среднего предпринимательства,  осуществляющим производство и реализацию товаров и услуг в социально-значимых видах деятельности, определенных администрацией Белоярского района, в целях финансового обеспечения (возмещения) затрат связанных с арендными платежами за нежилые помещения и по предоставленным консалтинговым услугам</t>
  </si>
  <si>
    <t>Предоставление субсидии субъектам малого и среднего предпринимательства в целях финансового обеспечения (возмещения) затрат связанных с приобретением оборудования (основных средств) и лицензионных программных продуктов</t>
  </si>
  <si>
    <t>Предоставление субсидии в целях финансового обеспечения (возмещения) затрат организаций, осуществляющих деятельность по бизнес-инкубированию</t>
  </si>
  <si>
    <t>Предоставление субсидий субъектам малого и среднего предпринимательства в целях финансового обеспечения (возмещения) затрат, осуществляющих деятельность в сфере крестьянско-фермерского хозяйства, сбор и переработка дикоросов, рыбодобыча, рыбопереработка, ремесленная деятельность, выездной и внутренний туризм</t>
  </si>
  <si>
    <t xml:space="preserve">Предоставление субсидии субъектам малого и среднего предпринимательства, в целях финансового обеспечения (возмещения) затрат, осуществляющих деятельность по содержанию помещений пассажирских станций для обслуживания пассажиров автомобильного и речного транспорта  </t>
  </si>
  <si>
    <t>Предоставление субсидии субъектам малого и среднего предпринимательства в целях финансового обеспечения (возмещения) затрат, по социальному предпринимательству и семейному бизнесу</t>
  </si>
  <si>
    <t xml:space="preserve">Грантовая поддержка субъектов малого и среднего предпринимательства в сфере социального предпринимательства </t>
  </si>
  <si>
    <t>Грантовая поддержка начинающих субъектов малого и среднего предпринимательства</t>
  </si>
  <si>
    <t>Предоставление субсидии субъектам малого и среднего предпринимательства в целях финансового обеспечения (возмещения) затрат, в связи с оказанием услуг по перевозке пассажиров между поселениями в границах Белоярского района</t>
  </si>
  <si>
    <t xml:space="preserve"> бюджет Белоярского района</t>
  </si>
  <si>
    <t>бюджет ХМАО</t>
  </si>
  <si>
    <t xml:space="preserve">«Развитие малого и среднего предпринимательства и туризма в Белоярском районе на 2014 – 2020 годы» </t>
  </si>
  <si>
    <t xml:space="preserve">Организация проведения районных смотров-конкурсов   предприятий, конкурсов  профессионального мастерства (в том числе «Предприниматель года»), конкурсов на лучшую продукцию, фестивалей различных отраслей сферы услуг, иных мероприятий </t>
  </si>
  <si>
    <t xml:space="preserve">Организация проведения   мероприятий для субъектов малого и среднего предпринимательства: тренингов, семинаров, мастер - классов и иных занятий          </t>
  </si>
  <si>
    <t>Всего по муниципальным программам Белоярского района</t>
  </si>
  <si>
    <t>Подпрограмма 1 «Дошкольное образование»</t>
  </si>
  <si>
    <t>Обеспечение деятельности дошкольных муниципальных образовательных учреждений, подведомственных Комитету по образованию администрации Белоярского района</t>
  </si>
  <si>
    <t>Подпрограмма 2 «Оказание образовательных услуг в общеобразовательных учреждениях»</t>
  </si>
  <si>
    <t>Обеспечение деятельности муниципальных образовательных учреждений общего образования, подведомственных Комитету по образованию администрации Белоярского района</t>
  </si>
  <si>
    <t>Подпрограмма 3 «Дополнительное образование»</t>
  </si>
  <si>
    <t>Обеспечение деятельности муниципальных образовательных учреждений дополнительного образования, подведомственных Комитету по образованию администрации Белоярского района</t>
  </si>
  <si>
    <t>Подпрограмма 4 «Инновационное развитие образования»</t>
  </si>
  <si>
    <t>Стимулирование лидеров и поддержка системы воспитания</t>
  </si>
  <si>
    <t>Развитие качества содержания и технологий образования</t>
  </si>
  <si>
    <t>Информационное и организационно-методическое сопровождение реализации муниципальной программы</t>
  </si>
  <si>
    <t xml:space="preserve">Обеспечение деятельности муниципального автономного учреждения Белоярского района «Белоярский центр информационно-методического и организационно-технического обеспечения муниципальной системы образования» </t>
  </si>
  <si>
    <t>Подпрограмма 5 «Обеспечение комплексной безопасности и комфортных условий образовательного процесса»</t>
  </si>
  <si>
    <t>Укрепление пожарной безопасности</t>
  </si>
  <si>
    <t>Укрепление санитарно-эпидемиологической безопасности</t>
  </si>
  <si>
    <t>Капитальный ремонт учреждения</t>
  </si>
  <si>
    <t>Подпрограмма 6 «Развитие материально-технической базы сферы образования»</t>
  </si>
  <si>
    <t>Подпрограмма 7 «Организация отдыха детей в каникулярное время на базе образовательных учреждений»</t>
  </si>
  <si>
    <t>Организация питания детей в оздоровительных лагерях дневного пребывания</t>
  </si>
  <si>
    <t>Обеспечение деятельности оздоровительных лагерей дневного пребывания</t>
  </si>
  <si>
    <t>Подпрограмма 8 «Обеспечение реализации муниципальной программы»</t>
  </si>
  <si>
    <t>Обеспечение деятельности Комитета по образованию, централизованной бухгалтерии, хозяйственной группы</t>
  </si>
  <si>
    <t>Подпрограмма 9 «Формирование доступной среды для инвалидов и других маломобильных групп населения в учреждениях образования»</t>
  </si>
  <si>
    <t>Обеспечение доступности образовательных учреждений и услуг для детей-инвалидов и других маломобильных групп населения</t>
  </si>
  <si>
    <t>Внебюджетные источники финансирования</t>
  </si>
  <si>
    <t>«Развитие образования Белоярского района на 2014 – 2020 годы»</t>
  </si>
  <si>
    <t>Оказание социальной поддержки отдельным категориям граждан, проживающим на территории Белоярского района</t>
  </si>
  <si>
    <t>Расходы на предоставление выплат и компенсаций отдельным категориям граждан</t>
  </si>
  <si>
    <t>Выплата пенсии за выслугу лет лицам, замещавшим должности муниципальной службы</t>
  </si>
  <si>
    <t>Организация отдыха и оздоровления детей, находящихся в трудной жизненной ситуации (из малообеспеченных семей)</t>
  </si>
  <si>
    <t xml:space="preserve">Подпрограмма 2 «Поддержка социально ориентированных некоммерческих организаций» </t>
  </si>
  <si>
    <t xml:space="preserve">Оказание финансовой поддержки социально ориентированным некоммерческим организациям путем предоставления на конкурсной основе субсидий </t>
  </si>
  <si>
    <t>Подпрограмма 3 «Обеспечение реализации муниципальной программы»</t>
  </si>
  <si>
    <t>Расходы на обеспечение функций органов местного самоуправления Белоярского района и мероприятий по обеспечению реализации муниципальной программы</t>
  </si>
  <si>
    <t>Подпрограмма 1 «Социальная поддержка отдельных категорий граждан Белоярского района»</t>
  </si>
  <si>
    <t xml:space="preserve">«Социальная поддержка отдельных категорий граждан на территории  Белоярского района на 2014-2020 годы» </t>
  </si>
  <si>
    <t>Проведение конкурса художественного творчества инвалидов</t>
  </si>
  <si>
    <t>Проведение конкурса художественного творчества для детей-инвалидов</t>
  </si>
  <si>
    <t>Организация посещения плавательного бассейна маломобильными гражданами</t>
  </si>
  <si>
    <t xml:space="preserve">«Доступная среда на 2014 - 2020 годы» </t>
  </si>
  <si>
    <t xml:space="preserve">Наименование  муниципальной программы, подпрограммы, мероприятий </t>
  </si>
  <si>
    <t>Формирование информационных ресурсов общедоступных библиотек</t>
  </si>
  <si>
    <t>Развитие системы дистанционного и внестационарного библиотечного обслуживания</t>
  </si>
  <si>
    <t>Модернизация программно - аппаратных комплексов общедоступных библиотек</t>
  </si>
  <si>
    <t>Гарантии и компенсации, связанные с проживанием в районах крайнего Севера</t>
  </si>
  <si>
    <t>Цикл мероприятий по летней оздоровительной кампании</t>
  </si>
  <si>
    <t>Проведение Дня оленевода</t>
  </si>
  <si>
    <t>Улучшение материально-технической базы Детской школы искусств</t>
  </si>
  <si>
    <t>Подпрограмма  II «Укрепление единого культурного пространства»</t>
  </si>
  <si>
    <t>Проведение конкурса пианистов «Волшебные клавиши»</t>
  </si>
  <si>
    <t>Конкурс творчества юных живописцев «Мастерская солнца»</t>
  </si>
  <si>
    <t>Расходы на обеспечение деятельности (оказание услуг) учреждением</t>
  </si>
  <si>
    <t>Участие творческих коллективов в районных,  окружных, всероссийских конкурсах и фестивалях</t>
  </si>
  <si>
    <t>Проведение отчетных концертов лучших коллективов района</t>
  </si>
  <si>
    <t>Организация и проведение фестиваля национальных культур «Я люблю тебя, Россия!»</t>
  </si>
  <si>
    <t>Организация районного семинара для работников учреждений культурно-досугового типа</t>
  </si>
  <si>
    <t>Проведение мероприятий  летней кампании</t>
  </si>
  <si>
    <t>Расходы на обеспечение деятельности (оказание услуг) муниципального автономного учреждения культуры Белоярского района «Центр культуры и досуга «Камертон»</t>
  </si>
  <si>
    <t>Подпрограмма III  «Поддержка средств массовой информации»</t>
  </si>
  <si>
    <t>Подпрограмма  IV «Обеспечение реализации муниципальной программы»</t>
  </si>
  <si>
    <t>Подпрограмма V «Формирование доступной среды жизнедеятельности для инвалидов и других маломобильных групп населения в учреждениях культуры»</t>
  </si>
  <si>
    <t>Мероприятия по формированию доступной среды жизнедеятельности для инвалидов и других маломобильных групп населения в МАУК «БЦБС»</t>
  </si>
  <si>
    <t xml:space="preserve">«Развитие культуры Белоярского района на 2014 – 2020 годы» </t>
  </si>
  <si>
    <t>Подпрограмма 1 «Развитие физической культуры и массового спорта»</t>
  </si>
  <si>
    <t>Участие спортивных сборных команд Белоярского района в спортивно-массовых мероприятиях</t>
  </si>
  <si>
    <t>Обеспечение деятельности муниципального автономного учреждения физической культуры и спорта Белоярского района «Дворец спорта»</t>
  </si>
  <si>
    <t>Подпрограмма 2 «Организация и осуществление мероприятий по работе с детьми и молодежью»</t>
  </si>
  <si>
    <t>Проведение мероприятий творческой, эстетической, интеллектуальной, физической, духовно-нравственной, патриотической направленности</t>
  </si>
  <si>
    <t>Обеспечение деятельности муниципального казенного учреждения Белоярского района «Молодежный центр «Спутник»</t>
  </si>
  <si>
    <t xml:space="preserve">Содействие занятости молодежи </t>
  </si>
  <si>
    <t>Проведение молодежных конкурсов программ, проектов, Слетов молодежи</t>
  </si>
  <si>
    <t>Конкурсы на поощрение талантливой молодежи, проживающей на территории Белоярского района</t>
  </si>
  <si>
    <t>Проведение военно-спортивных мероприятий</t>
  </si>
  <si>
    <t>Проведение социальных акций</t>
  </si>
  <si>
    <t>Мероприятия, направленные на поддержку волонтерского движения на территории Белоярского района</t>
  </si>
  <si>
    <t>Подпрограмма 3 «Организация отдыха и оздоровления детей»</t>
  </si>
  <si>
    <t>Предоставление детям в возрасте от 6 до 17 лет (включительно), проживающим на территории Белоярского района, в том числе находящимся в трудной жизненной и иной ситуации, детям-сиротам и детям, оставшихся без попечения родителей, путевок в организации, обеспечивающие отдых и оздоровление детей</t>
  </si>
  <si>
    <t>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 финансируемых из бюджета  района (в размере 50% от фактических расходов)</t>
  </si>
  <si>
    <t>Оплата стоимости проезда к местам сбора организованных групп и обратно  детям, проявившим способности в сфере физической культуры и спорта, молодежной политики</t>
  </si>
  <si>
    <t>Оплата услуг лиц, сопровождающих детей к местам сбора организованных групп и обратно  детям, проявившим способности в сфере физической культуры и спорта, молодежной политики</t>
  </si>
  <si>
    <t>Организация отдыха и оздоровления детей в лагере с дневным  пребыванием детей  на базе учреждений физической культуры и спорта Белоярского района, в том числе питание*</t>
  </si>
  <si>
    <t>83,6*</t>
  </si>
  <si>
    <t>Организация работы в клубах по месту  жительства на базе молодежных клубов МКУ МЦ «Спутник» в каникулярное время</t>
  </si>
  <si>
    <t xml:space="preserve">Организация работы временных спортивных площадок и обеспечение проведения комплексных спортивно-массовых мероприятий        </t>
  </si>
  <si>
    <t>Проведение семинаров, участие специалистов в обучающих семинарах и совещаниях организаторов оздоровления, отдыха, занятости детей</t>
  </si>
  <si>
    <t>Строительство санаторно-оздоровительного корпуса МАУ «База спорта и отдыха «Северянка»</t>
  </si>
  <si>
    <t>Расходы на содержание аппарата и централизованной бухгалтерии</t>
  </si>
  <si>
    <t>Подпрограмма 5  «Формирование доступной среды для инвалидов и других маломобильных групп населения в подведомственных учреждениях »</t>
  </si>
  <si>
    <t>«Развитие физической культуры, спорта и молодежной политики на территории  Белоярского района  на 2014 – 2020 годы»</t>
  </si>
  <si>
    <t>Обеспечение деятельности муниципального автономного учреждения физической культуры и спорта Белоярского района «База спорта и отдыха «Северянка»</t>
  </si>
  <si>
    <t>Обеспечение деятельности муниципального бюджетного учреждения физической культуры и спорта Белоярского района «Спортивный центр п.Сорум»</t>
  </si>
  <si>
    <t xml:space="preserve">Обеспечение деятельности муниципального бюджетного образовательного учреждения дополнительного образования детей Белоярского района«Детско-юношеская спортивная школа г.Белоярский» </t>
  </si>
  <si>
    <t>Проведение диспансеризации муниципальных служащих</t>
  </si>
  <si>
    <t>Повышение квалификации муниципальных служащих с получением свидетельства (удостоверения) о повышении квалификации</t>
  </si>
  <si>
    <t>Государственная поддержка животноводства, в том числе:</t>
  </si>
  <si>
    <t>предоставление субсидий на производство и реализацию продукции животноводства (молоко, мясо, яйцо, шкурки пушных зверей)</t>
  </si>
  <si>
    <t>Проведение мероприятий по предупреждению и ликвидации болезней животных, их лечению, защите населения от болезней, общих для человека и животных</t>
  </si>
  <si>
    <t>Субсидирование продукции, заготовленной на территории Ханты -Мансийского автономного округа – Югры при реализации переработчикам продукции дикоросов, а также государственным, муниципальным предприятиям и бюджетным, муниципальным учреждениям социальной сферы Ханты-Мансийского автономного округа - Югры</t>
  </si>
  <si>
    <t>Субсидирование переработки продукции дикоросов, заготовленных в Ханты -Мансийском автономном округе - Югре</t>
  </si>
  <si>
    <t xml:space="preserve">Предоставление субсидий на возведение (строительство), оснащение, страхование пунктов по приемке дикоросов (для организаций, имеющих статус факторий), приобретение материально-технических средств и оборудования для хранения, транспортировки и переработки дикоросов </t>
  </si>
  <si>
    <t>Предоставление субсидии в целях финансового обеспечения (возмещения) затрат в связи с организацией презентации продукции из дикоросов, участия в выставках, ярмарках, форумах</t>
  </si>
  <si>
    <t>«Развитие агропромышленного комплекса на 2014 – 2020 годы»</t>
  </si>
  <si>
    <t>Государственная поддержка растениеводства</t>
  </si>
  <si>
    <t>Государственная поддержка рыболовства и рыбопереработки</t>
  </si>
  <si>
    <t>Предоставление субсидий в целях финансового обеспечения (возмещения) затрат в связи с производством, переработкой, заготовкой и реализацией мяса оленей</t>
  </si>
  <si>
    <t>Предоставление субсидий в целях финансового обеспечения (возмещения) затрат в связи с добычей (выловом)  рыбы - сырца</t>
  </si>
  <si>
    <t>Предоставление субсидий в целях финансового обеспечения (возмещения) затрат в связи с производством куриного яйца</t>
  </si>
  <si>
    <t>Предоставление субсидий в целях финансового обеспечения (возмещения) затрат в связи с приобретением и транспортировкой концентрированных кормов</t>
  </si>
  <si>
    <t xml:space="preserve">«Строительство и реконструкция объектов муниципальной собственности Белоярского района на 2014 – 2020 годы» </t>
  </si>
  <si>
    <t>Осуществление государственной поддержки юридических и физических лиц из числа коренных малочисленных народов, осуществляющих традиционную хозяйственную деятельность, на обустройство земельных участков территорий традиционного природопользования, территорий (акваторий), предназначенных для пользования объектами животного мира, водными биологическими ресурсами, на приобретение материально-технических средств, на приобретение северных оленей</t>
  </si>
  <si>
    <t>Субсидирование продукции традиционной хозяйственной деятельности (пушнина, мясо диких животных, боровой дичи)</t>
  </si>
  <si>
    <t>Осуществление государственной поддержки в виде выплаты единовременной финансовой помощи молодым специалистам из числа коренных малочисленных народов, работающим в местах традиционного проживания и традиционной хозяйственной деятельности, на обустройство быта</t>
  </si>
  <si>
    <t>Компенсация расходов на оплату обучения правилам безопасного обращения с оружием, проезда к месту нахождения организации, имеющей право проводить подготовку лиц в целях изучения</t>
  </si>
  <si>
    <t>Содействие в проведении традиционного национального праздника «День оленевода» в с.Казым Белоярского района</t>
  </si>
  <si>
    <t>Содействие в проведении традиционного национального праздника «День рыбака» в с.Полноват Белоярского района</t>
  </si>
  <si>
    <t>Строительство и (или) приобретение жилья</t>
  </si>
  <si>
    <t>Сети газоснабжения жилой застройки СУ-966 г.Белоярский</t>
  </si>
  <si>
    <t>Реконструкция сетей тепло-, водоснабжения микрорайона 1 п.Верхнеказымский</t>
  </si>
  <si>
    <t>Инженерные сети к жилым домам новой застройки поселений Белоярского района</t>
  </si>
  <si>
    <t>Подпрограмма 2 «Обеспечение градостроительной деятельности на территории Белоярского района»</t>
  </si>
  <si>
    <t>Подпрограмма 3 «Улучшение жилищных условий населения Белоярского района»</t>
  </si>
  <si>
    <t>Софинансирование расходов по предоставлению молодым учителям субсидий на первоначальный взнос при ипотечном кредитовании</t>
  </si>
  <si>
    <t>Софинансирование расходов по предоставлению молодым семьям субсидий на первоначальный взнос при ипотечном кредитовании</t>
  </si>
  <si>
    <t>«Обеспечение доступным и комфортным жильем жителей Белоярского района в 2014 – 2020 годах»</t>
  </si>
  <si>
    <t>Подпрограмма 1 «Содействие развитию жилищного строительства на территории Белоярского района»</t>
  </si>
  <si>
    <t>Подпрограмма 1 «Модернизация и реформирование жилищно-коммунального комплекса Белоярского района»</t>
  </si>
  <si>
    <t>Реализация электрической энергии в зоне децентрализованного электроснабжения</t>
  </si>
  <si>
    <t>Локальные канализационно очистные сооружения (ПИР). Сельское поселение Казым.</t>
  </si>
  <si>
    <t xml:space="preserve">Подпрограмма 2 «Энергосбережение и повышение энергетической эффективности» </t>
  </si>
  <si>
    <t xml:space="preserve">Подпрограмма 3 «Наш дом » </t>
  </si>
  <si>
    <t>Подпрограмма 5 «Проведение капитального ремонта многоквартирных домов»</t>
  </si>
  <si>
    <t>Подпрограмма 6 «Переселение граждан из аварийного жилищного фонда»</t>
  </si>
  <si>
    <t>Подпрограмма 7 «Содержание объектов внешнего благоустройства»</t>
  </si>
  <si>
    <t>Организация благоустройства и озеленения территории городского поселения Белоярский</t>
  </si>
  <si>
    <t>Техническая эксплуатация, содержание, ремонт и организация энергоснабжения сети уличного освещения на территории городского поселения Белоярский</t>
  </si>
  <si>
    <t>Содержание и благоустройство межпоселенческих мест захоронений на территории Белоярского района</t>
  </si>
  <si>
    <t>«Развитие жилищно-коммунального комплекса и повышение энергетической эффективности в Белоярском районе на 2014 – 2020 годы»</t>
  </si>
  <si>
    <t xml:space="preserve">Информационно-пропагандистское сопровождение противодействия терроризму и экстремизму, в том числе изготовление наглядно-агитационной продукции, показ кино-видео материалов, проведение пресс-конференций </t>
  </si>
  <si>
    <t>Создание условий для деятельности добровольных формирований  населения по охране общественного порядка</t>
  </si>
  <si>
    <t>Размещение (в том числе приобретение, установка,  подключение) в наиболее криминогенных местах и на улицах городского поселения Белоярский, в местах массового пребывания граждан систем (камер) видеонаблюдения,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информирование населения о системах, необходимости соблюдать правила дорожного движения</t>
  </si>
  <si>
    <t>Информационное обеспечение профилактики дорожного травматизма и безопасности дорожного движения</t>
  </si>
  <si>
    <t>Подпрограмма 1: «Укрепление пожарной безопасности на объектах муниципальной собственности Белоярского района»</t>
  </si>
  <si>
    <t>Пополнение и обеспечение сохранности аварийно-технического запаса</t>
  </si>
  <si>
    <t>Создание общественных спасательных постов в местах массового отдыха людей на водных объектах</t>
  </si>
  <si>
    <t>«Защита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2014 - 2020 годы»</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</si>
  <si>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</si>
  <si>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Проектирование и строительство полигона утилизации твердых бытовых отходов в п.Сорум Белоярского района</t>
  </si>
  <si>
    <t>Проектирование и строительство полигона утилизации твердых бытовых отходов в с.Полноват Белоярского района</t>
  </si>
  <si>
    <t>Ликвидация мест захламления, рекультивация нарушенных земель на территории населенных мест</t>
  </si>
  <si>
    <t>Санитарное содержание сложившихся мест активного отдыха граждан, расположенных в водоохранной зоне водных объектов (оз.Светлое, оз.Школьное, оз.Нешинелор, оз.Выргимский сор, р.Казым)</t>
  </si>
  <si>
    <t xml:space="preserve">Организация использования, охраны, защиты, воспроизводства городских лесов города Белоярский </t>
  </si>
  <si>
    <t>Проведение мероприятий в Белоярском районе, приуроченных к Международной экологической акции «Спасти и сохранить», информационная деятельность</t>
  </si>
  <si>
    <t>Управление и распоряжение  муниципальным имуществом</t>
  </si>
  <si>
    <t>Обеспечение надлежащего уровня эксплуатации муниципального имущества</t>
  </si>
  <si>
    <t>Управление и распоряжение земельными участками, находящимися в муниципальной собственности, а также земельными участками  государственная собственность  на которые не разграничена</t>
  </si>
  <si>
    <t>Предоставление субсидии на финансовое обеспечение выполнения муниципального задания МАУ «Белоярский МФЦ»</t>
  </si>
  <si>
    <t>Предоставление субсидии МАУ «Белоярский МФЦ» на иные цели</t>
  </si>
  <si>
    <t>«Информационное общество на 2014-2020 годы»</t>
  </si>
  <si>
    <t>Подпрограмма 1 «Развитие, совершенствование сети автомобильных дорог в Белоярском районе»</t>
  </si>
  <si>
    <t>Ремонт автомобильных дорог общего пользования местного значения</t>
  </si>
  <si>
    <t>Подпрограмма 2 «Организация транспортного обслуживания населения Белоярского района»</t>
  </si>
  <si>
    <t>Воздушный транспорт</t>
  </si>
  <si>
    <t>Автомобильный транспорт</t>
  </si>
  <si>
    <t>Водный транспорт</t>
  </si>
  <si>
    <t>Подпрограмма 3 «Повышение безопасности дорожного движения Белоярского района»</t>
  </si>
  <si>
    <t>Содержание улично-дорожной сети в Белоярском районе</t>
  </si>
  <si>
    <t>«Развитие транспортной системы Белоярского района на 2014-2020 годы»</t>
  </si>
  <si>
    <t>Подпрограмма 1. Долгосрочное финансовое планирование и организация бюджетного процесса</t>
  </si>
  <si>
    <t>Обеспечение деятельности Комитета по финансам и налоговой политике администрации Белоярского района (далее - Комитет по финансам)</t>
  </si>
  <si>
    <t>Подпрограмма 2. Управление муниципальным долгом</t>
  </si>
  <si>
    <t>Обслуживание муниципального долга Белоярского района</t>
  </si>
  <si>
    <t>Планирование ассигнований на погашение долговых обязательств Белоярского района*</t>
  </si>
  <si>
    <t xml:space="preserve">«Управление муниципальными финансами в Белоярском районе
на 2014-2020 годы»
</t>
  </si>
  <si>
    <t>Расчет и распределение средств бюджета Белоярского района, направляемых на предоставление поселениям дотаций на выравнивание бюджетной обеспеченности поселений</t>
  </si>
  <si>
    <t>Расчет и распределение средств бюджета Белоярского района, направляемых на предоставление поселениям иных межбюджетных  трансфертов на обеспечение  сбалансированности</t>
  </si>
  <si>
    <t>Расчет и распределение средств Белоярского района, направляемых на предоставление иных межбюджетных трансфертов бюджетам поселений, на осуществление органами местного самоуправления поселений полномочий, переданных органами местного самоуправления района на основании соглашений</t>
  </si>
  <si>
    <t xml:space="preserve">«Совершенствование 
межбюджетных отношений в Белоярском районе на 2014-2020 годы»
</t>
  </si>
  <si>
    <t>* - бюджетные ассигнования отражены в источниках финансирования дефицита бюджета Белоярского района, в связи с чем в итоговых суммах по муниципальной программе не учитываются.</t>
  </si>
  <si>
    <t>Реконструкция здания школы под комплекс "Школа-детский сад" в п. Лыхма</t>
  </si>
  <si>
    <t>Реконструкция образовательного комплекса "Школа - детский сад" с. Ванзеват</t>
  </si>
  <si>
    <t>Примечания</t>
  </si>
  <si>
    <t>Процент исполнения</t>
  </si>
  <si>
    <t>Подпрограмма 4 «Обеспечение реализации муниципальной программы»</t>
  </si>
  <si>
    <t>Федеральный бюджет</t>
  </si>
  <si>
    <t>Предоставление субсидий в целях финансового обеспечения (возмещения) затрат в связи с участием сельскохозяйственных предприятий в конкурсах профессионального мастерства</t>
  </si>
  <si>
    <t xml:space="preserve">«Управление муниципальным имуществом на 2014-2020 годы»
</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</si>
  <si>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</si>
  <si>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Установка и обеспечение работоспособности муниципальной системы оповещения населения</t>
  </si>
  <si>
    <t>Финансовое обеспечение осуществления муниципальным казенным учреждением «Единая дежурно-диспетчерская служба Белоярского района» установленных видов деятельности</t>
  </si>
  <si>
    <t>Мероприятия по гражданской обороне и защите населения Белоярского района от чрезвычайных ситуаций природного и техногенного характера</t>
  </si>
  <si>
    <t>Отчет</t>
  </si>
  <si>
    <t>Сельское поселение Верхнеказымский</t>
  </si>
  <si>
    <t>Муниципальная программа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</si>
  <si>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Верхнеказымский «Развитие жилищно-коммунального комплекса и повышение энергетической эффективности  на 2014-2016 годы»</t>
  </si>
  <si>
    <t xml:space="preserve"> «Развитие муниципальной службы сельского поселения Верхнеказымский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</si>
  <si>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</si>
  <si>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</si>
  <si>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энергосбережению и повышению энергитической эффективности в рамках муниципальной программы  сельского поселения Верхнеказымский «Развитие жилищно-коммунального комплекса и повышение энергетической эффективности  на 2014-2016 годы»</t>
  </si>
  <si>
    <t>Реализация мероприятий по благоустройству сельского поселения Верхнеказымский в рамках реализации муниципальной программы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</si>
  <si>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Верхнеказымский «Развитие муниципальной службы сельского поселения Верхнеказымский на 2014-2016 годы»</t>
  </si>
  <si>
    <t>Сельское поселение Лыхма</t>
  </si>
  <si>
    <t>Муниципальная программа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</si>
  <si>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</si>
  <si>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</si>
  <si>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</si>
  <si>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Лыхма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</si>
  <si>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Лыхма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</si>
  <si>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Лыхма на 2014-2016 годы»</t>
  </si>
  <si>
    <t>Реализация мероприятий муниципальной программы сельского поселения Лыхма «Развитие муниципальной службы сельского поселения Лыхма на 2014-2016 годы»</t>
  </si>
  <si>
    <t>Повышение квалификации муниципальных служащих с получением свидетельства государственного образца</t>
  </si>
  <si>
    <t>Сельское поселение Сосновка</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</si>
  <si>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</si>
  <si>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</si>
  <si>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</si>
  <si>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</si>
  <si>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Сосновка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</si>
  <si>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Сосновка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</si>
  <si>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Сосновка на 2014 - 2016 годы»</t>
  </si>
  <si>
    <t>Реализация мероприятий муниципальной  программы сельского поселения Сосновка  «Развитие муниципальной службы сельского поселения Сосновка на 2014-2016 годы»</t>
  </si>
  <si>
    <t>Сельское поселение Сорум</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</si>
  <si>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</si>
  <si>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</si>
  <si>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</si>
  <si>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Сорум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</si>
  <si>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Сорум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</si>
  <si>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Сорум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</si>
  <si>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Сорум на 2014-2016 годы»</t>
  </si>
  <si>
    <t>Реализация мероприятий муниципальной программы сельского поселения Сорум  «Развитие муниципальной службы сельского поселения Сорум на 2014-2016 годы»</t>
  </si>
  <si>
    <t>Сельское поселение Полноват</t>
  </si>
  <si>
    <t xml:space="preserve">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</si>
  <si>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</si>
  <si>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</si>
  <si>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Полноват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</si>
  <si>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Полноват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</si>
  <si>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Полноват «Развитие жилищно-коммунального комплекса и повышения энергетической эффективности на 2014-2016 годы»</t>
  </si>
  <si>
    <t>Организация утилизации и переработки бытовых и промышленных отходов</t>
  </si>
  <si>
    <t>Мероприятия в области коммунального хозяйства (возмещение убытков по бане)</t>
  </si>
  <si>
    <t>Благоустройство (уличное освещение)</t>
  </si>
  <si>
    <t>Компенсация выпадающих доходов организациям, предоставляющим населению услуги водоснабжения и водоотведения по тарифам, не обеспечивающим возмещение издержек</t>
  </si>
  <si>
    <t>«Развитие муниципальной службы  в сельском поселении Полноват на 2014 - 2016 годы»</t>
  </si>
  <si>
    <t>Реализация мероприятий муниципальной программы сельского поселения Полноват  «Развитие муниципальной службы сельского поселения Полноват на 2014-2016 годы»</t>
  </si>
  <si>
    <t>Диспансеризация муниципальных служащих</t>
  </si>
  <si>
    <t>Сельское поселение Казым</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</si>
  <si>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</si>
  <si>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</si>
  <si>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</si>
  <si>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Казым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</si>
  <si>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Казым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</si>
  <si>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Казым «Развитие жилищно-коммунального комплекса и повышения энергетической эффективности на 2014-2016 годы»</t>
  </si>
  <si>
    <t>Прочие мероприятия в области коммунального хозяйства (содержание объектов размещения отходов)</t>
  </si>
  <si>
    <t>Благоустройство (озеленение)</t>
  </si>
  <si>
    <t>Благоустройство (места захоронения)</t>
  </si>
  <si>
    <t xml:space="preserve">Благоустройство (прочие мероприятия по благоустройству городских округов и поселений) </t>
  </si>
  <si>
    <t>«Развитие муниципальной службы в сельском поселении Казым на 2014 - 2016 годы»</t>
  </si>
  <si>
    <t>Реализация мероприятий муниципальной программы сельского поселения Казым  «Развитие муниципальной службы сельского поселения Казым на 2014-2016 годы»</t>
  </si>
  <si>
    <t>Городское поселение Белоярский</t>
  </si>
  <si>
    <t>участие в семинарах, совещаниях, конференциях, проводимых за пределами г.п.Белоярский</t>
  </si>
  <si>
    <t>повышение квалификации муниципальных служащих</t>
  </si>
  <si>
    <t>проведение диспансеризации</t>
  </si>
  <si>
    <t>Начальник управления экономики, реформ и программ администрации Белоярского района                                                                                                                                                   Щугарева Ю.Н.</t>
  </si>
  <si>
    <t>Проведение диспасеризации</t>
  </si>
  <si>
    <t xml:space="preserve">Благоустройство (уличное освещение) </t>
  </si>
  <si>
    <t xml:space="preserve">Благоустройство (озеленение) </t>
  </si>
  <si>
    <t>Государственная поддержка заготовки и переработки дикоросов</t>
  </si>
  <si>
    <t>Предоставление субсидий в целях возмещения затрат в связи с производством сельскохозяйственной продукции</t>
  </si>
  <si>
    <t>Комплектование библиотечных фондов МАУК "БЦБС"</t>
  </si>
  <si>
    <t>Благоустройство (прочие мероприятия по благоустройству городских округов и поселений)</t>
  </si>
  <si>
    <t>Повышение энергоэффективности систем освещения методом замены ламп накаливания высокой мощности на энергоэффективные</t>
  </si>
  <si>
    <t>Ремонт и утепление рабочих помещений и мест общего пользования бюджетных зданий</t>
  </si>
  <si>
    <t>Обеспечение деятельности добровольной пожарной дружины</t>
  </si>
  <si>
    <t>Разработка информационного материала и размещение его на территории сельского поселения</t>
  </si>
  <si>
    <t>Оснащение территорий общего пользования первичными средствами тушения пожаров</t>
  </si>
  <si>
    <t>Приобретение противопожарного инвентаря, оборудования и систем оповещения</t>
  </si>
  <si>
    <t>Устройство и уход за противопожарным расстоянием (разрывом) между сельским поселением и лесным массивом</t>
  </si>
  <si>
    <t>Поддержка малых форм хозяйствования</t>
  </si>
  <si>
    <t>Проведение мероприятий в Белоярском районе, приуроченных к Международной экологической акции «Спасти и сохранить» (КО)</t>
  </si>
  <si>
    <t>Проведение мероприятий в Белоярском районе, приуроченных к Международной экологической акции «Спасти и сохранить» (КК)</t>
  </si>
  <si>
    <t>Школа на 300 мест в г.Белоярский</t>
  </si>
  <si>
    <t>Приобретение жилья (КМС)</t>
  </si>
  <si>
    <t>Инженерные сети микрорайона 4 г.Белоярский</t>
  </si>
  <si>
    <t>Инженерные сети микрорайона 7 г.Белоярский</t>
  </si>
  <si>
    <t xml:space="preserve">Предоставление иных межбюджетных трансфертов в рамках реализации наказов избирателей депутатам Думы Ханты-Мансийского автономного округа -Югры </t>
  </si>
  <si>
    <t>Подпрограмма VI «Обеспечение деятельности подведомственных учреждений»</t>
  </si>
  <si>
    <t>Расходы на обеспечение функций МКУ Белоярского района "СМТО"</t>
  </si>
  <si>
    <t>Подпрограмма I «Обеспечение прав граждан на доступ к культурным ценностям и информации»</t>
  </si>
  <si>
    <t>Подпрограмма I «Обеспечение деятельности органов местного самоуправления Белоярского района»</t>
  </si>
  <si>
    <t>Подпрограмма II «Развитие муниципальной службы в Белоярском районе»</t>
  </si>
  <si>
    <t>Расходы на обеспечение функций органов местного самоуправления</t>
  </si>
  <si>
    <t>Капитальный ремонт систем теплоснабжения, водоснабжения и водоотведения для подготовки к осенне-зимнему периоду</t>
  </si>
  <si>
    <t>Установка и ремонт технических средств организации дорожного движения</t>
  </si>
  <si>
    <t xml:space="preserve">Подпрограмма 4 «Чистая вода » </t>
  </si>
  <si>
    <t>«Повышение эффективности деятельности органов местного самоуправления  городского поселения Белоярский на 2014-2016 годы»</t>
  </si>
  <si>
    <t>Подпрограмма 1 «Обеспечение деятельности органов местного самоуправления городского поселения Белоярский»</t>
  </si>
  <si>
    <t>Реализация мероприятий подпрограммы  "Обеспечение деятельности органов местного самоуправления  городского поселения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t>
  </si>
  <si>
    <t>Подпрограмма 2 «Развитие муниципальной службы в городском поселении Белоярский»</t>
  </si>
  <si>
    <t xml:space="preserve">Реализация мероприятий подпрограммы "Развитие муниципальной службы в городском поселении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
</t>
  </si>
  <si>
    <t>«Развитие жилищно-коммунального комплекса и повышение энергетической эффективности в городском поселении Белоярский на 2014-2016 годы»</t>
  </si>
  <si>
    <t>Подпрограмма 1 «Доступность и повышение качества жилищно-коммунальных услуг на территории городского поселения Белоярский»</t>
  </si>
  <si>
    <t>Субсидия на возмещение недополученных доходов, связанных с оказанием населению жилищно-коммунальных услуг на территории городского поселения Белоярский</t>
  </si>
  <si>
    <t>Субсидия на возмещение затрат по вывозу жидких бытовых отходов</t>
  </si>
  <si>
    <t>Подпрограмма 2 «Модернизация и реформирование жилищно-коммунального комплекса городского поселения Белоярский»</t>
  </si>
  <si>
    <t>Реализация мероприятий подпрограммы «Модернизация и реформирование жилищно-коммунального комплекса городского поселения Белоярский»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</si>
  <si>
    <t>тыс.руб.</t>
  </si>
  <si>
    <t>«Повышение эффективности деятельности органов местного самоуправления Белоярского района на 2014-2020 годы»</t>
  </si>
  <si>
    <t>Перечисление взносов для проведения капитального ремонта общего имущества в многоквартирных домах сельского поселения</t>
  </si>
  <si>
    <t>Компенсация выпадающих доходов организациям, предоставляющим населению услуги теплоснабжения по тарифам, не обеспечивающим возмещение издержек</t>
  </si>
  <si>
    <t>«Охрана окружающей среды на 2014 - 2020 годы»</t>
  </si>
  <si>
    <t>«Социально-экономическое развитие коренных малочисленных народов Севера на территории Белоярского района на 2014-2020 годы»</t>
  </si>
  <si>
    <t>Подпрограмма 3. Повышение эффективности бюджетных расходов</t>
  </si>
  <si>
    <t>Расходы на обеспечение функций органов местного самоуправления.</t>
  </si>
  <si>
    <t>Расходы на обеспечение деятельности Комитета по культуре</t>
  </si>
  <si>
    <t>Объездная автомобильная дорога Мирный 2 этап (строительство автомобильных дорог общего пользования местного значения)</t>
  </si>
  <si>
    <t>%</t>
  </si>
  <si>
    <t>Относительное/абсолютное отклонение исполнения муниципальных программ</t>
  </si>
  <si>
    <t>Объемы бюджетных ассигнований на реализацию муниципальной программы на 2015 год, тыс. рублей</t>
  </si>
  <si>
    <t>Утвержденные объемы бюджетных ассигнований на реализацию муниципальных программ на 2015 год, тыс. рублей</t>
  </si>
  <si>
    <t>Иные межбюджетные трансферты перечислены в бюджеты поселений в соответствии с потребностью.</t>
  </si>
  <si>
    <t>Иные межбюджетные трансферты перечисляются в определенных объемах в установленные сроки в соответствии с графиком.</t>
  </si>
  <si>
    <t>Разработка схем водоотведения и водоснабжения</t>
  </si>
  <si>
    <t>Готовится аукционная документация.</t>
  </si>
  <si>
    <t>Инженерные сети мкр. Озерный-2 г.Белоярский</t>
  </si>
  <si>
    <t>Внесение изменений в документы территориального планирования и градостроительного зонирования</t>
  </si>
  <si>
    <t>Кассовые расходы планируется осуществить в 4 квартале 2015 года после утверждения списка получателей субсидии Департаментом строительства ХМАО-Югры</t>
  </si>
  <si>
    <t>Курсы повышения квалификации запланированы на 3-4 кв. 2015 года.</t>
  </si>
  <si>
    <t>Оплата производится согласно заключенных договоров, по факту выполненных работ.</t>
  </si>
  <si>
    <t>Оплата производится согласно заключенных муниципальных контрактов, по факту выполненных работ.</t>
  </si>
  <si>
    <t>Оплата производится согласно заключенного договора по факту выполненных работ.</t>
  </si>
  <si>
    <t>Укрепление пожарной безопасности учреждений физической культуры и спорта (МБУДО «Детско-юношеская спортивная школа г.Белоярский»)</t>
  </si>
  <si>
    <t>Укрепление технической безопасности здания и сооружений учреждений физической культуры и спорта (МБУДО «Детско-юношеская спортивная школа г.Белоярский»)</t>
  </si>
  <si>
    <t>Проведен конкурс программ и проектов духовно-нравственной и гражданско-патриотической направленности. Приняло участие 22 авторских коллектива.</t>
  </si>
  <si>
    <t>Проведено 3 конкурсно-игровых программы, посвященных праздничным датам.</t>
  </si>
  <si>
    <t>Слет волонтеров запланирован на октябрь 2015 года.</t>
  </si>
  <si>
    <t>Осуществление отдельного гос.полномочия ХМАО-Югры по присвоению спортивных разрядов и квалификационных категорий спортивных судей</t>
  </si>
  <si>
    <t>Оплата производится согласно заключенных договоров по факту выполненных работ.</t>
  </si>
  <si>
    <t>Мероприятия запланированы на 3-4 квартал 2015 года.</t>
  </si>
  <si>
    <t>Информация</t>
  </si>
  <si>
    <t>Наименование  целевых показателей</t>
  </si>
  <si>
    <t>Единица измерения</t>
  </si>
  <si>
    <t>Базовый показатель на начало разработки</t>
  </si>
  <si>
    <t>Предусмотрено по программе на отчетный год</t>
  </si>
  <si>
    <t>Выполнено</t>
  </si>
  <si>
    <t>С начала реализации программы</t>
  </si>
  <si>
    <t>За отчетный период</t>
  </si>
  <si>
    <t>Информационная обеспеченность</t>
  </si>
  <si>
    <t>1.</t>
  </si>
  <si>
    <t>2.</t>
  </si>
  <si>
    <t>3.</t>
  </si>
  <si>
    <t>4.</t>
  </si>
  <si>
    <t>5.</t>
  </si>
  <si>
    <t>6.</t>
  </si>
  <si>
    <t>8.</t>
  </si>
  <si>
    <t>9.</t>
  </si>
  <si>
    <t>10.</t>
  </si>
  <si>
    <t>11.</t>
  </si>
  <si>
    <t>12.</t>
  </si>
  <si>
    <t>13.</t>
  </si>
  <si>
    <t>14.</t>
  </si>
  <si>
    <t>15.</t>
  </si>
  <si>
    <t>16.</t>
  </si>
  <si>
    <t>17.</t>
  </si>
  <si>
    <t>18.</t>
  </si>
  <si>
    <t>19.</t>
  </si>
  <si>
    <t>20.</t>
  </si>
  <si>
    <t>Подпрограмма 1  «Развитие физической культуры и массового спорта»</t>
  </si>
  <si>
    <t xml:space="preserve">Показатели непосредственных результатов       </t>
  </si>
  <si>
    <t xml:space="preserve">Численность спортсменов с присвоенными массовыми разрядами, человек </t>
  </si>
  <si>
    <t xml:space="preserve">   чел.</t>
  </si>
  <si>
    <t>Приказы КДМ,ФКиС о присвоении спортивных разрядов</t>
  </si>
  <si>
    <t>Количество завоеванных медалей спортсменами Белоярского района на соревнованиях различного уровня, единиц</t>
  </si>
  <si>
    <t>ед.</t>
  </si>
  <si>
    <t>Итоговые протоколы, выписки из протоколов соревнований</t>
  </si>
  <si>
    <t>Показатели конечного результата</t>
  </si>
  <si>
    <t>Статистический отчет 1-ФК за 2014 год</t>
  </si>
  <si>
    <t>Удельный вес населения, занимающегося физической культурой и спортом</t>
  </si>
  <si>
    <t>Уровень удовлетворенности населения качеством предоставления услуг</t>
  </si>
  <si>
    <t>Обеспеченность единовременной пропускной способностью спортивных сооружений</t>
  </si>
  <si>
    <t>% выполнения за отчетный период</t>
  </si>
  <si>
    <t>Увеличение количества проведенных мероприятий для молодежи, единиц</t>
  </si>
  <si>
    <t>Отчет КДМ,ФКиС</t>
  </si>
  <si>
    <t xml:space="preserve">Увеличение удельного веса молодежи, принимающей участие в молодежных мероприятиях от общей численности молодежи  </t>
  </si>
  <si>
    <t>Уменьшение доли подростков, состоящих на учете в комиссии по делам несовершеннолетних, от общей численности детей в возрасте от 6 до 17 лет (включительно)</t>
  </si>
  <si>
    <t>Подпрограмма 3    «Организация отдыха и оздоровления детей»</t>
  </si>
  <si>
    <t>Показатели непосредственных результатов</t>
  </si>
  <si>
    <t>Сохранение  численности  детей, отдохнувших в лагере с круглосуточным пребыванием детей на базе МАУ «База спорта и отдыха «Северянка», человек</t>
  </si>
  <si>
    <t>чел</t>
  </si>
  <si>
    <t>Увеличение численности детей, охваченных малозатратными формами отдыха, человек</t>
  </si>
  <si>
    <t>чел.</t>
  </si>
  <si>
    <t>Показатели конечных результатов</t>
  </si>
  <si>
    <t>Повышение качества предоставляемых услуг в сфере отдыха и оздоровления детей Белоярского района</t>
  </si>
  <si>
    <t>Отчет МАУ «База спорта и отдыха «Северянка»</t>
  </si>
  <si>
    <t>Отчет МКУ «Молодежный центр «Спутник», ежемесячные отчеты</t>
  </si>
  <si>
    <t>7.</t>
  </si>
  <si>
    <t>Протяженность сетей ТВС в городском поселении Белоярский, подлежащих капитальному ремонту</t>
  </si>
  <si>
    <t>км</t>
  </si>
  <si>
    <t>Объем реализации сжиженного газа населению на территории сельских поселений Белоярского района</t>
  </si>
  <si>
    <t>кг</t>
  </si>
  <si>
    <t>Объем реализации электрической энергии в зоне децентрализованного электроснабжения</t>
  </si>
  <si>
    <t>Разработка схем водоснабжения и водоотведения</t>
  </si>
  <si>
    <t>Сокращение числа аварий, отказов и повреждений коммунальных систем жизнеобеспечения в год</t>
  </si>
  <si>
    <t>Площадь отремонтированных многоквартирных жилых домов в г. Белоярский</t>
  </si>
  <si>
    <t>м2</t>
  </si>
  <si>
    <t xml:space="preserve">Доля отремонтированных многоквартирных жилых домов в г. Белоярский от общего количества МКД подлежащих капитальному ремонту  </t>
  </si>
  <si>
    <t>Расселяемая площадь аварийного жилого фонда</t>
  </si>
  <si>
    <t>8 574,1 м² площадь МКД, в т.ч. 2 515,1 м² жилых помещений</t>
  </si>
  <si>
    <t xml:space="preserve">Количество семей переселенных из аварийного жилищного фонда </t>
  </si>
  <si>
    <t>семей</t>
  </si>
  <si>
    <t>Количество обслуживаемых тротуаров и площадей</t>
  </si>
  <si>
    <t>Количество обслуживаемых детских игровых площадок</t>
  </si>
  <si>
    <t>Ежегодное строительство снежных городков</t>
  </si>
  <si>
    <t xml:space="preserve">Количество обслуживаемых газонов </t>
  </si>
  <si>
    <t>Посадка и содержание цветов</t>
  </si>
  <si>
    <t>Количество сносимых ветхих жилых домов</t>
  </si>
  <si>
    <t>Количество обслуживаемых опор освещения и светильников</t>
  </si>
  <si>
    <t>Обеспечение энергоснабжения сети уличного освещения</t>
  </si>
  <si>
    <t>Количество обслуживаемой световой иллюминации, единиц</t>
  </si>
  <si>
    <t>Количество захоронений согласно гарантированного перечня</t>
  </si>
  <si>
    <t xml:space="preserve"> тыс. кВт/ч</t>
  </si>
  <si>
    <t>Подпрограмма 7 «Содержание объектов благоустройства муниципальной собственности на территории городского поселения Белоярский»</t>
  </si>
  <si>
    <t>Согласно заключенных договоров.</t>
  </si>
  <si>
    <t xml:space="preserve">Площадь зеленых зон и озеленения территории </t>
  </si>
  <si>
    <t>тыс. кв.м.</t>
  </si>
  <si>
    <t>Площадь тротуаров, площадей, бульваров</t>
  </si>
  <si>
    <t>Площадь площадок для занятий физкультурой</t>
  </si>
  <si>
    <t>Количество детских игровых площадок</t>
  </si>
  <si>
    <t>-</t>
  </si>
  <si>
    <t>Количество монументальных и скульптурно-декоративных объектов</t>
  </si>
  <si>
    <t>Площадь дворовых и внутриквартальных проездов</t>
  </si>
  <si>
    <t>Согласно заключенных договоров</t>
  </si>
  <si>
    <t>в том числе для муниципальных нужд в рамках муниципальной программы</t>
  </si>
  <si>
    <t>Объем ввода жилья в год</t>
  </si>
  <si>
    <t>Снос ветхого и аварийного жилья в год</t>
  </si>
  <si>
    <t>Количество семей, получивших меры поддержки для улучшения жилищных условий</t>
  </si>
  <si>
    <t>семья</t>
  </si>
  <si>
    <t>Доля молодых семей, улучшивших жилищные условия в соответствии с муниципальной программой, в общем числе молодых семей, поставленных на учет в качестве нуждающихся в улучшении жилищных условий</t>
  </si>
  <si>
    <t>Площадь земельных участков предоставляемых для жилищного строительства, обеспеченных коммунальной инфраструктурой в год</t>
  </si>
  <si>
    <t>Га</t>
  </si>
  <si>
    <t>Обеспеченность муниципальных образований Белоярского района документами территориального планирования с учетом внесенных изменений</t>
  </si>
  <si>
    <t>Обеспеченность муниципальных образований Белоярского района документами градостроительного зонирования с учетом внесенных изменений</t>
  </si>
  <si>
    <t>Обеспеченность муниципальных образований документацией по планировке территории</t>
  </si>
  <si>
    <t>Увеличение общей площади жилых помещений, приходящейся в среднем на 1 жителя</t>
  </si>
  <si>
    <t>кв. м.</t>
  </si>
  <si>
    <t xml:space="preserve"> %</t>
  </si>
  <si>
    <t>Удельный вес ветхого и аварийного жилищного фонда во всем жилищном фонде</t>
  </si>
  <si>
    <t xml:space="preserve"> Муниципальная программа сельского поселения Верхнеказымский «Развитие муниципальной службы сельского поселения Верхнеказымский на  2014-2016 годы»</t>
  </si>
  <si>
    <t>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</si>
  <si>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Муниципальная программа сельского поселения Лыхма «Развитие муниципальной службы в сельском поселении Лыхма на 2014-2016 годы»</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</si>
  <si>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</si>
  <si>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</si>
  <si>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</si>
  <si>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</si>
  <si>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муниципальной службы сельского поселения Сосновка на  2014-2016 годы»</t>
  </si>
  <si>
    <t xml:space="preserve"> Муниципальная программа сельского поселения Сорум «Развитие муниципальной службы сельского поселения Сорум на  2014-2016 годы»</t>
  </si>
  <si>
    <t xml:space="preserve"> Муниципальная программа сельского поселения Полноват «Развитие муниципальной службы сельского поселения Полноват на  2014-2016 годы»</t>
  </si>
  <si>
    <t xml:space="preserve"> Муниципальная программа сельского поселения Казым «Развитие муниципальной службы сельского поселения Казым на  2014-2016 годы»</t>
  </si>
  <si>
    <t>Муниципальная программа городского поселения Белоярский  «Повышение эффективности деятельности органов местного самоуправления  городского поселения Белоярский на 2014-2016 годы»</t>
  </si>
  <si>
    <t xml:space="preserve"> Муниципальная программа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</si>
  <si>
    <t>Меры государственной поддержки по улучшению жилищных условий отдельных категорий граждан</t>
  </si>
  <si>
    <t xml:space="preserve"> «Обеспечение доступным и комфортным жильем жителей Белоярского района в 2014 – 2020 годах»</t>
  </si>
  <si>
    <t>Оплата производится согласно выставленных счетов за фактический объем потребления электроэнергии.</t>
  </si>
  <si>
    <t>Оплата производится согласно выставленных счетов за фактический объем потребления услуг теплоснабжения.</t>
  </si>
  <si>
    <t>1. Показатели непосредственных результатов</t>
  </si>
  <si>
    <t>Количество оказанной услуги по водоснабжению</t>
  </si>
  <si>
    <t xml:space="preserve">Количество оказанной услуги по водоотведению </t>
  </si>
  <si>
    <t>Данные РИЦ</t>
  </si>
  <si>
    <t>Количество оказанной услуги по теплоснабжению</t>
  </si>
  <si>
    <t>тыс.
гКал.</t>
  </si>
  <si>
    <t>Объем вывезенных жидких бытовых отходов</t>
  </si>
  <si>
    <t>Согласно заключенного договора</t>
  </si>
  <si>
    <t>2. Показатели конечных результатов</t>
  </si>
  <si>
    <t>Доля отремонтированных сетей ТВС г.Белоярский от общего числа сетей ТВС подлежащих капитальному ремонту</t>
  </si>
  <si>
    <t>Проведение районного семинара для работников билиотек</t>
  </si>
  <si>
    <t>Приобретение предметов народного промысла для обустройства этнографической экспозиции</t>
  </si>
  <si>
    <t>Проведение семинара-практикума "Казымская береста"</t>
  </si>
  <si>
    <t>Организация и проведение районных и окружных выставок и мастер-классов, творческих мастерских в сфере художественных промыслов</t>
  </si>
  <si>
    <t>Проведение национального праздника "День рыбака"</t>
  </si>
  <si>
    <t>Строительство объекта "Сельский дом культуры д. Нумто Белоярского района"</t>
  </si>
  <si>
    <t>Приобретение экспонатов для МАУК «Этнокультурный центр»</t>
  </si>
  <si>
    <t>Расходы на обеспечение деятельности (оказание услуг) МАУК «Этнокультурный центр»</t>
  </si>
  <si>
    <t>Приобретение отделочных материалов, светового и звукового оборудования, материала для изготовления витрин, изготовление и монтаж экспозиции в МАУК «Этнокультурный центр»</t>
  </si>
  <si>
    <t>Проведение семинара-практикума по обучению технологии заготовки и обработки бересты и изготовлению берестяных изделий  МАУК «Этнокультурный центр»</t>
  </si>
  <si>
    <t>Планируется исполнение в 4 квартале 2015 года.</t>
  </si>
  <si>
    <t>Исполнение до конца года согласно комплексного плана.</t>
  </si>
  <si>
    <t>Исполнение до конца года согласно графика.</t>
  </si>
  <si>
    <t>Исполнение до конца года согласно графика отпусков сотрудников учреждения.</t>
  </si>
  <si>
    <t>Ремонт кровли МАУК «ЦКиД «Камертон»</t>
  </si>
  <si>
    <t>Расходы на обеспечение деятельности (оказание услуг) МАОУДОД «ДШИ</t>
  </si>
  <si>
    <t>Гарантии и компенсации, связанные с проживанием в районах крайнего Севера МАОУДОД «ДШИ</t>
  </si>
  <si>
    <t>Проведение митинга-концерта "Парад Победы"</t>
  </si>
  <si>
    <t>Выполнение мероприятий запланировано на 4 квартал 2015 года.</t>
  </si>
  <si>
    <t>Исполнение мероприятий в течение 2015 года согласно графику.</t>
  </si>
  <si>
    <t>Оплата производится согласно выставленным счетам за фактически потребленный объем электроэнергии.</t>
  </si>
  <si>
    <t>Оплата производится согласно выставленным счетам.</t>
  </si>
  <si>
    <t>Численность муниципальных служащих, прошедших курсы повышения квалификации по программам дополнительного профессионального образования</t>
  </si>
  <si>
    <t>Численность муниципальных служащих, прошедших  диспансеризацию</t>
  </si>
  <si>
    <t>Доля муниципальных служащих, прошедших курсы повышения квалификации по программам дополнительного профессионального образования от потребности</t>
  </si>
  <si>
    <t>Доля муниципальных служащих, прошедших  диспансеризацию, от потребности</t>
  </si>
  <si>
    <t>подъездов</t>
  </si>
  <si>
    <t>экз.</t>
  </si>
  <si>
    <t>Проведение лекционных занятий с неработающим населением с раздачей лекционного материала</t>
  </si>
  <si>
    <t>Проведение тренировок органов управления силами ГО и ЧС сельского поселения Верхнеказымский с применением специального оборудования</t>
  </si>
  <si>
    <t>раз</t>
  </si>
  <si>
    <t>Увеличение резервов материальных ресурсов (запасов) для предупреждения и ликвидации угроз по ГО и ЧС (приобретение огнетушителей, шансового инструмента, медикаментов и т.п.)</t>
  </si>
  <si>
    <t>Увеличение оснащенности добровольной пожарной дружины специальным оборудованием</t>
  </si>
  <si>
    <t>Увеличение оснащенности мест общего пользования в многоквартирных домах противопожарным инвентарем</t>
  </si>
  <si>
    <t>Содержание в рабочем состоянии противопожарный разрыв между сельским поселением и лесным массивом, опашка и уборка палой листвы</t>
  </si>
  <si>
    <t>Снижения количества чрезвычайных ситуаций природного и техногенного характера по сравнению с базовым годом</t>
  </si>
  <si>
    <t>Обучение неработающего населения по вопросам ГО и ЧС</t>
  </si>
  <si>
    <t>Снижение количества природных пожаров</t>
  </si>
  <si>
    <t>Обеспечение безопасности людей на водных объектах, через распространение информационного материала</t>
  </si>
  <si>
    <t>Повышение уровня информированности населения по вопросам ГО и ЧС и порядке действий при их возникновении, через распространение информационного материала</t>
  </si>
  <si>
    <t>Повышение уровня благоустройства территории сельского поселения Верхнеказымский не менее чем на 5 % от общего количества соответствующей инфраструктуры, по отношению к предыдущему году</t>
  </si>
  <si>
    <t>шт.</t>
  </si>
  <si>
    <t>узел учета</t>
  </si>
  <si>
    <t>здание</t>
  </si>
  <si>
    <t>кВ/ч</t>
  </si>
  <si>
    <t>тыс. руб.</t>
  </si>
  <si>
    <t>Замена ламп накаливания высокой мощности на энергоэффективные</t>
  </si>
  <si>
    <t>Повышение энергетической эффективности зданий муниципальных учреждений путем ремонта узлов учета тепловой энергии</t>
  </si>
  <si>
    <t>Проведение обследования проводов и кабелей в здании администрации с целью выявления нарушения целостности изоляции и дальнейшего ремонта</t>
  </si>
  <si>
    <t>Озеленение территорий сельского поселения Верхнеказымский (посадка цветов, деревьев, устройстве газонов и т.д.)</t>
  </si>
  <si>
    <t>Снижение количества потребляемой электроэнергии</t>
  </si>
  <si>
    <t xml:space="preserve">Подготовка и раздача лекционных материалов для занятий с неработающим населением  </t>
  </si>
  <si>
    <t>Проведение тренировок органов управления силами ГО и ЧС сельского поселения Сосновка с применением специального оборудования</t>
  </si>
  <si>
    <t>Увеличение резервов материальных ресурсов (запасов) для предупреждения и ликвидации угроз по ГО и ЧС (приобретение вещевого имущества, шансового инструмента, медикаментов и т.п.)</t>
  </si>
  <si>
    <t>Доукомплектование оснащенности добровольной пожарной дружины специальным оборудованием</t>
  </si>
  <si>
    <t>Снижения количества чрезвычайных ситуаций природного и техногенного характера</t>
  </si>
  <si>
    <t>Обеспечение безопасности людей на водных объектах, посредством установки запрещающих знаков на территории поселения</t>
  </si>
  <si>
    <t>Увеличение площадей зеленых насаждений сельского поселения Сосновка (посадка цветов, деревьев, устройстве газонов и т.д.)</t>
  </si>
  <si>
    <t xml:space="preserve">Снижения количества потребляемой электроэнергии </t>
  </si>
  <si>
    <t>Повышение уровня благоустройства территории сельского поселения Сосновка на 10 % от общего количества соответствующей инфраструктуры</t>
  </si>
  <si>
    <t xml:space="preserve">Проведение инженерных изысканий, разработка проектной документации на строительство полигона утилизации твердых бытовых отходов для городского поселения Белоярский и сельских поселений Верхнеказымский, Лыхма, Казым </t>
  </si>
  <si>
    <t>Рекультивация территории санкционированной свалки твердых бытовых отходов с.Полноват, с.Казым, с.Ванзеват  Белоярского района</t>
  </si>
  <si>
    <t>Создание сети пунктов ртутьсодержащих отходов в поселениях Белоярского района (приобретение необходимого оборудования)</t>
  </si>
  <si>
    <t>Исполнение мероприятий муниципальной программы осуществляется в соответствии с графиком.</t>
  </si>
  <si>
    <t>Строительство на территории сельского поселения Верхнеказымский Белоярского района строения для размещения участкового пункта полиции</t>
  </si>
  <si>
    <t>Строительство на территории сельского поселения Сорум Белоярского района строения для размещения участкового пункта полиции</t>
  </si>
  <si>
    <t>Строительство на территории сельского поселения Лыхма Белоярского района строения для размещения участкового пункта полиции</t>
  </si>
  <si>
    <t>Произведена оплата общественных работ, выполняемых безработными гражданами.</t>
  </si>
  <si>
    <t>Предоставление субсидий юридическим лицам (за исключением государственных (муниципальных) учреждений, индивидуальным предпринимателям, физическим лицам оказывающим населению услуги по подвозу воды и вывозу жидких бытовых отходов</t>
  </si>
  <si>
    <t>Оплата производится по выставленным счетам.</t>
  </si>
  <si>
    <t>предоставление субсидий на возмещение затрат на содержание маточного поголовья животных в личных подсобных хозяйствах</t>
  </si>
  <si>
    <t>Господдержка оказана одному  КФХ в виде аванса.</t>
  </si>
  <si>
    <t>Производство продукции сельского хозяйства в хозяйствах всех категорий (в сопоставимых ценах)</t>
  </si>
  <si>
    <t>млн. рублей</t>
  </si>
  <si>
    <t>Производство молока предприятиями и крестьянскими (фермерскими) хозяйствами</t>
  </si>
  <si>
    <t>тонн</t>
  </si>
  <si>
    <t>Производства мяса предприятиями и крестьянскими (фермерскими) хозяйствами (в живом весе)</t>
  </si>
  <si>
    <t>Объём добычи (вылова) и переработки рыбы</t>
  </si>
  <si>
    <t>Производство овощей в закрытом грунте</t>
  </si>
  <si>
    <t>Удельный вес прибыльных организаций агропромышленного сектора</t>
  </si>
  <si>
    <t>Численность занятых в агропромышленном секторе</t>
  </si>
  <si>
    <t>Количество зарегистрированных крестьянских (фермерских) хозяйств</t>
  </si>
  <si>
    <t>единиц</t>
  </si>
  <si>
    <t>Отдел сбора и обработки статинформации Ханты-Мансийскстата в г.Белоярский</t>
  </si>
  <si>
    <t>Департамент природных ресурсов и несырьевого сектора экономики</t>
  </si>
  <si>
    <t>Предприятия агропромышленного сектора, главы крестьянских (фермерских) хозяйств</t>
  </si>
  <si>
    <t>Инспекция Федеральной налоговой службы</t>
  </si>
  <si>
    <t>Количество молодых специалистов из числа коренных малочисленных народов Севера, работающих в местах традиционного проживания и традиционной хозяйственной деятельности, которым оказана поддержка в виде выплаты единовременной финансовой помощи на обустройство быта (нарастающим итогом)</t>
  </si>
  <si>
    <t>человек</t>
  </si>
  <si>
    <t>Количество получателей мер поддержки, установленных государственной программой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2014-2020 годы» (нарастающим итогом)</t>
  </si>
  <si>
    <t>получатель</t>
  </si>
  <si>
    <t>Ежегодная утилизация бытовых и промышленных отходов при зачистке мест захламления и санитарном содержании мест отдыха в объеме</t>
  </si>
  <si>
    <t>Площадь городских лесов города Белоярский с высоким классом показателя рекреационной оценки ландшафтного выдела</t>
  </si>
  <si>
    <t>га</t>
  </si>
  <si>
    <t>Доля населения, вовлеченного в эколого-просветительские и эколого-образовательные мероприятия, от общей численности населения Белоярского района</t>
  </si>
  <si>
    <t>Количество построенных и введенных в эксплуатацию полигонов утилизации твердых бытовых отходов (нарастающим итогом)</t>
  </si>
  <si>
    <t>объект</t>
  </si>
  <si>
    <t>Доля обеспеченности поселений в границах Белоярского района полигонами утилизации твердых бытовых отходов</t>
  </si>
  <si>
    <t>Доля площади рекультивированных территорий санкционированных свалок твердых бытовых отходов</t>
  </si>
  <si>
    <t>Проведена выставка-ярмарка товаропроизводителей в с. Казым</t>
  </si>
  <si>
    <t>Предоставление грантовой поддержки запланировано на октябрь 2015 года.</t>
  </si>
  <si>
    <t>Заключен муниципальный контракт на 132 тыс.руб. со сроком исполнения в 2015 году.</t>
  </si>
  <si>
    <t>Библиотечный фонд на 1  жителя</t>
  </si>
  <si>
    <t xml:space="preserve">экз.     </t>
  </si>
  <si>
    <t>Доля оцифрованных краеведческих документов, представленных в электронном виде</t>
  </si>
  <si>
    <t>Число посещений библиотек</t>
  </si>
  <si>
    <t xml:space="preserve">Число читателей библиотек  </t>
  </si>
  <si>
    <t>Количество книговыдач</t>
  </si>
  <si>
    <t xml:space="preserve">Доля выставочных предметов, и выставочных коллекций отраженных в электронном каталоге в  общем объеме выставочных фондов </t>
  </si>
  <si>
    <t xml:space="preserve">Доля оцифрованных выставочных предметов, от общего числа выставочных предметов  основного фонда выставочного зала </t>
  </si>
  <si>
    <t>Количество выставочных проектов, организованных на базе выставочного зала</t>
  </si>
  <si>
    <t>Ед.</t>
  </si>
  <si>
    <t xml:space="preserve">Количество проведенных выставок  </t>
  </si>
  <si>
    <t xml:space="preserve">Количество посещений выставочного зала на 1000 жителей </t>
  </si>
  <si>
    <t>тыс. чел.</t>
  </si>
  <si>
    <t>Подпрограмма 1  «Обеспечение прав граждан на доступ к культурным ценностям и информации»</t>
  </si>
  <si>
    <t>Доля библиотечных фондов общедоступных библиотек, отраженных в электронных каталогах</t>
  </si>
  <si>
    <t>Увеличение посещаемости выставочного зала (посещения на 1 жителя в год)</t>
  </si>
  <si>
    <t>раз в год</t>
  </si>
  <si>
    <t>Подпрограмма 2 «Укрепление единого культурного пространства»</t>
  </si>
  <si>
    <t xml:space="preserve">Доля детей, привлекаемых к участию в творческих мероприятиях, от общего числа детей, с целью увеличения числа выявленных юных талантов и их поддержки   </t>
  </si>
  <si>
    <t xml:space="preserve">Стабильность контингента обучающихся  в МАОУДОД ДШИ </t>
  </si>
  <si>
    <t xml:space="preserve">Количество мероприятий, направленных на поддержку народных художественных промыслов и ремесел, национальных праздников и других мероприятий </t>
  </si>
  <si>
    <t xml:space="preserve">Количество культурно-досуговых, театрально-зрелищных, концертных программ, народных гуляний и иных массовых мероприятий </t>
  </si>
  <si>
    <t>Удельный вес населения участвующего в культурно-досуговых мероприятиях, проводимых муниципальными учреждениями культуры</t>
  </si>
  <si>
    <t xml:space="preserve">Доля учащихся МАОУДОД «ДШИ» занявших призовые и первые места в смотрах, конкурсах, фестивалях </t>
  </si>
  <si>
    <t xml:space="preserve">Количество посетителей культурно - досуговых мероприятий, организованных муниципальными  культурно – досуговыми учреждениями </t>
  </si>
  <si>
    <t>Подпрограмма 3 «Поддержка средств массовой информации»</t>
  </si>
  <si>
    <t xml:space="preserve">Площадь печатных полос газеты «Белоярские вести», «Белоярские вести. Официальный выпуск» </t>
  </si>
  <si>
    <t>кв.см</t>
  </si>
  <si>
    <t xml:space="preserve">Количество номеров газеты «Белоярские вести» </t>
  </si>
  <si>
    <t xml:space="preserve">Количество номеров газеты «Белоярские вести. Официальный выпуск» </t>
  </si>
  <si>
    <t>Количество эфирного времени на теле-, радиовещание</t>
  </si>
  <si>
    <t>мин.</t>
  </si>
  <si>
    <t>Подпрограмма 4  «Обеспечение реализации муниципальной программы»</t>
  </si>
  <si>
    <t>Повышение уровня удовлетворенности граждан Белоярского района качеством услуг, предоставляемых учреждениями культуры  от числа опрошенных</t>
  </si>
  <si>
    <t>Подпрограмма 5 «Формирование доступной среды жизнедеятельности для инвалидов и других маломобильных групп населения в учреждениях культуры»</t>
  </si>
  <si>
    <t xml:space="preserve">Количество лиц с ограниченными возможностями, воспользовавшихся услугами учреждений культуры </t>
  </si>
  <si>
    <t>Чел.</t>
  </si>
  <si>
    <t xml:space="preserve">Повышение доли лиц  с ограниченными возможностями, воспользовавшихся услугами учреждений культуры </t>
  </si>
  <si>
    <t>Подпрограмма 6 «Обеспечение деятельности подведомственных учреждений»</t>
  </si>
  <si>
    <t>Сохранение уровня материально-технического обеспечения учреждений культуры (%)</t>
  </si>
  <si>
    <t>Увеличение количества субъектов малого и среднего предпринимательства</t>
  </si>
  <si>
    <t>Увеличение среднесписочной численности работников занятых у субъектов малого и среднего предпринимательства</t>
  </si>
  <si>
    <t>Органы государственной статистики</t>
  </si>
  <si>
    <t>Отдел развития предпринимательства и потребительского рынка администрации Белоярского района</t>
  </si>
  <si>
    <t>Увеличение доли среднесписочной численности занятых у субъектов малого и среднего предпринимательства в общей численности работающих</t>
  </si>
  <si>
    <t xml:space="preserve">Увеличение количества субъектов малого и среднего предпринимательства  на 10 тыс. населения </t>
  </si>
  <si>
    <t>Подпрограмма 1 «Обеспечение деятельности органов местного самоуправления Белоярского района»</t>
  </si>
  <si>
    <t xml:space="preserve">Обеспечение предоставления гарантий лицам, замещающим должности муниципальной службы, не замещающим должности муниципальной службы и исполняющим обязанности по техническому обеспечению деятельности администрации Белоярского района, установленных действующим законодательством  </t>
  </si>
  <si>
    <t xml:space="preserve">Выполнение комплекса работ и услуг по обеспечению текущей деятельности администрации района </t>
  </si>
  <si>
    <t xml:space="preserve">Организация хозяйственно-технического обслуживания административных зданий </t>
  </si>
  <si>
    <t xml:space="preserve">Обеспечение обязательного государственного страхования на случай причинения вреда здоровью и их имуществу в связи  с  исполнением  должностных  обязанностей </t>
  </si>
  <si>
    <t>Обеспечение выполнения полномочий и функций исполнительно-распорядительного органа Белоярского района</t>
  </si>
  <si>
    <t>Подпрограмма 2 «Развитие муниципальной службы в Белоярском районе»</t>
  </si>
  <si>
    <t xml:space="preserve">Численность муниципальных служащих администрации Белоярского района, прошедших курсы повышения квалификации </t>
  </si>
  <si>
    <t xml:space="preserve">Численность муниципальных служащих администрации Белоярского района, прошедших  диспансеризацию </t>
  </si>
  <si>
    <t xml:space="preserve">Доля муниципальных служащих администрации Белоярского района, прошедших курсы повышения квалификации по программам дополнительного профессионального образования от потребности </t>
  </si>
  <si>
    <t xml:space="preserve">Доля муниципальных служащих администрации Белоярского района, прошедших  диспансеризацию, от потребности </t>
  </si>
  <si>
    <t xml:space="preserve">%  </t>
  </si>
  <si>
    <t>Увеличение количества мероприятий информационно-пропагандистского сопровождения деятельности по противодействию терроризму и экстремизму (не менее указанного значения)</t>
  </si>
  <si>
    <t>кол-во</t>
  </si>
  <si>
    <t>Доля выявленных с участием граждан правонарушений в общем количестве правонарушений</t>
  </si>
  <si>
    <t>Обеспечение участковых уполномоченных полиции условиями для службы и проживания</t>
  </si>
  <si>
    <t>Обеспечение функционирования видеокамер и оборудования городской системы видеонаблюдения</t>
  </si>
  <si>
    <t>Доля выявленных нарушений ПДД с помощью технических средств видеофиксации в общем количестве нарушений</t>
  </si>
  <si>
    <t>Отдел по организации профилактики правонарушений</t>
  </si>
  <si>
    <t>ОМВД по Белоярскому району</t>
  </si>
  <si>
    <t>Количество фактов экстремистских проявлений на почве религиозной и национальной ненависти, (количество правонарушений)</t>
  </si>
  <si>
    <t xml:space="preserve">Количество дорожно-транспортных происшествий, в результате которых пострадали люди  </t>
  </si>
  <si>
    <t>Уровень общеуголовной преступности на 10 тысяч населения</t>
  </si>
  <si>
    <t>Доля уличных преступлений в числе зарегистрированных общеуголовных преступлений</t>
  </si>
  <si>
    <t>Подпрограмма 1 «Укрепление пожарной безопасности на объектах муниципальной собственности Белоярского района»</t>
  </si>
  <si>
    <t>Доля населения городского поселения Белоярский, охваченного противопожарной пропагандой, в процентах от общей численности населения города Белоярский</t>
  </si>
  <si>
    <t>Снижение количества зарегистрированных пожаров на объектах муниципальной собственности Белоярского района</t>
  </si>
  <si>
    <t>Количество зарегистрированных пожаров на объектах муниципальной собственности Белоярского района</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</si>
  <si>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</si>
  <si>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Доля населения Белоярского района, попадающего в зону действия системы комплексного автоматизированного оповещения о чрезвычайных ситуациях</t>
  </si>
  <si>
    <t>Обеспеченность населения Белоярского района средствами индивидуальной защиты</t>
  </si>
  <si>
    <t>Обеспеченность населения Белоярского района продовольствием, вещевым имуществом и средствами первой необходимости за счет созданных резервов материальных ресурсов</t>
  </si>
  <si>
    <t>Оснащение общественных спасательных постов в местах массового отдыха людей на водных объектах оборудованием и снаряжением</t>
  </si>
  <si>
    <t>Охват населения Белоярского района комплексной автоматизированной системой оповещения</t>
  </si>
  <si>
    <t>Оказание социальной поддержки производится по мере обращения граждан.</t>
  </si>
  <si>
    <t>Конкурс художественного творчества инвалидов запланирован на ноябрь 2015 года.</t>
  </si>
  <si>
    <t>Конкурс художественного творчества для детей-инвалидов запланирован на ноябрь 2015 года.</t>
  </si>
  <si>
    <t xml:space="preserve">Численность граждан, получающих социальную поддержку </t>
  </si>
  <si>
    <t>Комитет по социальной политике администрации Белоярского района</t>
  </si>
  <si>
    <t>Сохранение количества социально ориентированных некоммерческих организаций, осуществляющих свою деятельность на территории Белоярского района</t>
  </si>
  <si>
    <t>Увеличение численности граждан, получающих социальную поддержку</t>
  </si>
  <si>
    <t>Увеличение численности граждан, принима-ющих участие в социально значимых мероприятиях</t>
  </si>
  <si>
    <t>Количество социально ориентированных некоммерческих организаций, осуществляющих свою деятельность на территории Белоярского района</t>
  </si>
  <si>
    <t>Количество социально значимых мероприятий, проводимых социально ориентированными некоммерческими организациями</t>
  </si>
  <si>
    <t>Увеличение численности жителей Белоярского района, принимающих  участие в социально значимых мероприятиях, проводимых социально ориентированными некоммерческими организациями</t>
  </si>
  <si>
    <t>Увеличение численности инвалидов и других маломобильных групп населения, принимающих участие в спортивных и культурных мероприятиях</t>
  </si>
  <si>
    <t>Увеличение доли инвалидов и других маломобильных групп населения, принимающих участие в спортивных и культурных мероприятиях (в % от общей численности граждан данной категории)</t>
  </si>
  <si>
    <t>Снижение удельного веса неиспользуемого недвижимого имущества  в общем количестве  недвижимого имущества муниципального образования</t>
  </si>
  <si>
    <t>Снижение удельного веса расходов на предпродажную подготовку имущества в общем объеме средств  полученных от реализации имущества, в том числе от приватизации муниципального имущества</t>
  </si>
  <si>
    <t>Увеличение доли объектов недвижимого имущества, на которые зарегистрировано право собственности, в общем объеме объектов, подлежащих регистрации</t>
  </si>
  <si>
    <t xml:space="preserve">Приведение структуры и состава имущественного комплекса муниципального образования, в соответствие с выполняемыми полномочиями   </t>
  </si>
  <si>
    <t>Количество оказываемых государственных и муниципальных услуг в МФЦ</t>
  </si>
  <si>
    <t>Среднее количество обращений в месяц</t>
  </si>
  <si>
    <t>По данным отчетности МФЦ</t>
  </si>
  <si>
    <t>Уровень удовлетворенности населения качеством организации предоставления государственных и муниципальных услуг</t>
  </si>
  <si>
    <t>Доля граждан, имеющих доступ к получению государственных и муниципальных услуг по принципу «одного окна» по месту пребывания</t>
  </si>
  <si>
    <t>Методика  проведения мониторинга значений показателя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</si>
  <si>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Замена ламп накаливания высокой мощности на энергосберегающие, не менее чем на 30 шт. в год</t>
  </si>
  <si>
    <t>Кв.ч</t>
  </si>
  <si>
    <t>Снижение объема потребления электроэнергии на 3% в год</t>
  </si>
  <si>
    <t>Повышение уровня благоустройства территории сельского поселения Лыхма, в т.ч.:</t>
  </si>
  <si>
    <t>- увеличение количества детских игровых площадок;</t>
  </si>
  <si>
    <t>5</t>
  </si>
  <si>
    <t>- увеличение площади тротуаров.</t>
  </si>
  <si>
    <t>Повышение энергетической эффективности зданий муниципальных учреждений сельского поселения Лыхма путем сокращения затрат на оплату тепловой энергии не менее чем на 3 % по сравнению с предыдущим годом.</t>
  </si>
  <si>
    <t>Увеличение резервов материальных ресурсов (запасов) для предупреждения и ликвидации угроз по ГО и ЧС (приобретение огнетушителей, шансового инструмента, медикаментов и т.п.), с 60 % до 90 %</t>
  </si>
  <si>
    <t>под-ов</t>
  </si>
  <si>
    <t>Подготовка и раздача лекционных материалов для занятий по ГО и ЧС с неработающим населением</t>
  </si>
  <si>
    <t xml:space="preserve">Проведение тренировок органов управления силами ГО и ЧС сельского поселения Лыхма с применением специального оборудования </t>
  </si>
  <si>
    <t xml:space="preserve">Увеличение оснащенности добровольной пожарной дружины специальным оборудованием </t>
  </si>
  <si>
    <t>ед. в год</t>
  </si>
  <si>
    <t>экз. в год</t>
  </si>
  <si>
    <t>чел. в год</t>
  </si>
  <si>
    <t>Обеспечение оснащенности мест общего пользования противопожарным инвентарем</t>
  </si>
  <si>
    <t>Увеличение резервов материальных ресурсов (запасов) для предупреждения и ликвидации ЧС в целях ГО (приобретение огнетушителей, шансового инструмента, медикаментов и т.п.)</t>
  </si>
  <si>
    <t>Шт.</t>
  </si>
  <si>
    <t>Снижение количества чрезвычайных ситуаций природного и техногенного характера по сравнению с базовым годом</t>
  </si>
  <si>
    <t>Обеспечение безопасности людей на водных объектах, распространение информационного материала</t>
  </si>
  <si>
    <t>Замена ламп накаливания высокой мощности на энергоэффективные не менее чем на 30 шт. в год</t>
  </si>
  <si>
    <t>Проведение энергетического обследования путем обследования проводов и кабелей в здании администрации с целью выявления нарушения целостности изоляции и дальнейшего ремонта, обследование 1 здания</t>
  </si>
  <si>
    <t>Снижения количества потребляемой электроэнергии со 107 тыс. кВ/ч до 97тыс. кВ/ч в год</t>
  </si>
  <si>
    <t>Повышение уровня благоустройства территории сельского поселения Сорум на 12 % от общего количества соответствующей инфраструктуры, по отношению к предыдущему году</t>
  </si>
  <si>
    <t>Повышение энергетической эффективности зданий муниципальных учреждений сельского поселения Сорум путем сокращения затрат на оплату тепловой энергии не менее чем на 3 % по сравнению с предыдущим годом</t>
  </si>
  <si>
    <t>Увеличение оснащенности мест общего пользования противопожарным инвентарем</t>
  </si>
  <si>
    <t>ед</t>
  </si>
  <si>
    <t>Увеличение резервов материальных ресурсов (запасов) для предупреждения и ликвидации ЧС в целях гражданской обороны</t>
  </si>
  <si>
    <t xml:space="preserve">Повышение уровня информированности населения о чрезвычайных ситуациях и порядке действия при их возникновении, обеспечение безопасности людей на водных объектах, через распространение информационного материала </t>
  </si>
  <si>
    <t>Проведение тренировок, учений, занятий органов управления силами ГО и ЧС сельского поселения Полноват</t>
  </si>
  <si>
    <t xml:space="preserve">Снижение количества ЧС и материальный ущерб от них </t>
  </si>
  <si>
    <t>Сокращение затрат и времени на ликвидацию ЧС</t>
  </si>
  <si>
    <t>Обучение населения и учащихся по вопросам ГО, предупреждения и защиты в ЧС, в % от общего числа жителей сельского поселения Полноват</t>
  </si>
  <si>
    <t>Шт</t>
  </si>
  <si>
    <t>Ед</t>
  </si>
  <si>
    <t>Ремонт и утепление рабочих мест общего пользования бюджетных зданий, путем замены окон на пластиковые не менее 3 шт. в год.</t>
  </si>
  <si>
    <t xml:space="preserve">Повышение энергетической эффективности зданий муниципальных учреждений путем замены  узлов учета холодного водоснабжения </t>
  </si>
  <si>
    <t>Замена ламп накаливания на лампы энергосберегающие меньшей мощности не менее чем 45 шт. в год.</t>
  </si>
  <si>
    <t>Повышение энергетической эффективности зданий муниципальных учреждений сельского поселения Полноват  не менее чем на 3 % по сравнению с предыдущим годом</t>
  </si>
  <si>
    <t>Повышение уровня благоустройства территории сельского поселения Полноват, на 10 % по сравнению с показателями прошлого года</t>
  </si>
  <si>
    <t>Доля муниципальных служащих, прошедших диспансеризацию, от потребности</t>
  </si>
  <si>
    <t>Обеспечение первичных мер пожарной безопасности и безопасности людей на водных объектах, распространение  информационного материала в количестве 200 экз. в год</t>
  </si>
  <si>
    <t>Увеличение резерва материально-технического ресурсов (запасов) для предупреждения и ликвидации угроз по ГО и ЧС от 60% до 90%</t>
  </si>
  <si>
    <t>Снижение количества чрезвычайных ситуаций природного и техногенного характера</t>
  </si>
  <si>
    <t>Обучение неработающего населения в области гражданской обороны и защиты от чрезвычайных ситуаций природного и техногенного характера</t>
  </si>
  <si>
    <t xml:space="preserve">Снижение объема потребления электроэнергии на 3% в года </t>
  </si>
  <si>
    <t>кв.ч.</t>
  </si>
  <si>
    <t>Повышение энергетической эффективности зданий муниципальных учреждений сельского поселения Казым путем сокращения затрат на оплату тепловой энергии не менее чем на 3% по сравнению с предыдущим годом</t>
  </si>
  <si>
    <t>-увеличение количества детских игровых площадок;</t>
  </si>
  <si>
    <t>-увеличение площади тротуаров.</t>
  </si>
  <si>
    <t>Повышение уровня благоустройства территории сельского поселения Казым в т.ч.:</t>
  </si>
  <si>
    <t>Обеспечение предоставления гарантий лицам, замещающим должности муниципальной службы в администрации городского поселения Белоярский, установленных действующим законодательством</t>
  </si>
  <si>
    <t>Обеспечение выполнения полномочий и функций исполнительно-распорядительного органа городского поселения Белоярский</t>
  </si>
  <si>
    <t>Численность муниципальных служащих администрации городского поселения Белоярский, прошедших курсы повышения квалификации</t>
  </si>
  <si>
    <t>Численность муниципальных служащих администрации городского поселения Белоярский, прошедших  диспансеризацию</t>
  </si>
  <si>
    <t>Доля муниципальных служащих администрации городского поселения Белоярский, прошедших курсы повышения квалификации по программам дополнительного профессионального образования от потребности</t>
  </si>
  <si>
    <t xml:space="preserve">Доля муниципальных служащих администрации городского поселения Белоярский, прошедших  диспансеризацию, от потребности </t>
  </si>
  <si>
    <t>Освоение средств в рамках муниципальных программ осуществляется в соответствии с сетевым графиком.</t>
  </si>
  <si>
    <t>Увеличение доли детей в возрасте от трех до семи лет, получающих дошкольное образование в общей численности детей от трех до семи лет</t>
  </si>
  <si>
    <t>Увеличение доли педагогических работников, прошедших подготовку или повышение квалификации для работы в соответствии с федеральными государственными стандартами</t>
  </si>
  <si>
    <t>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t>
  </si>
  <si>
    <t>Ежегодное исполнение публичных обязательств, предусмотренных законодательством Российской Федерации, для заявителей</t>
  </si>
  <si>
    <t>Исполнение муниципального задания на оказание муниципальных услуг</t>
  </si>
  <si>
    <t xml:space="preserve">Увеличение доли детей в возрасте от трех до семи лет, получающих дошкольное образование в образовательных учреждениях в общей численности детей от трех до семи лет </t>
  </si>
  <si>
    <t xml:space="preserve">Увеличение доли дошкольников, обучающихся  по образовательным программам дошкольного образования, соответствующим требованиям стандарта дошкольного образования, в общем числе дошкольников, обучающихся  по образовательным программам дошкольного образования </t>
  </si>
  <si>
    <t>Увеличение доли родителей, получающих психолого-педагогическую  помощь  в обеспечении получения детьми дошкольного образования в форме семейного образования, в консультационных центрах</t>
  </si>
  <si>
    <t>Увеличение доли детей дошкольного возраста, получающих дошкольное образование в вариативных формах (группах кратковременного пребывания детей по модели «кочевого воспитателя»)</t>
  </si>
  <si>
    <t>Доля детей, задействованных в мероприятиях духовно-нравственной направленности, от общего количества детей в возрасте от 6 до 18 лет (включительно)</t>
  </si>
  <si>
    <t>Доля педагогического персонала образовательных учреждений, прошедшего подготовку или повышение квалификации для работы в соответствии с федеральными государственными стандартами ежегодно</t>
  </si>
  <si>
    <t>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t>
  </si>
  <si>
    <t>Исполнение публичных обязательств, предусмотренных законодательством</t>
  </si>
  <si>
    <t>Исполнение муниципальных заданий на оказание муниципальных услуг (выполнение работ) в соответствии с перечнем</t>
  </si>
  <si>
    <t>Увеличение доли детей, обучающихся (воспитывающихся) в образовательных учреждениях, отвечающим современным требованиям к условиям осуществления образовательного процесса</t>
  </si>
  <si>
    <t>Увеличение доли населения в возрасте 7 – 18 лет, охваченных образованием с учетом образовательных потребностей и запросов учащихся, в том числе имеющих ограниченные возможности здоровья (в общей численности населения в возрасте 7 – 18 лет)</t>
  </si>
  <si>
    <t>Увеличение доли общеобразовательных учреждений, реализующих мониторинг индивидуальных достижений учащихся</t>
  </si>
  <si>
    <t>Доля детей в возрасте 5 - 18 лет, охваченных программами дополнительного образования (за счет бюджетных средств)</t>
  </si>
  <si>
    <t>Доля педагогического персонала образовательных учреждений, прошедшего подготовку или повышение квалификации для работы в соответствии с федеральными государственными стандартами</t>
  </si>
  <si>
    <t>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t>
  </si>
  <si>
    <t>Доля учащихся 5-11 классов, принявших участие в школьном этапе Всероссийской олимпиады школьников (в общей численности учащихся)</t>
  </si>
  <si>
    <t>Доля детей школьного возраста (7-18 лет), охваченных мероприятиями профилактики злоупотребления психоактивными веществами</t>
  </si>
  <si>
    <t>Увеличение доли учащихся общеобразовательных учреждений, которым обеспечена возможность пользоваться учебным оборудованием для практических работ и интерактивными учебными пособиями в соответствии с новыми ФГОС (в общей численности обучающихся)</t>
  </si>
  <si>
    <t>Увеличение доли образовательных учреждений, осуществляющих электронный документооборот</t>
  </si>
  <si>
    <t>Увеличение доли общеобразовательных учреждений, в которых создана универсальная безбарьерная среда, позволяющая обучаться совместно детям-инвалидам и детям, не имеющим нарушений развития</t>
  </si>
  <si>
    <t>Увеличение количества мест в образовательных учреждениях, реализующих программу дошкольного образования</t>
  </si>
  <si>
    <t>мест</t>
  </si>
  <si>
    <t>Доля детей в возрасте от 6 до 18 лет,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t>
  </si>
  <si>
    <t>Доля детей, находящихся в трудной жизненной ситуации, охваченных отдыхом в лагерях с дневным и круглосуточным пребыванием детей</t>
  </si>
  <si>
    <t>Охват детей малозатратными формами отдыха</t>
  </si>
  <si>
    <t>Доля муниципальных служащих, прошедших курсы повышения квалификации, от муниципальных служащих, запланированных для прохождения курсов повышения квалификации</t>
  </si>
  <si>
    <t>Доля муниципальных служащих, прошедших диспансеризацию</t>
  </si>
  <si>
    <t>Доля общеобразовательных учреждений, оснащенных специальным учебным и реабилитационным оборудованием</t>
  </si>
  <si>
    <t>Доля общеобразовательных учреждений, в которых создана универсальная безбарьерная среда, позволяющая обеспечить совместное обучение детей-инвалидов и лиц, не имеющих нарушения развития, в общем объеме общеобразовательных учреждений, расположенных на территории муниципального образования</t>
  </si>
  <si>
    <t>Увеличение доли педагогов, владеющих технологиями инклюзивного образования</t>
  </si>
  <si>
    <t>«Социальная поддержка отдельных категорий граждан на территории  Белоярского района на 2014-2020 годы»</t>
  </si>
  <si>
    <t>Количество соци-ально значимых мероприятий по организации отдыха и  досуга отдельных категорий граждан Белоярского района</t>
  </si>
  <si>
    <t>Строительство автомобильных дорог общего пользования местного значения</t>
  </si>
  <si>
    <t>км.</t>
  </si>
  <si>
    <t>Реконструкция автомобильных дорог общего пользования местного значения</t>
  </si>
  <si>
    <t>0,565</t>
  </si>
  <si>
    <t>0</t>
  </si>
  <si>
    <t>Строительство автомобильных дорог общего пользования местного значения, % выполнения от непосредственных результатов.</t>
  </si>
  <si>
    <t>Реконструкция автомобильных дорог общего пользования местного значения, % выполнения от непосредственных результатов.</t>
  </si>
  <si>
    <t>Ремонт автомобильных дорог общего пользования местного значения, % выполнения от непосредственных результатов.</t>
  </si>
  <si>
    <t>100</t>
  </si>
  <si>
    <t>Количество рейсов воздушного транспорта в год</t>
  </si>
  <si>
    <t>Количество отремонтированных ВПП в год</t>
  </si>
  <si>
    <t>Количество рейсов автомобильного транспорта в год</t>
  </si>
  <si>
    <t>Количество рейсов водного транспорта в год</t>
  </si>
  <si>
    <t>225</t>
  </si>
  <si>
    <t>Количество рейсов воздушного транспорта в год, % выполнения от непосредственных результатов.</t>
  </si>
  <si>
    <t>Количество отремонтированных ВПП в год, % выполнения от непосредственных результатов.</t>
  </si>
  <si>
    <t>Количество рейсов автомобильного транспорта в год, % выполнения от непосредственных результатов.</t>
  </si>
  <si>
    <t>Количество рейсов водного транспорта в год, % выполнения от непосредственных результатов.</t>
  </si>
  <si>
    <t>Подпрограмма 3  «Повышение безопасности дорожного движения Белоярского района»</t>
  </si>
  <si>
    <t>Протяженность обслуживаемой улично-дорожной сети</t>
  </si>
  <si>
    <t>м.п.</t>
  </si>
  <si>
    <t>Количество парковок и стоянок автотранспорта</t>
  </si>
  <si>
    <t>Количество установленных дорожных знаков</t>
  </si>
  <si>
    <t>Количество нанесенной дорожной разметки</t>
  </si>
  <si>
    <t>Количество светофорных объектов на УДС</t>
  </si>
  <si>
    <t>35</t>
  </si>
  <si>
    <t>3</t>
  </si>
  <si>
    <t>Протяженность обслуживаемой улично-дорожной сети, % выполнения от непосредственных результатов.</t>
  </si>
  <si>
    <t>Количество парковок и стоянок автотранспорта, % выполнения от непосредственных результатов.</t>
  </si>
  <si>
    <t>Количество установленных дорожных знаков, % выполнения от непосредственных результатов.</t>
  </si>
  <si>
    <t>Количество нанесенной дорожной разметки, % выполнения от плановых.</t>
  </si>
  <si>
    <t>Количество светофорных объектов на УДС, % выполнения от непосредственных результатов.</t>
  </si>
  <si>
    <t>Подпрограмма 1 «Долгосрочное финансовое планирование и организация бюджетного процесса»</t>
  </si>
  <si>
    <t>Наличие долгосрочной бюджетной стратегии</t>
  </si>
  <si>
    <t>нет</t>
  </si>
  <si>
    <t>Процент отклонения фактического объема налоговых и неналоговых доходов бюджета Белоярского района за отчетный год от первоначально утвержденного плана</t>
  </si>
  <si>
    <t>Доля бюджетных ассигнований, предусмотренных за счет средств Белоярского района в рамках муниципальных программ Белоярского района, в общих расходах бюджета Белоярского района</t>
  </si>
  <si>
    <t>Доля главных распорядителей средств бюджета Белоярского района и поселений в границах Белоярского района, представивших отчетность в сроки, установленные финансовым органом Белоярского района</t>
  </si>
  <si>
    <t>Соблюдение порядка и сроков разработки проекта бюджета Белоярского района (а также порядка и сроков внесения изменений в него), установленных бюджетным законодательством Российской Федерации, муниципальными правовыми актами</t>
  </si>
  <si>
    <t>да</t>
  </si>
  <si>
    <t>Достижение исполнения первоначальных плановых назначений по налоговым и неналоговым доходам (без учета доходов от штрафов, санкций, возмещения ущерба) на уровне не менее 100%</t>
  </si>
  <si>
    <t>Исполнение расходных обязательств Белоярского района за отчетный финансовый год в размере не менее 95% от бюджетных ассигнований, утвержденных решением Думы Белоярского района о бюджете Белоярского района</t>
  </si>
  <si>
    <t>≥100</t>
  </si>
  <si>
    <t>≥95</t>
  </si>
  <si>
    <t>Подпрограмма 2 «Управление муниципальным долгом»</t>
  </si>
  <si>
    <t>Подпрограмма 3  «Повышение эффективности бюджетных расходов»</t>
  </si>
  <si>
    <t>Отношение годовой суммы платежей на погашение и обслуживание муниципального долга Белоярского района к доходам бюджета Белоярского района</t>
  </si>
  <si>
    <t>Отношение муниципального долга Белоярского района к доходам бюджета Белоярского района, без учета безвозмездных поступлений и (или) поступлений налоговых доходов по дополнительным нормативам отчислений.</t>
  </si>
  <si>
    <t xml:space="preserve">% </t>
  </si>
  <si>
    <t>Соблюдение установленных законодательством Российской Федерации требований о предельных объемах муниципального долга и расходов на обслуживание муниципального долга</t>
  </si>
  <si>
    <t>Доля главных распорядителей бюджетных средств Белоярского района, имеющих оценку качества финансового менеджмента выше средней</t>
  </si>
  <si>
    <t>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 Ханты-Мансийского автономного округа – Югры, Белоярского района</t>
  </si>
  <si>
    <t>Публикация в сети Интернет брошюры «Бюджет для граждан»</t>
  </si>
  <si>
    <t>Повышение оценки среднего уровня качества финансового менеджмента главных распорядителей средств бюджета Белоярского района</t>
  </si>
  <si>
    <t>Регулярная публикация (размещение в сети Интернет) информации о бюджете и бюджетном процессе</t>
  </si>
  <si>
    <t>Процент отклонения фактического объема налоговых и неналоговых доходов бюджетов поселений за отчетный год от первоначально утвержденного плана</t>
  </si>
  <si>
    <t>Отсутствие просроченной кредиторской задолженности в бюджетах поселений</t>
  </si>
  <si>
    <t>Количество поселений оценка качества организации и осуществления бюджетного процесса, которых выше среднего показателя сложившегося по всем поселениям</t>
  </si>
  <si>
    <t>Рост средней итоговой оценки качества организации и осуществления бюджетного процесса в поселениях Белоярского района</t>
  </si>
  <si>
    <t>*</t>
  </si>
  <si>
    <t xml:space="preserve"> показатели достижения результатов реализации муниципальных программ определяются по результатам мониторинга целевых показателей </t>
  </si>
  <si>
    <t>и фактически достигнутых целевых показателей по окончании отчетного финансового года</t>
  </si>
  <si>
    <t>Форма 85-К</t>
  </si>
  <si>
    <t>Банк данных автоматизированной системы «Сетевой город образование»</t>
  </si>
  <si>
    <t>Информация о фактической среднемесячной заработной плате работников образовательных организаций</t>
  </si>
  <si>
    <t>Отчеты учреждений об исполнении публичных обязательств</t>
  </si>
  <si>
    <t>Отчеты учреждений об исполнении муниципальных заданий за 1 квартал</t>
  </si>
  <si>
    <t>Паспорта материально-технической оснащенности учреждений</t>
  </si>
  <si>
    <t>Отчеты учреждений</t>
  </si>
  <si>
    <t>Приказы учреждений об открытии групп кратковременного пребывания</t>
  </si>
  <si>
    <t>Удостоверения о повышении квалификации</t>
  </si>
  <si>
    <t>Банк данных электронного мониторинга развития образования (КПМО)</t>
  </si>
  <si>
    <t>Банк данных электронного мониторинга развития образования (КПМО), стат.форма ОШ-1</t>
  </si>
  <si>
    <t>Паспорта материально-технической оснащенности учреждений, отсутствие предписаний надзорных органов</t>
  </si>
  <si>
    <t>Проектная мощность муниципальных образовательных учреждений, согласованная с роспотребнадзором</t>
  </si>
  <si>
    <t>Отчет учреждений за 1 квартал о выполнении муниципального задания</t>
  </si>
  <si>
    <t>Отчет учреждений</t>
  </si>
  <si>
    <t>План повышения   квалификации муниципальных служащих</t>
  </si>
  <si>
    <t>График прохождения диспансеризации</t>
  </si>
  <si>
    <t>Количество обслуживаемых мест захоронений, зданий и сооружений похоронного назначения, единиц</t>
  </si>
  <si>
    <r>
      <t>Благоустройство</t>
    </r>
    <r>
      <rPr>
        <sz val="12"/>
        <rFont val="Times New Roman"/>
        <family val="1"/>
        <charset val="204"/>
      </rPr>
      <t xml:space="preserve"> </t>
    </r>
    <r>
      <rPr>
        <sz val="11"/>
        <rFont val="Times New Roman"/>
        <family val="1"/>
        <charset val="204"/>
      </rPr>
      <t>(уличное освещение)</t>
    </r>
  </si>
  <si>
    <t>Фактические объемы бюджетных ассигнований на реализацию муниципальной программы за 1 полугодие 2015 года, тыс. рублей</t>
  </si>
  <si>
    <t>Ремонтные работы по мемориалу в с.Полноват</t>
  </si>
  <si>
    <t>Ремонт обелиска погибшим воинам в годы ВОВ в с.Ванзеват</t>
  </si>
  <si>
    <r>
      <t>Реализация мероприятий подпрограммы «Доступность и повышение качества жилищно - коммунальных услуг на территории городского поселения Белоярский</t>
    </r>
    <r>
      <rPr>
        <sz val="11"/>
        <rFont val="Calibri"/>
        <family val="2"/>
        <charset val="204"/>
      </rPr>
      <t>»</t>
    </r>
    <r>
      <rPr>
        <sz val="11"/>
        <rFont val="Times New Roman"/>
        <family val="1"/>
        <charset val="204"/>
      </rPr>
      <t xml:space="preserve">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r>
  </si>
  <si>
    <t>тыс. кВ/ч</t>
  </si>
  <si>
    <t>Выполнение мероприятий в течение 2015 года согласно графику.</t>
  </si>
  <si>
    <t>Выполнение мероприятий в течение 2015 года.</t>
  </si>
  <si>
    <r>
      <t xml:space="preserve">Проведение мероприятий по капитальному ремонту и утеплению рабочих помещений и мест общего пользования бюджетных зданий </t>
    </r>
    <r>
      <rPr>
        <sz val="11"/>
        <rFont val="Times New Roman"/>
        <family val="1"/>
        <charset val="204"/>
      </rPr>
      <t>-установка и замена окон в количестве 4 шт.</t>
    </r>
  </si>
  <si>
    <r>
      <t>м</t>
    </r>
    <r>
      <rPr>
        <vertAlign val="superscript"/>
        <sz val="10.5"/>
        <rFont val="Times New Roman"/>
        <family val="1"/>
        <charset val="204"/>
      </rPr>
      <t>2</t>
    </r>
  </si>
  <si>
    <t>Проведена диспанцеризация 5 мун.служащих</t>
  </si>
  <si>
    <r>
      <t>м</t>
    </r>
    <r>
      <rPr>
        <vertAlign val="superscript"/>
        <sz val="10.5"/>
        <rFont val="Times New Roman"/>
        <family val="1"/>
        <charset val="204"/>
      </rPr>
      <t>3</t>
    </r>
  </si>
  <si>
    <t>Освоение средств запланировано в декабре 2015 г.</t>
  </si>
  <si>
    <t>Реконструкция сетей перегретой воды мкр.7</t>
  </si>
  <si>
    <t>Работы по расчету платы за текущий ремонт и содержание общего имущества в многоквартирном доме</t>
  </si>
  <si>
    <t>КОС с.Сорум (ПИР)</t>
  </si>
  <si>
    <t>Оплата производится согласно заключенных договоров.</t>
  </si>
  <si>
    <t xml:space="preserve">Охрана объекта посредством ПЦН и экстренный вызов полиции
техобслуживание и ремонт системы АПС, ПСП и радиосистемы передачи извещений «Стрелец-Мониторинг».
</t>
  </si>
  <si>
    <t>Проведено испытание электрооборудования</t>
  </si>
  <si>
    <t>Укрепление технической безопасности здания и сооружений учреждений физической культуры и спорта (МАУ «Дворец спорта»)</t>
  </si>
  <si>
    <t>Организация детальности молодежных трудовых отрядов</t>
  </si>
  <si>
    <t>Выплачиваются стипендии главы 3 человекам, в декабре будет вручение премий главы молодежи</t>
  </si>
  <si>
    <t xml:space="preserve">Приобретены "Георгиевские ленты" в рамках подготовки к празднованию "Дня Победы", проведены конкурсы «Искра», «Пламя», </t>
  </si>
  <si>
    <t>Выплачены расходы лицам, сопровождающим детей к местам сбора организованных групп и обратно  детям, проявившим способности в сфере физической культуры и спорта, молодежной политики</t>
  </si>
  <si>
    <t>Для организации работы приобретены необходимое оборудование</t>
  </si>
  <si>
    <t>Оплата труда помощников спортинструкторов</t>
  </si>
  <si>
    <t>Приобретение классификационных книжек и значков (присвоение разрядов)</t>
  </si>
  <si>
    <t xml:space="preserve">По состоянию на 10.06.2015 года, ТКДНиЗП </t>
  </si>
  <si>
    <t>Мероприятия по снижению вероятности возникновения пожара на отселяемых домах муниципального жилищного фонда</t>
  </si>
  <si>
    <t>Установка источников наружного противопожарного водоснабжения</t>
  </si>
  <si>
    <t>Изготовление и установка защитных пирамид на пожарные гидранты</t>
  </si>
  <si>
    <t>Оплата производится в соответствии с заключенным МК</t>
  </si>
  <si>
    <t>Готовится к размещению аукционная документация</t>
  </si>
  <si>
    <t>В целях обеспечения сохранности имущества ГО заключен МК на сумму 180,5 тыс.руб., оплата производится ежемесячно. Приобретение СИЗ запланировано в сентябре 2015г. на сумму 100,0 тыс.руб.</t>
  </si>
  <si>
    <t>Проведение обследования проводов и кабелей в здании администрации с целью выявления нарушения целостности изоляции и дальнейшего ремонта, обследование 1 здания</t>
  </si>
  <si>
    <t>Увеличение площади зеленных насаждений, газонов и цветников, аллей - не менее чем на 7 % ежегодно</t>
  </si>
  <si>
    <t>На все лимиты заключены МК на выполнение работ со сроком исполнения в 2015 году. Работы ведутся согласно графику.</t>
  </si>
  <si>
    <t>Инженерные сети микрорайона 3А г.Белоярский (1,2 этап)</t>
  </si>
  <si>
    <t>Застройка микрорайона 5А в г.Белоярский. Инженерные сети (3,4 этап)</t>
  </si>
  <si>
    <t>Выкуп жилых помещений в аварийном жилищном фонде (КМС)</t>
  </si>
  <si>
    <t>303 706,8*</t>
  </si>
  <si>
    <t>Предоставление иных межбюджетных трансфертов на поощрение достижения наилучших показателей деятельности органов местного самоуправления поселений Белоярского района</t>
  </si>
  <si>
    <t>Предоставление дотаций осуществляется в определенных объемах в установленные сроки</t>
  </si>
  <si>
    <t>Предоставление целевых иных межбюджетных трансфертов бюджетам сельских поселений Белоярского района на повышение оплаты труда работников муниципальных учреждений культуры, в целях реализации указов Президента Российской Федерации от 7 мая 2012 года N 597 "О мероприятиях по реализации государственной социальной политики"</t>
  </si>
  <si>
    <t>Целевые иные межбюджетные трансферты перечисляются в  бюджеты поселений в определенных объемах в установленные сроки</t>
  </si>
  <si>
    <t>Выплата отпускных сумм и материальной помощи осуществляется в соответствии с графиком отпусков.</t>
  </si>
  <si>
    <t xml:space="preserve">Организация и проведение единого государственного экзамена в рамках подпрограммы "Система оценки качества образования и информационная прозрачность системы образования" </t>
  </si>
  <si>
    <t>Отчет учреждений за 1 полугодие о выполнении муниципального задания</t>
  </si>
  <si>
    <t>Осуществлен показ видеороликов профилактической направленности в эфире местного телевидения</t>
  </si>
  <si>
    <t>Приобретены бланки удостоверений народных дружинников, проведено материальное стимулирование лиц, участвовавших в обеспечении общественного порядка, заключен МК на приобретение форменных жилетов для народных дружинников</t>
  </si>
  <si>
    <t>01.07.2015 г. заключен МК на ремонт асфальтобетонного покрытия автомобильных дорог, со сроком исполнения - 30.11.2015 г.</t>
  </si>
  <si>
    <t>Предоставление субсидий осуществляется по факту выполненных работ  на основании представленных счет-фактур.</t>
  </si>
  <si>
    <t>Ремонт крыльца в Детской библиотеке</t>
  </si>
  <si>
    <t>Устройство козырька над входной группой здания детской библиотеки</t>
  </si>
  <si>
    <t>Комплектование библиотечных фондов</t>
  </si>
  <si>
    <t>Ремонт системы отопления (ДШИ)</t>
  </si>
  <si>
    <t>Мероприятие выполнено</t>
  </si>
  <si>
    <t>Мероприятие исполнено</t>
  </si>
  <si>
    <t>Выполнены работы по сооружению пандуса и поручня центральной входной группы в МАУК «БЦБС»</t>
  </si>
  <si>
    <t xml:space="preserve">В рамках мероприятия за отчетный период оказаны услуги по сбору и утилизации валежника из лесной полосы, для предотвращения возникновения пожаров.Приобретен информационный материал (памятки) о безопасности людей на водных объектах в количестве 200 штук, приобретены огнетушители (ОП-4) в количестве 8 штук. Оплата технического обслуживания пожарной сигнализации производится ежемесячно на основании выставленных счетов. </t>
  </si>
  <si>
    <t>Проведен конкурс на предоставление субсидий социально ориентированным некоммерческим организациям по направлению «Духовно-нравственное развитие».  Проведение конкурса по другим направлениям запланировано на 4 квартал 2015 года.</t>
  </si>
  <si>
    <t>Оплата согласно заключенных договоров</t>
  </si>
  <si>
    <r>
      <t>тыс.м</t>
    </r>
    <r>
      <rPr>
        <vertAlign val="superscript"/>
        <sz val="10.5"/>
        <rFont val="Times New Roman"/>
        <family val="1"/>
        <charset val="204"/>
      </rPr>
      <t>3</t>
    </r>
  </si>
  <si>
    <t>Количество отлова безнадзорных животных</t>
  </si>
  <si>
    <t>голов</t>
  </si>
  <si>
    <t>УЖКХ</t>
  </si>
  <si>
    <t xml:space="preserve">В полном объеме предоставлены субсидии за производство, переработку мяса оленей.  Перечислен  аванс в размере 1750,0 т.руб. для завоза птицы в СП "Белоярское" (завоз запланирован на сентябрь)  </t>
  </si>
  <si>
    <t xml:space="preserve">Проведен конкурс "Предприниматель года-2015" </t>
  </si>
  <si>
    <t>Проведено 2 образовательных мероприятия</t>
  </si>
  <si>
    <t>Проведено одно образовательное мероприятие</t>
  </si>
  <si>
    <t xml:space="preserve">Предоставлено 3 гранта в июне 2015 г.     </t>
  </si>
  <si>
    <t>о ходе выполнения муниципальных программ Белоярского района за 9 месяцев 2015 года</t>
  </si>
  <si>
    <t>Фактические объемы бюджетных ассигнований на реализацию муниципальной программы за 9 месяцев 2015 года, тыс. рублей</t>
  </si>
  <si>
    <t>Обязательства водопользователя по использованию акватории водного объекта (участок реки Казым)</t>
  </si>
  <si>
    <t xml:space="preserve">Софинансирование расходных обязательств МБУДО «Детско-юношеская спортивная школа г.Белоярский» </t>
  </si>
  <si>
    <t xml:space="preserve"> </t>
  </si>
  <si>
    <t>Строительство  водоочистных сооружений в п. Сорум (ВОС)</t>
  </si>
  <si>
    <t>Кап.ремонт сетей газоснабжения в мкр.Мирный</t>
  </si>
  <si>
    <t>Субсидии в целях возмещения затрат по ремонту систем коммунальной инфраструктуры (ОЗП)</t>
  </si>
  <si>
    <t>Поведомственного учреждению передали физкультурно-оздоровительный комплекс</t>
  </si>
  <si>
    <t>Субсидии на реконструкцию, расширение, модернизацию, строительство и капитальный ремонт объектов коммунального комплекса в рамках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2014–2020 годы"" (бюджет автономного округа)"</t>
  </si>
  <si>
    <t>Подготовка к ОЗП (котельная Ванзеват)</t>
  </si>
  <si>
    <t xml:space="preserve">Доля муниципальных служащих администрации Белоярского района, принявших участие в семинаре, от потребности </t>
  </si>
  <si>
    <t xml:space="preserve">     </t>
  </si>
  <si>
    <r>
      <t>Проведение мероприятий по организации отдыха и  досуга</t>
    </r>
    <r>
      <rPr>
        <b/>
        <sz val="10"/>
        <rFont val="Times New Roman"/>
        <family val="1"/>
        <charset val="204"/>
      </rPr>
      <t xml:space="preserve"> </t>
    </r>
    <r>
      <rPr>
        <sz val="10"/>
        <rFont val="Times New Roman"/>
        <family val="1"/>
        <charset val="204"/>
      </rPr>
      <t>отдельных категорий граждан, проживающих на территории Белоярского района</t>
    </r>
  </si>
  <si>
    <t>Сокращение объема потребления тепловой энергии не менее чем на 3 % по сравнению с предыдущим годом, Гкал</t>
  </si>
  <si>
    <t>Гкал</t>
  </si>
  <si>
    <r>
      <t>м</t>
    </r>
    <r>
      <rPr>
        <vertAlign val="superscript"/>
        <sz val="12"/>
        <rFont val="Times New Roman"/>
        <family val="1"/>
        <charset val="204"/>
      </rPr>
      <t>2</t>
    </r>
  </si>
  <si>
    <t>Приобретение костюмов, баннеров</t>
  </si>
  <si>
    <t>Повышение квалификации (выплата денежного поощерения победителям конкурса на получение грантов главы Белоярского района в рамках реализации приоритетного национального проекта "Образование" в Белоярском районе "Лучшее образовательное учреждение")</t>
  </si>
  <si>
    <t>Приобретение штор и карнизов</t>
  </si>
  <si>
    <t>Ремонт зрительного зала</t>
  </si>
  <si>
    <t>«Совершенствование межбюджетных отношений в Белоярском районе на 2014-2020 годы» *</t>
  </si>
  <si>
    <t>«Управление муниципальными финансами в Белоярском районе на 2014-2020 годы» *</t>
  </si>
  <si>
    <t>«Управление муниципальным имуществом на 2014-2020 годы»</t>
  </si>
  <si>
    <t>Автоматическая газораспределительная станция</t>
  </si>
  <si>
    <t>Ремонт КНС в п. Сорум</t>
  </si>
  <si>
    <t>Предоставление субсидий на возмещение недополученных доходов организациям, осуществляющим реализаци сниженного газа населению на территории сельских поселений Белоярского района</t>
  </si>
  <si>
    <r>
      <t>тыс. м</t>
    </r>
    <r>
      <rPr>
        <vertAlign val="superscript"/>
        <sz val="10.5"/>
        <rFont val="Times New Roman"/>
        <family val="1"/>
        <charset val="204"/>
      </rPr>
      <t>2</t>
    </r>
  </si>
  <si>
    <t>Проведение мониторинга запланировано на август 2015 года. Оплата будет произведена в ноябре 2015 года</t>
  </si>
  <si>
    <t>Заключено 2 договора о предоставлении субсидии. Так как предоставление субсидий носит заявительный характер, не освоение связано с отсутствием заявок.</t>
  </si>
  <si>
    <t>Заключено 4 договора о предоставлении субсидий.  Так как предоставление субсидий носит заявительный характер, не освоение связано с отсутствием заявок.</t>
  </si>
  <si>
    <t>Предоставление субсидии планируется в декабре 2015 года.</t>
  </si>
  <si>
    <t>Заключено 3 договора о предоставлении субсидии по возмещению части затрат по аренде рыбоперерабатывающего завода.  Так как предоставление субсидий носит заявительный характер, не освоение связано с отсутствием заявок.</t>
  </si>
  <si>
    <t>Заключено 3 договора о предоставлении субсидии.  Так как предоставление субсидий носит заявительный характер, не освоение связано с отсутствием заявок.</t>
  </si>
  <si>
    <t>Заключен 1 договор о предоставлении субсидии.  Так как предоставление субсидий носит заявительный характер, не освоение связано с отсутствием заявителей.</t>
  </si>
  <si>
    <t>Заключено 2 договора о предоставлении субсидии.  Так как предоставление субсидий носит заявительный характер, не освоение связано с отсутствием заявок.</t>
  </si>
  <si>
    <t>Запланированные мероприятия осуществляются в соответствии с графиком на 4 квартал.</t>
  </si>
  <si>
    <t>Планируется организация работ по формированию муниципальной информационно-аналитической системы по учету контингента обучающихся на основе программного обеспечения единого разработчика</t>
  </si>
  <si>
    <t>Средства освоены на серверное оборудование и программное обеспечение.</t>
  </si>
  <si>
    <t>Средства освоены МОСШ п. В-Казым в сумме 297,8 на замену леерного ограждения крыши здания. 12000,00 выделено МАДОУ "Детский сад "Березка" согласно предписанию об устранении требований пожарной безопасности - 120 000 рублей будут освоены в ноябре на разработку проектной документации по укреплению пожарной безопасности, 11 663 197 рублей - на данную сумму в декабре будет заключен контракт, выполнение работ планируется по окончании холодного периода, на оставшуюся сумму планируется подготовка проектной документации на выполнение работ по ремонту крылец входных групп и возведения пандуса на центральном входе.</t>
  </si>
  <si>
    <t>Средства освоены МОСШ №1 в сумме 2100,00 на проведение коспетического ремонта пищеблока, текущий ремонт малого спортзала и косметический ремонт большого спортзала.</t>
  </si>
  <si>
    <t>По школе п.Лыхма были осуществлены следующие работы: изготовление технических планов, пусконаладочные работы, изготовление планов эвакуации по обеспечению пожарной безопасности, пути эвакуации, а так же реконструкция школы.</t>
  </si>
  <si>
    <t>Проведен конкурс на выполнение ПИР, по результатам конкурса заключается МК.</t>
  </si>
  <si>
    <t>Запланированные средства будут использованы в каникулярное время (октябрь 2015 года)</t>
  </si>
  <si>
    <t>Выполнено 98% объема работ по МК, в т.ч. за счет возвращенных в 2015 году средств в полном объеме. Заключен контракт на выполнение части дополнительных работ (цена = 7 913 732,50р.). Общая готовность объекта в рамках заключенных МК 91,4%.</t>
  </si>
  <si>
    <t>Данная сумма освоена на приобретение тележки для дворника, тачки строительной, подметальной машины с ручным приводом, триммера электрического.</t>
  </si>
  <si>
    <t>Предоставление выплат и компенсаций производится по мере обращения граждан.</t>
  </si>
  <si>
    <t>Выплата пенсии за выслугу лет лицам, замещавшим должности муниципальной службы произведена в размере 100 % от плана 9 месяцев 2015 года.</t>
  </si>
  <si>
    <t>Освоение средств на мероприятия по организации отдыха и оздоровления детей, находящихся в трудной жизненной ситуации ( из малообеспеченных семей) за 9 месяцев 2015 года составила 91,9 %. Оставшаяся часть денежных средств будет освоена в 4 квартале 2015 года на организацию отдыха и оздоровления детей на оесенних и зимних каникулах.</t>
  </si>
  <si>
    <t xml:space="preserve">Мероприятия по организации отдыха и  досуга отдельных категорий граждан, запланированные к проведению в 1-3 кварталах 2015 года выполнены на 100 %. Оставшаяся часть денежных средств будет освоена в 4 квартале 2015 года. </t>
  </si>
  <si>
    <t>Расходы производятся согласно кассовому прогнозу.</t>
  </si>
  <si>
    <t>Заключен договор с МАУ БО и С "Северянка" на посещение бассейна 346 маломобильными гражданами. За отчетный период плавательный бассейн посетили 207 человек из числа маломобильных граждан.</t>
  </si>
  <si>
    <t>Планируется исполнение в ноябре 2015 года.</t>
  </si>
  <si>
    <t>Состоялись торги, заключен МК на строительство на сумму 5500, т.руб., срок окончания работ - 30.11.2016..</t>
  </si>
  <si>
    <t>Исполнено во 2-3 квартале 2015 года.</t>
  </si>
  <si>
    <t>Исполнение планируется в 4 квартале 2015 года.</t>
  </si>
  <si>
    <t>Проведение мероприятий запланировано на 4 квартал 2015 года.</t>
  </si>
  <si>
    <t>Исполнено в 3 квартале 2015 года</t>
  </si>
  <si>
    <t>Проведение мероприятий по организации отдыха и оздоровления детей</t>
  </si>
  <si>
    <t>Исполнение мероприятий запланировано на 3-4 квартал 2015 года.</t>
  </si>
  <si>
    <t>Спортсмены Белоярского района приняли участие в 69 выездных соревнованиях.</t>
  </si>
  <si>
    <t>Проведено  14 значимых мероприятий (интеллектуальная игра, «Молодежная весна», «Супер папа», участие в «Студенческой весне», «Эхо войны», фестиваль уличных культур, день молодёжи, пантомимические игры, выезды в сельские поселения, автопробег "Победа - одна на всех", акция "Триколор" и др.)</t>
  </si>
  <si>
    <t>За отчетный период трудоустроено 839 человек.</t>
  </si>
  <si>
    <t xml:space="preserve">Предоставлено 1213 путевок в ДОЛ "Северянка",проведен конкурс по организации отдыха в этнической среде.
Оздоровлено в ДОЛ «Северянка» 373 человек,
предоставлены граны  на организацию отдыха детей в этнической среде
</t>
  </si>
  <si>
    <t>Компенсация произведена по фактически произведенным расходам.</t>
  </si>
  <si>
    <t>Выкуплены билеты для проезда организованных групп детей по путевкам отраслевых Департаментов к местам сбора, всего 32 человек.</t>
  </si>
  <si>
    <t>Отдохнуло 50 детей</t>
  </si>
  <si>
    <t>Проведение семинаров запланировано в ноябре 2015 года</t>
  </si>
  <si>
    <t>Выплата предусмотрена в декабре 2015 года.</t>
  </si>
  <si>
    <t>Обеспечение выполнения полномочий и функций исполнительно-распорядительного органа за текущий период произведено в полном объеме.</t>
  </si>
  <si>
    <t>Курсы повышения квалификации пройдены 4 муниципальными служащими. Курсы повышения квалификации остальных нуждающихся в обучении запланированы на ноябрь 2015 года.</t>
  </si>
  <si>
    <t>Диспансеризация муниципальных служащих администрации будет проводиться в ноябре - декабре 2015 года. Проводится запрос котировок.</t>
  </si>
  <si>
    <t>Государственная поддержка животноводства осуществляется с учетом авансирования предприятий</t>
  </si>
  <si>
    <t>Предоставлены субсидии на производство и реализацию продукции животноводства</t>
  </si>
  <si>
    <t>Субсидии предоставляются в заявительном порядке. В СМИ для населения размещено 2 статьи о необходимости своевременного обращения за господдержкой. Подготовлены дополнительные соглашения с владельцами коров о допфинансировании в размере 8,0 тысяч рублей на одну корову, в общем объеме 424,0 тысяч рублей.</t>
  </si>
  <si>
    <t>Государственная поддержка рыболовства и рыбопереработки осуществляется по мере поступления заявок от получателей субсидий.</t>
  </si>
  <si>
    <t xml:space="preserve">Субвенции на финансирование мероприятий из бюджета ХМАО - Югры использованы на 100%. Решение Думы Белоярского района принято решение об увеличении финансирования до 800,0 тысяч рублей. </t>
  </si>
  <si>
    <t>Субсидия предоставлена на возмещение затрат в связи с приобретением скороморозильного оборудования.</t>
  </si>
  <si>
    <t>Субсидии предоставлены в размере фактических затрат.</t>
  </si>
  <si>
    <t xml:space="preserve">Субсидии на мероприятия подпрограммы "Обеспечение жильем молодых семей" федеральной целевой программы "Жилище" </t>
  </si>
  <si>
    <t>Заключены и оплачены десять МК на приобретение путем долевого участия 41 квартиры (2 486, 69 кв.м.).Заключено 4 МК на строительство на общую сумму 7920,0 тыс.руб., срок окончания работ - 30.10.2015 г.</t>
  </si>
  <si>
    <t>Заключены и исполнены шесть МК на приобретение 6-ти квартир (326,98 кв.м.).</t>
  </si>
  <si>
    <t>1 этап: Общая степень исполнения по объекту 99%. Выполнена врезка в магистральный газопровод.
2 этап: Заключен МК на СМР (сети ТВС цена=41765125,00руб., срок до 31.03.2017). Начаты строительные работы.</t>
  </si>
  <si>
    <t>3 этап: Исполнены МК на проведение гос.экспертизы ПД  и  изыскания. Исполнен МК на доп проектирование. Экономия будет направлена на СМР;
4 этап: Исполнены МК на инженерные изыскания и на проектирование объекта</t>
  </si>
  <si>
    <t>Сформирована аукционная документация на строительство. При выделении финансовых средств будет проведен аукцион на СМР.</t>
  </si>
  <si>
    <t>Средства предназначены для повторной гос.экспертизы проекта. В связи с изменением законодательства, гос.экспертиза не требуется, средства будут сняты.</t>
  </si>
  <si>
    <t>МК на кадастровые работы выполнены, готовится тех.документация.</t>
  </si>
  <si>
    <t>Исполнен договор на выполнение кадастровых работ, подготовлена тех.документация.</t>
  </si>
  <si>
    <t>Проведены инженерные изыскания и проектирование объекта. Экономия в результате проведения торгов будет направлена на СМР, готовится аукционная документация.</t>
  </si>
  <si>
    <t>Средства предназначены для выполнения работ по инженерным сетям к жилым домам новой застройки в мкр. Мирный, мкр.3А, СУ-926, освоение в течении года.</t>
  </si>
  <si>
    <t>Исполнен МК по внесению изменений в схему терпланирования Белоярского района на сумму 263,09тыс.руб., исполнен МК на выполнение работ по внесению изменений в правила землепользования и застройки межселенных территорий Белоярского района на сумму 99,0тыс.руб., частично исполнен МК на выполнение работ по внесению изменений в документы территориального планирования и градостроительного зонирования городского и сельских поселений в границах Белоярского района.</t>
  </si>
  <si>
    <t>Затраты планируется произвести в 4-м квартале 2015 года.</t>
  </si>
  <si>
    <t>Выполнены работы по проектированию. Оставшаяся часть лимитов (550,0 тыс. руб) предусмотрена для проведения гос. экспертизы ПД.</t>
  </si>
  <si>
    <t>Выполнены НИРы по оценке вреда, наносимого водным биоресурсам.</t>
  </si>
  <si>
    <t>Заключен долгосрочный МК, срок выполнения работ - март 2017 г.</t>
  </si>
  <si>
    <t>Средства предусмотрены для устранение замечаний эксплуатирующей организации. (Дума - сентябрь)</t>
  </si>
  <si>
    <t>МК заключен. Исполнение - октябрь 2015 года.</t>
  </si>
  <si>
    <t>МК заключен. Исполнение - декабрь 2015 года.</t>
  </si>
  <si>
    <t>Договор исполнен.</t>
  </si>
  <si>
    <r>
      <rPr>
        <u/>
        <sz val="12"/>
        <rFont val="Times New Roman"/>
        <family val="1"/>
        <charset val="204"/>
      </rPr>
      <t>УКС:</t>
    </r>
    <r>
      <rPr>
        <sz val="12"/>
        <rFont val="Times New Roman"/>
        <family val="1"/>
        <charset val="204"/>
      </rPr>
      <t xml:space="preserve"> Заключены долгосрочные МК на участие в долевом строительстве жилья в п.Сосновка (2 дома) и п.Лыхма (1 дом) на сумму 158 457,7 тыс.руб. со сроком выполнения работ - сентябрь, ноябрь 2016 г. Окончание работ по МК  2014 г. (долевое строительство в г.Белоярский на общую сумму 40 866,8 тыс.руб.) - декабрь 2015 г.
</t>
    </r>
    <r>
      <rPr>
        <u/>
        <sz val="12"/>
        <rFont val="Times New Roman"/>
        <family val="1"/>
        <charset val="204"/>
      </rPr>
      <t>КМС:</t>
    </r>
    <r>
      <rPr>
        <sz val="12"/>
        <rFont val="Times New Roman"/>
        <family val="1"/>
        <charset val="204"/>
      </rPr>
      <t xml:space="preserve"> заключены МК на приобретение квартир у застройщика в п.Верхнеказымский (18 кв.) на сумму 64391,7 тыс.руб.;
п.Сорум (19 кв.) на сумму 67556,4 тыс.руб;
п.Лыхма (24 кв.) на сумму 86332,0 тыс.руб.</t>
    </r>
  </si>
  <si>
    <t>Работы ведутся в соответствии с графиком, выполнено 87,7% объема работ, срок окончания строительства по МК до 30.12.2015. Заключен МК на выполнение пожсигнализации.</t>
  </si>
  <si>
    <t>Работы ведутся в соответствии с графиком, выполнено 83% объема работ, срок окончания строительства по МК до 30.12.2015. Заключен МК на выполнение пожсигнализации.</t>
  </si>
  <si>
    <t>Заключен МК с ОАО "Ростелеком". Срок выполнения работ до 15 декабря 2015 года</t>
  </si>
  <si>
    <t>Заключен МК по итогам проведения запроса котировок, на сумму 311,2 тыс. руб. Исполнен в полном объеме.</t>
  </si>
  <si>
    <t>Работы ведутся в соответствии с графиком, выполнено 35,3% объема работ, срок исполнения до 30.08.2016</t>
  </si>
  <si>
    <t>Работы ведутся в соответствии с графиком, выполнено 40,6% объема работ, срок исполнения до 30.08.2016</t>
  </si>
  <si>
    <t>Подготовлена аукционная документация.</t>
  </si>
  <si>
    <t>Исполнен МК на поставку контейнеров модульных для сбора, накопления и временного хранения компактных и линейных люминесцентных дамп.</t>
  </si>
  <si>
    <t>Исполнен МК по ликвидации мест захламления (S1,5 га) на сумму 81,1 тыс.руб. Исполнен МК по ликвидации мест захламления (S=1,85га) на сумму 84,3 тыс.руб. Исполнен МК по ликвидации мест захламления (S=3,5га) на сумму 99,75 тыс.руб. Исполнен МК по ликвидации мест захламления (S=0,1га) на сумму 64,5 тыс.руб.</t>
  </si>
  <si>
    <t>Исполнен МК на сумму 248,75 тыс.руб.</t>
  </si>
  <si>
    <t>Заключен МК по наблюдению на водном объекте - участок реки Казым - за гидрохимическими показателями на сумму 45,9 тыс. руб., срок исполнения 30.11.2015 год. Заключен МК по наблюдению на водном объекте - участок реки Казым - за гидрометеорологическими показателями на сумму 71,94 тыс. руб., срок исполнения 30.11.2015 год.</t>
  </si>
  <si>
    <t>Исполнен МК по охране городских лесов от пожаров на сумму 250 тыс.руб. Исполнен МК по противопожарному обустройству лесов на сумму 98,0 тыс. руб. Исполнен МК по проведению лесохозяйственных мероприятий в городских лесах города Белоярский на сумму 94,95 тыс. руб.</t>
  </si>
  <si>
    <t>Исполнен МК по изготовлению информационного баннера на экологическую тематику на сумму 18,0 тыс. руб. Исполнен МК по изготовлению дипломов для награждения участников мероприятий  на сумму 8,5 тыс. руб. Исполнен МК на поставку цветов для награждения на сумму 11,25 тыс. руб. Заключен МК по размещению баннера на сумму 12,5 тыс. руб., срок исполнения 31.12.2015 год</t>
  </si>
  <si>
    <t xml:space="preserve">Исполнены договора:
- коммунальных  услуг (оплата по факту потребления); 
объектов муниципальной казны, - услуги по оценке 75 объектов;
- увеличен уставный  капитал ОАО «Калтэн» путем приобретения пакета акций на сумму 7488,0тыс.руб
Увеличен уставный капитал УПТК на сумму 9000,0 тыс.руб.
Покупка акций после заключения договора у ОАО «ЮКЭК-Белоярский» на сумму 118900,0 тыс. руб. в октябре 2015г.
</t>
  </si>
  <si>
    <t>Внесены на счет Югорского оператора взносы на капитальный ремонт общего имущества в многоквартирном доме в целях формирования фонда капитального ремонта по заключенному договору №89/МС от 10.09.2014года  за январь-август 2015года. Выполнены и оплачены ремонтные работы мемориального комплекса «Парк Победы» на сумму 887,9 тыс. руб. Выполнены и оплачены договора по капитальному ремонту объектов на сумму 4866,8 тыс. руб.</t>
  </si>
  <si>
    <t xml:space="preserve">Исполнены 2 договора на 200,0 тыс. руб. Заключен МК на выполнение кадастровых работ  и обеспечение  осуществление кадастрового учета земельных  участков  для строительства и эксплуатации объектов в городе Белоярский и в населенных пунктах Белоярского района Ханты-Мансийского  автономного округа –Югры, Тюменской области на сумму 573,8тыс.руб. со сроком исполнения в октябре 2015 года, исполнение оставшейся суммы планируется  на 4 квартал 2015 года.
</t>
  </si>
  <si>
    <t>Исполнены расходы в части:
-оплаты труда сотрудникам;
-начисление на оплату труда;
- коммунальных  услуг (оплата по факту потребления); 
- услуг связи;
- услуг по содержанию имущества.</t>
  </si>
  <si>
    <t>Работы по МК ведутся в соответствии с графиком, выполнено 99% объема работ, срок окончания строительства по МК до 30.09.2017.</t>
  </si>
  <si>
    <t>Договор заключен 18.05.2015 г. Предоставление субсидий осуществляется по факту выполненных работ  на основании представленных счет-фактур.</t>
  </si>
  <si>
    <t>Оплата осуществляется по факту выполненных работ на основании представленных счет-фактур</t>
  </si>
  <si>
    <t>Средства в размере 36 129,0 тыс. руб. зарезервированы на уплату налога на имущество организации за 4 квартал 2015 года.</t>
  </si>
  <si>
    <t xml:space="preserve">Бюджетный кредит за истекший период получен в сумме 296 848,8 тыс.руб. Процедура возврата бюджетного кредита начата во втором полугодии и завершится до окончания 2015 года, согласно графика гашения бюджетного кредита. </t>
  </si>
  <si>
    <t xml:space="preserve">Иные межбюджетные трансферты  перечислены в бюджеты: с.п. Верхнеказымский для оказания фин/ помощи СДК «Гротеск» -180 т.р.,на приобретение светового оборудования; с.п. Полноват на оказание фин.помощи СДК «Родник» - 50 т.р. на проведение мероприятий посвященных 145-летию деревни Пашторы. </t>
  </si>
  <si>
    <t>Реализация образовательных программ дошкольного образования</t>
  </si>
  <si>
    <t>Свидетельство о государственной регистрации</t>
  </si>
  <si>
    <t>Работы планируются во IV квартале 2015 года.</t>
  </si>
  <si>
    <t>Работы планируются в  IV квартале 2015 года.</t>
  </si>
  <si>
    <t>Закупки планируются в  IV квартале 2015 года.</t>
  </si>
  <si>
    <t>Обучение одного муниципального служащего проведено 9 октября 2015 года. Финансирование будет 25.10.2015 года.</t>
  </si>
  <si>
    <t>Диспансеризацию прошли 5 муниципальных служащих в январе 2015 года. Счет на оплату услуг представлен 20.04.2015. Оплата по счету проведена 08.05.2015.</t>
  </si>
  <si>
    <t>Диспансеризация муниципальных служащих запланирована на 4 кв. 2015 года.</t>
  </si>
  <si>
    <t>Оплата мероприятий по мероприятию "Обслуживание системы пожарной сигнализации" производится ежемесячно. Мероприятия по укомплектованию первичными средствами пожаротушения произведены: покупка 4 огнетушителей.</t>
  </si>
  <si>
    <t>Заменены оконные блоки в здании администрации с.п. Сорум</t>
  </si>
  <si>
    <t>Выполнены работы по благоустройству жилого дома и Парка Победы. Работы по благоустройству тротуарной дорожки вдоль ул. Строителей запланированые на 3 квартал 2015 года - будут выполняться в 2016 году, в 4 квартале 2015 года на остаток средств благоустройства будут закуплены материалы необходимые для проведения данных работ.</t>
  </si>
  <si>
    <t>Оплата производится согласно заключенного договора.</t>
  </si>
  <si>
    <t>По итогам проведения открытого аукциона заключен МК. Срок исполнения октябрь 2015 год.</t>
  </si>
  <si>
    <t>Курсы будут проводиться в ноябре 2015 года для одного муниципального служащего.</t>
  </si>
  <si>
    <t>2 муниципальных служащих пройдут диспансеризацию в 4 квартале 2015 года.</t>
  </si>
  <si>
    <t>Средства на участие в 3-х совещаниях, проводимых за пределами городского поселения Белоярский за текущий период, использованы в полном объеме.</t>
  </si>
  <si>
    <t>Гарантии за отработанный период предоставлены в полном объеме.</t>
  </si>
  <si>
    <t>Курсы организованы на ноябрь 2015 года.</t>
  </si>
  <si>
    <t>2 муниципальных служащих пройдут диспанцеризацию в 4 квартале 2015 года.</t>
  </si>
  <si>
    <t>Приобретение дезинфицирующих средств для ликвидации последствий ЧС (Постановление № 129 от 30.07.2015 г. «О введении режима ЧС»). Дальнейшее расходование средств не планируется в связи с отсутствием необходимости.</t>
  </si>
  <si>
    <t>Освоение планируется в 4 квартале 2015 года.</t>
  </si>
  <si>
    <t>Исполнение мероприятий планируется в 4 квартале 2015 года.</t>
  </si>
  <si>
    <t>Мероприятия запланированы на 4 квартал 2015 года.</t>
  </si>
  <si>
    <t>Мероприятия выполняются согласно плану-графику</t>
  </si>
  <si>
    <t>Диспансеризация муниципальных служащих запланирована на октябрь 2015 года.</t>
  </si>
  <si>
    <t>Мероприятия запланированы на 4 квартал 2015 года, согласно графика прохождения курсовой переподготовки.</t>
  </si>
  <si>
    <t>Мероприятие по приобретению тематических плакатов запланировано на 4 квартал 2015 года. По мероприятию "Проведение тренировок, учений, занятий органов управления ГО и  ЧС" проведен методический сбор в 1 квартале 2015 года без затрата финансовых средств.</t>
  </si>
  <si>
    <t>Щугарева Ю.Н.</t>
  </si>
  <si>
    <t xml:space="preserve">Начальник управления экономики, реформ и программ администрации Белоярского района                                                                                                                                                   </t>
  </si>
  <si>
    <t>Исп. Гусельникова Е.А.</t>
  </si>
  <si>
    <t>средства выделены на трудоустройство молодежи (21 человек)</t>
  </si>
  <si>
    <t>Выполнены работы по реконструкции крыльца МАУ «Дворец спорта», доп.средства предусмотрены для расчета  по доп.работам.</t>
  </si>
  <si>
    <t xml:space="preserve">Организован контроль за исполнением условий муниципального контракта на обслуживание городской системы видеонаблюдения. Осуществлена частичная оплата по контракту в размере 233,3 тыс. рублей. </t>
  </si>
  <si>
    <t xml:space="preserve">Заключен МК на ремонт элементов благоустройства автомобильных дорог. Оплата по факту выполненных работ. 
Заключено 2 МК на разработку ПД на установку светофоров. </t>
  </si>
  <si>
    <t xml:space="preserve">Информация по вводу жилья, объектов соцкультбыта и стройиндустрии по Белоярскому району за 9 месяцев 2015 года
</t>
  </si>
  <si>
    <t>о достижении целевых показателей о реализации муниципальных программ Белоярского района за 
9 месяцев 2015 года</t>
  </si>
  <si>
    <t>о достижении целевых показателей о реализации муниципальных программ городского и сельских поселений 
в границах Белоярского района за 
9 месяцев 2015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</si>
</sst>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р_._-;\-* #,##0_р_._-;_-* &quot;-&quot;_р_._-;_-@_-"/>
    <numFmt numFmtId="164" formatCode="_-* #,##0.0_р_._-;\-* #,##0.0_р_._-;_-* &quot;-&quot;?_р_._-;_-@_-"/>
    <numFmt numFmtId="165" formatCode="0.0"/>
    <numFmt numFmtId="166" formatCode="0.0%"/>
    <numFmt numFmtId="167" formatCode="#,##0_р_."/>
    <numFmt numFmtId="168" formatCode="#,##0.0_р_.;\-#,##0.0_р_."/>
    <numFmt numFmtId="169" formatCode="00"/>
  </numFmts>
  <fonts count="39" x14ac:knownFonts="1">
    <font>
      <sz val="11"/>
      <color theme="1"/>
      <name val="Calibri"/>
      <family val="2"/>
      <charset val="204"/>
      <scheme val="minor"/>
    </font>
    <font>
      <sz val="10"/>
      <name val="Arial"/>
      <family val="2"/>
      <charset val="204"/>
    </font>
    <font>
      <sz val="11"/>
      <color theme="1"/>
      <name val="Calibri"/>
      <family val="2"/>
      <charset val="204"/>
      <scheme val="minor"/>
    </font>
    <font>
      <b/>
      <sz val="14"/>
      <color rgb="FF0070C0"/>
      <name val="Times New Roman"/>
      <family val="1"/>
      <charset val="204"/>
    </font>
    <font>
      <sz val="11"/>
      <color rgb="FF0070C0"/>
      <name val="Calibri"/>
      <family val="2"/>
      <charset val="204"/>
      <scheme val="minor"/>
    </font>
    <font>
      <sz val="11"/>
      <color rgb="FF0070C0"/>
      <name val="Times New Roman"/>
      <family val="1"/>
      <charset val="204"/>
    </font>
    <font>
      <b/>
      <sz val="11"/>
      <color rgb="FF0070C0"/>
      <name val="Times New Roman"/>
      <family val="1"/>
      <charset val="204"/>
    </font>
    <font>
      <sz val="10"/>
      <color rgb="FF0070C0"/>
      <name val="Times New Roman"/>
      <family val="1"/>
      <charset val="204"/>
    </font>
    <font>
      <sz val="10.5"/>
      <name val="Times New Roman"/>
      <family val="1"/>
      <charset val="204"/>
    </font>
    <font>
      <b/>
      <sz val="10.5"/>
      <name val="Times New Roman"/>
      <family val="1"/>
      <charset val="204"/>
    </font>
    <font>
      <b/>
      <sz val="10"/>
      <name val="Times New Roman"/>
      <family val="1"/>
      <charset val="204"/>
    </font>
    <font>
      <sz val="11"/>
      <name val="Times New Roman"/>
      <family val="1"/>
      <charset val="204"/>
    </font>
    <font>
      <b/>
      <sz val="11"/>
      <name val="Times New Roman"/>
      <family val="1"/>
      <charset val="204"/>
    </font>
    <font>
      <sz val="10"/>
      <name val="Times New Roman"/>
      <family val="1"/>
      <charset val="204"/>
    </font>
    <font>
      <b/>
      <sz val="14"/>
      <name val="Times New Roman"/>
      <family val="1"/>
      <charset val="204"/>
    </font>
    <font>
      <sz val="11"/>
      <name val="Calibri"/>
      <family val="2"/>
      <charset val="204"/>
      <scheme val="minor"/>
    </font>
    <font>
      <sz val="12"/>
      <name val="Times New Roman"/>
      <family val="1"/>
      <charset val="204"/>
    </font>
    <font>
      <sz val="14"/>
      <name val="Times New Roman"/>
      <family val="1"/>
      <charset val="204"/>
    </font>
    <font>
      <b/>
      <sz val="12"/>
      <name val="Times New Roman"/>
      <family val="1"/>
      <charset val="204"/>
    </font>
    <font>
      <sz val="11"/>
      <name val="Calibri"/>
      <family val="2"/>
      <charset val="204"/>
    </font>
    <font>
      <sz val="11"/>
      <color rgb="FFFF0000"/>
      <name val="Calibri"/>
      <family val="2"/>
      <charset val="204"/>
      <scheme val="minor"/>
    </font>
    <font>
      <b/>
      <sz val="10.5"/>
      <color rgb="FFFF0000"/>
      <name val="Times New Roman"/>
      <family val="1"/>
      <charset val="204"/>
    </font>
    <font>
      <sz val="10.5"/>
      <color rgb="FFFF0000"/>
      <name val="Times New Roman"/>
      <family val="1"/>
      <charset val="204"/>
    </font>
    <font>
      <vertAlign val="superscript"/>
      <sz val="10.5"/>
      <name val="Times New Roman"/>
      <family val="1"/>
      <charset val="204"/>
    </font>
    <font>
      <b/>
      <sz val="8"/>
      <name val="Times New Roman"/>
      <family val="1"/>
      <charset val="204"/>
    </font>
    <font>
      <sz val="11"/>
      <color theme="1"/>
      <name val="Times New Roman"/>
      <family val="1"/>
      <charset val="204"/>
    </font>
    <font>
      <sz val="11"/>
      <color rgb="FFFF0000"/>
      <name val="Times New Roman"/>
      <family val="1"/>
      <charset val="204"/>
    </font>
    <font>
      <sz val="10.5"/>
      <name val="Calibri"/>
      <family val="2"/>
      <charset val="204"/>
      <scheme val="minor"/>
    </font>
    <font>
      <sz val="10"/>
      <color rgb="FFFF0000"/>
      <name val="Times New Roman"/>
      <family val="1"/>
      <charset val="204"/>
    </font>
    <font>
      <b/>
      <sz val="11"/>
      <color rgb="FFFF0000"/>
      <name val="Times New Roman"/>
      <family val="1"/>
      <charset val="204"/>
    </font>
    <font>
      <b/>
      <sz val="10"/>
      <color theme="1"/>
      <name val="Times New Roman"/>
      <family val="1"/>
      <charset val="204"/>
    </font>
    <font>
      <b/>
      <sz val="10.5"/>
      <color theme="1"/>
      <name val="Times New Roman"/>
      <family val="1"/>
      <charset val="204"/>
    </font>
    <font>
      <b/>
      <sz val="12"/>
      <color theme="1"/>
      <name val="Times New Roman"/>
      <family val="1"/>
      <charset val="204"/>
    </font>
    <font>
      <sz val="10"/>
      <color theme="1"/>
      <name val="Times New Roman"/>
      <family val="1"/>
      <charset val="204"/>
    </font>
    <font>
      <b/>
      <sz val="11"/>
      <color theme="1"/>
      <name val="Times New Roman"/>
      <family val="1"/>
      <charset val="204"/>
    </font>
    <font>
      <b/>
      <u/>
      <sz val="10.5"/>
      <name val="Times New Roman"/>
      <family val="1"/>
      <charset val="204"/>
    </font>
    <font>
      <vertAlign val="superscript"/>
      <sz val="12"/>
      <name val="Times New Roman"/>
      <family val="1"/>
      <charset val="204"/>
    </font>
    <font>
      <u/>
      <sz val="12"/>
      <name val="Times New Roman"/>
      <family val="1"/>
      <charset val="204"/>
    </font>
    <font>
      <sz val="8"/>
      <name val="Times New Roman"/>
      <family val="1"/>
      <charset val="204"/>
    </font>
  </fonts>
  <fills count="9">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alignment wrapText="1"/>
    </xf>
    <xf numFmtId="0" fontId="1" fillId="0" borderId="0"/>
    <xf numFmtId="9" fontId="2" fillId="0" borderId="0" applyFont="0" applyFill="0" applyBorder="0" applyAlignment="0" applyProtection="0"/>
  </cellStyleXfs>
  <cellXfs count="438">
    <xf numFmtId="0" fontId="0" fillId="0" borderId="0" xfId="0"/>
    <xf numFmtId="0" fontId="3" fillId="0" borderId="0" xfId="0" applyFont="1" applyAlignment="1">
      <alignment vertical="center"/>
    </xf>
    <xf numFmtId="0" fontId="4" fillId="0" borderId="0" xfId="0" applyFont="1"/>
    <xf numFmtId="0" fontId="5" fillId="0" borderId="0" xfId="0" applyFont="1" applyAlignment="1">
      <alignment vertical="center"/>
    </xf>
    <xf numFmtId="0" fontId="5"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vertical="center" wrapText="1"/>
    </xf>
    <xf numFmtId="0" fontId="5" fillId="5" borderId="1" xfId="0" applyFont="1" applyFill="1" applyBorder="1" applyAlignment="1">
      <alignment vertical="center" wrapText="1"/>
    </xf>
    <xf numFmtId="0" fontId="5" fillId="2" borderId="1" xfId="0" applyFont="1" applyFill="1" applyBorder="1" applyAlignment="1">
      <alignment vertical="center" wrapText="1"/>
    </xf>
    <xf numFmtId="0" fontId="5" fillId="0" borderId="1" xfId="0" applyFont="1" applyBorder="1" applyAlignment="1">
      <alignment vertical="center" wrapText="1"/>
    </xf>
    <xf numFmtId="0" fontId="6" fillId="6" borderId="0" xfId="0" applyFont="1" applyFill="1" applyAlignment="1">
      <alignment vertical="center"/>
    </xf>
    <xf numFmtId="0" fontId="8" fillId="5" borderId="1" xfId="0" applyFont="1" applyFill="1" applyBorder="1" applyAlignment="1">
      <alignment horizontal="center" vertical="center" wrapText="1"/>
    </xf>
    <xf numFmtId="0" fontId="9" fillId="5" borderId="1" xfId="0" applyFont="1" applyFill="1" applyBorder="1" applyAlignment="1">
      <alignment vertical="center" wrapText="1"/>
    </xf>
    <xf numFmtId="164" fontId="10" fillId="5" borderId="1" xfId="0" applyNumberFormat="1" applyFont="1" applyFill="1" applyBorder="1" applyAlignment="1">
      <alignment horizontal="center" vertical="center" wrapText="1"/>
    </xf>
    <xf numFmtId="164" fontId="9" fillId="5" borderId="1" xfId="0" applyNumberFormat="1" applyFont="1" applyFill="1" applyBorder="1" applyAlignment="1">
      <alignment vertical="center" wrapText="1"/>
    </xf>
    <xf numFmtId="0" fontId="12" fillId="5" borderId="0" xfId="0" applyFont="1" applyFill="1" applyAlignment="1">
      <alignment vertical="center"/>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164" fontId="13" fillId="2" borderId="1" xfId="0" applyNumberFormat="1" applyFont="1" applyFill="1" applyBorder="1" applyAlignment="1">
      <alignment horizontal="center" vertical="center" wrapText="1"/>
    </xf>
    <xf numFmtId="164" fontId="11" fillId="2" borderId="1" xfId="0" applyNumberFormat="1" applyFont="1" applyFill="1" applyBorder="1" applyAlignment="1">
      <alignment horizontal="center" vertical="center"/>
    </xf>
    <xf numFmtId="164" fontId="8" fillId="2" borderId="1" xfId="0" applyNumberFormat="1" applyFont="1" applyFill="1" applyBorder="1" applyAlignment="1">
      <alignment vertical="center" wrapText="1"/>
    </xf>
    <xf numFmtId="164" fontId="10" fillId="2" borderId="1" xfId="0" applyNumberFormat="1" applyFont="1" applyFill="1" applyBorder="1" applyAlignment="1">
      <alignment horizontal="center" vertical="center" wrapText="1"/>
    </xf>
    <xf numFmtId="0" fontId="11" fillId="2" borderId="0" xfId="0" applyFont="1" applyFill="1" applyAlignment="1">
      <alignment vertical="center"/>
    </xf>
    <xf numFmtId="0" fontId="8" fillId="0" borderId="1" xfId="0" applyFont="1" applyFill="1" applyBorder="1" applyAlignment="1">
      <alignment horizontal="center" vertical="center" wrapText="1"/>
    </xf>
    <xf numFmtId="0" fontId="11" fillId="0" borderId="1" xfId="0" applyFont="1" applyBorder="1" applyAlignment="1">
      <alignment vertical="center" wrapText="1"/>
    </xf>
    <xf numFmtId="164" fontId="13" fillId="0" borderId="1" xfId="0" applyNumberFormat="1" applyFont="1" applyFill="1" applyBorder="1" applyAlignment="1">
      <alignment horizontal="center" vertical="center" wrapText="1"/>
    </xf>
    <xf numFmtId="164" fontId="8" fillId="0" borderId="1" xfId="0" applyNumberFormat="1" applyFont="1" applyFill="1" applyBorder="1" applyAlignment="1">
      <alignment vertical="center" wrapText="1"/>
    </xf>
    <xf numFmtId="164" fontId="10" fillId="6" borderId="1" xfId="0" applyNumberFormat="1" applyFont="1" applyFill="1" applyBorder="1" applyAlignment="1">
      <alignment horizontal="center" vertical="center" wrapText="1"/>
    </xf>
    <xf numFmtId="0" fontId="11" fillId="0" borderId="0" xfId="0" applyFont="1" applyFill="1" applyAlignment="1">
      <alignment vertical="center"/>
    </xf>
    <xf numFmtId="0" fontId="11" fillId="0" borderId="0" xfId="0" applyFont="1" applyAlignment="1">
      <alignment horizontal="center" vertical="center"/>
    </xf>
    <xf numFmtId="0" fontId="11" fillId="0" borderId="0" xfId="0" applyFont="1" applyAlignment="1">
      <alignment vertical="center"/>
    </xf>
    <xf numFmtId="164" fontId="11" fillId="0" borderId="0" xfId="0" applyNumberFormat="1" applyFont="1" applyAlignment="1">
      <alignment vertical="center"/>
    </xf>
    <xf numFmtId="0" fontId="8" fillId="0" borderId="1" xfId="0" applyFont="1" applyBorder="1" applyAlignment="1">
      <alignment horizontal="center" vertical="center" wrapText="1"/>
    </xf>
    <xf numFmtId="0" fontId="13" fillId="0" borderId="1" xfId="0" applyFont="1" applyFill="1" applyBorder="1" applyAlignment="1">
      <alignment horizontal="center" vertical="center"/>
    </xf>
    <xf numFmtId="164" fontId="13" fillId="6"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8" fillId="0" borderId="1" xfId="0" applyFont="1" applyFill="1" applyBorder="1" applyAlignment="1">
      <alignment vertical="center" wrapText="1"/>
    </xf>
    <xf numFmtId="0" fontId="13" fillId="5" borderId="1" xfId="0" applyFont="1" applyFill="1" applyBorder="1" applyAlignment="1">
      <alignment horizontal="center" vertical="center"/>
    </xf>
    <xf numFmtId="0" fontId="11" fillId="5" borderId="0" xfId="0" applyFont="1" applyFill="1" applyAlignment="1">
      <alignment vertical="center"/>
    </xf>
    <xf numFmtId="164" fontId="8" fillId="2" borderId="1" xfId="0" applyNumberFormat="1" applyFont="1" applyFill="1" applyBorder="1" applyAlignment="1">
      <alignment horizontal="center" vertical="center" wrapText="1"/>
    </xf>
    <xf numFmtId="0" fontId="12" fillId="0" borderId="0" xfId="0" applyFont="1" applyFill="1" applyAlignment="1">
      <alignment vertical="center"/>
    </xf>
    <xf numFmtId="0" fontId="13" fillId="0" borderId="1" xfId="0" applyNumberFormat="1" applyFont="1" applyFill="1" applyBorder="1" applyAlignment="1" applyProtection="1">
      <alignment horizontal="left" vertical="center" wrapText="1"/>
    </xf>
    <xf numFmtId="0" fontId="11" fillId="2" borderId="5" xfId="0" applyFont="1" applyFill="1" applyBorder="1" applyAlignment="1">
      <alignment horizontal="left" vertical="center" wrapText="1"/>
    </xf>
    <xf numFmtId="164" fontId="13" fillId="0" borderId="1" xfId="0" applyNumberFormat="1" applyFont="1" applyBorder="1" applyAlignment="1">
      <alignment horizontal="center" vertical="center" wrapText="1"/>
    </xf>
    <xf numFmtId="164" fontId="13" fillId="2" borderId="1" xfId="0" applyNumberFormat="1" applyFont="1" applyFill="1" applyBorder="1" applyAlignment="1">
      <alignment horizontal="center" vertical="center"/>
    </xf>
    <xf numFmtId="0" fontId="12" fillId="5" borderId="1" xfId="0" applyFont="1" applyFill="1" applyBorder="1" applyAlignment="1">
      <alignment horizontal="center" vertical="center"/>
    </xf>
    <xf numFmtId="164" fontId="10" fillId="5" borderId="1"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0" fontId="13" fillId="0" borderId="1" xfId="0" applyFont="1" applyBorder="1" applyAlignment="1">
      <alignment vertical="top" wrapText="1"/>
    </xf>
    <xf numFmtId="164" fontId="13" fillId="0" borderId="1" xfId="0" applyNumberFormat="1" applyFont="1" applyBorder="1" applyAlignment="1">
      <alignment horizontal="center" vertical="center"/>
    </xf>
    <xf numFmtId="0" fontId="11" fillId="0" borderId="1" xfId="0" applyFont="1" applyFill="1" applyBorder="1" applyAlignment="1">
      <alignment horizontal="left" vertical="center" wrapText="1"/>
    </xf>
    <xf numFmtId="16" fontId="16" fillId="2" borderId="1" xfId="0" applyNumberFormat="1" applyFont="1" applyFill="1" applyBorder="1" applyAlignment="1">
      <alignment horizontal="center" vertical="top" wrapText="1"/>
    </xf>
    <xf numFmtId="0" fontId="11" fillId="0" borderId="0" xfId="0" applyFont="1" applyAlignment="1">
      <alignment horizontal="left" vertical="center"/>
    </xf>
    <xf numFmtId="0" fontId="15" fillId="2" borderId="0" xfId="0" applyFont="1" applyFill="1"/>
    <xf numFmtId="164" fontId="11" fillId="0" borderId="1" xfId="0" applyNumberFormat="1" applyFont="1" applyBorder="1" applyAlignment="1">
      <alignment horizontal="center" vertical="center" wrapText="1"/>
    </xf>
    <xf numFmtId="0" fontId="13" fillId="6" borderId="1" xfId="0" applyFont="1" applyFill="1" applyBorder="1" applyAlignment="1">
      <alignment vertical="top" wrapText="1"/>
    </xf>
    <xf numFmtId="0" fontId="18" fillId="6" borderId="5" xfId="0" applyFont="1" applyFill="1" applyBorder="1" applyAlignment="1">
      <alignment horizontal="left" vertical="center" wrapText="1"/>
    </xf>
    <xf numFmtId="164" fontId="10" fillId="6" borderId="1" xfId="0" applyNumberFormat="1" applyFont="1" applyFill="1" applyBorder="1" applyAlignment="1">
      <alignment horizontal="center" vertical="center"/>
    </xf>
    <xf numFmtId="164" fontId="13" fillId="6" borderId="1" xfId="0" applyNumberFormat="1" applyFont="1" applyFill="1" applyBorder="1" applyAlignment="1">
      <alignment horizontal="center" vertical="center"/>
    </xf>
    <xf numFmtId="164" fontId="9" fillId="0" borderId="1" xfId="0" applyNumberFormat="1" applyFont="1" applyFill="1" applyBorder="1" applyAlignment="1">
      <alignment horizontal="right" vertical="center" wrapText="1"/>
    </xf>
    <xf numFmtId="0" fontId="11" fillId="6" borderId="0" xfId="0" applyFont="1" applyFill="1" applyAlignment="1">
      <alignment vertical="center"/>
    </xf>
    <xf numFmtId="164" fontId="11" fillId="2" borderId="5" xfId="0" applyNumberFormat="1" applyFont="1" applyFill="1" applyBorder="1" applyAlignment="1">
      <alignment horizontal="right" vertical="center" wrapText="1"/>
    </xf>
    <xf numFmtId="0" fontId="11" fillId="2" borderId="5" xfId="0" applyFont="1" applyFill="1" applyBorder="1" applyAlignment="1">
      <alignment horizontal="right" vertical="center" wrapText="1"/>
    </xf>
    <xf numFmtId="164" fontId="13" fillId="2" borderId="1" xfId="0" applyNumberFormat="1" applyFont="1" applyFill="1" applyBorder="1" applyAlignment="1">
      <alignment horizontal="right" vertical="center" wrapText="1"/>
    </xf>
    <xf numFmtId="164" fontId="13" fillId="0" borderId="1" xfId="0" applyNumberFormat="1" applyFont="1" applyBorder="1" applyAlignment="1">
      <alignment horizontal="right" vertical="center"/>
    </xf>
    <xf numFmtId="164" fontId="13" fillId="0" borderId="1" xfId="0" applyNumberFormat="1" applyFont="1" applyBorder="1" applyAlignment="1">
      <alignment horizontal="right" vertical="center" wrapText="1"/>
    </xf>
    <xf numFmtId="0" fontId="11" fillId="2" borderId="2" xfId="0" applyFont="1" applyFill="1" applyBorder="1" applyAlignment="1">
      <alignment vertical="center" wrapText="1"/>
    </xf>
    <xf numFmtId="164" fontId="11" fillId="2" borderId="2" xfId="0" applyNumberFormat="1" applyFont="1" applyFill="1" applyBorder="1" applyAlignment="1">
      <alignment vertical="center" wrapText="1"/>
    </xf>
    <xf numFmtId="0" fontId="11" fillId="0" borderId="2" xfId="0" applyFont="1" applyFill="1" applyBorder="1" applyAlignment="1">
      <alignment vertical="center" wrapText="1"/>
    </xf>
    <xf numFmtId="0" fontId="18" fillId="0" borderId="5" xfId="0" applyFont="1" applyFill="1" applyBorder="1" applyAlignment="1">
      <alignment horizontal="left" vertical="center" wrapText="1"/>
    </xf>
    <xf numFmtId="164" fontId="9" fillId="5" borderId="1" xfId="0" applyNumberFormat="1" applyFont="1" applyFill="1" applyBorder="1" applyAlignment="1">
      <alignment horizontal="right" vertical="center" wrapText="1"/>
    </xf>
    <xf numFmtId="16" fontId="16" fillId="0" borderId="1" xfId="0" applyNumberFormat="1" applyFont="1" applyBorder="1" applyAlignment="1">
      <alignment horizontal="center" vertical="top" wrapText="1"/>
    </xf>
    <xf numFmtId="16" fontId="18" fillId="6" borderId="1" xfId="0" applyNumberFormat="1" applyFont="1" applyFill="1" applyBorder="1" applyAlignment="1">
      <alignment vertical="top" wrapText="1"/>
    </xf>
    <xf numFmtId="0" fontId="12" fillId="6" borderId="1" xfId="0" applyFont="1" applyFill="1" applyBorder="1" applyAlignment="1">
      <alignment horizontal="left" vertical="center" wrapText="1"/>
    </xf>
    <xf numFmtId="164" fontId="9" fillId="6" borderId="1" xfId="0" applyNumberFormat="1" applyFont="1" applyFill="1" applyBorder="1" applyAlignment="1">
      <alignment horizontal="right" vertical="center" wrapText="1"/>
    </xf>
    <xf numFmtId="0" fontId="12" fillId="2" borderId="0" xfId="0" applyFont="1" applyFill="1" applyAlignment="1">
      <alignment vertical="center"/>
    </xf>
    <xf numFmtId="0" fontId="11" fillId="2" borderId="1" xfId="0" applyFont="1" applyFill="1" applyBorder="1" applyAlignment="1">
      <alignment horizontal="left" vertical="center" wrapText="1"/>
    </xf>
    <xf numFmtId="164" fontId="9" fillId="2" borderId="1" xfId="0" applyNumberFormat="1" applyFont="1" applyFill="1" applyBorder="1" applyAlignment="1">
      <alignment horizontal="right" vertical="center" wrapText="1"/>
    </xf>
    <xf numFmtId="16" fontId="18" fillId="0" borderId="1" xfId="0" applyNumberFormat="1" applyFont="1" applyBorder="1" applyAlignment="1">
      <alignment horizontal="center" vertical="top" wrapText="1"/>
    </xf>
    <xf numFmtId="0" fontId="12" fillId="0" borderId="1" xfId="0" applyFont="1" applyFill="1" applyBorder="1" applyAlignment="1">
      <alignment horizontal="left" vertical="center" wrapText="1"/>
    </xf>
    <xf numFmtId="164" fontId="10" fillId="0" borderId="1" xfId="0" applyNumberFormat="1" applyFont="1" applyBorder="1" applyAlignment="1">
      <alignment horizontal="center" vertical="center"/>
    </xf>
    <xf numFmtId="0" fontId="12" fillId="0" borderId="0" xfId="0" applyFont="1" applyAlignment="1">
      <alignment vertical="center"/>
    </xf>
    <xf numFmtId="164" fontId="11" fillId="0" borderId="1" xfId="0" applyNumberFormat="1" applyFont="1" applyBorder="1" applyAlignment="1">
      <alignment vertical="center"/>
    </xf>
    <xf numFmtId="0" fontId="11" fillId="6" borderId="1" xfId="0" applyFont="1" applyFill="1" applyBorder="1" applyAlignment="1">
      <alignment vertical="center" wrapText="1"/>
    </xf>
    <xf numFmtId="0" fontId="9" fillId="0" borderId="1" xfId="0" applyFont="1" applyBorder="1" applyAlignment="1">
      <alignment horizontal="center" vertical="center"/>
    </xf>
    <xf numFmtId="0" fontId="15" fillId="0" borderId="0" xfId="0" applyFont="1"/>
    <xf numFmtId="0" fontId="8" fillId="0" borderId="1" xfId="0" applyFont="1" applyBorder="1" applyAlignment="1">
      <alignment vertical="center" wrapText="1" shrinkToFit="1"/>
    </xf>
    <xf numFmtId="0" fontId="8" fillId="0" borderId="1" xfId="0" applyFont="1" applyBorder="1" applyAlignment="1">
      <alignment horizontal="center" vertical="center"/>
    </xf>
    <xf numFmtId="9" fontId="8" fillId="0" borderId="1" xfId="3" applyFont="1" applyBorder="1" applyAlignment="1">
      <alignment horizontal="center" vertical="center"/>
    </xf>
    <xf numFmtId="0" fontId="8" fillId="0" borderId="1" xfId="0" applyFont="1" applyBorder="1"/>
    <xf numFmtId="0" fontId="11" fillId="2" borderId="1" xfId="0" applyFont="1" applyFill="1" applyBorder="1" applyAlignment="1">
      <alignment vertical="center" wrapText="1"/>
    </xf>
    <xf numFmtId="9" fontId="8" fillId="0" borderId="1" xfId="3" applyNumberFormat="1" applyFont="1" applyBorder="1" applyAlignment="1">
      <alignment horizontal="center" vertical="center"/>
    </xf>
    <xf numFmtId="0" fontId="8" fillId="0" borderId="1" xfId="0" applyFont="1" applyBorder="1" applyAlignment="1">
      <alignment horizontal="center" vertical="center" wrapText="1" shrinkToFit="1"/>
    </xf>
    <xf numFmtId="0" fontId="22" fillId="0" borderId="1" xfId="0" applyFont="1" applyBorder="1" applyAlignment="1">
      <alignment horizontal="center" vertical="center"/>
    </xf>
    <xf numFmtId="0" fontId="20" fillId="0" borderId="0" xfId="0" applyFont="1"/>
    <xf numFmtId="0" fontId="8" fillId="0" borderId="5" xfId="0" applyFont="1" applyBorder="1" applyAlignment="1">
      <alignment horizontal="center" vertical="center" wrapText="1" shrinkToFit="1"/>
    </xf>
    <xf numFmtId="41" fontId="8" fillId="0" borderId="1" xfId="0" applyNumberFormat="1" applyFont="1" applyBorder="1" applyAlignment="1">
      <alignment horizontal="center" vertical="center" wrapText="1" shrinkToFit="1"/>
    </xf>
    <xf numFmtId="166" fontId="8" fillId="0" borderId="1" xfId="3" applyNumberFormat="1" applyFont="1" applyBorder="1" applyAlignment="1">
      <alignment horizontal="center" vertical="center"/>
    </xf>
    <xf numFmtId="49" fontId="8" fillId="0" borderId="1" xfId="0" applyNumberFormat="1" applyFont="1" applyBorder="1" applyAlignment="1">
      <alignment vertical="center" wrapText="1" shrinkToFit="1"/>
    </xf>
    <xf numFmtId="0" fontId="11" fillId="0" borderId="1" xfId="0" applyFont="1" applyFill="1" applyBorder="1" applyAlignment="1">
      <alignment vertical="center" wrapText="1"/>
    </xf>
    <xf numFmtId="165" fontId="11" fillId="0" borderId="0" xfId="0" applyNumberFormat="1" applyFont="1" applyAlignment="1">
      <alignment horizontal="center" vertical="center"/>
    </xf>
    <xf numFmtId="0" fontId="11" fillId="0" borderId="0" xfId="0" applyFont="1" applyAlignment="1">
      <alignment horizontal="right" vertical="center" wrapText="1"/>
    </xf>
    <xf numFmtId="0" fontId="8" fillId="0" borderId="2" xfId="0" applyFont="1" applyBorder="1" applyAlignment="1">
      <alignment horizontal="center" vertical="center" wrapText="1"/>
    </xf>
    <xf numFmtId="0" fontId="9" fillId="7" borderId="1" xfId="0" applyFont="1" applyFill="1" applyBorder="1" applyAlignment="1">
      <alignment horizontal="center" vertical="center"/>
    </xf>
    <xf numFmtId="0" fontId="9" fillId="6" borderId="1" xfId="0" applyFont="1" applyFill="1" applyBorder="1" applyAlignment="1">
      <alignment horizontal="center" vertical="center"/>
    </xf>
    <xf numFmtId="0" fontId="15" fillId="6" borderId="0" xfId="0" applyFont="1" applyFill="1"/>
    <xf numFmtId="0" fontId="8" fillId="0" borderId="1" xfId="0" applyFont="1" applyBorder="1" applyAlignment="1">
      <alignment vertical="center" wrapText="1"/>
    </xf>
    <xf numFmtId="9" fontId="8" fillId="0" borderId="1" xfId="3" applyNumberFormat="1" applyFont="1" applyBorder="1" applyAlignment="1">
      <alignment horizontal="center" vertical="center" wrapText="1"/>
    </xf>
    <xf numFmtId="0" fontId="10" fillId="0" borderId="1" xfId="0" applyFont="1" applyBorder="1" applyAlignment="1">
      <alignment vertical="top" wrapText="1"/>
    </xf>
    <xf numFmtId="0" fontId="11" fillId="6" borderId="5" xfId="0" applyFont="1" applyFill="1" applyBorder="1" applyAlignment="1">
      <alignment vertical="center" wrapText="1"/>
    </xf>
    <xf numFmtId="0" fontId="10" fillId="0" borderId="1" xfId="0" applyFont="1" applyBorder="1" applyAlignment="1">
      <alignment horizontal="center" vertical="top" wrapText="1"/>
    </xf>
    <xf numFmtId="0" fontId="11" fillId="0" borderId="5" xfId="0" applyFont="1" applyBorder="1" applyAlignment="1">
      <alignment vertical="center" wrapText="1"/>
    </xf>
    <xf numFmtId="0" fontId="10" fillId="0" borderId="1" xfId="0" applyFont="1" applyBorder="1" applyAlignment="1">
      <alignment horizontal="right" vertical="top" wrapText="1"/>
    </xf>
    <xf numFmtId="0" fontId="11" fillId="5" borderId="5" xfId="0" applyFont="1" applyFill="1" applyBorder="1" applyAlignment="1">
      <alignment vertical="center" wrapText="1"/>
    </xf>
    <xf numFmtId="0" fontId="16" fillId="0" borderId="5" xfId="0" applyFont="1" applyBorder="1" applyAlignment="1">
      <alignment vertical="center" wrapText="1"/>
    </xf>
    <xf numFmtId="0" fontId="24" fillId="0" borderId="1" xfId="0" applyFont="1" applyBorder="1" applyAlignment="1">
      <alignment vertical="center" wrapText="1"/>
    </xf>
    <xf numFmtId="16" fontId="24" fillId="0" borderId="1" xfId="0" applyNumberFormat="1" applyFont="1" applyBorder="1" applyAlignment="1">
      <alignment horizontal="center" vertical="center"/>
    </xf>
    <xf numFmtId="0" fontId="16" fillId="0" borderId="8" xfId="0" applyFont="1" applyBorder="1" applyAlignment="1">
      <alignment horizontal="left" vertical="center" wrapText="1"/>
    </xf>
    <xf numFmtId="0" fontId="16" fillId="0" borderId="8" xfId="0" applyNumberFormat="1" applyFont="1" applyBorder="1" applyAlignment="1">
      <alignment horizontal="left" vertical="center" wrapText="1"/>
    </xf>
    <xf numFmtId="0" fontId="10" fillId="6" borderId="1" xfId="0" applyFont="1" applyFill="1" applyBorder="1" applyAlignment="1">
      <alignment vertical="center" wrapText="1"/>
    </xf>
    <xf numFmtId="0" fontId="13" fillId="0" borderId="1" xfId="0" applyFont="1" applyBorder="1" applyAlignment="1">
      <alignment vertical="center" wrapText="1"/>
    </xf>
    <xf numFmtId="0" fontId="10" fillId="0" borderId="1" xfId="0" applyFont="1" applyBorder="1" applyAlignment="1">
      <alignment vertical="center" wrapText="1"/>
    </xf>
    <xf numFmtId="0" fontId="16" fillId="0" borderId="5" xfId="0" applyFont="1" applyFill="1" applyBorder="1" applyAlignment="1">
      <alignment vertical="center" wrapText="1"/>
    </xf>
    <xf numFmtId="0" fontId="16" fillId="0" borderId="5" xfId="0" applyFont="1" applyBorder="1" applyAlignment="1">
      <alignment horizontal="left" vertical="center" wrapText="1" shrinkToFit="1"/>
    </xf>
    <xf numFmtId="0" fontId="15" fillId="6" borderId="0" xfId="0" applyFont="1" applyFill="1" applyAlignment="1">
      <alignment vertical="center"/>
    </xf>
    <xf numFmtId="166" fontId="8" fillId="0" borderId="1" xfId="3" applyNumberFormat="1" applyFont="1" applyBorder="1" applyAlignment="1">
      <alignment horizontal="center" vertical="center" wrapText="1"/>
    </xf>
    <xf numFmtId="0" fontId="8" fillId="0" borderId="1" xfId="0" applyFont="1" applyBorder="1" applyAlignment="1">
      <alignment vertical="top" wrapText="1"/>
    </xf>
    <xf numFmtId="164" fontId="9" fillId="5" borderId="1" xfId="0" applyNumberFormat="1" applyFont="1" applyFill="1" applyBorder="1" applyAlignment="1">
      <alignment horizontal="center" vertical="center" wrapText="1"/>
    </xf>
    <xf numFmtId="16" fontId="12" fillId="0" borderId="1" xfId="0" applyNumberFormat="1" applyFont="1" applyBorder="1" applyAlignment="1">
      <alignment vertical="top" wrapText="1"/>
    </xf>
    <xf numFmtId="0" fontId="25" fillId="0" borderId="0" xfId="0" applyFont="1" applyAlignment="1">
      <alignment vertical="center"/>
    </xf>
    <xf numFmtId="16" fontId="12" fillId="0" borderId="1" xfId="0" applyNumberFormat="1" applyFont="1" applyBorder="1" applyAlignment="1">
      <alignment horizontal="center" vertical="top" wrapText="1"/>
    </xf>
    <xf numFmtId="0" fontId="13" fillId="0" borderId="1" xfId="0" applyFont="1" applyBorder="1" applyAlignment="1">
      <alignment horizontal="left" vertical="center" wrapText="1"/>
    </xf>
    <xf numFmtId="0" fontId="26" fillId="0" borderId="5" xfId="0" applyFont="1" applyBorder="1" applyAlignment="1">
      <alignment vertical="center" wrapText="1"/>
    </xf>
    <xf numFmtId="0" fontId="13" fillId="0" borderId="1" xfId="0" applyFont="1" applyBorder="1" applyAlignment="1">
      <alignment horizontal="justify"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27" fillId="0" borderId="1" xfId="0" applyFont="1" applyBorder="1"/>
    <xf numFmtId="0" fontId="10" fillId="0" borderId="9" xfId="0" applyFont="1" applyBorder="1" applyAlignment="1">
      <alignment vertical="top" wrapText="1"/>
    </xf>
    <xf numFmtId="0" fontId="12" fillId="0" borderId="5" xfId="0" applyFont="1" applyBorder="1" applyAlignment="1">
      <alignment vertical="center" wrapText="1"/>
    </xf>
    <xf numFmtId="16" fontId="10" fillId="0" borderId="1" xfId="0" applyNumberFormat="1" applyFont="1" applyBorder="1" applyAlignment="1">
      <alignment horizontal="center" vertical="top" wrapText="1"/>
    </xf>
    <xf numFmtId="16" fontId="10" fillId="0" borderId="1" xfId="0" applyNumberFormat="1" applyFont="1" applyBorder="1" applyAlignment="1">
      <alignment vertical="top" wrapText="1"/>
    </xf>
    <xf numFmtId="0" fontId="8" fillId="0" borderId="1" xfId="0" applyFont="1" applyBorder="1" applyAlignment="1">
      <alignment horizontal="left" vertical="top" wrapText="1"/>
    </xf>
    <xf numFmtId="0" fontId="11" fillId="5" borderId="1" xfId="0" applyFont="1" applyFill="1" applyBorder="1" applyAlignment="1">
      <alignment vertical="center" wrapText="1"/>
    </xf>
    <xf numFmtId="0" fontId="11" fillId="5" borderId="8" xfId="0" applyFont="1" applyFill="1" applyBorder="1" applyAlignment="1">
      <alignment horizontal="left" vertical="center" wrapText="1"/>
    </xf>
    <xf numFmtId="0" fontId="8" fillId="0" borderId="1" xfId="0" applyFont="1" applyBorder="1" applyAlignment="1">
      <alignment horizontal="left" vertical="center" wrapText="1" shrinkToFit="1"/>
    </xf>
    <xf numFmtId="165" fontId="8"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3" fillId="6" borderId="1" xfId="0" applyFont="1" applyFill="1" applyBorder="1" applyAlignment="1">
      <alignment vertical="center" wrapText="1"/>
    </xf>
    <xf numFmtId="0" fontId="11" fillId="0" borderId="8" xfId="0" applyFont="1" applyBorder="1" applyAlignment="1">
      <alignment vertical="center" wrapText="1"/>
    </xf>
    <xf numFmtId="0" fontId="11" fillId="0" borderId="0" xfId="0" applyFont="1" applyAlignment="1">
      <alignment vertical="center" wrapText="1"/>
    </xf>
    <xf numFmtId="0" fontId="11" fillId="0" borderId="5"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64" fontId="9" fillId="2" borderId="1" xfId="0" applyNumberFormat="1" applyFont="1" applyFill="1" applyBorder="1" applyAlignment="1">
      <alignment horizontal="center" vertical="center" wrapText="1"/>
    </xf>
    <xf numFmtId="0" fontId="11" fillId="2" borderId="5" xfId="0" applyFont="1" applyFill="1" applyBorder="1" applyAlignment="1">
      <alignment vertical="center" wrapText="1"/>
    </xf>
    <xf numFmtId="164" fontId="13" fillId="0" borderId="1" xfId="0" applyNumberFormat="1" applyFont="1" applyBorder="1" applyAlignment="1">
      <alignment vertical="center" wrapText="1"/>
    </xf>
    <xf numFmtId="0" fontId="8" fillId="0" borderId="1" xfId="0" applyFont="1" applyBorder="1" applyAlignment="1">
      <alignment horizontal="center" vertical="center" wrapText="1" shrinkToFit="1"/>
    </xf>
    <xf numFmtId="0" fontId="8" fillId="0" borderId="1" xfId="0" applyFont="1" applyFill="1" applyBorder="1" applyAlignment="1">
      <alignment horizontal="center" vertical="center"/>
    </xf>
    <xf numFmtId="16" fontId="18" fillId="0" borderId="1" xfId="0" applyNumberFormat="1" applyFont="1" applyBorder="1" applyAlignment="1">
      <alignment vertical="top" wrapText="1"/>
    </xf>
    <xf numFmtId="0" fontId="14" fillId="0" borderId="0" xfId="0" applyFont="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shrinkToFit="1"/>
    </xf>
    <xf numFmtId="165" fontId="11" fillId="2" borderId="2" xfId="0" applyNumberFormat="1" applyFont="1" applyFill="1" applyBorder="1" applyAlignment="1">
      <alignment vertical="center" wrapText="1"/>
    </xf>
    <xf numFmtId="165" fontId="11" fillId="6" borderId="2" xfId="0" applyNumberFormat="1" applyFont="1" applyFill="1" applyBorder="1" applyAlignment="1">
      <alignment horizontal="right" vertical="center" wrapText="1"/>
    </xf>
    <xf numFmtId="0" fontId="9" fillId="6" borderId="1" xfId="0" applyFont="1" applyFill="1" applyBorder="1" applyAlignment="1">
      <alignment vertical="center" wrapText="1"/>
    </xf>
    <xf numFmtId="0" fontId="13" fillId="6" borderId="1" xfId="0" applyFont="1" applyFill="1" applyBorder="1" applyAlignment="1">
      <alignment horizontal="justify" vertical="center" wrapText="1"/>
    </xf>
    <xf numFmtId="0" fontId="9" fillId="0" borderId="1" xfId="0" applyFont="1" applyBorder="1" applyAlignment="1">
      <alignment horizontal="center" vertical="top" wrapText="1"/>
    </xf>
    <xf numFmtId="164" fontId="8" fillId="0" borderId="1" xfId="0" applyNumberFormat="1" applyFont="1" applyBorder="1" applyAlignment="1">
      <alignment horizontal="center" vertical="center" wrapText="1"/>
    </xf>
    <xf numFmtId="0" fontId="9" fillId="0" borderId="1" xfId="0" applyFont="1" applyBorder="1" applyAlignment="1">
      <alignment vertical="top" wrapText="1"/>
    </xf>
    <xf numFmtId="16" fontId="9" fillId="0" borderId="1" xfId="0" applyNumberFormat="1" applyFont="1" applyBorder="1" applyAlignment="1">
      <alignment vertical="top" wrapText="1"/>
    </xf>
    <xf numFmtId="14" fontId="9" fillId="0" borderId="1" xfId="0" applyNumberFormat="1" applyFont="1" applyBorder="1" applyAlignment="1">
      <alignment vertical="top" wrapText="1"/>
    </xf>
    <xf numFmtId="0" fontId="13" fillId="0" borderId="1" xfId="0" applyFont="1" applyBorder="1" applyAlignment="1">
      <alignment horizontal="left" vertical="center" wrapText="1" indent="2"/>
    </xf>
    <xf numFmtId="14" fontId="9" fillId="0" borderId="1" xfId="0" applyNumberFormat="1" applyFont="1" applyBorder="1" applyAlignment="1">
      <alignment horizontal="center" vertical="top" wrapText="1"/>
    </xf>
    <xf numFmtId="0" fontId="11" fillId="0" borderId="0" xfId="0" applyFont="1"/>
    <xf numFmtId="164" fontId="8" fillId="0" borderId="1" xfId="0" applyNumberFormat="1" applyFont="1" applyFill="1" applyBorder="1" applyAlignment="1">
      <alignment horizontal="right" vertical="center" wrapText="1"/>
    </xf>
    <xf numFmtId="0" fontId="8" fillId="0" borderId="1" xfId="0" applyFont="1" applyBorder="1" applyAlignment="1">
      <alignment vertical="center"/>
    </xf>
    <xf numFmtId="0" fontId="10" fillId="0" borderId="1" xfId="0" applyFont="1" applyBorder="1" applyAlignment="1">
      <alignment horizontal="center" vertical="center" wrapText="1"/>
    </xf>
    <xf numFmtId="164" fontId="11" fillId="0" borderId="2" xfId="0" applyNumberFormat="1" applyFont="1" applyBorder="1" applyAlignment="1">
      <alignment horizontal="center" vertical="center" wrapText="1"/>
    </xf>
    <xf numFmtId="164" fontId="28" fillId="0" borderId="1" xfId="0" applyNumberFormat="1" applyFont="1" applyBorder="1" applyAlignment="1">
      <alignment horizontal="center" vertical="center" wrapText="1"/>
    </xf>
    <xf numFmtId="164" fontId="28" fillId="6" borderId="1" xfId="0" applyNumberFormat="1" applyFont="1" applyFill="1" applyBorder="1" applyAlignment="1">
      <alignment horizontal="center" vertical="center" wrapText="1"/>
    </xf>
    <xf numFmtId="16" fontId="29" fillId="0" borderId="1" xfId="0" applyNumberFormat="1" applyFont="1" applyBorder="1" applyAlignment="1">
      <alignment vertical="top" wrapText="1"/>
    </xf>
    <xf numFmtId="0" fontId="30" fillId="5" borderId="1" xfId="0" applyFont="1" applyFill="1" applyBorder="1" applyAlignment="1">
      <alignment horizontal="center" vertical="center"/>
    </xf>
    <xf numFmtId="0" fontId="31" fillId="5" borderId="1" xfId="0" applyFont="1" applyFill="1" applyBorder="1" applyAlignment="1">
      <alignment vertical="center" wrapText="1"/>
    </xf>
    <xf numFmtId="164" fontId="30" fillId="5" borderId="1" xfId="0" applyNumberFormat="1" applyFont="1" applyFill="1" applyBorder="1" applyAlignment="1">
      <alignment horizontal="center" vertical="center" wrapText="1"/>
    </xf>
    <xf numFmtId="164" fontId="31" fillId="5" borderId="1" xfId="0" applyNumberFormat="1" applyFont="1" applyFill="1" applyBorder="1" applyAlignment="1">
      <alignment vertical="center" wrapText="1"/>
    </xf>
    <xf numFmtId="164" fontId="31" fillId="5" borderId="1" xfId="0" applyNumberFormat="1" applyFont="1" applyFill="1" applyBorder="1" applyAlignment="1">
      <alignment horizontal="center" vertical="center" wrapText="1"/>
    </xf>
    <xf numFmtId="164" fontId="31" fillId="5" borderId="5" xfId="0" applyNumberFormat="1" applyFont="1" applyFill="1" applyBorder="1" applyAlignment="1">
      <alignment horizontal="center" vertical="center" wrapText="1"/>
    </xf>
    <xf numFmtId="0" fontId="25" fillId="5" borderId="5" xfId="0" applyFont="1" applyFill="1" applyBorder="1" applyAlignment="1">
      <alignment vertical="center" wrapText="1"/>
    </xf>
    <xf numFmtId="0" fontId="25" fillId="5" borderId="0" xfId="0" applyFont="1" applyFill="1" applyAlignment="1">
      <alignment vertical="center"/>
    </xf>
    <xf numFmtId="0" fontId="32" fillId="3" borderId="1" xfId="0" applyFont="1" applyFill="1" applyBorder="1" applyAlignment="1">
      <alignment horizontal="center" vertical="center" wrapText="1"/>
    </xf>
    <xf numFmtId="0" fontId="30" fillId="3" borderId="1" xfId="0" applyFont="1" applyFill="1" applyBorder="1" applyAlignment="1">
      <alignment vertical="center" wrapText="1"/>
    </xf>
    <xf numFmtId="164" fontId="30" fillId="0" borderId="1" xfId="0" applyNumberFormat="1" applyFont="1" applyBorder="1" applyAlignment="1">
      <alignment horizontal="center" vertical="center" wrapText="1"/>
    </xf>
    <xf numFmtId="164" fontId="30" fillId="3" borderId="1" xfId="0" applyNumberFormat="1" applyFont="1" applyFill="1" applyBorder="1" applyAlignment="1">
      <alignment vertical="center" wrapText="1"/>
    </xf>
    <xf numFmtId="164" fontId="30" fillId="3" borderId="1" xfId="0" applyNumberFormat="1" applyFont="1" applyFill="1" applyBorder="1" applyAlignment="1">
      <alignment horizontal="center" vertical="center" wrapText="1"/>
    </xf>
    <xf numFmtId="164" fontId="30" fillId="3" borderId="4"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0" fontId="33" fillId="3" borderId="1" xfId="0" applyFont="1" applyFill="1" applyBorder="1" applyAlignment="1">
      <alignment vertical="center" wrapText="1"/>
    </xf>
    <xf numFmtId="164" fontId="33" fillId="0" borderId="1" xfId="0" applyNumberFormat="1" applyFont="1" applyBorder="1" applyAlignment="1">
      <alignment horizontal="center" vertical="center" wrapText="1"/>
    </xf>
    <xf numFmtId="164" fontId="33" fillId="0" borderId="1" xfId="0" applyNumberFormat="1" applyFont="1" applyFill="1" applyBorder="1" applyAlignment="1">
      <alignment horizontal="center" vertical="center" wrapText="1"/>
    </xf>
    <xf numFmtId="164" fontId="33" fillId="3" borderId="1" xfId="0" applyNumberFormat="1" applyFont="1" applyFill="1" applyBorder="1" applyAlignment="1">
      <alignment horizontal="center" vertical="center" wrapText="1"/>
    </xf>
    <xf numFmtId="164" fontId="33" fillId="0" borderId="1" xfId="0" applyNumberFormat="1" applyFont="1" applyBorder="1" applyAlignment="1">
      <alignment vertical="center" wrapText="1"/>
    </xf>
    <xf numFmtId="164" fontId="25" fillId="0" borderId="1" xfId="0" applyNumberFormat="1" applyFont="1" applyBorder="1" applyAlignment="1">
      <alignment vertical="center" wrapText="1"/>
    </xf>
    <xf numFmtId="0" fontId="30"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2" xfId="0" applyFont="1" applyBorder="1" applyAlignment="1">
      <alignment vertical="center" wrapText="1"/>
    </xf>
    <xf numFmtId="0" fontId="33" fillId="0" borderId="1" xfId="0" applyFont="1" applyFill="1" applyBorder="1" applyAlignment="1">
      <alignment horizontal="justify" vertical="center" wrapText="1"/>
    </xf>
    <xf numFmtId="164" fontId="30" fillId="6" borderId="1" xfId="0" applyNumberFormat="1" applyFont="1" applyFill="1" applyBorder="1" applyAlignment="1">
      <alignment horizontal="center" vertical="center" wrapText="1"/>
    </xf>
    <xf numFmtId="164" fontId="30" fillId="6" borderId="1" xfId="0" applyNumberFormat="1" applyFont="1" applyFill="1" applyBorder="1" applyAlignment="1">
      <alignment vertical="center" wrapText="1"/>
    </xf>
    <xf numFmtId="0" fontId="25" fillId="6" borderId="5" xfId="0" applyFont="1" applyFill="1" applyBorder="1" applyAlignment="1">
      <alignment vertical="center" wrapText="1"/>
    </xf>
    <xf numFmtId="0" fontId="34" fillId="0" borderId="0" xfId="0" applyFont="1" applyAlignment="1">
      <alignment vertical="center"/>
    </xf>
    <xf numFmtId="0" fontId="33" fillId="0" borderId="10" xfId="0" applyFont="1" applyBorder="1" applyAlignment="1">
      <alignment vertical="center" wrapText="1"/>
    </xf>
    <xf numFmtId="0" fontId="25" fillId="0" borderId="5" xfId="0" applyFont="1" applyBorder="1" applyAlignment="1">
      <alignment vertical="center" wrapText="1"/>
    </xf>
    <xf numFmtId="164" fontId="25" fillId="0" borderId="1" xfId="0" applyNumberFormat="1" applyFont="1" applyBorder="1" applyAlignment="1">
      <alignment horizontal="right" vertical="center" wrapText="1" indent="2"/>
    </xf>
    <xf numFmtId="0" fontId="25" fillId="0" borderId="5" xfId="0" applyFont="1" applyFill="1" applyBorder="1" applyAlignment="1">
      <alignment vertical="center" wrapText="1"/>
    </xf>
    <xf numFmtId="0" fontId="34" fillId="0" borderId="5" xfId="0" applyFont="1" applyBorder="1" applyAlignment="1">
      <alignment vertical="center" wrapText="1"/>
    </xf>
    <xf numFmtId="164" fontId="25" fillId="0" borderId="1" xfId="0" applyNumberFormat="1" applyFont="1" applyBorder="1" applyAlignment="1">
      <alignment horizontal="center" vertical="center" wrapText="1"/>
    </xf>
    <xf numFmtId="0" fontId="32" fillId="0" borderId="1" xfId="0" applyFont="1" applyFill="1" applyBorder="1" applyAlignment="1">
      <alignment horizontal="center" vertical="center" wrapText="1"/>
    </xf>
    <xf numFmtId="0" fontId="30" fillId="0" borderId="1" xfId="0" applyFont="1" applyFill="1" applyBorder="1" applyAlignment="1">
      <alignment vertical="center" wrapText="1"/>
    </xf>
    <xf numFmtId="164" fontId="30" fillId="0" borderId="1" xfId="0" applyNumberFormat="1" applyFont="1" applyFill="1" applyBorder="1" applyAlignment="1">
      <alignment vertical="center" wrapText="1"/>
    </xf>
    <xf numFmtId="0" fontId="33" fillId="0" borderId="1" xfId="0" applyFont="1" applyFill="1" applyBorder="1" applyAlignment="1">
      <alignment vertical="center" wrapText="1"/>
    </xf>
    <xf numFmtId="16" fontId="30" fillId="0" borderId="1" xfId="0" applyNumberFormat="1" applyFont="1" applyBorder="1" applyAlignment="1">
      <alignment horizontal="center" vertical="center" wrapText="1"/>
    </xf>
    <xf numFmtId="0" fontId="33" fillId="0" borderId="1" xfId="0" applyFont="1" applyBorder="1" applyAlignment="1">
      <alignment horizontal="justify" vertical="center" wrapText="1"/>
    </xf>
    <xf numFmtId="16" fontId="30" fillId="0" borderId="1" xfId="0" applyNumberFormat="1" applyFont="1" applyBorder="1" applyAlignment="1">
      <alignment vertical="center" wrapText="1"/>
    </xf>
    <xf numFmtId="0" fontId="33" fillId="0" borderId="1" xfId="0" applyFont="1" applyBorder="1" applyAlignment="1">
      <alignment vertical="center" wrapText="1"/>
    </xf>
    <xf numFmtId="0" fontId="30" fillId="0" borderId="1" xfId="0" applyFont="1" applyBorder="1" applyAlignment="1">
      <alignment vertical="center" wrapText="1"/>
    </xf>
    <xf numFmtId="0" fontId="25" fillId="0" borderId="5" xfId="0" applyFont="1" applyBorder="1" applyAlignment="1">
      <alignment vertical="top" wrapText="1"/>
    </xf>
    <xf numFmtId="0" fontId="30" fillId="5" borderId="1" xfId="0" applyFont="1" applyFill="1" applyBorder="1" applyAlignment="1">
      <alignment horizontal="center" vertical="center" wrapText="1"/>
    </xf>
    <xf numFmtId="0" fontId="34" fillId="5" borderId="0" xfId="0" applyFont="1" applyFill="1" applyAlignment="1">
      <alignment vertical="center"/>
    </xf>
    <xf numFmtId="16" fontId="32" fillId="0" borderId="1" xfId="0" applyNumberFormat="1" applyFont="1" applyBorder="1" applyAlignment="1">
      <alignment vertical="top" wrapText="1"/>
    </xf>
    <xf numFmtId="16" fontId="32" fillId="0" borderId="1" xfId="0" applyNumberFormat="1" applyFont="1" applyBorder="1" applyAlignment="1">
      <alignment horizontal="center" vertical="top" wrapText="1"/>
    </xf>
    <xf numFmtId="0" fontId="32" fillId="0" borderId="1" xfId="0" applyFont="1" applyBorder="1" applyAlignment="1">
      <alignment horizontal="right" vertical="top" wrapText="1"/>
    </xf>
    <xf numFmtId="0" fontId="32" fillId="0" borderId="1" xfId="0" applyFont="1" applyBorder="1" applyAlignment="1">
      <alignment horizontal="center" vertical="top" wrapText="1"/>
    </xf>
    <xf numFmtId="0" fontId="32" fillId="0" borderId="1" xfId="0" applyFont="1" applyBorder="1" applyAlignment="1">
      <alignment wrapText="1"/>
    </xf>
    <xf numFmtId="0" fontId="30" fillId="0" borderId="1" xfId="0" applyFont="1" applyBorder="1" applyAlignment="1">
      <alignment horizontal="left" vertical="center" wrapText="1"/>
    </xf>
    <xf numFmtId="0" fontId="32" fillId="0" borderId="1" xfId="0" applyFont="1" applyBorder="1" applyAlignment="1">
      <alignment vertical="top" wrapText="1"/>
    </xf>
    <xf numFmtId="49" fontId="34" fillId="0" borderId="5" xfId="0" applyNumberFormat="1" applyFont="1" applyFill="1" applyBorder="1" applyAlignment="1">
      <alignment vertical="center" wrapText="1"/>
    </xf>
    <xf numFmtId="164" fontId="33" fillId="6" borderId="1" xfId="0" applyNumberFormat="1" applyFont="1" applyFill="1" applyBorder="1" applyAlignment="1">
      <alignment horizontal="center" vertical="center" wrapText="1"/>
    </xf>
    <xf numFmtId="16" fontId="34" fillId="0" borderId="1" xfId="0" applyNumberFormat="1" applyFont="1" applyBorder="1" applyAlignment="1">
      <alignment vertical="top" wrapText="1"/>
    </xf>
    <xf numFmtId="16" fontId="34" fillId="0" borderId="1" xfId="0" applyNumberFormat="1" applyFont="1" applyBorder="1" applyAlignment="1">
      <alignment horizontal="center" vertical="top" wrapText="1"/>
    </xf>
    <xf numFmtId="0" fontId="18" fillId="0" borderId="1" xfId="0" applyFont="1" applyBorder="1" applyAlignment="1">
      <alignment horizontal="center" vertical="top" wrapText="1"/>
    </xf>
    <xf numFmtId="164" fontId="13"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vertical="center"/>
    </xf>
    <xf numFmtId="164" fontId="10" fillId="0" borderId="1" xfId="0" applyNumberFormat="1" applyFont="1" applyFill="1" applyBorder="1" applyAlignment="1" applyProtection="1">
      <alignment horizontal="center" vertical="center" wrapText="1"/>
    </xf>
    <xf numFmtId="49" fontId="18" fillId="0" borderId="1"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vertical="top"/>
    </xf>
    <xf numFmtId="16" fontId="16" fillId="0" borderId="1" xfId="0" applyNumberFormat="1" applyFont="1" applyBorder="1" applyAlignment="1">
      <alignment vertical="top" wrapText="1"/>
    </xf>
    <xf numFmtId="41" fontId="10" fillId="0" borderId="1" xfId="0" applyNumberFormat="1" applyFont="1" applyBorder="1" applyAlignment="1">
      <alignment horizontal="center" vertical="center" wrapText="1"/>
    </xf>
    <xf numFmtId="0" fontId="11" fillId="0" borderId="5" xfId="0" applyFont="1" applyBorder="1" applyAlignment="1">
      <alignment vertical="top" wrapText="1"/>
    </xf>
    <xf numFmtId="164" fontId="11" fillId="6" borderId="1" xfId="0" applyNumberFormat="1" applyFont="1" applyFill="1" applyBorder="1" applyAlignment="1">
      <alignment horizontal="right"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xf>
    <xf numFmtId="0" fontId="8" fillId="0" borderId="1" xfId="0" applyFont="1" applyBorder="1" applyAlignment="1">
      <alignment horizontal="center" vertical="center" wrapText="1" shrinkToFit="1"/>
    </xf>
    <xf numFmtId="0" fontId="8" fillId="0" borderId="8" xfId="0" applyFont="1" applyBorder="1" applyAlignment="1">
      <alignment horizontal="center"/>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164" fontId="13" fillId="0" borderId="1" xfId="0" applyNumberFormat="1"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3" fillId="2" borderId="1" xfId="0" applyFont="1" applyFill="1" applyBorder="1" applyAlignment="1">
      <alignment vertical="top" wrapText="1"/>
    </xf>
    <xf numFmtId="0" fontId="21" fillId="6" borderId="1" xfId="0" applyFont="1" applyFill="1" applyBorder="1" applyAlignment="1">
      <alignment horizontal="center" vertical="center"/>
    </xf>
    <xf numFmtId="0" fontId="20" fillId="6" borderId="0" xfId="0" applyFont="1" applyFill="1"/>
    <xf numFmtId="0" fontId="8" fillId="0" borderId="1" xfId="0" applyNumberFormat="1" applyFont="1" applyBorder="1" applyAlignment="1">
      <alignment horizontal="center" vertical="center" wrapText="1" shrinkToFit="1"/>
    </xf>
    <xf numFmtId="0" fontId="8" fillId="0" borderId="1" xfId="0" applyFont="1" applyBorder="1" applyAlignment="1">
      <alignment horizontal="center" vertical="center" wrapText="1"/>
    </xf>
    <xf numFmtId="0" fontId="8" fillId="0" borderId="8" xfId="0" applyFont="1" applyBorder="1" applyAlignment="1">
      <alignment horizontal="center"/>
    </xf>
    <xf numFmtId="0" fontId="8" fillId="0" borderId="9"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13" fillId="2" borderId="1" xfId="0" applyFont="1" applyFill="1" applyBorder="1" applyAlignment="1">
      <alignment horizontal="justify" vertical="top" wrapText="1"/>
    </xf>
    <xf numFmtId="16" fontId="16" fillId="2" borderId="1" xfId="0" applyNumberFormat="1" applyFont="1" applyFill="1" applyBorder="1" applyAlignment="1">
      <alignment vertical="top" wrapText="1"/>
    </xf>
    <xf numFmtId="0" fontId="10" fillId="5" borderId="1" xfId="0" applyFont="1" applyFill="1" applyBorder="1" applyAlignment="1">
      <alignment horizontal="center" vertical="center" wrapText="1"/>
    </xf>
    <xf numFmtId="0" fontId="16" fillId="2" borderId="1" xfId="0" applyFont="1" applyFill="1" applyBorder="1" applyAlignment="1">
      <alignment vertical="top" wrapText="1"/>
    </xf>
    <xf numFmtId="0" fontId="16" fillId="0" borderId="1" xfId="0" applyFont="1" applyFill="1" applyBorder="1" applyAlignment="1">
      <alignment vertical="top" wrapText="1"/>
    </xf>
    <xf numFmtId="0" fontId="11" fillId="0" borderId="1" xfId="0" applyFont="1" applyBorder="1" applyAlignment="1">
      <alignment vertical="center"/>
    </xf>
    <xf numFmtId="0" fontId="16" fillId="2" borderId="0" xfId="0" applyFont="1" applyFill="1" applyAlignment="1">
      <alignment vertical="center"/>
    </xf>
    <xf numFmtId="0" fontId="10" fillId="2" borderId="1" xfId="0" applyFont="1" applyFill="1" applyBorder="1" applyAlignment="1">
      <alignment vertical="top" wrapText="1"/>
    </xf>
    <xf numFmtId="0" fontId="15" fillId="2" borderId="1" xfId="0" applyFont="1" applyFill="1" applyBorder="1" applyAlignment="1">
      <alignment wrapText="1"/>
    </xf>
    <xf numFmtId="16" fontId="11" fillId="0" borderId="1" xfId="0" applyNumberFormat="1" applyFont="1" applyBorder="1" applyAlignment="1">
      <alignment vertical="top" wrapText="1"/>
    </xf>
    <xf numFmtId="0" fontId="35" fillId="0" borderId="1" xfId="0" applyFont="1" applyFill="1" applyBorder="1" applyAlignment="1">
      <alignment vertical="center" wrapText="1"/>
    </xf>
    <xf numFmtId="164" fontId="9" fillId="0" borderId="1" xfId="0" applyNumberFormat="1" applyFont="1" applyFill="1" applyBorder="1" applyAlignment="1">
      <alignment horizontal="center" vertical="center" wrapText="1"/>
    </xf>
    <xf numFmtId="16" fontId="8" fillId="2" borderId="1" xfId="0" applyNumberFormat="1" applyFont="1" applyFill="1" applyBorder="1" applyAlignment="1">
      <alignment vertical="top" wrapText="1"/>
    </xf>
    <xf numFmtId="0" fontId="11" fillId="0" borderId="1" xfId="0" applyFont="1" applyFill="1" applyBorder="1" applyAlignment="1">
      <alignment horizontal="center" vertical="center"/>
    </xf>
    <xf numFmtId="0" fontId="11" fillId="0" borderId="1" xfId="0" applyFont="1" applyBorder="1" applyAlignment="1">
      <alignment vertical="top" wrapText="1"/>
    </xf>
    <xf numFmtId="0" fontId="11" fillId="2" borderId="1" xfId="0" applyFont="1" applyFill="1" applyBorder="1" applyAlignment="1">
      <alignment horizontal="center" vertical="center"/>
    </xf>
    <xf numFmtId="0" fontId="35" fillId="6" borderId="1" xfId="0" applyFont="1" applyFill="1" applyBorder="1" applyAlignment="1">
      <alignment vertical="center" wrapText="1"/>
    </xf>
    <xf numFmtId="164" fontId="13" fillId="2" borderId="1" xfId="0" applyNumberFormat="1" applyFont="1" applyFill="1" applyBorder="1" applyAlignment="1">
      <alignment vertical="center"/>
    </xf>
    <xf numFmtId="164" fontId="10" fillId="5" borderId="1" xfId="0" applyNumberFormat="1" applyFont="1" applyFill="1" applyBorder="1" applyAlignment="1">
      <alignment vertical="center"/>
    </xf>
    <xf numFmtId="0" fontId="13" fillId="0" borderId="1" xfId="0" applyFont="1" applyBorder="1" applyAlignment="1">
      <alignment horizontal="center" vertical="top" wrapText="1"/>
    </xf>
    <xf numFmtId="0" fontId="13" fillId="2" borderId="1" xfId="0" applyFont="1" applyFill="1" applyBorder="1" applyAlignment="1">
      <alignment wrapText="1"/>
    </xf>
    <xf numFmtId="0" fontId="13" fillId="2" borderId="1" xfId="0" applyFont="1" applyFill="1" applyBorder="1" applyAlignment="1">
      <alignment horizontal="center" wrapText="1"/>
    </xf>
    <xf numFmtId="0" fontId="16" fillId="2" borderId="1" xfId="0" applyFont="1" applyFill="1" applyBorder="1" applyAlignment="1">
      <alignment horizontal="center" vertical="top" wrapText="1"/>
    </xf>
    <xf numFmtId="0" fontId="16" fillId="0" borderId="1" xfId="0" applyFont="1" applyBorder="1" applyAlignment="1">
      <alignment horizontal="center" vertical="top" wrapText="1"/>
    </xf>
    <xf numFmtId="0" fontId="11" fillId="0" borderId="1" xfId="0" applyFont="1" applyBorder="1" applyAlignment="1">
      <alignment horizontal="left" vertical="center" wrapText="1" indent="2"/>
    </xf>
    <xf numFmtId="0" fontId="11" fillId="0" borderId="1" xfId="0" applyFont="1" applyBorder="1" applyAlignment="1" applyProtection="1">
      <alignment horizontal="left" vertical="top" wrapText="1" indent="2"/>
      <protection locked="0"/>
    </xf>
    <xf numFmtId="0" fontId="16" fillId="0" borderId="1" xfId="0" applyNumberFormat="1" applyFont="1" applyFill="1" applyBorder="1" applyAlignment="1" applyProtection="1">
      <alignment vertical="center"/>
    </xf>
    <xf numFmtId="164" fontId="13" fillId="0" borderId="1"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vertical="center"/>
    </xf>
    <xf numFmtId="164" fontId="13" fillId="2" borderId="1"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xf>
    <xf numFmtId="0" fontId="8" fillId="0" borderId="1" xfId="0" applyFont="1" applyBorder="1" applyAlignment="1">
      <alignment horizontal="center" vertical="center" wrapText="1" shrinkToFit="1"/>
    </xf>
    <xf numFmtId="165" fontId="8" fillId="0" borderId="1" xfId="0" applyNumberFormat="1" applyFont="1" applyBorder="1" applyAlignment="1">
      <alignment horizontal="center" vertical="center" wrapText="1"/>
    </xf>
    <xf numFmtId="165" fontId="8" fillId="0"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41" fontId="8" fillId="0" borderId="1" xfId="0" applyNumberFormat="1" applyFont="1" applyBorder="1" applyAlignment="1">
      <alignment horizontal="center" vertical="center"/>
    </xf>
    <xf numFmtId="16" fontId="10" fillId="0" borderId="1" xfId="0" applyNumberFormat="1" applyFont="1" applyBorder="1" applyAlignment="1">
      <alignment vertical="center" wrapText="1"/>
    </xf>
    <xf numFmtId="16" fontId="10"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shrinkToFit="1"/>
    </xf>
    <xf numFmtId="0" fontId="11" fillId="0" borderId="5" xfId="0" applyFont="1" applyBorder="1" applyAlignment="1">
      <alignment horizontal="center"/>
    </xf>
    <xf numFmtId="0" fontId="11" fillId="5" borderId="2" xfId="0" applyFont="1" applyFill="1" applyBorder="1" applyAlignment="1">
      <alignment vertical="center" wrapText="1"/>
    </xf>
    <xf numFmtId="0" fontId="8" fillId="0" borderId="1" xfId="0" applyFont="1" applyBorder="1" applyAlignment="1">
      <alignment horizontal="center" vertical="center" wrapText="1" shrinkToFit="1"/>
    </xf>
    <xf numFmtId="0" fontId="13"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8" fillId="0" borderId="1" xfId="0" applyFont="1" applyBorder="1" applyAlignment="1">
      <alignment horizontal="center" vertical="center" wrapText="1"/>
    </xf>
    <xf numFmtId="0" fontId="10" fillId="4" borderId="1" xfId="0" applyFont="1" applyFill="1" applyBorder="1" applyAlignment="1">
      <alignment wrapText="1"/>
    </xf>
    <xf numFmtId="0" fontId="13" fillId="4" borderId="1" xfId="0" applyFont="1" applyFill="1" applyBorder="1" applyAlignment="1">
      <alignment vertical="center" wrapText="1"/>
    </xf>
    <xf numFmtId="0" fontId="10" fillId="4" borderId="1" xfId="0" applyFont="1" applyFill="1" applyBorder="1" applyAlignment="1">
      <alignment horizontal="center" wrapText="1"/>
    </xf>
    <xf numFmtId="0" fontId="8" fillId="0" borderId="1" xfId="0" applyFont="1" applyBorder="1" applyAlignment="1">
      <alignment horizontal="center" vertical="center" wrapText="1" shrinkToFit="1"/>
    </xf>
    <xf numFmtId="0" fontId="8" fillId="0" borderId="1" xfId="0" applyFont="1" applyBorder="1" applyAlignment="1">
      <alignment wrapText="1"/>
    </xf>
    <xf numFmtId="0" fontId="11" fillId="6" borderId="5" xfId="0" applyFont="1" applyFill="1" applyBorder="1" applyAlignment="1">
      <alignment horizontal="left" vertical="center" wrapText="1"/>
    </xf>
    <xf numFmtId="0" fontId="18" fillId="0" borderId="1" xfId="0" applyFont="1" applyBorder="1" applyAlignment="1">
      <alignment horizontal="right" vertical="top" wrapText="1"/>
    </xf>
    <xf numFmtId="0" fontId="18" fillId="0" borderId="1" xfId="0" applyFont="1" applyBorder="1" applyAlignment="1">
      <alignment vertical="top" wrapText="1"/>
    </xf>
    <xf numFmtId="0" fontId="10" fillId="3"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shrinkToFit="1"/>
    </xf>
    <xf numFmtId="41" fontId="8" fillId="0" borderId="1" xfId="0" applyNumberFormat="1" applyFont="1" applyFill="1" applyBorder="1" applyAlignment="1">
      <alignment horizontal="center" vertical="center"/>
    </xf>
    <xf numFmtId="9" fontId="8" fillId="0" borderId="1" xfId="3" applyFont="1" applyBorder="1" applyAlignment="1">
      <alignment horizontal="center" vertical="center" wrapText="1"/>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wrapText="1" shrinkToFit="1"/>
    </xf>
    <xf numFmtId="167" fontId="8" fillId="0" borderId="1" xfId="0" applyNumberFormat="1" applyFont="1" applyBorder="1" applyAlignment="1">
      <alignment horizontal="center" vertical="center"/>
    </xf>
    <xf numFmtId="41" fontId="8" fillId="0" borderId="1" xfId="0" applyNumberFormat="1" applyFont="1" applyBorder="1" applyAlignment="1">
      <alignment horizontal="left" vertical="center"/>
    </xf>
    <xf numFmtId="37" fontId="8" fillId="0" borderId="1" xfId="0" applyNumberFormat="1" applyFont="1" applyBorder="1" applyAlignment="1">
      <alignment horizontal="center" vertical="center"/>
    </xf>
    <xf numFmtId="0" fontId="10" fillId="0" borderId="1" xfId="0" applyFont="1" applyBorder="1" applyAlignment="1">
      <alignment vertical="top"/>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shrinkToFit="1"/>
    </xf>
    <xf numFmtId="0" fontId="13" fillId="0" borderId="1" xfId="0" applyFont="1" applyFill="1" applyBorder="1" applyAlignment="1">
      <alignment vertical="center" wrapText="1"/>
    </xf>
    <xf numFmtId="0" fontId="25" fillId="0" borderId="0" xfId="0" applyFont="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shrinkToFit="1"/>
    </xf>
    <xf numFmtId="0" fontId="8" fillId="0" borderId="10" xfId="0" applyFont="1" applyBorder="1" applyAlignment="1">
      <alignment horizontal="center" vertical="center"/>
    </xf>
    <xf numFmtId="0" fontId="8" fillId="0" borderId="5" xfId="0" applyFont="1" applyBorder="1" applyAlignment="1">
      <alignment horizontal="center" vertical="center"/>
    </xf>
    <xf numFmtId="164" fontId="10" fillId="2" borderId="1" xfId="0" applyNumberFormat="1" applyFont="1" applyFill="1" applyBorder="1" applyAlignment="1">
      <alignment horizontal="center" vertical="center"/>
    </xf>
    <xf numFmtId="0" fontId="38" fillId="0" borderId="1" xfId="0" applyFont="1" applyBorder="1" applyAlignment="1">
      <alignment vertical="center" wrapText="1"/>
    </xf>
    <xf numFmtId="0" fontId="13" fillId="2" borderId="1" xfId="0" applyFont="1" applyFill="1" applyBorder="1" applyAlignment="1">
      <alignment vertical="center" wrapText="1"/>
    </xf>
    <xf numFmtId="0" fontId="13" fillId="0" borderId="1" xfId="0" applyFont="1" applyFill="1" applyBorder="1" applyAlignment="1">
      <alignment vertical="top" wrapText="1"/>
    </xf>
    <xf numFmtId="16" fontId="13" fillId="0" borderId="1" xfId="0" applyNumberFormat="1" applyFont="1" applyBorder="1" applyAlignment="1">
      <alignment vertical="top" wrapText="1"/>
    </xf>
    <xf numFmtId="16" fontId="13" fillId="0" borderId="1" xfId="0" applyNumberFormat="1" applyFont="1" applyBorder="1" applyAlignment="1">
      <alignment horizontal="center" vertical="top" wrapText="1"/>
    </xf>
    <xf numFmtId="0" fontId="11" fillId="0" borderId="1" xfId="0" applyFont="1" applyBorder="1" applyAlignment="1" applyProtection="1">
      <alignment horizontal="left" vertical="center" wrapText="1"/>
      <protection locked="0"/>
    </xf>
    <xf numFmtId="169" fontId="11"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7" fillId="0" borderId="0" xfId="0" applyFont="1" applyAlignment="1">
      <alignment vertical="center"/>
    </xf>
    <xf numFmtId="0" fontId="16" fillId="0" borderId="0" xfId="0" applyFont="1" applyAlignment="1">
      <alignment vertical="center" wrapText="1"/>
    </xf>
    <xf numFmtId="0" fontId="8" fillId="0" borderId="1" xfId="0" applyFont="1" applyBorder="1" applyAlignment="1">
      <alignment horizontal="center" vertical="center" wrapText="1" shrinkToFit="1"/>
    </xf>
    <xf numFmtId="164" fontId="10" fillId="5" borderId="1" xfId="0" applyNumberFormat="1" applyFont="1" applyFill="1" applyBorder="1" applyAlignment="1">
      <alignment vertical="center" wrapText="1"/>
    </xf>
    <xf numFmtId="10" fontId="8" fillId="0" borderId="1" xfId="0" applyNumberFormat="1" applyFont="1" applyBorder="1" applyAlignment="1">
      <alignment horizontal="center" vertical="center"/>
    </xf>
    <xf numFmtId="165" fontId="8" fillId="0" borderId="1" xfId="3" applyNumberFormat="1" applyFont="1" applyBorder="1" applyAlignment="1">
      <alignment horizontal="center" vertical="center"/>
    </xf>
    <xf numFmtId="9" fontId="8" fillId="0" borderId="1" xfId="0" applyNumberFormat="1" applyFont="1" applyBorder="1" applyAlignment="1">
      <alignment horizontal="center" vertical="center"/>
    </xf>
    <xf numFmtId="1" fontId="8" fillId="0" borderId="1" xfId="3" applyNumberFormat="1" applyFont="1" applyBorder="1" applyAlignment="1">
      <alignment horizontal="center" vertical="center"/>
    </xf>
    <xf numFmtId="168" fontId="8" fillId="0" borderId="1" xfId="0" applyNumberFormat="1" applyFont="1" applyBorder="1" applyAlignment="1">
      <alignment horizontal="center" vertical="center"/>
    </xf>
    <xf numFmtId="0" fontId="8" fillId="0" borderId="1" xfId="0" applyFont="1" applyBorder="1" applyAlignment="1">
      <alignment horizontal="center" vertical="center" wrapText="1" shrinkToFi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11" fillId="0" borderId="2"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7" fillId="0" borderId="0" xfId="0" applyFont="1" applyAlignment="1">
      <alignment horizontal="left" vertical="center"/>
    </xf>
    <xf numFmtId="0" fontId="14"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5" fillId="0" borderId="1" xfId="0" applyFont="1" applyBorder="1"/>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25" fillId="0" borderId="8"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Border="1" applyAlignment="1">
      <alignment horizontal="left" vertical="center" wrapText="1"/>
    </xf>
    <xf numFmtId="0" fontId="25" fillId="0" borderId="11"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16" fillId="0" borderId="0" xfId="0" applyFont="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9" fillId="7" borderId="9" xfId="0" applyFont="1" applyFill="1" applyBorder="1" applyAlignment="1">
      <alignment horizontal="left" vertical="center" wrapText="1"/>
    </xf>
    <xf numFmtId="0" fontId="9" fillId="7" borderId="10" xfId="0" applyFont="1" applyFill="1" applyBorder="1" applyAlignment="1">
      <alignment horizontal="left" vertical="center" wrapText="1"/>
    </xf>
    <xf numFmtId="0" fontId="9" fillId="7" borderId="5"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9" fillId="6" borderId="5" xfId="0" applyFont="1" applyFill="1" applyBorder="1" applyAlignment="1">
      <alignment horizontal="left" vertical="center" wrapText="1"/>
    </xf>
    <xf numFmtId="0" fontId="8" fillId="0" borderId="1" xfId="0" applyFont="1" applyBorder="1" applyAlignment="1">
      <alignment horizontal="center" vertical="center" wrapText="1" shrinkToFit="1"/>
    </xf>
    <xf numFmtId="0" fontId="8" fillId="0" borderId="6" xfId="0" applyFont="1" applyBorder="1" applyAlignment="1">
      <alignment horizontal="center"/>
    </xf>
    <xf numFmtId="0" fontId="8" fillId="0" borderId="13" xfId="0" applyFont="1" applyBorder="1" applyAlignment="1">
      <alignment horizontal="center"/>
    </xf>
    <xf numFmtId="0" fontId="8" fillId="0" borderId="5" xfId="0" applyFont="1" applyBorder="1" applyAlignment="1">
      <alignment horizontal="center"/>
    </xf>
    <xf numFmtId="0" fontId="8" fillId="0" borderId="8" xfId="0" applyFont="1" applyBorder="1" applyAlignment="1">
      <alignment horizontal="center"/>
    </xf>
    <xf numFmtId="0" fontId="18" fillId="0" borderId="0" xfId="0" applyFont="1" applyAlignment="1">
      <alignment horizontal="center" vertical="center"/>
    </xf>
    <xf numFmtId="0" fontId="18" fillId="0" borderId="0" xfId="0" applyFont="1" applyAlignment="1">
      <alignment horizontal="center" vertical="center" wrapText="1"/>
    </xf>
    <xf numFmtId="0" fontId="8" fillId="0" borderId="2"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8" fillId="0" borderId="1" xfId="0" applyFont="1" applyBorder="1" applyAlignment="1">
      <alignment horizontal="center"/>
    </xf>
    <xf numFmtId="0" fontId="8" fillId="0" borderId="14" xfId="0" applyFont="1" applyBorder="1" applyAlignment="1">
      <alignment horizontal="center"/>
    </xf>
    <xf numFmtId="0" fontId="8" fillId="0" borderId="0" xfId="0" applyFont="1" applyBorder="1" applyAlignment="1">
      <alignment horizontal="center"/>
    </xf>
    <xf numFmtId="0" fontId="8" fillId="0" borderId="15"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5" xfId="0" applyFont="1" applyBorder="1" applyAlignment="1">
      <alignment horizontal="center"/>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35" fillId="8" borderId="9" xfId="0" applyFont="1" applyFill="1" applyBorder="1" applyAlignment="1">
      <alignment horizontal="left" vertical="center" wrapText="1"/>
    </xf>
    <xf numFmtId="0" fontId="35" fillId="8" borderId="10" xfId="0" applyFont="1" applyFill="1" applyBorder="1" applyAlignment="1">
      <alignment horizontal="left" vertical="center" wrapText="1"/>
    </xf>
    <xf numFmtId="0" fontId="35" fillId="8" borderId="5" xfId="0" applyFont="1" applyFill="1" applyBorder="1" applyAlignment="1">
      <alignment horizontal="left" vertical="center" wrapText="1"/>
    </xf>
    <xf numFmtId="0" fontId="9" fillId="6" borderId="9"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5" xfId="0" applyFont="1" applyFill="1" applyBorder="1" applyAlignment="1">
      <alignment horizontal="center" vertical="center" wrapText="1"/>
    </xf>
  </cellXfs>
  <cellStyles count="4">
    <cellStyle name="Обычный" xfId="0" builtinId="0"/>
    <cellStyle name="Обычный 2" xfId="2"/>
    <cellStyle name="Обычный 2 3" xfId="1"/>
    <cellStyle name="Процентный"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consultantplus://offline/ref=D79F21A63A1E1D7C968EE246A7E712F39C5456DE2F3506B9B9473F3AE9BECEBA7DEF928DA1743633598D8A59C9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K303"/>
  <sheetViews>
    <sheetView tabSelected="1" view="pageBreakPreview" zoomScale="70" zoomScaleNormal="100" zoomScaleSheetLayoutView="70" workbookViewId="0">
      <pane xSplit="2" ySplit="7" topLeftCell="I286" activePane="bottomRight" state="frozen"/>
      <selection pane="topRight" activeCell="C1" sqref="C1"/>
      <selection pane="bottomLeft" activeCell="A8" sqref="A8"/>
      <selection pane="bottomRight" activeCell="U282" sqref="U282"/>
    </sheetView>
  </sheetViews>
  <sheetFormatPr defaultRowHeight="15" outlineLevelRow="3" outlineLevelCol="1" x14ac:dyDescent="0.25"/>
  <cols>
    <col min="1" max="1" width="4.7109375" style="4" customWidth="1"/>
    <col min="2" max="2" width="39.7109375" style="3" customWidth="1"/>
    <col min="3" max="3" width="15.28515625" style="3" customWidth="1"/>
    <col min="4" max="4" width="13.85546875" style="3" customWidth="1" outlineLevel="1"/>
    <col min="5" max="5" width="13.7109375" style="3" customWidth="1" outlineLevel="1"/>
    <col min="6" max="6" width="12.5703125" style="3" customWidth="1" outlineLevel="1"/>
    <col min="7" max="7" width="11.7109375" style="3" hidden="1" customWidth="1"/>
    <col min="8" max="8" width="15.5703125" style="3" customWidth="1"/>
    <col min="9" max="9" width="15.42578125" style="3" customWidth="1" outlineLevel="1"/>
    <col min="10" max="10" width="14.28515625" style="3" customWidth="1" outlineLevel="1"/>
    <col min="11" max="11" width="15.7109375" style="3" customWidth="1" outlineLevel="1"/>
    <col min="12" max="12" width="11" style="3" hidden="1" customWidth="1"/>
    <col min="13" max="13" width="10.85546875" style="4" bestFit="1" customWidth="1"/>
    <col min="14" max="14" width="13.5703125" style="4" customWidth="1"/>
    <col min="15" max="15" width="10.85546875" style="4" bestFit="1" customWidth="1"/>
    <col min="16" max="16" width="12.140625" style="4" customWidth="1"/>
    <col min="17" max="17" width="8.5703125" style="4" customWidth="1"/>
    <col min="18" max="18" width="13.5703125" style="4" customWidth="1"/>
    <col min="19" max="19" width="8.7109375" style="4" customWidth="1"/>
    <col min="20" max="20" width="13.140625" style="4" customWidth="1"/>
    <col min="21" max="21" width="60.85546875" style="7" customWidth="1"/>
    <col min="22" max="16384" width="9.140625" style="3"/>
  </cols>
  <sheetData>
    <row r="1" spans="1:21" s="31" customFormat="1" ht="18.75" x14ac:dyDescent="0.25">
      <c r="A1" s="375" t="s">
        <v>210</v>
      </c>
      <c r="B1" s="375"/>
      <c r="C1" s="375"/>
      <c r="D1" s="375"/>
      <c r="E1" s="375"/>
      <c r="F1" s="375"/>
      <c r="G1" s="375"/>
      <c r="H1" s="375"/>
      <c r="I1" s="375"/>
      <c r="J1" s="375"/>
      <c r="K1" s="375"/>
      <c r="L1" s="375"/>
      <c r="M1" s="375"/>
      <c r="N1" s="375"/>
      <c r="O1" s="375"/>
      <c r="P1" s="375"/>
      <c r="Q1" s="375"/>
      <c r="R1" s="375"/>
      <c r="S1" s="375"/>
      <c r="T1" s="375"/>
      <c r="U1" s="375"/>
    </row>
    <row r="2" spans="1:21" s="31" customFormat="1" ht="18.75" x14ac:dyDescent="0.25">
      <c r="A2" s="375" t="s">
        <v>942</v>
      </c>
      <c r="B2" s="375"/>
      <c r="C2" s="375"/>
      <c r="D2" s="375"/>
      <c r="E2" s="375"/>
      <c r="F2" s="375"/>
      <c r="G2" s="375"/>
      <c r="H2" s="375"/>
      <c r="I2" s="375"/>
      <c r="J2" s="375"/>
      <c r="K2" s="375"/>
      <c r="L2" s="375"/>
      <c r="M2" s="375"/>
      <c r="N2" s="375"/>
      <c r="O2" s="375"/>
      <c r="P2" s="375"/>
      <c r="Q2" s="375"/>
      <c r="R2" s="375"/>
      <c r="S2" s="375"/>
      <c r="T2" s="375"/>
      <c r="U2" s="375"/>
    </row>
    <row r="3" spans="1:21" s="31" customFormat="1" x14ac:dyDescent="0.25">
      <c r="A3" s="30"/>
      <c r="M3" s="30"/>
      <c r="N3" s="30"/>
      <c r="O3" s="102"/>
      <c r="P3" s="102"/>
      <c r="Q3" s="102"/>
      <c r="R3" s="102"/>
      <c r="S3" s="102"/>
      <c r="T3" s="102"/>
      <c r="U3" s="103"/>
    </row>
    <row r="4" spans="1:21" s="31" customFormat="1" ht="42.75" customHeight="1" x14ac:dyDescent="0.25">
      <c r="A4" s="376" t="s">
        <v>0</v>
      </c>
      <c r="B4" s="377" t="s">
        <v>60</v>
      </c>
      <c r="C4" s="376" t="s">
        <v>335</v>
      </c>
      <c r="D4" s="376"/>
      <c r="E4" s="376"/>
      <c r="F4" s="376"/>
      <c r="G4" s="376" t="s">
        <v>44</v>
      </c>
      <c r="H4" s="376" t="s">
        <v>943</v>
      </c>
      <c r="I4" s="376"/>
      <c r="J4" s="376"/>
      <c r="K4" s="376"/>
      <c r="L4" s="376" t="s">
        <v>44</v>
      </c>
      <c r="M4" s="394" t="s">
        <v>333</v>
      </c>
      <c r="N4" s="395"/>
      <c r="O4" s="395"/>
      <c r="P4" s="395"/>
      <c r="Q4" s="395"/>
      <c r="R4" s="395"/>
      <c r="S4" s="395"/>
      <c r="T4" s="396"/>
      <c r="U4" s="376" t="s">
        <v>200</v>
      </c>
    </row>
    <row r="5" spans="1:21" s="31" customFormat="1" x14ac:dyDescent="0.25">
      <c r="A5" s="376"/>
      <c r="B5" s="378"/>
      <c r="C5" s="376" t="s">
        <v>1</v>
      </c>
      <c r="D5" s="376" t="s">
        <v>2</v>
      </c>
      <c r="E5" s="376"/>
      <c r="F5" s="376"/>
      <c r="G5" s="376"/>
      <c r="H5" s="376" t="s">
        <v>1</v>
      </c>
      <c r="I5" s="376" t="s">
        <v>2</v>
      </c>
      <c r="J5" s="376"/>
      <c r="K5" s="376"/>
      <c r="L5" s="376"/>
      <c r="M5" s="397" t="s">
        <v>1</v>
      </c>
      <c r="N5" s="398"/>
      <c r="O5" s="394" t="s">
        <v>2</v>
      </c>
      <c r="P5" s="395"/>
      <c r="Q5" s="395"/>
      <c r="R5" s="395"/>
      <c r="S5" s="395"/>
      <c r="T5" s="396"/>
      <c r="U5" s="380"/>
    </row>
    <row r="6" spans="1:21" s="31" customFormat="1" ht="28.5" customHeight="1" x14ac:dyDescent="0.25">
      <c r="A6" s="376"/>
      <c r="B6" s="378"/>
      <c r="C6" s="376"/>
      <c r="D6" s="377" t="s">
        <v>15</v>
      </c>
      <c r="E6" s="377" t="s">
        <v>16</v>
      </c>
      <c r="F6" s="377" t="s">
        <v>203</v>
      </c>
      <c r="G6" s="376"/>
      <c r="H6" s="376"/>
      <c r="I6" s="377" t="s">
        <v>15</v>
      </c>
      <c r="J6" s="377" t="s">
        <v>16</v>
      </c>
      <c r="K6" s="377" t="s">
        <v>203</v>
      </c>
      <c r="L6" s="376"/>
      <c r="M6" s="399"/>
      <c r="N6" s="400"/>
      <c r="O6" s="394" t="s">
        <v>15</v>
      </c>
      <c r="P6" s="395"/>
      <c r="Q6" s="394" t="s">
        <v>16</v>
      </c>
      <c r="R6" s="395"/>
      <c r="S6" s="394" t="s">
        <v>203</v>
      </c>
      <c r="T6" s="396"/>
      <c r="U6" s="380"/>
    </row>
    <row r="7" spans="1:21" s="31" customFormat="1" x14ac:dyDescent="0.25">
      <c r="A7" s="376"/>
      <c r="B7" s="379"/>
      <c r="C7" s="376"/>
      <c r="D7" s="379"/>
      <c r="E7" s="379"/>
      <c r="F7" s="379"/>
      <c r="G7" s="376"/>
      <c r="H7" s="376"/>
      <c r="I7" s="379"/>
      <c r="J7" s="379"/>
      <c r="K7" s="379"/>
      <c r="L7" s="376"/>
      <c r="M7" s="104" t="s">
        <v>332</v>
      </c>
      <c r="N7" s="104" t="s">
        <v>322</v>
      </c>
      <c r="O7" s="104" t="s">
        <v>332</v>
      </c>
      <c r="P7" s="104" t="s">
        <v>322</v>
      </c>
      <c r="Q7" s="104" t="s">
        <v>332</v>
      </c>
      <c r="R7" s="104" t="s">
        <v>322</v>
      </c>
      <c r="S7" s="104" t="s">
        <v>332</v>
      </c>
      <c r="T7" s="104" t="s">
        <v>322</v>
      </c>
      <c r="U7" s="380"/>
    </row>
    <row r="8" spans="1:21" s="83" customFormat="1" ht="34.5" customHeight="1" x14ac:dyDescent="0.25">
      <c r="A8" s="153"/>
      <c r="B8" s="154" t="s">
        <v>20</v>
      </c>
      <c r="C8" s="155">
        <f>SUM(D8:F8)</f>
        <v>3633027.3609999996</v>
      </c>
      <c r="D8" s="155">
        <f t="shared" ref="D8:L8" si="0">D9+D24+D52+D64+D68+D122+D158+D164+D183+D184+D191+D210+D232+D240+D251+D264+D269+D272+D283+D290</f>
        <v>1298487.8609999998</v>
      </c>
      <c r="E8" s="155">
        <f t="shared" si="0"/>
        <v>2226494.5</v>
      </c>
      <c r="F8" s="155">
        <f t="shared" si="0"/>
        <v>108045</v>
      </c>
      <c r="G8" s="155" t="e">
        <f t="shared" si="0"/>
        <v>#REF!</v>
      </c>
      <c r="H8" s="155">
        <f t="shared" si="0"/>
        <v>2481255.2750000008</v>
      </c>
      <c r="I8" s="155">
        <f t="shared" si="0"/>
        <v>970390.17499999981</v>
      </c>
      <c r="J8" s="155">
        <f t="shared" si="0"/>
        <v>1475433.5</v>
      </c>
      <c r="K8" s="155">
        <f t="shared" si="0"/>
        <v>35431.599999999999</v>
      </c>
      <c r="L8" s="155" t="e">
        <f t="shared" si="0"/>
        <v>#REF!</v>
      </c>
      <c r="M8" s="155">
        <f>IFERROR(H8/C8*100,"-")</f>
        <v>68.297181068216048</v>
      </c>
      <c r="N8" s="155">
        <f>C8-H8</f>
        <v>1151772.0859999987</v>
      </c>
      <c r="O8" s="155">
        <f>IFERROR(I8/D8*100,"-")</f>
        <v>74.732325510742683</v>
      </c>
      <c r="P8" s="155">
        <f>D8-I8</f>
        <v>328097.68599999999</v>
      </c>
      <c r="Q8" s="155">
        <f>IFERROR(J8/E8*100,"-")</f>
        <v>66.267107329481391</v>
      </c>
      <c r="R8" s="155">
        <f>E8-J8</f>
        <v>751061</v>
      </c>
      <c r="S8" s="155">
        <f>IFERROR(K8/F8*100,"-")</f>
        <v>32.793373131565552</v>
      </c>
      <c r="T8" s="155">
        <f>F8-K8</f>
        <v>72613.399999999994</v>
      </c>
      <c r="U8" s="156" t="s">
        <v>753</v>
      </c>
    </row>
    <row r="9" spans="1:21" s="16" customFormat="1" ht="40.5" x14ac:dyDescent="0.25">
      <c r="A9" s="341">
        <v>1</v>
      </c>
      <c r="B9" s="13" t="s">
        <v>17</v>
      </c>
      <c r="C9" s="14">
        <f t="shared" ref="C9:C68" si="1">SUM(D9:F9)</f>
        <v>9983.1</v>
      </c>
      <c r="D9" s="15">
        <f>SUM(D10:D23)</f>
        <v>5108</v>
      </c>
      <c r="E9" s="15">
        <f>SUM(E10:E23)</f>
        <v>4875.1000000000004</v>
      </c>
      <c r="F9" s="15">
        <f>SUM(F10:F23)</f>
        <v>0</v>
      </c>
      <c r="G9" s="15">
        <f>SUM(G10:G23)</f>
        <v>0</v>
      </c>
      <c r="H9" s="14">
        <f>SUM(I9:K9)</f>
        <v>4185.1000000000004</v>
      </c>
      <c r="I9" s="15">
        <f>SUM(I10:I23)</f>
        <v>3138.3</v>
      </c>
      <c r="J9" s="15">
        <f>SUM(J10:J23)</f>
        <v>1046.8</v>
      </c>
      <c r="K9" s="15">
        <f>SUM(K10:K23)</f>
        <v>0</v>
      </c>
      <c r="L9" s="15">
        <f>SUM(L10:L23)</f>
        <v>0</v>
      </c>
      <c r="M9" s="129">
        <f t="shared" ref="M9:M68" si="2">IFERROR(H9/C9*100,"-")</f>
        <v>41.921847922989855</v>
      </c>
      <c r="N9" s="129">
        <f t="shared" ref="N9:N71" si="3">C9-H9</f>
        <v>5798</v>
      </c>
      <c r="O9" s="129">
        <f t="shared" ref="O9:O68" si="4">IFERROR(I9/D9*100,"-")</f>
        <v>61.438919342208308</v>
      </c>
      <c r="P9" s="129">
        <f t="shared" ref="P9:P71" si="5">D9-I9</f>
        <v>1969.6999999999998</v>
      </c>
      <c r="Q9" s="129">
        <f t="shared" ref="Q9:Q68" si="6">IFERROR(J9/E9*100,"-")</f>
        <v>21.472380053742484</v>
      </c>
      <c r="R9" s="129">
        <f t="shared" ref="R9:R71" si="7">E9-J9</f>
        <v>3828.3</v>
      </c>
      <c r="S9" s="129" t="str">
        <f t="shared" ref="S9:S68" si="8">IFERROR(K9/F9*100,"-")</f>
        <v>-</v>
      </c>
      <c r="T9" s="129">
        <f t="shared" ref="T9:T71" si="9">F9-K9</f>
        <v>0</v>
      </c>
      <c r="U9" s="115"/>
    </row>
    <row r="10" spans="1:21" s="31" customFormat="1" ht="42" customHeight="1" outlineLevel="1" x14ac:dyDescent="0.25">
      <c r="A10" s="178"/>
      <c r="B10" s="122" t="s">
        <v>3</v>
      </c>
      <c r="C10" s="44">
        <f t="shared" si="1"/>
        <v>50</v>
      </c>
      <c r="D10" s="56">
        <v>20</v>
      </c>
      <c r="E10" s="56">
        <v>30</v>
      </c>
      <c r="F10" s="56">
        <v>0</v>
      </c>
      <c r="G10" s="56">
        <v>0</v>
      </c>
      <c r="H10" s="44">
        <f t="shared" ref="H10:H68" si="10">SUM(I10:K10)</f>
        <v>0</v>
      </c>
      <c r="I10" s="56">
        <v>0</v>
      </c>
      <c r="J10" s="56">
        <v>0</v>
      </c>
      <c r="K10" s="56">
        <v>0</v>
      </c>
      <c r="L10" s="56">
        <v>0</v>
      </c>
      <c r="M10" s="56">
        <f t="shared" si="2"/>
        <v>0</v>
      </c>
      <c r="N10" s="56">
        <f t="shared" si="3"/>
        <v>50</v>
      </c>
      <c r="O10" s="56">
        <f t="shared" si="4"/>
        <v>0</v>
      </c>
      <c r="P10" s="56">
        <f t="shared" si="5"/>
        <v>20</v>
      </c>
      <c r="Q10" s="56">
        <f t="shared" si="6"/>
        <v>0</v>
      </c>
      <c r="R10" s="56">
        <f t="shared" si="7"/>
        <v>30</v>
      </c>
      <c r="S10" s="56" t="str">
        <f>IFERROR(K10/F10*100,"-")</f>
        <v>-</v>
      </c>
      <c r="T10" s="56">
        <f t="shared" si="9"/>
        <v>0</v>
      </c>
      <c r="U10" s="113" t="s">
        <v>970</v>
      </c>
    </row>
    <row r="11" spans="1:21" s="31" customFormat="1" ht="138.75" customHeight="1" outlineLevel="1" x14ac:dyDescent="0.25">
      <c r="A11" s="178"/>
      <c r="B11" s="122" t="s">
        <v>4</v>
      </c>
      <c r="C11" s="44">
        <f t="shared" si="1"/>
        <v>189</v>
      </c>
      <c r="D11" s="56">
        <v>30</v>
      </c>
      <c r="E11" s="56">
        <v>159</v>
      </c>
      <c r="F11" s="56">
        <v>0</v>
      </c>
      <c r="G11" s="56">
        <v>0</v>
      </c>
      <c r="H11" s="44">
        <f t="shared" si="10"/>
        <v>75</v>
      </c>
      <c r="I11" s="56">
        <v>30</v>
      </c>
      <c r="J11" s="56">
        <v>45</v>
      </c>
      <c r="K11" s="56">
        <v>0</v>
      </c>
      <c r="L11" s="56">
        <v>0</v>
      </c>
      <c r="M11" s="56">
        <f t="shared" si="2"/>
        <v>39.682539682539684</v>
      </c>
      <c r="N11" s="56">
        <f t="shared" si="3"/>
        <v>114</v>
      </c>
      <c r="O11" s="56">
        <f t="shared" si="4"/>
        <v>100</v>
      </c>
      <c r="P11" s="56">
        <f t="shared" si="5"/>
        <v>0</v>
      </c>
      <c r="Q11" s="56">
        <f t="shared" si="6"/>
        <v>28.30188679245283</v>
      </c>
      <c r="R11" s="56">
        <f t="shared" si="7"/>
        <v>114</v>
      </c>
      <c r="S11" s="56" t="str">
        <f t="shared" si="8"/>
        <v>-</v>
      </c>
      <c r="T11" s="56">
        <f t="shared" si="9"/>
        <v>0</v>
      </c>
      <c r="U11" s="111" t="s">
        <v>589</v>
      </c>
    </row>
    <row r="12" spans="1:21" s="31" customFormat="1" ht="83.25" customHeight="1" outlineLevel="1" x14ac:dyDescent="0.25">
      <c r="A12" s="178"/>
      <c r="B12" s="122" t="s">
        <v>18</v>
      </c>
      <c r="C12" s="44">
        <f t="shared" si="1"/>
        <v>200</v>
      </c>
      <c r="D12" s="56">
        <v>80</v>
      </c>
      <c r="E12" s="56">
        <v>120</v>
      </c>
      <c r="F12" s="56">
        <v>0</v>
      </c>
      <c r="G12" s="56">
        <v>0</v>
      </c>
      <c r="H12" s="44">
        <f t="shared" si="10"/>
        <v>200</v>
      </c>
      <c r="I12" s="56">
        <v>80</v>
      </c>
      <c r="J12" s="56">
        <v>120</v>
      </c>
      <c r="K12" s="56">
        <v>0</v>
      </c>
      <c r="L12" s="56">
        <v>0</v>
      </c>
      <c r="M12" s="56">
        <f t="shared" si="2"/>
        <v>100</v>
      </c>
      <c r="N12" s="56">
        <f t="shared" si="3"/>
        <v>0</v>
      </c>
      <c r="O12" s="56">
        <f t="shared" si="4"/>
        <v>100</v>
      </c>
      <c r="P12" s="56">
        <f t="shared" si="5"/>
        <v>0</v>
      </c>
      <c r="Q12" s="56">
        <f t="shared" si="6"/>
        <v>100</v>
      </c>
      <c r="R12" s="56">
        <f t="shared" si="7"/>
        <v>0</v>
      </c>
      <c r="S12" s="56" t="str">
        <f t="shared" si="8"/>
        <v>-</v>
      </c>
      <c r="T12" s="56">
        <f t="shared" si="9"/>
        <v>0</v>
      </c>
      <c r="U12" s="113" t="s">
        <v>938</v>
      </c>
    </row>
    <row r="13" spans="1:21" s="31" customFormat="1" ht="54.75" customHeight="1" outlineLevel="1" x14ac:dyDescent="0.25">
      <c r="A13" s="178"/>
      <c r="B13" s="122" t="s">
        <v>19</v>
      </c>
      <c r="C13" s="44">
        <f t="shared" si="1"/>
        <v>250.3</v>
      </c>
      <c r="D13" s="56">
        <v>100</v>
      </c>
      <c r="E13" s="56">
        <v>150.30000000000001</v>
      </c>
      <c r="F13" s="56">
        <v>0</v>
      </c>
      <c r="G13" s="56">
        <v>0</v>
      </c>
      <c r="H13" s="44">
        <f t="shared" si="10"/>
        <v>100</v>
      </c>
      <c r="I13" s="56">
        <v>100</v>
      </c>
      <c r="J13" s="56">
        <v>0</v>
      </c>
      <c r="K13" s="56">
        <v>0</v>
      </c>
      <c r="L13" s="56">
        <v>0</v>
      </c>
      <c r="M13" s="56">
        <f t="shared" si="2"/>
        <v>39.95205753096284</v>
      </c>
      <c r="N13" s="56">
        <f t="shared" si="3"/>
        <v>150.30000000000001</v>
      </c>
      <c r="O13" s="56">
        <f t="shared" si="4"/>
        <v>100</v>
      </c>
      <c r="P13" s="56">
        <f t="shared" si="5"/>
        <v>0</v>
      </c>
      <c r="Q13" s="56">
        <f t="shared" si="6"/>
        <v>0</v>
      </c>
      <c r="R13" s="56">
        <f t="shared" si="7"/>
        <v>150.30000000000001</v>
      </c>
      <c r="S13" s="56" t="str">
        <f t="shared" si="8"/>
        <v>-</v>
      </c>
      <c r="T13" s="56">
        <f t="shared" si="9"/>
        <v>0</v>
      </c>
      <c r="U13" s="113" t="s">
        <v>939</v>
      </c>
    </row>
    <row r="14" spans="1:21" s="31" customFormat="1" ht="25.5" outlineLevel="1" x14ac:dyDescent="0.25">
      <c r="A14" s="178"/>
      <c r="B14" s="122" t="s">
        <v>5</v>
      </c>
      <c r="C14" s="44">
        <f t="shared" si="1"/>
        <v>220</v>
      </c>
      <c r="D14" s="56">
        <v>70</v>
      </c>
      <c r="E14" s="56">
        <v>150</v>
      </c>
      <c r="F14" s="56">
        <v>0</v>
      </c>
      <c r="G14" s="56">
        <v>0</v>
      </c>
      <c r="H14" s="44">
        <f t="shared" si="10"/>
        <v>70</v>
      </c>
      <c r="I14" s="56">
        <v>70</v>
      </c>
      <c r="J14" s="56">
        <v>0</v>
      </c>
      <c r="K14" s="56">
        <v>0</v>
      </c>
      <c r="L14" s="56">
        <v>0</v>
      </c>
      <c r="M14" s="56">
        <f t="shared" si="2"/>
        <v>31.818181818181817</v>
      </c>
      <c r="N14" s="56">
        <f t="shared" si="3"/>
        <v>150</v>
      </c>
      <c r="O14" s="56">
        <f t="shared" si="4"/>
        <v>100</v>
      </c>
      <c r="P14" s="56">
        <f t="shared" si="5"/>
        <v>0</v>
      </c>
      <c r="Q14" s="56">
        <f t="shared" si="6"/>
        <v>0</v>
      </c>
      <c r="R14" s="56">
        <f t="shared" si="7"/>
        <v>150</v>
      </c>
      <c r="S14" s="56" t="str">
        <f t="shared" si="8"/>
        <v>-</v>
      </c>
      <c r="T14" s="56">
        <f t="shared" si="9"/>
        <v>0</v>
      </c>
      <c r="U14" s="113" t="s">
        <v>940</v>
      </c>
    </row>
    <row r="15" spans="1:21" s="31" customFormat="1" ht="127.5" outlineLevel="1" x14ac:dyDescent="0.25">
      <c r="A15" s="178"/>
      <c r="B15" s="122" t="s">
        <v>6</v>
      </c>
      <c r="C15" s="44">
        <f t="shared" si="1"/>
        <v>377.1</v>
      </c>
      <c r="D15" s="56">
        <v>60</v>
      </c>
      <c r="E15" s="56">
        <v>317.10000000000002</v>
      </c>
      <c r="F15" s="56">
        <v>0</v>
      </c>
      <c r="G15" s="56">
        <v>0</v>
      </c>
      <c r="H15" s="44">
        <f t="shared" si="10"/>
        <v>200</v>
      </c>
      <c r="I15" s="56">
        <v>60</v>
      </c>
      <c r="J15" s="56">
        <v>140</v>
      </c>
      <c r="K15" s="56">
        <v>0</v>
      </c>
      <c r="L15" s="56">
        <v>0</v>
      </c>
      <c r="M15" s="56">
        <f t="shared" si="2"/>
        <v>53.036329885971888</v>
      </c>
      <c r="N15" s="56">
        <f t="shared" si="3"/>
        <v>177.10000000000002</v>
      </c>
      <c r="O15" s="56">
        <f t="shared" si="4"/>
        <v>100</v>
      </c>
      <c r="P15" s="56">
        <f t="shared" si="5"/>
        <v>0</v>
      </c>
      <c r="Q15" s="56">
        <f t="shared" si="6"/>
        <v>44.150110375275936</v>
      </c>
      <c r="R15" s="56">
        <f t="shared" si="7"/>
        <v>177.10000000000002</v>
      </c>
      <c r="S15" s="56" t="str">
        <f t="shared" si="8"/>
        <v>-</v>
      </c>
      <c r="T15" s="56">
        <f t="shared" si="9"/>
        <v>0</v>
      </c>
      <c r="U15" s="111" t="s">
        <v>971</v>
      </c>
    </row>
    <row r="16" spans="1:21" s="31" customFormat="1" ht="91.5" customHeight="1" outlineLevel="1" x14ac:dyDescent="0.25">
      <c r="A16" s="178"/>
      <c r="B16" s="122" t="s">
        <v>7</v>
      </c>
      <c r="C16" s="44">
        <f t="shared" si="1"/>
        <v>311</v>
      </c>
      <c r="D16" s="56">
        <v>110</v>
      </c>
      <c r="E16" s="56">
        <v>201</v>
      </c>
      <c r="F16" s="56">
        <v>0</v>
      </c>
      <c r="G16" s="56">
        <v>0</v>
      </c>
      <c r="H16" s="44">
        <f t="shared" si="10"/>
        <v>197.3</v>
      </c>
      <c r="I16" s="56">
        <v>110</v>
      </c>
      <c r="J16" s="56">
        <v>87.3</v>
      </c>
      <c r="K16" s="56">
        <v>0</v>
      </c>
      <c r="L16" s="56">
        <v>0</v>
      </c>
      <c r="M16" s="56">
        <f t="shared" si="2"/>
        <v>63.440514469453376</v>
      </c>
      <c r="N16" s="56">
        <f t="shared" si="3"/>
        <v>113.69999999999999</v>
      </c>
      <c r="O16" s="56">
        <f t="shared" si="4"/>
        <v>100</v>
      </c>
      <c r="P16" s="56">
        <f t="shared" si="5"/>
        <v>0</v>
      </c>
      <c r="Q16" s="56">
        <f t="shared" si="6"/>
        <v>43.432835820895519</v>
      </c>
      <c r="R16" s="56">
        <f t="shared" si="7"/>
        <v>113.7</v>
      </c>
      <c r="S16" s="56" t="str">
        <f t="shared" si="8"/>
        <v>-</v>
      </c>
      <c r="T16" s="56">
        <f t="shared" si="9"/>
        <v>0</v>
      </c>
      <c r="U16" s="111" t="s">
        <v>972</v>
      </c>
    </row>
    <row r="17" spans="1:21" s="31" customFormat="1" ht="55.5" customHeight="1" outlineLevel="1" x14ac:dyDescent="0.25">
      <c r="A17" s="178"/>
      <c r="B17" s="122" t="s">
        <v>8</v>
      </c>
      <c r="C17" s="44">
        <f t="shared" si="1"/>
        <v>420</v>
      </c>
      <c r="D17" s="56">
        <v>20</v>
      </c>
      <c r="E17" s="56">
        <v>400</v>
      </c>
      <c r="F17" s="56">
        <v>0</v>
      </c>
      <c r="G17" s="56">
        <v>0</v>
      </c>
      <c r="H17" s="44">
        <f t="shared" si="10"/>
        <v>0</v>
      </c>
      <c r="I17" s="56">
        <v>0</v>
      </c>
      <c r="J17" s="56">
        <v>0</v>
      </c>
      <c r="K17" s="56">
        <v>0</v>
      </c>
      <c r="L17" s="56">
        <v>0</v>
      </c>
      <c r="M17" s="56">
        <f t="shared" si="2"/>
        <v>0</v>
      </c>
      <c r="N17" s="56">
        <f t="shared" si="3"/>
        <v>420</v>
      </c>
      <c r="O17" s="56">
        <f t="shared" si="4"/>
        <v>0</v>
      </c>
      <c r="P17" s="56">
        <f t="shared" si="5"/>
        <v>20</v>
      </c>
      <c r="Q17" s="56">
        <f t="shared" si="6"/>
        <v>0</v>
      </c>
      <c r="R17" s="56">
        <f t="shared" si="7"/>
        <v>400</v>
      </c>
      <c r="S17" s="56" t="str">
        <f t="shared" si="8"/>
        <v>-</v>
      </c>
      <c r="T17" s="56">
        <f t="shared" si="9"/>
        <v>0</v>
      </c>
      <c r="U17" s="113" t="s">
        <v>973</v>
      </c>
    </row>
    <row r="18" spans="1:21" s="31" customFormat="1" ht="102" outlineLevel="1" x14ac:dyDescent="0.25">
      <c r="A18" s="178"/>
      <c r="B18" s="122" t="s">
        <v>9</v>
      </c>
      <c r="C18" s="44">
        <f t="shared" si="1"/>
        <v>1681.7</v>
      </c>
      <c r="D18" s="56">
        <v>400</v>
      </c>
      <c r="E18" s="56">
        <v>1281.7</v>
      </c>
      <c r="F18" s="56">
        <v>0</v>
      </c>
      <c r="G18" s="56">
        <v>0</v>
      </c>
      <c r="H18" s="44">
        <f t="shared" si="10"/>
        <v>384.4</v>
      </c>
      <c r="I18" s="56">
        <v>384.4</v>
      </c>
      <c r="J18" s="56">
        <v>0</v>
      </c>
      <c r="K18" s="56">
        <v>0</v>
      </c>
      <c r="L18" s="56">
        <v>0</v>
      </c>
      <c r="M18" s="56">
        <f t="shared" si="2"/>
        <v>22.857822441576975</v>
      </c>
      <c r="N18" s="56">
        <f t="shared" si="3"/>
        <v>1297.3000000000002</v>
      </c>
      <c r="O18" s="56">
        <f t="shared" si="4"/>
        <v>96.1</v>
      </c>
      <c r="P18" s="56">
        <f t="shared" si="5"/>
        <v>15.600000000000023</v>
      </c>
      <c r="Q18" s="56">
        <f t="shared" si="6"/>
        <v>0</v>
      </c>
      <c r="R18" s="56">
        <f t="shared" si="7"/>
        <v>1281.7</v>
      </c>
      <c r="S18" s="56" t="str">
        <f t="shared" si="8"/>
        <v>-</v>
      </c>
      <c r="T18" s="56">
        <f t="shared" si="9"/>
        <v>0</v>
      </c>
      <c r="U18" s="111" t="s">
        <v>974</v>
      </c>
    </row>
    <row r="19" spans="1:21" s="31" customFormat="1" ht="89.25" outlineLevel="1" x14ac:dyDescent="0.25">
      <c r="A19" s="178"/>
      <c r="B19" s="122" t="s">
        <v>10</v>
      </c>
      <c r="C19" s="44">
        <f t="shared" si="1"/>
        <v>2968</v>
      </c>
      <c r="D19" s="56">
        <v>2968</v>
      </c>
      <c r="E19" s="56">
        <v>0</v>
      </c>
      <c r="F19" s="56">
        <v>0</v>
      </c>
      <c r="G19" s="56">
        <v>0</v>
      </c>
      <c r="H19" s="44">
        <f t="shared" si="10"/>
        <v>2005.9</v>
      </c>
      <c r="I19" s="56">
        <v>2005.9</v>
      </c>
      <c r="J19" s="56">
        <v>0</v>
      </c>
      <c r="K19" s="56">
        <v>0</v>
      </c>
      <c r="L19" s="56">
        <v>0</v>
      </c>
      <c r="M19" s="56">
        <f t="shared" si="2"/>
        <v>67.584231805929917</v>
      </c>
      <c r="N19" s="56">
        <f t="shared" si="3"/>
        <v>962.09999999999991</v>
      </c>
      <c r="O19" s="56">
        <f t="shared" si="4"/>
        <v>67.584231805929917</v>
      </c>
      <c r="P19" s="56">
        <f t="shared" si="5"/>
        <v>962.09999999999991</v>
      </c>
      <c r="Q19" s="56" t="str">
        <f t="shared" si="6"/>
        <v>-</v>
      </c>
      <c r="R19" s="56">
        <f t="shared" si="7"/>
        <v>0</v>
      </c>
      <c r="S19" s="56" t="str">
        <f t="shared" si="8"/>
        <v>-</v>
      </c>
      <c r="T19" s="56">
        <f t="shared" si="9"/>
        <v>0</v>
      </c>
      <c r="U19" s="111" t="s">
        <v>975</v>
      </c>
    </row>
    <row r="20" spans="1:21" s="31" customFormat="1" ht="66" customHeight="1" outlineLevel="1" x14ac:dyDescent="0.25">
      <c r="A20" s="178"/>
      <c r="B20" s="122" t="s">
        <v>11</v>
      </c>
      <c r="C20" s="44">
        <f t="shared" si="1"/>
        <v>710</v>
      </c>
      <c r="D20" s="56">
        <v>110</v>
      </c>
      <c r="E20" s="56">
        <v>600</v>
      </c>
      <c r="F20" s="56">
        <v>0</v>
      </c>
      <c r="G20" s="56">
        <v>0</v>
      </c>
      <c r="H20" s="44">
        <f t="shared" si="10"/>
        <v>24.7</v>
      </c>
      <c r="I20" s="56">
        <v>24.7</v>
      </c>
      <c r="J20" s="56">
        <v>0</v>
      </c>
      <c r="K20" s="56">
        <v>0</v>
      </c>
      <c r="L20" s="56">
        <v>0</v>
      </c>
      <c r="M20" s="56">
        <f t="shared" si="2"/>
        <v>3.4788732394366195</v>
      </c>
      <c r="N20" s="56">
        <f t="shared" si="3"/>
        <v>685.3</v>
      </c>
      <c r="O20" s="56">
        <f t="shared" si="4"/>
        <v>22.454545454545453</v>
      </c>
      <c r="P20" s="56">
        <f t="shared" si="5"/>
        <v>85.3</v>
      </c>
      <c r="Q20" s="56">
        <f t="shared" si="6"/>
        <v>0</v>
      </c>
      <c r="R20" s="56">
        <f t="shared" si="7"/>
        <v>600</v>
      </c>
      <c r="S20" s="56" t="str">
        <f t="shared" si="8"/>
        <v>-</v>
      </c>
      <c r="T20" s="56">
        <f t="shared" si="9"/>
        <v>0</v>
      </c>
      <c r="U20" s="111" t="s">
        <v>976</v>
      </c>
    </row>
    <row r="21" spans="1:21" s="31" customFormat="1" ht="40.5" customHeight="1" outlineLevel="1" x14ac:dyDescent="0.25">
      <c r="A21" s="178"/>
      <c r="B21" s="122" t="s">
        <v>12</v>
      </c>
      <c r="C21" s="44">
        <f t="shared" si="1"/>
        <v>600</v>
      </c>
      <c r="D21" s="56">
        <v>40</v>
      </c>
      <c r="E21" s="56">
        <v>560</v>
      </c>
      <c r="F21" s="56">
        <v>0</v>
      </c>
      <c r="G21" s="56">
        <v>0</v>
      </c>
      <c r="H21" s="44">
        <f t="shared" si="10"/>
        <v>0</v>
      </c>
      <c r="I21" s="56">
        <v>0</v>
      </c>
      <c r="J21" s="56">
        <v>0</v>
      </c>
      <c r="K21" s="56">
        <v>0</v>
      </c>
      <c r="L21" s="56">
        <v>0</v>
      </c>
      <c r="M21" s="56">
        <f t="shared" si="2"/>
        <v>0</v>
      </c>
      <c r="N21" s="56">
        <f t="shared" si="3"/>
        <v>600</v>
      </c>
      <c r="O21" s="56">
        <f t="shared" si="4"/>
        <v>0</v>
      </c>
      <c r="P21" s="56">
        <f t="shared" si="5"/>
        <v>40</v>
      </c>
      <c r="Q21" s="56">
        <f t="shared" si="6"/>
        <v>0</v>
      </c>
      <c r="R21" s="56">
        <f t="shared" si="7"/>
        <v>560</v>
      </c>
      <c r="S21" s="56" t="str">
        <f t="shared" si="8"/>
        <v>-</v>
      </c>
      <c r="T21" s="56">
        <f t="shared" si="9"/>
        <v>0</v>
      </c>
      <c r="U21" s="113" t="s">
        <v>590</v>
      </c>
    </row>
    <row r="22" spans="1:21" s="31" customFormat="1" ht="25.5" outlineLevel="1" x14ac:dyDescent="0.25">
      <c r="A22" s="178"/>
      <c r="B22" s="122" t="s">
        <v>13</v>
      </c>
      <c r="C22" s="44">
        <f t="shared" si="1"/>
        <v>1006</v>
      </c>
      <c r="D22" s="56">
        <v>100</v>
      </c>
      <c r="E22" s="56">
        <v>906</v>
      </c>
      <c r="F22" s="56">
        <v>0</v>
      </c>
      <c r="G22" s="56">
        <v>0</v>
      </c>
      <c r="H22" s="44">
        <f t="shared" si="10"/>
        <v>754.5</v>
      </c>
      <c r="I22" s="56">
        <v>100</v>
      </c>
      <c r="J22" s="56">
        <v>654.5</v>
      </c>
      <c r="K22" s="56">
        <v>0</v>
      </c>
      <c r="L22" s="56">
        <v>0</v>
      </c>
      <c r="M22" s="56">
        <f t="shared" si="2"/>
        <v>75</v>
      </c>
      <c r="N22" s="56">
        <f t="shared" si="3"/>
        <v>251.5</v>
      </c>
      <c r="O22" s="56">
        <f t="shared" si="4"/>
        <v>100</v>
      </c>
      <c r="P22" s="56">
        <f t="shared" si="5"/>
        <v>0</v>
      </c>
      <c r="Q22" s="56">
        <f t="shared" si="6"/>
        <v>72.240618101545252</v>
      </c>
      <c r="R22" s="56">
        <f t="shared" si="7"/>
        <v>251.5</v>
      </c>
      <c r="S22" s="56" t="str">
        <f t="shared" si="8"/>
        <v>-</v>
      </c>
      <c r="T22" s="56">
        <f t="shared" si="9"/>
        <v>0</v>
      </c>
      <c r="U22" s="113" t="s">
        <v>941</v>
      </c>
    </row>
    <row r="23" spans="1:21" s="31" customFormat="1" ht="82.5" customHeight="1" outlineLevel="1" x14ac:dyDescent="0.25">
      <c r="A23" s="178"/>
      <c r="B23" s="122" t="s">
        <v>14</v>
      </c>
      <c r="C23" s="44">
        <f t="shared" si="1"/>
        <v>1000</v>
      </c>
      <c r="D23" s="56">
        <v>1000</v>
      </c>
      <c r="E23" s="56">
        <v>0</v>
      </c>
      <c r="F23" s="56">
        <v>0</v>
      </c>
      <c r="G23" s="56">
        <v>0</v>
      </c>
      <c r="H23" s="44">
        <f t="shared" si="10"/>
        <v>173.3</v>
      </c>
      <c r="I23" s="56">
        <v>173.3</v>
      </c>
      <c r="J23" s="56">
        <v>0</v>
      </c>
      <c r="K23" s="56">
        <v>0</v>
      </c>
      <c r="L23" s="56">
        <v>0</v>
      </c>
      <c r="M23" s="56">
        <f t="shared" si="2"/>
        <v>17.330000000000002</v>
      </c>
      <c r="N23" s="179">
        <f t="shared" si="3"/>
        <v>826.7</v>
      </c>
      <c r="O23" s="56">
        <f t="shared" si="4"/>
        <v>17.330000000000002</v>
      </c>
      <c r="P23" s="56">
        <f t="shared" si="5"/>
        <v>826.7</v>
      </c>
      <c r="Q23" s="56" t="str">
        <f t="shared" si="6"/>
        <v>-</v>
      </c>
      <c r="R23" s="56">
        <f t="shared" si="7"/>
        <v>0</v>
      </c>
      <c r="S23" s="56" t="str">
        <f t="shared" si="8"/>
        <v>-</v>
      </c>
      <c r="T23" s="56">
        <f t="shared" si="9"/>
        <v>0</v>
      </c>
      <c r="U23" s="111" t="s">
        <v>977</v>
      </c>
    </row>
    <row r="24" spans="1:21" s="190" customFormat="1" ht="35.25" customHeight="1" x14ac:dyDescent="0.25">
      <c r="A24" s="183">
        <v>2</v>
      </c>
      <c r="B24" s="184" t="s">
        <v>45</v>
      </c>
      <c r="C24" s="185">
        <f t="shared" si="1"/>
        <v>1232229</v>
      </c>
      <c r="D24" s="186">
        <f>D25+D27+D29+D31+D37+D41+D45+D48+D50</f>
        <v>226453.89999999997</v>
      </c>
      <c r="E24" s="186">
        <f>E25+E27+E29+E31+E37+E41+E45+E48+E50</f>
        <v>1005702.4</v>
      </c>
      <c r="F24" s="186">
        <f>F25+F27+F29+F31+F37+F41+F45+F48+F50</f>
        <v>72.7</v>
      </c>
      <c r="G24" s="186">
        <f>G25+G27+G29+G31+G37+G41+G45+G48+G50</f>
        <v>49143.700000000004</v>
      </c>
      <c r="H24" s="185">
        <f t="shared" si="10"/>
        <v>930953.2</v>
      </c>
      <c r="I24" s="186">
        <f>I25+I27+I29+I31+I37+I41+I45+I48+I50</f>
        <v>152258.19999999998</v>
      </c>
      <c r="J24" s="186">
        <f>J25+J27+J29+J31+J37+J41+J45+J48+J50</f>
        <v>778622.3</v>
      </c>
      <c r="K24" s="186">
        <f>K25+K27+K29+K31+K37+K41+K45+K48+K50</f>
        <v>72.7</v>
      </c>
      <c r="L24" s="186">
        <f>L25+L27+L29+L31+L37+L41+L45+L48+L50</f>
        <v>24755.299999999996</v>
      </c>
      <c r="M24" s="187">
        <f>IFERROR(H24/C24*100,"-")</f>
        <v>75.55034007477505</v>
      </c>
      <c r="N24" s="187">
        <f t="shared" si="3"/>
        <v>301275.80000000005</v>
      </c>
      <c r="O24" s="188">
        <f t="shared" si="4"/>
        <v>67.235848002617743</v>
      </c>
      <c r="P24" s="187">
        <f t="shared" si="5"/>
        <v>74195.699999999983</v>
      </c>
      <c r="Q24" s="187">
        <f t="shared" si="6"/>
        <v>77.420745938361094</v>
      </c>
      <c r="R24" s="187">
        <f t="shared" si="7"/>
        <v>227080.09999999998</v>
      </c>
      <c r="S24" s="187">
        <f t="shared" si="8"/>
        <v>100</v>
      </c>
      <c r="T24" s="187">
        <f t="shared" si="9"/>
        <v>0</v>
      </c>
      <c r="U24" s="189"/>
    </row>
    <row r="25" spans="1:21" s="131" customFormat="1" ht="51.75" customHeight="1" outlineLevel="1" x14ac:dyDescent="0.25">
      <c r="A25" s="191"/>
      <c r="B25" s="192" t="s">
        <v>21</v>
      </c>
      <c r="C25" s="193">
        <f t="shared" si="1"/>
        <v>328109.8</v>
      </c>
      <c r="D25" s="194">
        <f t="shared" ref="D25:L25" si="11">D26</f>
        <v>27954.799999999999</v>
      </c>
      <c r="E25" s="194">
        <f t="shared" si="11"/>
        <v>300155</v>
      </c>
      <c r="F25" s="194">
        <f t="shared" si="11"/>
        <v>0</v>
      </c>
      <c r="G25" s="194">
        <f t="shared" si="11"/>
        <v>37654.400000000001</v>
      </c>
      <c r="H25" s="194">
        <f t="shared" si="10"/>
        <v>264088</v>
      </c>
      <c r="I25" s="194">
        <f t="shared" si="11"/>
        <v>19732.099999999999</v>
      </c>
      <c r="J25" s="194">
        <f t="shared" si="11"/>
        <v>244355.9</v>
      </c>
      <c r="K25" s="194">
        <f t="shared" si="11"/>
        <v>0</v>
      </c>
      <c r="L25" s="194">
        <f t="shared" si="11"/>
        <v>18442.099999999999</v>
      </c>
      <c r="M25" s="195">
        <f t="shared" si="2"/>
        <v>80.487690401201064</v>
      </c>
      <c r="N25" s="196">
        <f t="shared" si="3"/>
        <v>64021.799999999988</v>
      </c>
      <c r="O25" s="195">
        <f t="shared" si="4"/>
        <v>70.58573125187803</v>
      </c>
      <c r="P25" s="195">
        <f t="shared" si="5"/>
        <v>8222.7000000000007</v>
      </c>
      <c r="Q25" s="195">
        <f t="shared" si="6"/>
        <v>81.409904882477377</v>
      </c>
      <c r="R25" s="195">
        <f t="shared" si="7"/>
        <v>55799.100000000006</v>
      </c>
      <c r="S25" s="195" t="str">
        <f t="shared" si="8"/>
        <v>-</v>
      </c>
      <c r="T25" s="195">
        <f t="shared" si="9"/>
        <v>0</v>
      </c>
      <c r="U25" s="387" t="s">
        <v>916</v>
      </c>
    </row>
    <row r="26" spans="1:21" s="131" customFormat="1" ht="51" outlineLevel="3" x14ac:dyDescent="0.25">
      <c r="A26" s="197"/>
      <c r="B26" s="198" t="s">
        <v>22</v>
      </c>
      <c r="C26" s="199">
        <f t="shared" si="1"/>
        <v>328109.8</v>
      </c>
      <c r="D26" s="200">
        <v>27954.799999999999</v>
      </c>
      <c r="E26" s="201">
        <v>300155</v>
      </c>
      <c r="F26" s="201">
        <v>0</v>
      </c>
      <c r="G26" s="201">
        <v>37654.400000000001</v>
      </c>
      <c r="H26" s="199">
        <f t="shared" si="10"/>
        <v>264088</v>
      </c>
      <c r="I26" s="202">
        <v>19732.099999999999</v>
      </c>
      <c r="J26" s="202">
        <v>244355.9</v>
      </c>
      <c r="K26" s="202">
        <v>0</v>
      </c>
      <c r="L26" s="202">
        <v>18442.099999999999</v>
      </c>
      <c r="M26" s="199">
        <f t="shared" si="2"/>
        <v>80.487690401201064</v>
      </c>
      <c r="N26" s="199">
        <f t="shared" si="3"/>
        <v>64021.799999999988</v>
      </c>
      <c r="O26" s="199">
        <f t="shared" si="4"/>
        <v>70.58573125187803</v>
      </c>
      <c r="P26" s="199">
        <f t="shared" si="5"/>
        <v>8222.7000000000007</v>
      </c>
      <c r="Q26" s="199">
        <f t="shared" si="6"/>
        <v>81.409904882477377</v>
      </c>
      <c r="R26" s="199">
        <f t="shared" si="7"/>
        <v>55799.100000000006</v>
      </c>
      <c r="S26" s="199" t="str">
        <f t="shared" si="8"/>
        <v>-</v>
      </c>
      <c r="T26" s="199">
        <f t="shared" si="9"/>
        <v>0</v>
      </c>
      <c r="U26" s="388"/>
    </row>
    <row r="27" spans="1:21" s="131" customFormat="1" ht="60" customHeight="1" outlineLevel="1" x14ac:dyDescent="0.25">
      <c r="A27" s="191"/>
      <c r="B27" s="192" t="s">
        <v>23</v>
      </c>
      <c r="C27" s="193">
        <f t="shared" si="1"/>
        <v>675004.79999999993</v>
      </c>
      <c r="D27" s="194">
        <f>D28</f>
        <v>30553.1</v>
      </c>
      <c r="E27" s="194">
        <f>E28</f>
        <v>644451.69999999995</v>
      </c>
      <c r="F27" s="194">
        <f>F28</f>
        <v>0</v>
      </c>
      <c r="G27" s="194">
        <f>G28</f>
        <v>9735.9</v>
      </c>
      <c r="H27" s="193">
        <f t="shared" si="10"/>
        <v>496334.89999999997</v>
      </c>
      <c r="I27" s="194">
        <f>I28</f>
        <v>19616.3</v>
      </c>
      <c r="J27" s="194">
        <f>J28</f>
        <v>476718.6</v>
      </c>
      <c r="K27" s="194">
        <f>K28</f>
        <v>0</v>
      </c>
      <c r="L27" s="194">
        <f>L28</f>
        <v>5267.1</v>
      </c>
      <c r="M27" s="195">
        <f t="shared" si="2"/>
        <v>73.5305734122187</v>
      </c>
      <c r="N27" s="195">
        <f t="shared" si="3"/>
        <v>178669.89999999997</v>
      </c>
      <c r="O27" s="195">
        <f t="shared" si="4"/>
        <v>64.203959663667518</v>
      </c>
      <c r="P27" s="195">
        <f t="shared" si="5"/>
        <v>10936.8</v>
      </c>
      <c r="Q27" s="195">
        <f t="shared" si="6"/>
        <v>73.972743031013806</v>
      </c>
      <c r="R27" s="195">
        <f t="shared" si="7"/>
        <v>167733.09999999998</v>
      </c>
      <c r="S27" s="195" t="str">
        <f t="shared" si="8"/>
        <v>-</v>
      </c>
      <c r="T27" s="195">
        <f t="shared" si="9"/>
        <v>0</v>
      </c>
      <c r="U27" s="387" t="s">
        <v>916</v>
      </c>
    </row>
    <row r="28" spans="1:21" s="131" customFormat="1" ht="63.75" outlineLevel="2" x14ac:dyDescent="0.25">
      <c r="A28" s="197"/>
      <c r="B28" s="198" t="s">
        <v>24</v>
      </c>
      <c r="C28" s="193">
        <f t="shared" si="1"/>
        <v>675004.79999999993</v>
      </c>
      <c r="D28" s="200">
        <v>30553.1</v>
      </c>
      <c r="E28" s="201">
        <v>644451.69999999995</v>
      </c>
      <c r="F28" s="201">
        <v>0</v>
      </c>
      <c r="G28" s="201">
        <v>9735.9</v>
      </c>
      <c r="H28" s="193">
        <f t="shared" si="10"/>
        <v>496334.89999999997</v>
      </c>
      <c r="I28" s="202">
        <v>19616.3</v>
      </c>
      <c r="J28" s="202">
        <v>476718.6</v>
      </c>
      <c r="K28" s="202">
        <v>0</v>
      </c>
      <c r="L28" s="202">
        <v>5267.1</v>
      </c>
      <c r="M28" s="199">
        <f t="shared" si="2"/>
        <v>73.5305734122187</v>
      </c>
      <c r="N28" s="199">
        <f>C28-H28</f>
        <v>178669.89999999997</v>
      </c>
      <c r="O28" s="199">
        <f t="shared" si="4"/>
        <v>64.203959663667518</v>
      </c>
      <c r="P28" s="199">
        <f t="shared" si="5"/>
        <v>10936.8</v>
      </c>
      <c r="Q28" s="199">
        <f t="shared" si="6"/>
        <v>73.972743031013806</v>
      </c>
      <c r="R28" s="199">
        <f t="shared" si="7"/>
        <v>167733.09999999998</v>
      </c>
      <c r="S28" s="199" t="str">
        <f t="shared" si="8"/>
        <v>-</v>
      </c>
      <c r="T28" s="199">
        <f t="shared" si="9"/>
        <v>0</v>
      </c>
      <c r="U28" s="388"/>
    </row>
    <row r="29" spans="1:21" s="131" customFormat="1" ht="45" customHeight="1" outlineLevel="1" x14ac:dyDescent="0.25">
      <c r="A29" s="191"/>
      <c r="B29" s="192" t="s">
        <v>25</v>
      </c>
      <c r="C29" s="193">
        <f t="shared" si="1"/>
        <v>57648.6</v>
      </c>
      <c r="D29" s="194">
        <f>D30</f>
        <v>56176.7</v>
      </c>
      <c r="E29" s="194">
        <f>E30</f>
        <v>1471.9</v>
      </c>
      <c r="F29" s="194">
        <f>F30</f>
        <v>0</v>
      </c>
      <c r="G29" s="194">
        <f>G30</f>
        <v>1753.4</v>
      </c>
      <c r="H29" s="193">
        <f t="shared" si="10"/>
        <v>50868.4</v>
      </c>
      <c r="I29" s="194">
        <f>I30</f>
        <v>49396.5</v>
      </c>
      <c r="J29" s="194">
        <f>J30</f>
        <v>1471.9</v>
      </c>
      <c r="K29" s="194">
        <f>K30</f>
        <v>0</v>
      </c>
      <c r="L29" s="194">
        <f>L30</f>
        <v>1046.0999999999999</v>
      </c>
      <c r="M29" s="195">
        <f t="shared" si="2"/>
        <v>88.238743005033953</v>
      </c>
      <c r="N29" s="195">
        <f t="shared" si="3"/>
        <v>6780.1999999999971</v>
      </c>
      <c r="O29" s="195">
        <f t="shared" si="4"/>
        <v>87.93058332013095</v>
      </c>
      <c r="P29" s="195">
        <f t="shared" si="5"/>
        <v>6780.1999999999971</v>
      </c>
      <c r="Q29" s="195">
        <f t="shared" si="6"/>
        <v>100</v>
      </c>
      <c r="R29" s="195">
        <f t="shared" si="7"/>
        <v>0</v>
      </c>
      <c r="S29" s="195" t="str">
        <f t="shared" si="8"/>
        <v>-</v>
      </c>
      <c r="T29" s="195">
        <f t="shared" si="9"/>
        <v>0</v>
      </c>
      <c r="U29" s="387" t="s">
        <v>916</v>
      </c>
    </row>
    <row r="30" spans="1:21" s="131" customFormat="1" ht="63.75" outlineLevel="2" x14ac:dyDescent="0.25">
      <c r="A30" s="197"/>
      <c r="B30" s="198" t="s">
        <v>26</v>
      </c>
      <c r="C30" s="199">
        <f>SUM(D30:F30)</f>
        <v>57648.6</v>
      </c>
      <c r="D30" s="200">
        <v>56176.7</v>
      </c>
      <c r="E30" s="203">
        <f>1471.9</f>
        <v>1471.9</v>
      </c>
      <c r="F30" s="201">
        <v>0</v>
      </c>
      <c r="G30" s="201">
        <v>1753.4</v>
      </c>
      <c r="H30" s="199">
        <f t="shared" si="10"/>
        <v>50868.4</v>
      </c>
      <c r="I30" s="202">
        <v>49396.5</v>
      </c>
      <c r="J30" s="202">
        <v>1471.9</v>
      </c>
      <c r="K30" s="202">
        <v>0</v>
      </c>
      <c r="L30" s="202">
        <v>1046.0999999999999</v>
      </c>
      <c r="M30" s="199">
        <f t="shared" si="2"/>
        <v>88.238743005033953</v>
      </c>
      <c r="N30" s="199">
        <f t="shared" si="3"/>
        <v>6780.1999999999971</v>
      </c>
      <c r="O30" s="199">
        <f>IFERROR(I30/D30*100,"-")</f>
        <v>87.93058332013095</v>
      </c>
      <c r="P30" s="199">
        <f t="shared" si="5"/>
        <v>6780.1999999999971</v>
      </c>
      <c r="Q30" s="199">
        <f t="shared" si="6"/>
        <v>100</v>
      </c>
      <c r="R30" s="199">
        <f t="shared" si="7"/>
        <v>0</v>
      </c>
      <c r="S30" s="199" t="str">
        <f>IFERROR(K30/F30*100,"-")</f>
        <v>-</v>
      </c>
      <c r="T30" s="199">
        <f>F30-K30</f>
        <v>0</v>
      </c>
      <c r="U30" s="388"/>
    </row>
    <row r="31" spans="1:21" s="211" customFormat="1" ht="25.5" outlineLevel="1" x14ac:dyDescent="0.25">
      <c r="A31" s="191"/>
      <c r="B31" s="192" t="s">
        <v>27</v>
      </c>
      <c r="C31" s="208">
        <f t="shared" si="1"/>
        <v>10549.099999999999</v>
      </c>
      <c r="D31" s="209">
        <f>SUM(D32:D36)</f>
        <v>10379.099999999999</v>
      </c>
      <c r="E31" s="209">
        <f t="shared" ref="E31:G31" si="12">SUM(E32:E36)</f>
        <v>170</v>
      </c>
      <c r="F31" s="209">
        <f t="shared" si="12"/>
        <v>0</v>
      </c>
      <c r="G31" s="209">
        <f t="shared" si="12"/>
        <v>0</v>
      </c>
      <c r="H31" s="193">
        <f t="shared" si="10"/>
        <v>6628.5</v>
      </c>
      <c r="I31" s="209">
        <f>SUM(I32:I36)</f>
        <v>6458.5</v>
      </c>
      <c r="J31" s="209">
        <f>SUM(J32:J36)</f>
        <v>170</v>
      </c>
      <c r="K31" s="209">
        <f t="shared" ref="K31" si="13">SUM(K32:K36)</f>
        <v>0</v>
      </c>
      <c r="L31" s="209">
        <f t="shared" ref="L31" si="14">SUM(L32:L36)</f>
        <v>0</v>
      </c>
      <c r="M31" s="193">
        <f t="shared" si="2"/>
        <v>62.834744196187366</v>
      </c>
      <c r="N31" s="193">
        <f t="shared" si="3"/>
        <v>3920.5999999999985</v>
      </c>
      <c r="O31" s="193">
        <f t="shared" si="4"/>
        <v>62.226011889277501</v>
      </c>
      <c r="P31" s="193">
        <f t="shared" si="5"/>
        <v>3920.5999999999985</v>
      </c>
      <c r="Q31" s="193">
        <f t="shared" si="6"/>
        <v>100</v>
      </c>
      <c r="R31" s="193">
        <f t="shared" si="7"/>
        <v>0</v>
      </c>
      <c r="S31" s="193" t="str">
        <f t="shared" si="8"/>
        <v>-</v>
      </c>
      <c r="T31" s="193">
        <f t="shared" si="9"/>
        <v>0</v>
      </c>
      <c r="U31" s="210"/>
    </row>
    <row r="32" spans="1:21" s="131" customFormat="1" ht="25.5" outlineLevel="2" x14ac:dyDescent="0.25">
      <c r="A32" s="204"/>
      <c r="B32" s="207" t="s">
        <v>28</v>
      </c>
      <c r="C32" s="199">
        <f t="shared" si="1"/>
        <v>3566.7</v>
      </c>
      <c r="D32" s="200">
        <f>3426.7+140</f>
        <v>3566.7</v>
      </c>
      <c r="E32" s="203">
        <v>0</v>
      </c>
      <c r="F32" s="203">
        <v>0</v>
      </c>
      <c r="G32" s="203">
        <v>0</v>
      </c>
      <c r="H32" s="199">
        <f t="shared" si="10"/>
        <v>1239.4000000000001</v>
      </c>
      <c r="I32" s="202">
        <v>1239.4000000000001</v>
      </c>
      <c r="J32" s="202">
        <v>0</v>
      </c>
      <c r="K32" s="202">
        <v>0</v>
      </c>
      <c r="L32" s="202">
        <v>0</v>
      </c>
      <c r="M32" s="199">
        <f t="shared" ref="M32" si="15">IFERROR(H32/C32*100,"-")</f>
        <v>34.749207951327563</v>
      </c>
      <c r="N32" s="199">
        <f>C32-H32</f>
        <v>2327.2999999999997</v>
      </c>
      <c r="O32" s="199">
        <f t="shared" ref="O32" si="16">IFERROR(I32/D32*100,"-")</f>
        <v>34.749207951327563</v>
      </c>
      <c r="P32" s="199">
        <f t="shared" si="5"/>
        <v>2327.2999999999997</v>
      </c>
      <c r="Q32" s="199" t="str">
        <f t="shared" ref="Q32" si="17">IFERROR(J32/E32*100,"-")</f>
        <v>-</v>
      </c>
      <c r="R32" s="199">
        <f t="shared" si="7"/>
        <v>0</v>
      </c>
      <c r="S32" s="199" t="str">
        <f t="shared" ref="S32" si="18">IFERROR(K32/F32*100,"-")</f>
        <v>-</v>
      </c>
      <c r="T32" s="199">
        <f t="shared" si="9"/>
        <v>0</v>
      </c>
      <c r="U32" s="344" t="s">
        <v>978</v>
      </c>
    </row>
    <row r="33" spans="1:21" s="131" customFormat="1" ht="51" outlineLevel="2" x14ac:dyDescent="0.25">
      <c r="A33" s="204"/>
      <c r="B33" s="207" t="s">
        <v>29</v>
      </c>
      <c r="C33" s="199">
        <f t="shared" si="1"/>
        <v>992.4</v>
      </c>
      <c r="D33" s="200">
        <v>992.4</v>
      </c>
      <c r="E33" s="203">
        <v>0</v>
      </c>
      <c r="F33" s="203">
        <v>0</v>
      </c>
      <c r="G33" s="203">
        <v>0</v>
      </c>
      <c r="H33" s="199">
        <f t="shared" si="10"/>
        <v>779</v>
      </c>
      <c r="I33" s="202">
        <v>779</v>
      </c>
      <c r="J33" s="202">
        <v>0</v>
      </c>
      <c r="K33" s="202">
        <v>0</v>
      </c>
      <c r="L33" s="202">
        <v>0</v>
      </c>
      <c r="M33" s="199">
        <f t="shared" si="2"/>
        <v>78.496573962112052</v>
      </c>
      <c r="N33" s="199">
        <f t="shared" si="3"/>
        <v>213.39999999999998</v>
      </c>
      <c r="O33" s="199">
        <f t="shared" si="4"/>
        <v>78.496573962112052</v>
      </c>
      <c r="P33" s="199">
        <f t="shared" si="5"/>
        <v>213.39999999999998</v>
      </c>
      <c r="Q33" s="199" t="str">
        <f t="shared" si="6"/>
        <v>-</v>
      </c>
      <c r="R33" s="199">
        <f t="shared" si="7"/>
        <v>0</v>
      </c>
      <c r="S33" s="199" t="str">
        <f t="shared" si="8"/>
        <v>-</v>
      </c>
      <c r="T33" s="199">
        <f t="shared" si="9"/>
        <v>0</v>
      </c>
      <c r="U33" s="344" t="s">
        <v>979</v>
      </c>
    </row>
    <row r="34" spans="1:21" s="131" customFormat="1" ht="40.5" customHeight="1" outlineLevel="2" x14ac:dyDescent="0.25">
      <c r="A34" s="204"/>
      <c r="B34" s="205" t="s">
        <v>30</v>
      </c>
      <c r="C34" s="199">
        <f t="shared" si="1"/>
        <v>266.89999999999998</v>
      </c>
      <c r="D34" s="201">
        <v>266.89999999999998</v>
      </c>
      <c r="E34" s="203">
        <v>0</v>
      </c>
      <c r="F34" s="203">
        <v>0</v>
      </c>
      <c r="G34" s="203">
        <v>0</v>
      </c>
      <c r="H34" s="199">
        <f t="shared" si="10"/>
        <v>266.89999999999998</v>
      </c>
      <c r="I34" s="202">
        <v>266.89999999999998</v>
      </c>
      <c r="J34" s="202">
        <v>0</v>
      </c>
      <c r="K34" s="202">
        <v>0</v>
      </c>
      <c r="L34" s="202">
        <v>0</v>
      </c>
      <c r="M34" s="199">
        <f t="shared" si="2"/>
        <v>100</v>
      </c>
      <c r="N34" s="199">
        <f t="shared" si="3"/>
        <v>0</v>
      </c>
      <c r="O34" s="199">
        <f t="shared" si="4"/>
        <v>100</v>
      </c>
      <c r="P34" s="199">
        <f t="shared" si="5"/>
        <v>0</v>
      </c>
      <c r="Q34" s="199" t="str">
        <f t="shared" si="6"/>
        <v>-</v>
      </c>
      <c r="R34" s="199">
        <f t="shared" si="7"/>
        <v>0</v>
      </c>
      <c r="S34" s="199" t="str">
        <f t="shared" si="8"/>
        <v>-</v>
      </c>
      <c r="T34" s="199">
        <f t="shared" si="9"/>
        <v>0</v>
      </c>
      <c r="U34" s="344" t="s">
        <v>980</v>
      </c>
    </row>
    <row r="35" spans="1:21" s="131" customFormat="1" ht="80.25" customHeight="1" outlineLevel="2" x14ac:dyDescent="0.25">
      <c r="A35" s="204"/>
      <c r="B35" s="205" t="s">
        <v>31</v>
      </c>
      <c r="C35" s="199">
        <f t="shared" si="1"/>
        <v>5553.1</v>
      </c>
      <c r="D35" s="200">
        <v>5553.1</v>
      </c>
      <c r="E35" s="203">
        <v>0</v>
      </c>
      <c r="F35" s="203">
        <v>0</v>
      </c>
      <c r="G35" s="203">
        <v>0</v>
      </c>
      <c r="H35" s="199">
        <f t="shared" si="10"/>
        <v>4173.2</v>
      </c>
      <c r="I35" s="202">
        <v>4173.2</v>
      </c>
      <c r="J35" s="202">
        <v>0</v>
      </c>
      <c r="K35" s="202">
        <v>0</v>
      </c>
      <c r="L35" s="202">
        <v>0</v>
      </c>
      <c r="M35" s="199">
        <f t="shared" si="2"/>
        <v>75.150816660964139</v>
      </c>
      <c r="N35" s="199">
        <f t="shared" si="3"/>
        <v>1379.9000000000005</v>
      </c>
      <c r="O35" s="199">
        <f t="shared" si="4"/>
        <v>75.150816660964139</v>
      </c>
      <c r="P35" s="199">
        <f t="shared" si="5"/>
        <v>1379.9000000000005</v>
      </c>
      <c r="Q35" s="199" t="str">
        <f t="shared" si="6"/>
        <v>-</v>
      </c>
      <c r="R35" s="199">
        <f t="shared" si="7"/>
        <v>0</v>
      </c>
      <c r="S35" s="199" t="str">
        <f t="shared" si="8"/>
        <v>-</v>
      </c>
      <c r="T35" s="199">
        <f t="shared" si="9"/>
        <v>0</v>
      </c>
      <c r="U35" s="206" t="s">
        <v>916</v>
      </c>
    </row>
    <row r="36" spans="1:21" s="131" customFormat="1" ht="72" customHeight="1" outlineLevel="2" x14ac:dyDescent="0.25">
      <c r="A36" s="204"/>
      <c r="B36" s="205" t="s">
        <v>917</v>
      </c>
      <c r="C36" s="199">
        <f t="shared" si="1"/>
        <v>170</v>
      </c>
      <c r="D36" s="200"/>
      <c r="E36" s="203">
        <v>170</v>
      </c>
      <c r="F36" s="203"/>
      <c r="G36" s="203"/>
      <c r="H36" s="199">
        <f t="shared" si="10"/>
        <v>170</v>
      </c>
      <c r="I36" s="202"/>
      <c r="J36" s="202">
        <v>170</v>
      </c>
      <c r="K36" s="202"/>
      <c r="L36" s="202"/>
      <c r="M36" s="199">
        <f t="shared" ref="M36" si="19">IFERROR(H36/C36*100,"-")</f>
        <v>100</v>
      </c>
      <c r="N36" s="199">
        <f t="shared" ref="N36" si="20">C36-H36</f>
        <v>0</v>
      </c>
      <c r="O36" s="199" t="str">
        <f t="shared" ref="O36" si="21">IFERROR(I36/D36*100,"-")</f>
        <v>-</v>
      </c>
      <c r="P36" s="199">
        <f t="shared" ref="P36" si="22">D36-I36</f>
        <v>0</v>
      </c>
      <c r="Q36" s="199">
        <f t="shared" ref="Q36" si="23">IFERROR(J36/E36*100,"-")</f>
        <v>100</v>
      </c>
      <c r="R36" s="199">
        <f t="shared" ref="R36" si="24">E36-J36</f>
        <v>0</v>
      </c>
      <c r="S36" s="199" t="str">
        <f t="shared" ref="S36" si="25">IFERROR(K36/F36*100,"-")</f>
        <v>-</v>
      </c>
      <c r="T36" s="199">
        <f t="shared" ref="T36" si="26">F36-K36</f>
        <v>0</v>
      </c>
      <c r="U36" s="212"/>
    </row>
    <row r="37" spans="1:21" s="131" customFormat="1" ht="38.25" outlineLevel="1" x14ac:dyDescent="0.25">
      <c r="A37" s="191"/>
      <c r="B37" s="192" t="s">
        <v>32</v>
      </c>
      <c r="C37" s="193">
        <f t="shared" si="1"/>
        <v>14398.8</v>
      </c>
      <c r="D37" s="194">
        <f>SUM(D38:D40)</f>
        <v>14398.8</v>
      </c>
      <c r="E37" s="194">
        <f t="shared" ref="E37:L37" si="27">SUM(E38:E40)</f>
        <v>0</v>
      </c>
      <c r="F37" s="194">
        <f t="shared" si="27"/>
        <v>0</v>
      </c>
      <c r="G37" s="194">
        <f t="shared" si="27"/>
        <v>0</v>
      </c>
      <c r="H37" s="193">
        <f t="shared" si="10"/>
        <v>2397.8000000000002</v>
      </c>
      <c r="I37" s="194">
        <f t="shared" si="27"/>
        <v>2397.8000000000002</v>
      </c>
      <c r="J37" s="194">
        <f t="shared" si="27"/>
        <v>0</v>
      </c>
      <c r="K37" s="194">
        <f t="shared" si="27"/>
        <v>0</v>
      </c>
      <c r="L37" s="194">
        <f t="shared" si="27"/>
        <v>0</v>
      </c>
      <c r="M37" s="193">
        <f t="shared" si="2"/>
        <v>16.652776620273912</v>
      </c>
      <c r="N37" s="193">
        <f t="shared" si="3"/>
        <v>12001</v>
      </c>
      <c r="O37" s="193">
        <f t="shared" si="4"/>
        <v>16.652776620273912</v>
      </c>
      <c r="P37" s="193">
        <f t="shared" si="5"/>
        <v>12001</v>
      </c>
      <c r="Q37" s="193" t="str">
        <f t="shared" si="6"/>
        <v>-</v>
      </c>
      <c r="R37" s="193">
        <f t="shared" si="7"/>
        <v>0</v>
      </c>
      <c r="S37" s="193" t="str">
        <f t="shared" si="8"/>
        <v>-</v>
      </c>
      <c r="T37" s="193">
        <f t="shared" si="9"/>
        <v>0</v>
      </c>
      <c r="U37" s="213"/>
    </row>
    <row r="38" spans="1:21" s="131" customFormat="1" ht="165" outlineLevel="2" x14ac:dyDescent="0.25">
      <c r="A38" s="197"/>
      <c r="B38" s="198" t="s">
        <v>33</v>
      </c>
      <c r="C38" s="199">
        <f t="shared" si="1"/>
        <v>0</v>
      </c>
      <c r="D38" s="201">
        <v>0</v>
      </c>
      <c r="E38" s="214">
        <v>0</v>
      </c>
      <c r="F38" s="214">
        <v>0</v>
      </c>
      <c r="G38" s="214">
        <v>0</v>
      </c>
      <c r="H38" s="199">
        <f t="shared" si="10"/>
        <v>0</v>
      </c>
      <c r="I38" s="214">
        <v>0</v>
      </c>
      <c r="J38" s="214">
        <v>0</v>
      </c>
      <c r="K38" s="214">
        <v>0</v>
      </c>
      <c r="L38" s="214">
        <v>0</v>
      </c>
      <c r="M38" s="199" t="str">
        <f t="shared" si="2"/>
        <v>-</v>
      </c>
      <c r="N38" s="199">
        <f t="shared" si="3"/>
        <v>0</v>
      </c>
      <c r="O38" s="199" t="str">
        <f t="shared" si="4"/>
        <v>-</v>
      </c>
      <c r="P38" s="199">
        <f t="shared" si="5"/>
        <v>0</v>
      </c>
      <c r="Q38" s="199" t="str">
        <f t="shared" si="6"/>
        <v>-</v>
      </c>
      <c r="R38" s="199">
        <f t="shared" si="7"/>
        <v>0</v>
      </c>
      <c r="S38" s="199" t="str">
        <f t="shared" si="8"/>
        <v>-</v>
      </c>
      <c r="T38" s="199">
        <f t="shared" si="9"/>
        <v>0</v>
      </c>
      <c r="U38" s="210" t="s">
        <v>981</v>
      </c>
    </row>
    <row r="39" spans="1:21" s="131" customFormat="1" ht="45" outlineLevel="2" x14ac:dyDescent="0.25">
      <c r="A39" s="197"/>
      <c r="B39" s="198" t="s">
        <v>34</v>
      </c>
      <c r="C39" s="199">
        <f t="shared" si="1"/>
        <v>14398.8</v>
      </c>
      <c r="D39" s="201">
        <v>14398.8</v>
      </c>
      <c r="E39" s="214">
        <v>0</v>
      </c>
      <c r="F39" s="214">
        <v>0</v>
      </c>
      <c r="G39" s="214">
        <v>0</v>
      </c>
      <c r="H39" s="199">
        <f t="shared" si="10"/>
        <v>2397.8000000000002</v>
      </c>
      <c r="I39" s="214">
        <v>2397.8000000000002</v>
      </c>
      <c r="J39" s="214">
        <v>0</v>
      </c>
      <c r="K39" s="214">
        <v>0</v>
      </c>
      <c r="L39" s="214">
        <v>0</v>
      </c>
      <c r="M39" s="199">
        <f t="shared" si="2"/>
        <v>16.652776620273912</v>
      </c>
      <c r="N39" s="199">
        <f t="shared" si="3"/>
        <v>12001</v>
      </c>
      <c r="O39" s="199">
        <f t="shared" si="4"/>
        <v>16.652776620273912</v>
      </c>
      <c r="P39" s="199">
        <f t="shared" si="5"/>
        <v>12001</v>
      </c>
      <c r="Q39" s="199" t="str">
        <f t="shared" si="6"/>
        <v>-</v>
      </c>
      <c r="R39" s="199">
        <f t="shared" si="7"/>
        <v>0</v>
      </c>
      <c r="S39" s="199" t="str">
        <f t="shared" si="8"/>
        <v>-</v>
      </c>
      <c r="T39" s="199">
        <f t="shared" si="9"/>
        <v>0</v>
      </c>
      <c r="U39" s="345" t="s">
        <v>982</v>
      </c>
    </row>
    <row r="40" spans="1:21" s="131" customFormat="1" outlineLevel="2" x14ac:dyDescent="0.25">
      <c r="A40" s="197"/>
      <c r="B40" s="198" t="s">
        <v>35</v>
      </c>
      <c r="C40" s="199">
        <f t="shared" si="1"/>
        <v>0</v>
      </c>
      <c r="D40" s="201">
        <v>0</v>
      </c>
      <c r="E40" s="214">
        <v>0</v>
      </c>
      <c r="F40" s="214">
        <v>0</v>
      </c>
      <c r="G40" s="214">
        <v>0</v>
      </c>
      <c r="H40" s="199">
        <f t="shared" si="10"/>
        <v>0</v>
      </c>
      <c r="I40" s="214">
        <v>0</v>
      </c>
      <c r="J40" s="214">
        <v>0</v>
      </c>
      <c r="K40" s="214">
        <v>0</v>
      </c>
      <c r="L40" s="214">
        <v>0</v>
      </c>
      <c r="M40" s="199" t="str">
        <f t="shared" si="2"/>
        <v>-</v>
      </c>
      <c r="N40" s="199">
        <f t="shared" si="3"/>
        <v>0</v>
      </c>
      <c r="O40" s="199" t="str">
        <f t="shared" si="4"/>
        <v>-</v>
      </c>
      <c r="P40" s="199">
        <f t="shared" si="5"/>
        <v>0</v>
      </c>
      <c r="Q40" s="199" t="str">
        <f t="shared" si="6"/>
        <v>-</v>
      </c>
      <c r="R40" s="199">
        <f t="shared" si="7"/>
        <v>0</v>
      </c>
      <c r="S40" s="199" t="str">
        <f t="shared" si="8"/>
        <v>-</v>
      </c>
      <c r="T40" s="199">
        <f t="shared" si="9"/>
        <v>0</v>
      </c>
      <c r="U40" s="213"/>
    </row>
    <row r="41" spans="1:21" s="131" customFormat="1" ht="25.5" outlineLevel="1" x14ac:dyDescent="0.25">
      <c r="A41" s="191"/>
      <c r="B41" s="192" t="s">
        <v>36</v>
      </c>
      <c r="C41" s="193">
        <f>SUM(D41:F41)</f>
        <v>79716.700000000012</v>
      </c>
      <c r="D41" s="194">
        <f>D42+D43+D44</f>
        <v>24722.9</v>
      </c>
      <c r="E41" s="194">
        <f t="shared" ref="E41:G41" si="28">E42+E43+E44</f>
        <v>54993.8</v>
      </c>
      <c r="F41" s="194">
        <f t="shared" si="28"/>
        <v>0</v>
      </c>
      <c r="G41" s="194">
        <f t="shared" si="28"/>
        <v>0</v>
      </c>
      <c r="H41" s="193">
        <f t="shared" si="10"/>
        <v>59948.100000000006</v>
      </c>
      <c r="I41" s="194">
        <f>I42+I43+I44</f>
        <v>8014.7000000000007</v>
      </c>
      <c r="J41" s="194">
        <f t="shared" ref="J41:L41" si="29">J42+J43+J44</f>
        <v>51933.4</v>
      </c>
      <c r="K41" s="194">
        <f t="shared" si="29"/>
        <v>0</v>
      </c>
      <c r="L41" s="194">
        <f t="shared" si="29"/>
        <v>0</v>
      </c>
      <c r="M41" s="193">
        <f t="shared" si="2"/>
        <v>75.201432071322571</v>
      </c>
      <c r="N41" s="193">
        <f t="shared" si="3"/>
        <v>19768.600000000006</v>
      </c>
      <c r="O41" s="193">
        <f t="shared" si="4"/>
        <v>32.418122469451397</v>
      </c>
      <c r="P41" s="193">
        <f t="shared" si="5"/>
        <v>16708.2</v>
      </c>
      <c r="Q41" s="193">
        <f t="shared" si="6"/>
        <v>94.435009037382386</v>
      </c>
      <c r="R41" s="193">
        <f t="shared" si="7"/>
        <v>3060.4000000000015</v>
      </c>
      <c r="S41" s="193" t="str">
        <f t="shared" si="8"/>
        <v>-</v>
      </c>
      <c r="T41" s="193">
        <f t="shared" si="9"/>
        <v>0</v>
      </c>
      <c r="U41" s="210"/>
    </row>
    <row r="42" spans="1:21" s="131" customFormat="1" ht="60" outlineLevel="2" x14ac:dyDescent="0.25">
      <c r="A42" s="197"/>
      <c r="B42" s="198" t="s">
        <v>198</v>
      </c>
      <c r="C42" s="199">
        <f t="shared" si="1"/>
        <v>5722.9</v>
      </c>
      <c r="D42" s="200">
        <v>5722.9</v>
      </c>
      <c r="E42" s="201">
        <v>0</v>
      </c>
      <c r="F42" s="203">
        <v>0</v>
      </c>
      <c r="G42" s="203">
        <v>0</v>
      </c>
      <c r="H42" s="199">
        <f t="shared" si="10"/>
        <v>3688.1</v>
      </c>
      <c r="I42" s="202">
        <v>3688.1</v>
      </c>
      <c r="J42" s="202">
        <v>0</v>
      </c>
      <c r="K42" s="203">
        <v>0</v>
      </c>
      <c r="L42" s="203">
        <v>0</v>
      </c>
      <c r="M42" s="199">
        <f t="shared" si="2"/>
        <v>64.444599765852985</v>
      </c>
      <c r="N42" s="199">
        <f t="shared" si="3"/>
        <v>2034.7999999999997</v>
      </c>
      <c r="O42" s="199">
        <f t="shared" si="4"/>
        <v>64.444599765852985</v>
      </c>
      <c r="P42" s="199">
        <f t="shared" si="5"/>
        <v>2034.7999999999997</v>
      </c>
      <c r="Q42" s="199" t="str">
        <f t="shared" si="6"/>
        <v>-</v>
      </c>
      <c r="R42" s="199">
        <f t="shared" si="7"/>
        <v>0</v>
      </c>
      <c r="S42" s="199" t="str">
        <f t="shared" si="8"/>
        <v>-</v>
      </c>
      <c r="T42" s="199">
        <f t="shared" si="9"/>
        <v>0</v>
      </c>
      <c r="U42" s="215" t="s">
        <v>983</v>
      </c>
    </row>
    <row r="43" spans="1:21" s="131" customFormat="1" ht="105.75" customHeight="1" outlineLevel="2" x14ac:dyDescent="0.25">
      <c r="A43" s="197"/>
      <c r="B43" s="198" t="s">
        <v>199</v>
      </c>
      <c r="C43" s="199">
        <f t="shared" si="1"/>
        <v>64993.8</v>
      </c>
      <c r="D43" s="200">
        <v>10000</v>
      </c>
      <c r="E43" s="201">
        <v>54993.8</v>
      </c>
      <c r="F43" s="203">
        <v>0</v>
      </c>
      <c r="G43" s="203">
        <v>0</v>
      </c>
      <c r="H43" s="199">
        <f t="shared" si="10"/>
        <v>56260</v>
      </c>
      <c r="I43" s="202">
        <v>4326.6000000000004</v>
      </c>
      <c r="J43" s="202">
        <v>51933.4</v>
      </c>
      <c r="K43" s="203">
        <v>0</v>
      </c>
      <c r="L43" s="203">
        <v>0</v>
      </c>
      <c r="M43" s="199">
        <f t="shared" si="2"/>
        <v>86.562102846733069</v>
      </c>
      <c r="N43" s="199">
        <f t="shared" si="3"/>
        <v>8733.8000000000029</v>
      </c>
      <c r="O43" s="199">
        <f t="shared" si="4"/>
        <v>43.266000000000005</v>
      </c>
      <c r="P43" s="199">
        <f t="shared" si="5"/>
        <v>5673.4</v>
      </c>
      <c r="Q43" s="199">
        <f t="shared" si="6"/>
        <v>94.435009037382386</v>
      </c>
      <c r="R43" s="199">
        <f t="shared" si="7"/>
        <v>3060.4000000000015</v>
      </c>
      <c r="S43" s="199" t="str">
        <f t="shared" si="8"/>
        <v>-</v>
      </c>
      <c r="T43" s="199">
        <f t="shared" si="9"/>
        <v>0</v>
      </c>
      <c r="U43" s="213" t="s">
        <v>986</v>
      </c>
    </row>
    <row r="44" spans="1:21" s="131" customFormat="1" ht="50.25" customHeight="1" outlineLevel="2" x14ac:dyDescent="0.25">
      <c r="A44" s="197"/>
      <c r="B44" s="198" t="s">
        <v>297</v>
      </c>
      <c r="C44" s="199">
        <f t="shared" si="1"/>
        <v>9000</v>
      </c>
      <c r="D44" s="200">
        <v>9000</v>
      </c>
      <c r="E44" s="201">
        <v>0</v>
      </c>
      <c r="F44" s="203">
        <v>0</v>
      </c>
      <c r="G44" s="203">
        <v>0</v>
      </c>
      <c r="H44" s="199">
        <f t="shared" si="10"/>
        <v>0</v>
      </c>
      <c r="I44" s="202">
        <v>0</v>
      </c>
      <c r="J44" s="203">
        <v>0</v>
      </c>
      <c r="K44" s="203">
        <v>0</v>
      </c>
      <c r="L44" s="203">
        <v>0</v>
      </c>
      <c r="M44" s="199">
        <f t="shared" ref="M44" si="30">IFERROR(H44/C44*100,"-")</f>
        <v>0</v>
      </c>
      <c r="N44" s="199">
        <f t="shared" si="3"/>
        <v>9000</v>
      </c>
      <c r="O44" s="199">
        <f t="shared" ref="O44" si="31">IFERROR(I44/D44*100,"-")</f>
        <v>0</v>
      </c>
      <c r="P44" s="199">
        <f t="shared" si="5"/>
        <v>9000</v>
      </c>
      <c r="Q44" s="199" t="str">
        <f t="shared" ref="Q44" si="32">IFERROR(J44/E44*100,"-")</f>
        <v>-</v>
      </c>
      <c r="R44" s="199">
        <f t="shared" si="7"/>
        <v>0</v>
      </c>
      <c r="S44" s="199" t="str">
        <f t="shared" ref="S44" si="33">IFERROR(K44/F44*100,"-")</f>
        <v>-</v>
      </c>
      <c r="T44" s="199">
        <f t="shared" si="9"/>
        <v>0</v>
      </c>
      <c r="U44" s="213" t="s">
        <v>984</v>
      </c>
    </row>
    <row r="45" spans="1:21" s="211" customFormat="1" ht="38.25" outlineLevel="1" x14ac:dyDescent="0.25">
      <c r="A45" s="191"/>
      <c r="B45" s="192" t="s">
        <v>37</v>
      </c>
      <c r="C45" s="193">
        <f t="shared" si="1"/>
        <v>10542.3</v>
      </c>
      <c r="D45" s="194">
        <f>SUM(D46:D47)</f>
        <v>6082.3</v>
      </c>
      <c r="E45" s="194">
        <f t="shared" ref="E45:L45" si="34">SUM(E46:E47)</f>
        <v>4460</v>
      </c>
      <c r="F45" s="194">
        <f t="shared" si="34"/>
        <v>0</v>
      </c>
      <c r="G45" s="194">
        <f t="shared" si="34"/>
        <v>0</v>
      </c>
      <c r="H45" s="193">
        <f t="shared" si="10"/>
        <v>9280.9</v>
      </c>
      <c r="I45" s="194">
        <f t="shared" si="34"/>
        <v>5308.4</v>
      </c>
      <c r="J45" s="194">
        <f t="shared" si="34"/>
        <v>3972.5</v>
      </c>
      <c r="K45" s="194">
        <f t="shared" si="34"/>
        <v>0</v>
      </c>
      <c r="L45" s="194">
        <f t="shared" si="34"/>
        <v>0</v>
      </c>
      <c r="M45" s="193">
        <f t="shared" si="2"/>
        <v>88.034869051345538</v>
      </c>
      <c r="N45" s="193">
        <f t="shared" si="3"/>
        <v>1261.3999999999996</v>
      </c>
      <c r="O45" s="193">
        <f t="shared" si="4"/>
        <v>87.276194860496844</v>
      </c>
      <c r="P45" s="193">
        <f t="shared" si="5"/>
        <v>773.90000000000055</v>
      </c>
      <c r="Q45" s="193">
        <f t="shared" si="6"/>
        <v>89.069506726457405</v>
      </c>
      <c r="R45" s="193">
        <f t="shared" si="7"/>
        <v>487.5</v>
      </c>
      <c r="S45" s="193" t="str">
        <f t="shared" si="8"/>
        <v>-</v>
      </c>
      <c r="T45" s="193">
        <f t="shared" si="9"/>
        <v>0</v>
      </c>
      <c r="U45" s="216"/>
    </row>
    <row r="46" spans="1:21" s="131" customFormat="1" ht="25.5" outlineLevel="2" x14ac:dyDescent="0.25">
      <c r="A46" s="197"/>
      <c r="B46" s="198" t="s">
        <v>38</v>
      </c>
      <c r="C46" s="199">
        <f t="shared" si="1"/>
        <v>7030</v>
      </c>
      <c r="D46" s="200">
        <v>2570</v>
      </c>
      <c r="E46" s="201">
        <v>4460</v>
      </c>
      <c r="F46" s="203">
        <v>0</v>
      </c>
      <c r="G46" s="203">
        <v>0</v>
      </c>
      <c r="H46" s="199">
        <f t="shared" si="10"/>
        <v>6209.5</v>
      </c>
      <c r="I46" s="200">
        <v>2237</v>
      </c>
      <c r="J46" s="202">
        <v>3972.5</v>
      </c>
      <c r="K46" s="202">
        <v>0</v>
      </c>
      <c r="L46" s="202">
        <v>0</v>
      </c>
      <c r="M46" s="199">
        <f t="shared" si="2"/>
        <v>88.328591749644374</v>
      </c>
      <c r="N46" s="199">
        <f t="shared" si="3"/>
        <v>820.5</v>
      </c>
      <c r="O46" s="199">
        <f t="shared" si="4"/>
        <v>87.04280155642023</v>
      </c>
      <c r="P46" s="199">
        <f t="shared" si="5"/>
        <v>333</v>
      </c>
      <c r="Q46" s="199">
        <f t="shared" si="6"/>
        <v>89.069506726457405</v>
      </c>
      <c r="R46" s="199">
        <f t="shared" si="7"/>
        <v>487.5</v>
      </c>
      <c r="S46" s="199" t="str">
        <f t="shared" si="8"/>
        <v>-</v>
      </c>
      <c r="T46" s="199">
        <f t="shared" si="9"/>
        <v>0</v>
      </c>
      <c r="U46" s="389" t="s">
        <v>985</v>
      </c>
    </row>
    <row r="47" spans="1:21" s="131" customFormat="1" ht="25.5" outlineLevel="2" x14ac:dyDescent="0.25">
      <c r="A47" s="197"/>
      <c r="B47" s="198" t="s">
        <v>39</v>
      </c>
      <c r="C47" s="199">
        <f t="shared" si="1"/>
        <v>3512.3</v>
      </c>
      <c r="D47" s="201">
        <v>3512.3</v>
      </c>
      <c r="E47" s="203">
        <v>0</v>
      </c>
      <c r="F47" s="203">
        <v>0</v>
      </c>
      <c r="G47" s="203">
        <v>0</v>
      </c>
      <c r="H47" s="199">
        <f t="shared" si="10"/>
        <v>3071.4</v>
      </c>
      <c r="I47" s="201">
        <v>3071.4</v>
      </c>
      <c r="J47" s="203">
        <v>0</v>
      </c>
      <c r="K47" s="202">
        <v>0</v>
      </c>
      <c r="L47" s="202">
        <v>0</v>
      </c>
      <c r="M47" s="199">
        <f t="shared" si="2"/>
        <v>87.446972069584035</v>
      </c>
      <c r="N47" s="199">
        <f t="shared" si="3"/>
        <v>440.90000000000009</v>
      </c>
      <c r="O47" s="199">
        <f t="shared" si="4"/>
        <v>87.446972069584035</v>
      </c>
      <c r="P47" s="199">
        <f t="shared" si="5"/>
        <v>440.90000000000009</v>
      </c>
      <c r="Q47" s="199" t="str">
        <f t="shared" si="6"/>
        <v>-</v>
      </c>
      <c r="R47" s="199">
        <f t="shared" si="7"/>
        <v>0</v>
      </c>
      <c r="S47" s="199" t="str">
        <f t="shared" si="8"/>
        <v>-</v>
      </c>
      <c r="T47" s="199">
        <f t="shared" si="9"/>
        <v>0</v>
      </c>
      <c r="U47" s="390"/>
    </row>
    <row r="48" spans="1:21" s="131" customFormat="1" ht="44.25" customHeight="1" outlineLevel="1" x14ac:dyDescent="0.25">
      <c r="A48" s="191"/>
      <c r="B48" s="192" t="s">
        <v>40</v>
      </c>
      <c r="C48" s="193">
        <f t="shared" si="1"/>
        <v>56186.2</v>
      </c>
      <c r="D48" s="194">
        <f>D49</f>
        <v>56186.2</v>
      </c>
      <c r="E48" s="194">
        <f t="shared" ref="E48:L48" si="35">E49</f>
        <v>0</v>
      </c>
      <c r="F48" s="194">
        <f t="shared" si="35"/>
        <v>0</v>
      </c>
      <c r="G48" s="194">
        <f t="shared" si="35"/>
        <v>0</v>
      </c>
      <c r="H48" s="193">
        <f t="shared" si="10"/>
        <v>41333.9</v>
      </c>
      <c r="I48" s="194">
        <f t="shared" si="35"/>
        <v>41333.9</v>
      </c>
      <c r="J48" s="194">
        <f t="shared" si="35"/>
        <v>0</v>
      </c>
      <c r="K48" s="194">
        <f t="shared" si="35"/>
        <v>0</v>
      </c>
      <c r="L48" s="194">
        <f t="shared" si="35"/>
        <v>0</v>
      </c>
      <c r="M48" s="193">
        <f t="shared" si="2"/>
        <v>73.565929000359517</v>
      </c>
      <c r="N48" s="193">
        <f t="shared" si="3"/>
        <v>14852.299999999996</v>
      </c>
      <c r="O48" s="193">
        <f t="shared" si="4"/>
        <v>73.565929000359517</v>
      </c>
      <c r="P48" s="193">
        <f t="shared" si="5"/>
        <v>14852.299999999996</v>
      </c>
      <c r="Q48" s="193" t="str">
        <f t="shared" si="6"/>
        <v>-</v>
      </c>
      <c r="R48" s="193">
        <f t="shared" si="7"/>
        <v>0</v>
      </c>
      <c r="S48" s="193" t="str">
        <f t="shared" si="8"/>
        <v>-</v>
      </c>
      <c r="T48" s="193">
        <f t="shared" si="9"/>
        <v>0</v>
      </c>
      <c r="U48" s="387" t="s">
        <v>916</v>
      </c>
    </row>
    <row r="49" spans="1:21" s="131" customFormat="1" ht="42.75" customHeight="1" outlineLevel="2" x14ac:dyDescent="0.25">
      <c r="A49" s="197"/>
      <c r="B49" s="198" t="s">
        <v>41</v>
      </c>
      <c r="C49" s="199">
        <f t="shared" si="1"/>
        <v>56186.2</v>
      </c>
      <c r="D49" s="200">
        <v>56186.2</v>
      </c>
      <c r="E49" s="217">
        <v>0</v>
      </c>
      <c r="F49" s="217">
        <v>0</v>
      </c>
      <c r="G49" s="217">
        <v>0</v>
      </c>
      <c r="H49" s="199">
        <f t="shared" si="10"/>
        <v>41333.9</v>
      </c>
      <c r="I49" s="202">
        <v>41333.9</v>
      </c>
      <c r="J49" s="217">
        <v>0</v>
      </c>
      <c r="K49" s="217">
        <v>0</v>
      </c>
      <c r="L49" s="217">
        <v>0</v>
      </c>
      <c r="M49" s="199">
        <f t="shared" si="2"/>
        <v>73.565929000359517</v>
      </c>
      <c r="N49" s="199">
        <f t="shared" si="3"/>
        <v>14852.299999999996</v>
      </c>
      <c r="O49" s="199">
        <f t="shared" si="4"/>
        <v>73.565929000359517</v>
      </c>
      <c r="P49" s="199">
        <f t="shared" si="5"/>
        <v>14852.299999999996</v>
      </c>
      <c r="Q49" s="199" t="str">
        <f t="shared" si="6"/>
        <v>-</v>
      </c>
      <c r="R49" s="199">
        <f t="shared" si="7"/>
        <v>0</v>
      </c>
      <c r="S49" s="199" t="str">
        <f t="shared" si="8"/>
        <v>-</v>
      </c>
      <c r="T49" s="199">
        <f t="shared" si="9"/>
        <v>0</v>
      </c>
      <c r="U49" s="388"/>
    </row>
    <row r="50" spans="1:21" s="131" customFormat="1" ht="63" customHeight="1" outlineLevel="1" collapsed="1" x14ac:dyDescent="0.25">
      <c r="A50" s="218"/>
      <c r="B50" s="219" t="s">
        <v>42</v>
      </c>
      <c r="C50" s="193">
        <f t="shared" si="1"/>
        <v>72.7</v>
      </c>
      <c r="D50" s="220">
        <f>D51</f>
        <v>0</v>
      </c>
      <c r="E50" s="220">
        <f t="shared" ref="E50:L50" si="36">E51</f>
        <v>0</v>
      </c>
      <c r="F50" s="220">
        <f t="shared" si="36"/>
        <v>72.7</v>
      </c>
      <c r="G50" s="220">
        <f t="shared" si="36"/>
        <v>0</v>
      </c>
      <c r="H50" s="193">
        <f t="shared" si="10"/>
        <v>72.7</v>
      </c>
      <c r="I50" s="220">
        <f t="shared" si="36"/>
        <v>0</v>
      </c>
      <c r="J50" s="220">
        <f t="shared" si="36"/>
        <v>0</v>
      </c>
      <c r="K50" s="220">
        <f t="shared" si="36"/>
        <v>72.7</v>
      </c>
      <c r="L50" s="220">
        <f t="shared" si="36"/>
        <v>0</v>
      </c>
      <c r="M50" s="193">
        <f t="shared" si="2"/>
        <v>100</v>
      </c>
      <c r="N50" s="193">
        <f t="shared" si="3"/>
        <v>0</v>
      </c>
      <c r="O50" s="193" t="str">
        <f t="shared" si="4"/>
        <v>-</v>
      </c>
      <c r="P50" s="193">
        <f t="shared" si="5"/>
        <v>0</v>
      </c>
      <c r="Q50" s="193" t="str">
        <f t="shared" si="6"/>
        <v>-</v>
      </c>
      <c r="R50" s="193">
        <f t="shared" si="7"/>
        <v>0</v>
      </c>
      <c r="S50" s="193">
        <f t="shared" si="8"/>
        <v>100</v>
      </c>
      <c r="T50" s="193">
        <f t="shared" si="9"/>
        <v>0</v>
      </c>
      <c r="U50" s="213"/>
    </row>
    <row r="51" spans="1:21" s="131" customFormat="1" ht="42" customHeight="1" outlineLevel="1" x14ac:dyDescent="0.25">
      <c r="A51" s="204"/>
      <c r="B51" s="221" t="s">
        <v>43</v>
      </c>
      <c r="C51" s="199">
        <f t="shared" si="1"/>
        <v>72.7</v>
      </c>
      <c r="D51" s="200">
        <v>0</v>
      </c>
      <c r="E51" s="203">
        <v>0</v>
      </c>
      <c r="F51" s="203">
        <v>72.7</v>
      </c>
      <c r="G51" s="203">
        <v>0</v>
      </c>
      <c r="H51" s="193">
        <f t="shared" si="10"/>
        <v>72.7</v>
      </c>
      <c r="I51" s="202">
        <v>0</v>
      </c>
      <c r="J51" s="202"/>
      <c r="K51" s="202">
        <v>72.7</v>
      </c>
      <c r="L51" s="202"/>
      <c r="M51" s="199">
        <f t="shared" si="2"/>
        <v>100</v>
      </c>
      <c r="N51" s="199">
        <f t="shared" si="3"/>
        <v>0</v>
      </c>
      <c r="O51" s="199" t="str">
        <f t="shared" si="4"/>
        <v>-</v>
      </c>
      <c r="P51" s="199">
        <f t="shared" si="5"/>
        <v>0</v>
      </c>
      <c r="Q51" s="199" t="str">
        <f t="shared" si="6"/>
        <v>-</v>
      </c>
      <c r="R51" s="199">
        <f t="shared" si="7"/>
        <v>0</v>
      </c>
      <c r="S51" s="199">
        <f t="shared" si="8"/>
        <v>100</v>
      </c>
      <c r="T51" s="199">
        <f t="shared" si="9"/>
        <v>0</v>
      </c>
      <c r="U51" s="213" t="s">
        <v>987</v>
      </c>
    </row>
    <row r="52" spans="1:21" s="16" customFormat="1" ht="45" customHeight="1" x14ac:dyDescent="0.25">
      <c r="A52" s="272">
        <v>3</v>
      </c>
      <c r="B52" s="13" t="s">
        <v>55</v>
      </c>
      <c r="C52" s="14">
        <f t="shared" si="1"/>
        <v>19209.7</v>
      </c>
      <c r="D52" s="14">
        <f>D53+D60+D62</f>
        <v>19209.7</v>
      </c>
      <c r="E52" s="14">
        <f>E53+E60+E62</f>
        <v>0</v>
      </c>
      <c r="F52" s="14">
        <f>F53+F60+F62</f>
        <v>0</v>
      </c>
      <c r="G52" s="14">
        <f>G53+G60+G62</f>
        <v>0</v>
      </c>
      <c r="H52" s="14">
        <f t="shared" si="10"/>
        <v>13808.7</v>
      </c>
      <c r="I52" s="14">
        <f>I53+I60+I62</f>
        <v>13808.7</v>
      </c>
      <c r="J52" s="14">
        <f>J53+J60+J62</f>
        <v>0</v>
      </c>
      <c r="K52" s="14">
        <f>K53+K60+K62</f>
        <v>0</v>
      </c>
      <c r="L52" s="14">
        <f>L53+L60+L62</f>
        <v>0</v>
      </c>
      <c r="M52" s="14">
        <f t="shared" si="2"/>
        <v>71.883996106133878</v>
      </c>
      <c r="N52" s="14">
        <f t="shared" si="3"/>
        <v>5401</v>
      </c>
      <c r="O52" s="14">
        <f t="shared" si="4"/>
        <v>71.883996106133878</v>
      </c>
      <c r="P52" s="14">
        <f t="shared" si="5"/>
        <v>5401</v>
      </c>
      <c r="Q52" s="14" t="str">
        <f t="shared" si="6"/>
        <v>-</v>
      </c>
      <c r="R52" s="14">
        <f t="shared" si="7"/>
        <v>0</v>
      </c>
      <c r="S52" s="14" t="str">
        <f t="shared" si="8"/>
        <v>-</v>
      </c>
      <c r="T52" s="14">
        <f t="shared" si="9"/>
        <v>0</v>
      </c>
      <c r="U52" s="115"/>
    </row>
    <row r="53" spans="1:21" s="83" customFormat="1" ht="38.25" outlineLevel="1" x14ac:dyDescent="0.25">
      <c r="A53" s="148"/>
      <c r="B53" s="123" t="s">
        <v>54</v>
      </c>
      <c r="C53" s="49">
        <f t="shared" si="1"/>
        <v>10819.1</v>
      </c>
      <c r="D53" s="49">
        <f>SUM(D54:D59)</f>
        <v>10819.1</v>
      </c>
      <c r="E53" s="49">
        <f>SUM(E54:E59)</f>
        <v>0</v>
      </c>
      <c r="F53" s="49">
        <f>SUM(F54:F59)</f>
        <v>0</v>
      </c>
      <c r="G53" s="49">
        <f>SUM(G54:G59)</f>
        <v>0</v>
      </c>
      <c r="H53" s="49">
        <f t="shared" si="10"/>
        <v>8276.9</v>
      </c>
      <c r="I53" s="49">
        <f>SUM(I54:I59)</f>
        <v>8276.9</v>
      </c>
      <c r="J53" s="49">
        <f>SUM(J54:J59)</f>
        <v>0</v>
      </c>
      <c r="K53" s="49">
        <f>SUM(K54:K59)</f>
        <v>0</v>
      </c>
      <c r="L53" s="49">
        <f>SUM(L54:L59)</f>
        <v>0</v>
      </c>
      <c r="M53" s="49">
        <f t="shared" si="2"/>
        <v>76.502666580399463</v>
      </c>
      <c r="N53" s="49">
        <f t="shared" si="3"/>
        <v>2542.2000000000007</v>
      </c>
      <c r="O53" s="49">
        <f t="shared" si="4"/>
        <v>76.502666580399463</v>
      </c>
      <c r="P53" s="49">
        <f t="shared" si="5"/>
        <v>2542.2000000000007</v>
      </c>
      <c r="Q53" s="49" t="str">
        <f t="shared" si="6"/>
        <v>-</v>
      </c>
      <c r="R53" s="49">
        <f t="shared" si="7"/>
        <v>0</v>
      </c>
      <c r="S53" s="49" t="str">
        <f t="shared" si="8"/>
        <v>-</v>
      </c>
      <c r="T53" s="49">
        <f t="shared" si="9"/>
        <v>0</v>
      </c>
      <c r="U53" s="113"/>
    </row>
    <row r="54" spans="1:21" s="31" customFormat="1" ht="38.25" outlineLevel="2" x14ac:dyDescent="0.25">
      <c r="A54" s="306"/>
      <c r="B54" s="122" t="s">
        <v>46</v>
      </c>
      <c r="C54" s="44">
        <f t="shared" si="1"/>
        <v>1054.8</v>
      </c>
      <c r="D54" s="35">
        <v>1054.8</v>
      </c>
      <c r="E54" s="35">
        <v>0</v>
      </c>
      <c r="F54" s="35">
        <v>0</v>
      </c>
      <c r="G54" s="35">
        <v>0</v>
      </c>
      <c r="H54" s="35">
        <f t="shared" si="10"/>
        <v>992.7</v>
      </c>
      <c r="I54" s="35">
        <v>992.7</v>
      </c>
      <c r="J54" s="44">
        <v>0</v>
      </c>
      <c r="K54" s="44">
        <v>0</v>
      </c>
      <c r="L54" s="44">
        <v>0</v>
      </c>
      <c r="M54" s="44">
        <f t="shared" si="2"/>
        <v>94.11262798634813</v>
      </c>
      <c r="N54" s="44">
        <f t="shared" si="3"/>
        <v>62.099999999999909</v>
      </c>
      <c r="O54" s="44">
        <f t="shared" si="4"/>
        <v>94.11262798634813</v>
      </c>
      <c r="P54" s="44">
        <f t="shared" si="5"/>
        <v>62.099999999999909</v>
      </c>
      <c r="Q54" s="44" t="str">
        <f t="shared" si="6"/>
        <v>-</v>
      </c>
      <c r="R54" s="44">
        <f t="shared" si="7"/>
        <v>0</v>
      </c>
      <c r="S54" s="44" t="str">
        <f t="shared" si="8"/>
        <v>-</v>
      </c>
      <c r="T54" s="44">
        <f t="shared" si="9"/>
        <v>0</v>
      </c>
      <c r="U54" s="152" t="s">
        <v>672</v>
      </c>
    </row>
    <row r="55" spans="1:21" s="131" customFormat="1" ht="30" outlineLevel="2" x14ac:dyDescent="0.25">
      <c r="A55" s="224"/>
      <c r="B55" s="225" t="s">
        <v>47</v>
      </c>
      <c r="C55" s="199">
        <f t="shared" si="1"/>
        <v>5506</v>
      </c>
      <c r="D55" s="199">
        <v>5506</v>
      </c>
      <c r="E55" s="199">
        <v>0</v>
      </c>
      <c r="F55" s="199">
        <v>0</v>
      </c>
      <c r="G55" s="199">
        <v>0</v>
      </c>
      <c r="H55" s="199">
        <f t="shared" si="10"/>
        <v>4423</v>
      </c>
      <c r="I55" s="199">
        <v>4423</v>
      </c>
      <c r="J55" s="199">
        <v>0</v>
      </c>
      <c r="K55" s="199">
        <v>0</v>
      </c>
      <c r="L55" s="199">
        <v>0</v>
      </c>
      <c r="M55" s="199">
        <f t="shared" si="2"/>
        <v>80.330548492553575</v>
      </c>
      <c r="N55" s="199">
        <f t="shared" si="3"/>
        <v>1083</v>
      </c>
      <c r="O55" s="199">
        <f t="shared" si="4"/>
        <v>80.330548492553575</v>
      </c>
      <c r="P55" s="199">
        <f t="shared" si="5"/>
        <v>1083</v>
      </c>
      <c r="Q55" s="199" t="str">
        <f t="shared" si="6"/>
        <v>-</v>
      </c>
      <c r="R55" s="199">
        <f t="shared" si="7"/>
        <v>0</v>
      </c>
      <c r="S55" s="199" t="str">
        <f t="shared" si="8"/>
        <v>-</v>
      </c>
      <c r="T55" s="199">
        <f t="shared" si="9"/>
        <v>0</v>
      </c>
      <c r="U55" s="213" t="s">
        <v>988</v>
      </c>
    </row>
    <row r="56" spans="1:21" s="131" customFormat="1" ht="45" outlineLevel="2" x14ac:dyDescent="0.25">
      <c r="A56" s="222"/>
      <c r="B56" s="223" t="s">
        <v>48</v>
      </c>
      <c r="C56" s="199">
        <f t="shared" si="1"/>
        <v>2843.7</v>
      </c>
      <c r="D56" s="199">
        <v>2843.7</v>
      </c>
      <c r="E56" s="199">
        <v>0</v>
      </c>
      <c r="F56" s="199">
        <v>0</v>
      </c>
      <c r="G56" s="199">
        <v>0</v>
      </c>
      <c r="H56" s="199">
        <f t="shared" si="10"/>
        <v>1712.7</v>
      </c>
      <c r="I56" s="199">
        <v>1712.7</v>
      </c>
      <c r="J56" s="199">
        <v>0</v>
      </c>
      <c r="K56" s="199">
        <v>0</v>
      </c>
      <c r="L56" s="199">
        <v>0</v>
      </c>
      <c r="M56" s="199">
        <f t="shared" si="2"/>
        <v>60.227872138411229</v>
      </c>
      <c r="N56" s="199">
        <f t="shared" si="3"/>
        <v>1130.9999999999998</v>
      </c>
      <c r="O56" s="199">
        <f t="shared" si="4"/>
        <v>60.227872138411229</v>
      </c>
      <c r="P56" s="199">
        <f t="shared" si="5"/>
        <v>1130.9999999999998</v>
      </c>
      <c r="Q56" s="199" t="str">
        <f t="shared" si="6"/>
        <v>-</v>
      </c>
      <c r="R56" s="199">
        <f t="shared" si="7"/>
        <v>0</v>
      </c>
      <c r="S56" s="199" t="str">
        <f t="shared" si="8"/>
        <v>-</v>
      </c>
      <c r="T56" s="199">
        <f t="shared" si="9"/>
        <v>0</v>
      </c>
      <c r="U56" s="213" t="s">
        <v>989</v>
      </c>
    </row>
    <row r="57" spans="1:21" s="131" customFormat="1" ht="38.25" outlineLevel="2" x14ac:dyDescent="0.25">
      <c r="A57" s="222"/>
      <c r="B57" s="223" t="s">
        <v>476</v>
      </c>
      <c r="C57" s="199">
        <f t="shared" si="1"/>
        <v>0</v>
      </c>
      <c r="D57" s="199">
        <v>0</v>
      </c>
      <c r="E57" s="199">
        <v>0</v>
      </c>
      <c r="F57" s="199"/>
      <c r="G57" s="199">
        <v>0</v>
      </c>
      <c r="H57" s="199">
        <f t="shared" si="10"/>
        <v>0</v>
      </c>
      <c r="I57" s="199">
        <v>0</v>
      </c>
      <c r="J57" s="199">
        <v>0</v>
      </c>
      <c r="K57" s="199">
        <v>0</v>
      </c>
      <c r="L57" s="199">
        <v>0</v>
      </c>
      <c r="M57" s="199" t="str">
        <f t="shared" si="2"/>
        <v>-</v>
      </c>
      <c r="N57" s="199">
        <f t="shared" si="3"/>
        <v>0</v>
      </c>
      <c r="O57" s="199" t="str">
        <f t="shared" si="4"/>
        <v>-</v>
      </c>
      <c r="P57" s="199">
        <f t="shared" si="5"/>
        <v>0</v>
      </c>
      <c r="Q57" s="199" t="str">
        <f t="shared" si="6"/>
        <v>-</v>
      </c>
      <c r="R57" s="199">
        <f t="shared" si="7"/>
        <v>0</v>
      </c>
      <c r="S57" s="199" t="str">
        <f t="shared" si="8"/>
        <v>-</v>
      </c>
      <c r="T57" s="199">
        <f t="shared" si="9"/>
        <v>0</v>
      </c>
      <c r="U57" s="213"/>
    </row>
    <row r="58" spans="1:21" s="131" customFormat="1" ht="90" outlineLevel="2" x14ac:dyDescent="0.25">
      <c r="A58" s="222"/>
      <c r="B58" s="223" t="s">
        <v>49</v>
      </c>
      <c r="C58" s="199">
        <f t="shared" si="1"/>
        <v>760</v>
      </c>
      <c r="D58" s="199">
        <v>760</v>
      </c>
      <c r="E58" s="199">
        <v>0</v>
      </c>
      <c r="F58" s="199">
        <v>0</v>
      </c>
      <c r="G58" s="199">
        <v>0</v>
      </c>
      <c r="H58" s="199">
        <f t="shared" si="10"/>
        <v>698.8</v>
      </c>
      <c r="I58" s="199">
        <v>698.8</v>
      </c>
      <c r="J58" s="199">
        <v>0</v>
      </c>
      <c r="K58" s="199">
        <v>0</v>
      </c>
      <c r="L58" s="199">
        <v>0</v>
      </c>
      <c r="M58" s="199">
        <f t="shared" si="2"/>
        <v>91.947368421052616</v>
      </c>
      <c r="N58" s="199">
        <f t="shared" si="3"/>
        <v>61.200000000000045</v>
      </c>
      <c r="O58" s="199">
        <f t="shared" si="4"/>
        <v>91.947368421052616</v>
      </c>
      <c r="P58" s="199">
        <f t="shared" si="5"/>
        <v>61.200000000000045</v>
      </c>
      <c r="Q58" s="199" t="str">
        <f t="shared" si="6"/>
        <v>-</v>
      </c>
      <c r="R58" s="199">
        <f t="shared" si="7"/>
        <v>0</v>
      </c>
      <c r="S58" s="199" t="str">
        <f t="shared" si="8"/>
        <v>-</v>
      </c>
      <c r="T58" s="199">
        <f t="shared" si="9"/>
        <v>0</v>
      </c>
      <c r="U58" s="213" t="s">
        <v>990</v>
      </c>
    </row>
    <row r="59" spans="1:21" s="31" customFormat="1" ht="60" outlineLevel="2" x14ac:dyDescent="0.25">
      <c r="A59" s="307"/>
      <c r="B59" s="135" t="s">
        <v>955</v>
      </c>
      <c r="C59" s="44">
        <f t="shared" si="1"/>
        <v>654.6</v>
      </c>
      <c r="D59" s="35">
        <v>654.6</v>
      </c>
      <c r="E59" s="35">
        <v>0</v>
      </c>
      <c r="F59" s="35">
        <v>0</v>
      </c>
      <c r="G59" s="35">
        <v>0</v>
      </c>
      <c r="H59" s="35">
        <f t="shared" si="10"/>
        <v>449.7</v>
      </c>
      <c r="I59" s="35">
        <v>449.7</v>
      </c>
      <c r="J59" s="44">
        <v>0</v>
      </c>
      <c r="K59" s="44">
        <v>0</v>
      </c>
      <c r="L59" s="44">
        <v>0</v>
      </c>
      <c r="M59" s="44">
        <f t="shared" si="2"/>
        <v>68.698441796516946</v>
      </c>
      <c r="N59" s="44">
        <f t="shared" si="3"/>
        <v>204.90000000000003</v>
      </c>
      <c r="O59" s="44">
        <f t="shared" si="4"/>
        <v>68.698441796516946</v>
      </c>
      <c r="P59" s="44">
        <f t="shared" si="5"/>
        <v>204.90000000000003</v>
      </c>
      <c r="Q59" s="44" t="str">
        <f t="shared" si="6"/>
        <v>-</v>
      </c>
      <c r="R59" s="44">
        <f t="shared" si="7"/>
        <v>0</v>
      </c>
      <c r="S59" s="44" t="str">
        <f t="shared" si="8"/>
        <v>-</v>
      </c>
      <c r="T59" s="44">
        <f t="shared" si="9"/>
        <v>0</v>
      </c>
      <c r="U59" s="113" t="s">
        <v>991</v>
      </c>
    </row>
    <row r="60" spans="1:21" s="211" customFormat="1" ht="38.25" outlineLevel="1" x14ac:dyDescent="0.25">
      <c r="A60" s="226"/>
      <c r="B60" s="226" t="s">
        <v>50</v>
      </c>
      <c r="C60" s="193">
        <f t="shared" si="1"/>
        <v>920</v>
      </c>
      <c r="D60" s="193">
        <f>SUM(D61:D61)</f>
        <v>920</v>
      </c>
      <c r="E60" s="193">
        <f>SUM(E61:E61)</f>
        <v>0</v>
      </c>
      <c r="F60" s="193">
        <f>SUM(F61:F61)</f>
        <v>0</v>
      </c>
      <c r="G60" s="193">
        <f>SUM(G61:G61)</f>
        <v>0</v>
      </c>
      <c r="H60" s="193">
        <f t="shared" si="10"/>
        <v>170</v>
      </c>
      <c r="I60" s="193">
        <f>SUM(I61:I61)</f>
        <v>170</v>
      </c>
      <c r="J60" s="193">
        <f>SUM(J61:J61)</f>
        <v>0</v>
      </c>
      <c r="K60" s="193">
        <f>SUM(K61:K61)</f>
        <v>0</v>
      </c>
      <c r="L60" s="193">
        <f>SUM(L61:L61)</f>
        <v>0</v>
      </c>
      <c r="M60" s="193">
        <f t="shared" si="2"/>
        <v>18.478260869565215</v>
      </c>
      <c r="N60" s="193">
        <f t="shared" si="3"/>
        <v>750</v>
      </c>
      <c r="O60" s="193">
        <f t="shared" si="4"/>
        <v>18.478260869565215</v>
      </c>
      <c r="P60" s="193">
        <f t="shared" si="5"/>
        <v>750</v>
      </c>
      <c r="Q60" s="193" t="str">
        <f t="shared" si="6"/>
        <v>-</v>
      </c>
      <c r="R60" s="193">
        <f t="shared" si="7"/>
        <v>0</v>
      </c>
      <c r="S60" s="193" t="str">
        <f t="shared" si="8"/>
        <v>-</v>
      </c>
      <c r="T60" s="193">
        <f t="shared" si="9"/>
        <v>0</v>
      </c>
      <c r="U60" s="227"/>
    </row>
    <row r="61" spans="1:21" s="131" customFormat="1" ht="63.75" customHeight="1" outlineLevel="2" x14ac:dyDescent="0.25">
      <c r="A61" s="222"/>
      <c r="B61" s="223" t="s">
        <v>51</v>
      </c>
      <c r="C61" s="199">
        <f t="shared" si="1"/>
        <v>920</v>
      </c>
      <c r="D61" s="199">
        <v>920</v>
      </c>
      <c r="E61" s="199">
        <v>0</v>
      </c>
      <c r="F61" s="199">
        <v>0</v>
      </c>
      <c r="G61" s="199">
        <v>0</v>
      </c>
      <c r="H61" s="199">
        <f t="shared" si="10"/>
        <v>170</v>
      </c>
      <c r="I61" s="199">
        <v>170</v>
      </c>
      <c r="J61" s="199">
        <v>0</v>
      </c>
      <c r="K61" s="199">
        <v>0</v>
      </c>
      <c r="L61" s="199">
        <v>0</v>
      </c>
      <c r="M61" s="199">
        <f t="shared" si="2"/>
        <v>18.478260869565215</v>
      </c>
      <c r="N61" s="199">
        <f t="shared" si="3"/>
        <v>750</v>
      </c>
      <c r="O61" s="199">
        <f t="shared" si="4"/>
        <v>18.478260869565215</v>
      </c>
      <c r="P61" s="199">
        <f t="shared" si="5"/>
        <v>750</v>
      </c>
      <c r="Q61" s="199" t="str">
        <f t="shared" si="6"/>
        <v>-</v>
      </c>
      <c r="R61" s="199">
        <f t="shared" si="7"/>
        <v>0</v>
      </c>
      <c r="S61" s="199" t="str">
        <f t="shared" si="8"/>
        <v>-</v>
      </c>
      <c r="T61" s="199">
        <f t="shared" si="9"/>
        <v>0</v>
      </c>
      <c r="U61" s="213" t="s">
        <v>931</v>
      </c>
    </row>
    <row r="62" spans="1:21" s="211" customFormat="1" ht="25.5" outlineLevel="1" collapsed="1" x14ac:dyDescent="0.25">
      <c r="A62" s="226"/>
      <c r="B62" s="226" t="s">
        <v>52</v>
      </c>
      <c r="C62" s="193">
        <f t="shared" si="1"/>
        <v>7470.6</v>
      </c>
      <c r="D62" s="193">
        <f t="shared" ref="D62:L62" si="37">D63</f>
        <v>7470.6</v>
      </c>
      <c r="E62" s="193">
        <f t="shared" si="37"/>
        <v>0</v>
      </c>
      <c r="F62" s="193">
        <f t="shared" si="37"/>
        <v>0</v>
      </c>
      <c r="G62" s="193">
        <f t="shared" si="37"/>
        <v>0</v>
      </c>
      <c r="H62" s="193">
        <f t="shared" si="10"/>
        <v>5361.8</v>
      </c>
      <c r="I62" s="193">
        <f t="shared" si="37"/>
        <v>5361.8</v>
      </c>
      <c r="J62" s="193">
        <f t="shared" si="37"/>
        <v>0</v>
      </c>
      <c r="K62" s="193">
        <f t="shared" si="37"/>
        <v>0</v>
      </c>
      <c r="L62" s="193">
        <f t="shared" si="37"/>
        <v>0</v>
      </c>
      <c r="M62" s="193">
        <f t="shared" si="2"/>
        <v>71.772012957459907</v>
      </c>
      <c r="N62" s="193">
        <f t="shared" si="3"/>
        <v>2108.8000000000002</v>
      </c>
      <c r="O62" s="193">
        <f t="shared" si="4"/>
        <v>71.772012957459907</v>
      </c>
      <c r="P62" s="193">
        <f t="shared" si="5"/>
        <v>2108.8000000000002</v>
      </c>
      <c r="Q62" s="193" t="str">
        <f t="shared" si="6"/>
        <v>-</v>
      </c>
      <c r="R62" s="193">
        <f t="shared" si="7"/>
        <v>0</v>
      </c>
      <c r="S62" s="193" t="str">
        <f t="shared" si="8"/>
        <v>-</v>
      </c>
      <c r="T62" s="193">
        <f t="shared" si="9"/>
        <v>0</v>
      </c>
      <c r="U62" s="383" t="s">
        <v>992</v>
      </c>
    </row>
    <row r="63" spans="1:21" s="131" customFormat="1" ht="55.5" customHeight="1" outlineLevel="1" x14ac:dyDescent="0.25">
      <c r="A63" s="222"/>
      <c r="B63" s="223" t="s">
        <v>53</v>
      </c>
      <c r="C63" s="199">
        <f t="shared" si="1"/>
        <v>7470.6</v>
      </c>
      <c r="D63" s="199">
        <v>7470.6</v>
      </c>
      <c r="E63" s="199"/>
      <c r="F63" s="199">
        <v>0</v>
      </c>
      <c r="G63" s="199">
        <v>0</v>
      </c>
      <c r="H63" s="199">
        <f t="shared" si="10"/>
        <v>5361.8</v>
      </c>
      <c r="I63" s="199">
        <v>5361.8</v>
      </c>
      <c r="J63" s="199"/>
      <c r="K63" s="199">
        <v>0</v>
      </c>
      <c r="L63" s="199">
        <v>0</v>
      </c>
      <c r="M63" s="199">
        <f t="shared" si="2"/>
        <v>71.772012957459907</v>
      </c>
      <c r="N63" s="199">
        <f t="shared" si="3"/>
        <v>2108.8000000000002</v>
      </c>
      <c r="O63" s="199">
        <f t="shared" si="4"/>
        <v>71.772012957459907</v>
      </c>
      <c r="P63" s="199">
        <f t="shared" si="5"/>
        <v>2108.8000000000002</v>
      </c>
      <c r="Q63" s="199" t="str">
        <f t="shared" si="6"/>
        <v>-</v>
      </c>
      <c r="R63" s="199">
        <f t="shared" si="7"/>
        <v>0</v>
      </c>
      <c r="S63" s="199" t="str">
        <f t="shared" si="8"/>
        <v>-</v>
      </c>
      <c r="T63" s="199">
        <f t="shared" si="9"/>
        <v>0</v>
      </c>
      <c r="U63" s="384"/>
    </row>
    <row r="64" spans="1:21" s="229" customFormat="1" x14ac:dyDescent="0.25">
      <c r="A64" s="228">
        <v>4</v>
      </c>
      <c r="B64" s="184" t="s">
        <v>59</v>
      </c>
      <c r="C64" s="185">
        <f t="shared" si="1"/>
        <v>70</v>
      </c>
      <c r="D64" s="185">
        <f>SUM(D65:D67)</f>
        <v>70</v>
      </c>
      <c r="E64" s="185">
        <f>SUM(E65:E67)</f>
        <v>0</v>
      </c>
      <c r="F64" s="185">
        <f>SUM(F65:F67)</f>
        <v>0</v>
      </c>
      <c r="G64" s="185">
        <f>SUM(G65:G67)</f>
        <v>0</v>
      </c>
      <c r="H64" s="185">
        <f t="shared" si="10"/>
        <v>45</v>
      </c>
      <c r="I64" s="185">
        <f>SUM(I65:I67)</f>
        <v>45</v>
      </c>
      <c r="J64" s="185">
        <f>SUM(J65:J67)</f>
        <v>0</v>
      </c>
      <c r="K64" s="185">
        <f>SUM(K65:K67)</f>
        <v>0</v>
      </c>
      <c r="L64" s="185">
        <f>SUM(L65:L67)</f>
        <v>0</v>
      </c>
      <c r="M64" s="185">
        <f t="shared" si="2"/>
        <v>64.285714285714292</v>
      </c>
      <c r="N64" s="185">
        <f t="shared" si="3"/>
        <v>25</v>
      </c>
      <c r="O64" s="185">
        <f t="shared" si="4"/>
        <v>64.285714285714292</v>
      </c>
      <c r="P64" s="185">
        <f t="shared" si="5"/>
        <v>25</v>
      </c>
      <c r="Q64" s="185" t="str">
        <f t="shared" si="6"/>
        <v>-</v>
      </c>
      <c r="R64" s="185">
        <f t="shared" si="7"/>
        <v>0</v>
      </c>
      <c r="S64" s="185" t="str">
        <f t="shared" si="8"/>
        <v>-</v>
      </c>
      <c r="T64" s="185">
        <f t="shared" si="9"/>
        <v>0</v>
      </c>
      <c r="U64" s="189"/>
    </row>
    <row r="65" spans="1:21" s="131" customFormat="1" ht="30" outlineLevel="1" x14ac:dyDescent="0.25">
      <c r="A65" s="230"/>
      <c r="B65" s="225" t="s">
        <v>56</v>
      </c>
      <c r="C65" s="199">
        <f t="shared" si="1"/>
        <v>15</v>
      </c>
      <c r="D65" s="199">
        <v>15</v>
      </c>
      <c r="E65" s="199">
        <v>0</v>
      </c>
      <c r="F65" s="199">
        <v>0</v>
      </c>
      <c r="G65" s="199">
        <v>0</v>
      </c>
      <c r="H65" s="199">
        <f t="shared" si="10"/>
        <v>0</v>
      </c>
      <c r="I65" s="199">
        <v>0</v>
      </c>
      <c r="J65" s="199">
        <v>0</v>
      </c>
      <c r="K65" s="199">
        <v>0</v>
      </c>
      <c r="L65" s="199">
        <v>0</v>
      </c>
      <c r="M65" s="199">
        <f t="shared" si="2"/>
        <v>0</v>
      </c>
      <c r="N65" s="199">
        <f t="shared" si="3"/>
        <v>15</v>
      </c>
      <c r="O65" s="199">
        <f t="shared" si="4"/>
        <v>0</v>
      </c>
      <c r="P65" s="199">
        <f t="shared" si="5"/>
        <v>15</v>
      </c>
      <c r="Q65" s="199" t="str">
        <f t="shared" si="6"/>
        <v>-</v>
      </c>
      <c r="R65" s="199">
        <f t="shared" si="7"/>
        <v>0</v>
      </c>
      <c r="S65" s="199" t="str">
        <f t="shared" si="8"/>
        <v>-</v>
      </c>
      <c r="T65" s="199">
        <f t="shared" si="9"/>
        <v>0</v>
      </c>
      <c r="U65" s="213" t="s">
        <v>673</v>
      </c>
    </row>
    <row r="66" spans="1:21" s="131" customFormat="1" ht="30" outlineLevel="1" x14ac:dyDescent="0.25">
      <c r="A66" s="231"/>
      <c r="B66" s="223" t="s">
        <v>57</v>
      </c>
      <c r="C66" s="199">
        <f t="shared" si="1"/>
        <v>10</v>
      </c>
      <c r="D66" s="199">
        <v>10</v>
      </c>
      <c r="E66" s="199">
        <v>0</v>
      </c>
      <c r="F66" s="199">
        <v>0</v>
      </c>
      <c r="G66" s="199">
        <v>0</v>
      </c>
      <c r="H66" s="199">
        <f t="shared" si="10"/>
        <v>0</v>
      </c>
      <c r="I66" s="199">
        <v>0</v>
      </c>
      <c r="J66" s="199">
        <v>0</v>
      </c>
      <c r="K66" s="199">
        <v>0</v>
      </c>
      <c r="L66" s="199">
        <v>0</v>
      </c>
      <c r="M66" s="199">
        <f t="shared" si="2"/>
        <v>0</v>
      </c>
      <c r="N66" s="199">
        <f t="shared" si="3"/>
        <v>10</v>
      </c>
      <c r="O66" s="199">
        <f t="shared" si="4"/>
        <v>0</v>
      </c>
      <c r="P66" s="199">
        <f t="shared" si="5"/>
        <v>10</v>
      </c>
      <c r="Q66" s="199" t="str">
        <f t="shared" si="6"/>
        <v>-</v>
      </c>
      <c r="R66" s="199">
        <f t="shared" si="7"/>
        <v>0</v>
      </c>
      <c r="S66" s="199" t="str">
        <f t="shared" si="8"/>
        <v>-</v>
      </c>
      <c r="T66" s="199">
        <f t="shared" si="9"/>
        <v>0</v>
      </c>
      <c r="U66" s="213" t="s">
        <v>674</v>
      </c>
    </row>
    <row r="67" spans="1:21" s="131" customFormat="1" ht="60" outlineLevel="1" x14ac:dyDescent="0.25">
      <c r="A67" s="231"/>
      <c r="B67" s="223" t="s">
        <v>58</v>
      </c>
      <c r="C67" s="199">
        <f t="shared" si="1"/>
        <v>45</v>
      </c>
      <c r="D67" s="199">
        <v>45</v>
      </c>
      <c r="E67" s="199">
        <v>0</v>
      </c>
      <c r="F67" s="199">
        <v>0</v>
      </c>
      <c r="G67" s="199">
        <v>0</v>
      </c>
      <c r="H67" s="199">
        <f t="shared" si="10"/>
        <v>45</v>
      </c>
      <c r="I67" s="199">
        <v>45</v>
      </c>
      <c r="J67" s="199">
        <v>0</v>
      </c>
      <c r="K67" s="199">
        <v>0</v>
      </c>
      <c r="L67" s="199">
        <v>0</v>
      </c>
      <c r="M67" s="199">
        <f t="shared" si="2"/>
        <v>100</v>
      </c>
      <c r="N67" s="199">
        <f t="shared" si="3"/>
        <v>0</v>
      </c>
      <c r="O67" s="199">
        <f t="shared" si="4"/>
        <v>100</v>
      </c>
      <c r="P67" s="199">
        <f t="shared" si="5"/>
        <v>0</v>
      </c>
      <c r="Q67" s="199" t="str">
        <f t="shared" si="6"/>
        <v>-</v>
      </c>
      <c r="R67" s="199">
        <f t="shared" si="7"/>
        <v>0</v>
      </c>
      <c r="S67" s="199" t="str">
        <f t="shared" si="8"/>
        <v>-</v>
      </c>
      <c r="T67" s="199">
        <f t="shared" si="9"/>
        <v>0</v>
      </c>
      <c r="U67" s="213" t="s">
        <v>993</v>
      </c>
    </row>
    <row r="68" spans="1:21" s="16" customFormat="1" ht="27" x14ac:dyDescent="0.25">
      <c r="A68" s="46">
        <v>5</v>
      </c>
      <c r="B68" s="13" t="s">
        <v>82</v>
      </c>
      <c r="C68" s="14">
        <f t="shared" si="1"/>
        <v>202529.3</v>
      </c>
      <c r="D68" s="14">
        <f>D69+D94+D113+D116+D118+D120</f>
        <v>193169.6</v>
      </c>
      <c r="E68" s="14">
        <f>E69+E94+E113+E116+E118+E120</f>
        <v>9352.2999999999993</v>
      </c>
      <c r="F68" s="14">
        <f>F69+F94+F113+F116+F118</f>
        <v>7.4</v>
      </c>
      <c r="G68" s="14">
        <f>G69+G94+G113+G116+G118</f>
        <v>8600</v>
      </c>
      <c r="H68" s="14">
        <f t="shared" si="10"/>
        <v>177571.17500000002</v>
      </c>
      <c r="I68" s="14">
        <f>I69+I94+I113+I116+I118+I120</f>
        <v>170174.97500000001</v>
      </c>
      <c r="J68" s="14">
        <f>J69+J94+J113+J116+J118</f>
        <v>7396.2</v>
      </c>
      <c r="K68" s="14">
        <f>K69+K94+K113+K116+K118</f>
        <v>0</v>
      </c>
      <c r="L68" s="14">
        <f>L69+L94+L113+L116+L118</f>
        <v>3670.2</v>
      </c>
      <c r="M68" s="14">
        <f t="shared" si="2"/>
        <v>87.676783062993863</v>
      </c>
      <c r="N68" s="14">
        <f t="shared" si="3"/>
        <v>24958.124999999971</v>
      </c>
      <c r="O68" s="14">
        <f t="shared" si="4"/>
        <v>88.09614711631643</v>
      </c>
      <c r="P68" s="14">
        <f t="shared" si="5"/>
        <v>22994.625</v>
      </c>
      <c r="Q68" s="14">
        <f t="shared" si="6"/>
        <v>79.084289426130468</v>
      </c>
      <c r="R68" s="14">
        <f t="shared" si="7"/>
        <v>1956.0999999999995</v>
      </c>
      <c r="S68" s="14">
        <f t="shared" si="8"/>
        <v>0</v>
      </c>
      <c r="T68" s="14">
        <f t="shared" si="9"/>
        <v>7.4</v>
      </c>
      <c r="U68" s="115"/>
    </row>
    <row r="69" spans="1:21" s="83" customFormat="1" ht="42" customHeight="1" outlineLevel="1" x14ac:dyDescent="0.25">
      <c r="A69" s="326"/>
      <c r="B69" s="327" t="s">
        <v>304</v>
      </c>
      <c r="C69" s="49">
        <f t="shared" ref="C69:C114" si="38">SUM(D69:F69)</f>
        <v>56288</v>
      </c>
      <c r="D69" s="28">
        <f>SUM(D70:D93)</f>
        <v>52305.299999999996</v>
      </c>
      <c r="E69" s="28">
        <f>SUM(E70:E93)</f>
        <v>3975.3</v>
      </c>
      <c r="F69" s="28">
        <f>SUM(F70:F92)</f>
        <v>7.4</v>
      </c>
      <c r="G69" s="28">
        <f>SUM(G70:G92)</f>
        <v>0</v>
      </c>
      <c r="H69" s="49">
        <f>SUM(I69:K69)</f>
        <v>48469.320000000007</v>
      </c>
      <c r="I69" s="49">
        <f>SUM(I70:I93)</f>
        <v>45600.12000000001</v>
      </c>
      <c r="J69" s="49">
        <f>SUM(J70:J93)</f>
        <v>2869.2</v>
      </c>
      <c r="K69" s="49">
        <f>SUM(K70:K92)</f>
        <v>0</v>
      </c>
      <c r="L69" s="49">
        <f>SUM(L70:L92)</f>
        <v>0</v>
      </c>
      <c r="M69" s="49">
        <f t="shared" ref="M69:M134" si="39">IFERROR(H69/C69*100,"-")</f>
        <v>86.109508243320079</v>
      </c>
      <c r="N69" s="49">
        <f t="shared" si="3"/>
        <v>7818.679999999993</v>
      </c>
      <c r="O69" s="49">
        <f t="shared" ref="O69:O134" si="40">IFERROR(I69/D69*100,"-")</f>
        <v>87.180687234372073</v>
      </c>
      <c r="P69" s="49">
        <f t="shared" si="5"/>
        <v>6705.1799999999857</v>
      </c>
      <c r="Q69" s="49">
        <f t="shared" ref="Q69:Q134" si="41">IFERROR(J69/E69*100,"-")</f>
        <v>72.17568485397328</v>
      </c>
      <c r="R69" s="49">
        <f t="shared" si="7"/>
        <v>1106.1000000000004</v>
      </c>
      <c r="S69" s="49">
        <f t="shared" ref="S69:S134" si="42">IFERROR(K69/F69*100,"-")</f>
        <v>0</v>
      </c>
      <c r="T69" s="49">
        <f t="shared" si="9"/>
        <v>7.4</v>
      </c>
      <c r="U69" s="113"/>
    </row>
    <row r="70" spans="1:21" s="31" customFormat="1" ht="25.5" outlineLevel="2" x14ac:dyDescent="0.25">
      <c r="A70" s="241"/>
      <c r="B70" s="122" t="s">
        <v>61</v>
      </c>
      <c r="C70" s="44">
        <f t="shared" si="38"/>
        <v>122.5</v>
      </c>
      <c r="D70" s="44">
        <v>74</v>
      </c>
      <c r="E70" s="44">
        <v>48.5</v>
      </c>
      <c r="F70" s="44">
        <v>0</v>
      </c>
      <c r="G70" s="44">
        <v>0</v>
      </c>
      <c r="H70" s="44">
        <f t="shared" ref="H70:H115" si="43">SUM(I70:K70)</f>
        <v>15</v>
      </c>
      <c r="I70" s="44">
        <v>15</v>
      </c>
      <c r="J70" s="44">
        <v>0</v>
      </c>
      <c r="K70" s="44">
        <v>0</v>
      </c>
      <c r="L70" s="44">
        <v>0</v>
      </c>
      <c r="M70" s="44">
        <f t="shared" si="39"/>
        <v>12.244897959183673</v>
      </c>
      <c r="N70" s="44">
        <f t="shared" si="3"/>
        <v>107.5</v>
      </c>
      <c r="O70" s="44">
        <f t="shared" si="40"/>
        <v>20.27027027027027</v>
      </c>
      <c r="P70" s="44">
        <f t="shared" si="5"/>
        <v>59</v>
      </c>
      <c r="Q70" s="44">
        <f t="shared" si="41"/>
        <v>0</v>
      </c>
      <c r="R70" s="44">
        <f t="shared" si="7"/>
        <v>48.5</v>
      </c>
      <c r="S70" s="44" t="str">
        <f t="shared" si="42"/>
        <v>-</v>
      </c>
      <c r="T70" s="44">
        <f t="shared" si="9"/>
        <v>0</v>
      </c>
      <c r="U70" s="113" t="s">
        <v>501</v>
      </c>
    </row>
    <row r="71" spans="1:21" s="31" customFormat="1" ht="25.5" outlineLevel="2" x14ac:dyDescent="0.25">
      <c r="A71" s="241"/>
      <c r="B71" s="122" t="s">
        <v>490</v>
      </c>
      <c r="C71" s="44">
        <f t="shared" ref="C71" si="44">SUM(D71:F71)</f>
        <v>35.200000000000003</v>
      </c>
      <c r="D71" s="44">
        <v>35.200000000000003</v>
      </c>
      <c r="E71" s="44">
        <v>0</v>
      </c>
      <c r="F71" s="44">
        <v>0</v>
      </c>
      <c r="G71" s="44">
        <v>0</v>
      </c>
      <c r="H71" s="44">
        <f t="shared" ref="H71" si="45">SUM(I71:K71)</f>
        <v>0</v>
      </c>
      <c r="I71" s="44">
        <v>0</v>
      </c>
      <c r="J71" s="44">
        <v>0</v>
      </c>
      <c r="K71" s="44">
        <v>0</v>
      </c>
      <c r="L71" s="44">
        <v>0</v>
      </c>
      <c r="M71" s="44">
        <f t="shared" ref="M71" si="46">IFERROR(H71/C71*100,"-")</f>
        <v>0</v>
      </c>
      <c r="N71" s="44">
        <f t="shared" si="3"/>
        <v>35.200000000000003</v>
      </c>
      <c r="O71" s="44">
        <f t="shared" ref="O71" si="47">IFERROR(I71/D71*100,"-")</f>
        <v>0</v>
      </c>
      <c r="P71" s="44">
        <f t="shared" si="5"/>
        <v>35.200000000000003</v>
      </c>
      <c r="Q71" s="44" t="str">
        <f t="shared" ref="Q71" si="48">IFERROR(J71/E71*100,"-")</f>
        <v>-</v>
      </c>
      <c r="R71" s="44">
        <f t="shared" si="7"/>
        <v>0</v>
      </c>
      <c r="S71" s="44" t="str">
        <f t="shared" ref="S71" si="49">IFERROR(K71/F71*100,"-")</f>
        <v>-</v>
      </c>
      <c r="T71" s="44">
        <f t="shared" si="9"/>
        <v>0</v>
      </c>
      <c r="U71" s="113" t="s">
        <v>500</v>
      </c>
    </row>
    <row r="72" spans="1:21" s="31" customFormat="1" ht="38.25" outlineLevel="2" x14ac:dyDescent="0.25">
      <c r="A72" s="241"/>
      <c r="B72" s="122" t="s">
        <v>62</v>
      </c>
      <c r="C72" s="44">
        <f t="shared" si="38"/>
        <v>144.19999999999999</v>
      </c>
      <c r="D72" s="44">
        <v>76.2</v>
      </c>
      <c r="E72" s="44">
        <v>68</v>
      </c>
      <c r="F72" s="44">
        <v>0</v>
      </c>
      <c r="G72" s="44">
        <v>0</v>
      </c>
      <c r="H72" s="44">
        <f t="shared" si="43"/>
        <v>76.2</v>
      </c>
      <c r="I72" s="44">
        <v>76.2</v>
      </c>
      <c r="J72" s="44">
        <v>0</v>
      </c>
      <c r="K72" s="44">
        <v>0</v>
      </c>
      <c r="L72" s="44">
        <v>0</v>
      </c>
      <c r="M72" s="44">
        <f t="shared" si="39"/>
        <v>52.843273231622753</v>
      </c>
      <c r="N72" s="44">
        <f t="shared" ref="N72:N116" si="50">C72-H72</f>
        <v>67.999999999999986</v>
      </c>
      <c r="O72" s="44">
        <f t="shared" si="40"/>
        <v>100</v>
      </c>
      <c r="P72" s="44">
        <f t="shared" ref="P72:P116" si="51">D72-I72</f>
        <v>0</v>
      </c>
      <c r="Q72" s="44">
        <f t="shared" si="41"/>
        <v>0</v>
      </c>
      <c r="R72" s="44">
        <f t="shared" ref="R72:R116" si="52">E72-J72</f>
        <v>68</v>
      </c>
      <c r="S72" s="44" t="str">
        <f t="shared" si="42"/>
        <v>-</v>
      </c>
      <c r="T72" s="44">
        <f t="shared" ref="T72:T116" si="53">F72-K72</f>
        <v>0</v>
      </c>
      <c r="U72" s="113" t="s">
        <v>501</v>
      </c>
    </row>
    <row r="73" spans="1:21" s="31" customFormat="1" ht="44.25" customHeight="1" outlineLevel="2" x14ac:dyDescent="0.25">
      <c r="A73" s="241"/>
      <c r="B73" s="122" t="s">
        <v>491</v>
      </c>
      <c r="C73" s="44">
        <f t="shared" ref="C73" si="54">SUM(D73:F73)</f>
        <v>50</v>
      </c>
      <c r="D73" s="44">
        <v>50</v>
      </c>
      <c r="E73" s="44">
        <v>0</v>
      </c>
      <c r="F73" s="44">
        <v>0</v>
      </c>
      <c r="G73" s="44">
        <v>0</v>
      </c>
      <c r="H73" s="44">
        <f t="shared" ref="H73" si="55">SUM(I73:K73)</f>
        <v>0</v>
      </c>
      <c r="I73" s="44">
        <v>0</v>
      </c>
      <c r="J73" s="44">
        <v>0</v>
      </c>
      <c r="K73" s="44">
        <v>0</v>
      </c>
      <c r="L73" s="44">
        <v>0</v>
      </c>
      <c r="M73" s="44">
        <f t="shared" ref="M73" si="56">IFERROR(H73/C73*100,"-")</f>
        <v>0</v>
      </c>
      <c r="N73" s="44">
        <f t="shared" ref="N73" si="57">C73-H73</f>
        <v>50</v>
      </c>
      <c r="O73" s="44">
        <f t="shared" ref="O73" si="58">IFERROR(I73/D73*100,"-")</f>
        <v>0</v>
      </c>
      <c r="P73" s="44">
        <f t="shared" ref="P73" si="59">D73-I73</f>
        <v>50</v>
      </c>
      <c r="Q73" s="44" t="str">
        <f t="shared" ref="Q73" si="60">IFERROR(J73/E73*100,"-")</f>
        <v>-</v>
      </c>
      <c r="R73" s="44">
        <f t="shared" ref="R73" si="61">E73-J73</f>
        <v>0</v>
      </c>
      <c r="S73" s="44" t="str">
        <f t="shared" ref="S73" si="62">IFERROR(K73/F73*100,"-")</f>
        <v>-</v>
      </c>
      <c r="T73" s="44">
        <f t="shared" ref="T73" si="63">F73-K73</f>
        <v>0</v>
      </c>
      <c r="U73" s="113" t="s">
        <v>500</v>
      </c>
    </row>
    <row r="74" spans="1:21" s="31" customFormat="1" ht="25.5" outlineLevel="2" x14ac:dyDescent="0.25">
      <c r="A74" s="241"/>
      <c r="B74" s="122" t="s">
        <v>63</v>
      </c>
      <c r="C74" s="44">
        <f t="shared" si="38"/>
        <v>7.1</v>
      </c>
      <c r="D74" s="44">
        <v>7.1</v>
      </c>
      <c r="E74" s="44"/>
      <c r="F74" s="44">
        <v>0</v>
      </c>
      <c r="G74" s="44">
        <v>0</v>
      </c>
      <c r="H74" s="44">
        <f t="shared" si="43"/>
        <v>0</v>
      </c>
      <c r="I74" s="44">
        <v>0</v>
      </c>
      <c r="J74" s="44">
        <v>0</v>
      </c>
      <c r="K74" s="44">
        <v>0</v>
      </c>
      <c r="L74" s="44">
        <v>0</v>
      </c>
      <c r="M74" s="44">
        <f t="shared" si="39"/>
        <v>0</v>
      </c>
      <c r="N74" s="44">
        <f t="shared" si="50"/>
        <v>7.1</v>
      </c>
      <c r="O74" s="44">
        <f t="shared" si="40"/>
        <v>0</v>
      </c>
      <c r="P74" s="44">
        <f t="shared" si="51"/>
        <v>7.1</v>
      </c>
      <c r="Q74" s="44" t="str">
        <f t="shared" si="41"/>
        <v>-</v>
      </c>
      <c r="R74" s="44">
        <f t="shared" si="52"/>
        <v>0</v>
      </c>
      <c r="S74" s="44" t="str">
        <f t="shared" si="42"/>
        <v>-</v>
      </c>
      <c r="T74" s="44">
        <f t="shared" si="53"/>
        <v>0</v>
      </c>
      <c r="U74" s="113" t="s">
        <v>501</v>
      </c>
    </row>
    <row r="75" spans="1:21" s="131" customFormat="1" ht="25.5" outlineLevel="2" x14ac:dyDescent="0.25">
      <c r="A75" s="231"/>
      <c r="B75" s="225" t="s">
        <v>492</v>
      </c>
      <c r="C75" s="199">
        <f t="shared" si="38"/>
        <v>30</v>
      </c>
      <c r="D75" s="199">
        <v>30</v>
      </c>
      <c r="E75" s="199">
        <v>0</v>
      </c>
      <c r="F75" s="199">
        <v>0</v>
      </c>
      <c r="G75" s="199">
        <v>0</v>
      </c>
      <c r="H75" s="199">
        <f t="shared" si="43"/>
        <v>30</v>
      </c>
      <c r="I75" s="199">
        <v>30</v>
      </c>
      <c r="J75" s="199">
        <v>0</v>
      </c>
      <c r="K75" s="199">
        <v>0</v>
      </c>
      <c r="L75" s="199">
        <v>0</v>
      </c>
      <c r="M75" s="199">
        <f t="shared" si="39"/>
        <v>100</v>
      </c>
      <c r="N75" s="199">
        <f t="shared" si="50"/>
        <v>0</v>
      </c>
      <c r="O75" s="199">
        <f t="shared" si="40"/>
        <v>100</v>
      </c>
      <c r="P75" s="199">
        <f t="shared" si="51"/>
        <v>0</v>
      </c>
      <c r="Q75" s="199" t="str">
        <f t="shared" si="41"/>
        <v>-</v>
      </c>
      <c r="R75" s="199">
        <f t="shared" si="52"/>
        <v>0</v>
      </c>
      <c r="S75" s="199" t="str">
        <f t="shared" si="42"/>
        <v>-</v>
      </c>
      <c r="T75" s="199">
        <f t="shared" si="53"/>
        <v>0</v>
      </c>
      <c r="U75" s="213" t="s">
        <v>927</v>
      </c>
    </row>
    <row r="76" spans="1:21" s="31" customFormat="1" ht="26.25" customHeight="1" outlineLevel="2" x14ac:dyDescent="0.25">
      <c r="A76" s="80"/>
      <c r="B76" s="122" t="s">
        <v>71</v>
      </c>
      <c r="C76" s="44">
        <f t="shared" si="38"/>
        <v>23235.3</v>
      </c>
      <c r="D76" s="44">
        <v>21322.3</v>
      </c>
      <c r="E76" s="44">
        <v>1913</v>
      </c>
      <c r="F76" s="44">
        <v>0</v>
      </c>
      <c r="G76" s="44">
        <v>0</v>
      </c>
      <c r="H76" s="44">
        <f t="shared" si="43"/>
        <v>22838.5</v>
      </c>
      <c r="I76" s="44">
        <v>21322.3</v>
      </c>
      <c r="J76" s="26">
        <v>1516.2</v>
      </c>
      <c r="K76" s="44">
        <v>0</v>
      </c>
      <c r="L76" s="44">
        <v>0</v>
      </c>
      <c r="M76" s="44">
        <f t="shared" si="39"/>
        <v>98.292253596897822</v>
      </c>
      <c r="N76" s="44">
        <f t="shared" si="50"/>
        <v>396.79999999999927</v>
      </c>
      <c r="O76" s="44">
        <f t="shared" si="40"/>
        <v>100</v>
      </c>
      <c r="P76" s="44">
        <f t="shared" si="51"/>
        <v>0</v>
      </c>
      <c r="Q76" s="44">
        <f t="shared" si="41"/>
        <v>79.257710402509147</v>
      </c>
      <c r="R76" s="44">
        <f t="shared" si="52"/>
        <v>396.79999999999995</v>
      </c>
      <c r="S76" s="44" t="str">
        <f t="shared" si="42"/>
        <v>-</v>
      </c>
      <c r="T76" s="44">
        <f t="shared" si="53"/>
        <v>0</v>
      </c>
      <c r="U76" s="113" t="s">
        <v>502</v>
      </c>
    </row>
    <row r="77" spans="1:21" s="31" customFormat="1" ht="30" outlineLevel="2" x14ac:dyDescent="0.25">
      <c r="A77" s="80"/>
      <c r="B77" s="122" t="s">
        <v>64</v>
      </c>
      <c r="C77" s="44">
        <f t="shared" si="38"/>
        <v>758</v>
      </c>
      <c r="D77" s="44">
        <v>758</v>
      </c>
      <c r="E77" s="44">
        <v>0</v>
      </c>
      <c r="F77" s="44">
        <v>0</v>
      </c>
      <c r="G77" s="44">
        <v>0</v>
      </c>
      <c r="H77" s="44">
        <f t="shared" si="43"/>
        <v>628.9</v>
      </c>
      <c r="I77" s="44">
        <v>628.9</v>
      </c>
      <c r="J77" s="44">
        <v>0</v>
      </c>
      <c r="K77" s="44">
        <v>0</v>
      </c>
      <c r="L77" s="44">
        <v>0</v>
      </c>
      <c r="M77" s="44">
        <f t="shared" si="39"/>
        <v>82.968337730870715</v>
      </c>
      <c r="N77" s="44">
        <f t="shared" si="50"/>
        <v>129.10000000000002</v>
      </c>
      <c r="O77" s="44">
        <f t="shared" si="40"/>
        <v>82.968337730870715</v>
      </c>
      <c r="P77" s="44">
        <f t="shared" si="51"/>
        <v>129.10000000000002</v>
      </c>
      <c r="Q77" s="44" t="str">
        <f t="shared" si="41"/>
        <v>-</v>
      </c>
      <c r="R77" s="44">
        <f t="shared" si="52"/>
        <v>0</v>
      </c>
      <c r="S77" s="44" t="str">
        <f t="shared" si="42"/>
        <v>-</v>
      </c>
      <c r="T77" s="44">
        <f t="shared" si="53"/>
        <v>0</v>
      </c>
      <c r="U77" s="324" t="s">
        <v>503</v>
      </c>
    </row>
    <row r="78" spans="1:21" s="131" customFormat="1" ht="51" outlineLevel="2" x14ac:dyDescent="0.25">
      <c r="A78" s="230"/>
      <c r="B78" s="225" t="s">
        <v>493</v>
      </c>
      <c r="C78" s="199">
        <f t="shared" si="38"/>
        <v>30</v>
      </c>
      <c r="D78" s="199">
        <v>30</v>
      </c>
      <c r="E78" s="199">
        <v>0</v>
      </c>
      <c r="F78" s="199">
        <v>0</v>
      </c>
      <c r="G78" s="199">
        <v>0</v>
      </c>
      <c r="H78" s="199">
        <f t="shared" si="43"/>
        <v>0</v>
      </c>
      <c r="I78" s="199">
        <v>0</v>
      </c>
      <c r="J78" s="199">
        <v>0</v>
      </c>
      <c r="K78" s="199">
        <v>0</v>
      </c>
      <c r="L78" s="199">
        <v>0</v>
      </c>
      <c r="M78" s="199">
        <f t="shared" si="39"/>
        <v>0</v>
      </c>
      <c r="N78" s="199">
        <f t="shared" si="50"/>
        <v>30</v>
      </c>
      <c r="O78" s="199">
        <f t="shared" si="40"/>
        <v>0</v>
      </c>
      <c r="P78" s="199">
        <f t="shared" si="51"/>
        <v>30</v>
      </c>
      <c r="Q78" s="199" t="str">
        <f t="shared" si="41"/>
        <v>-</v>
      </c>
      <c r="R78" s="199">
        <f t="shared" si="52"/>
        <v>0</v>
      </c>
      <c r="S78" s="199" t="str">
        <f t="shared" si="42"/>
        <v>-</v>
      </c>
      <c r="T78" s="199">
        <f t="shared" si="53"/>
        <v>0</v>
      </c>
      <c r="U78" s="213" t="s">
        <v>500</v>
      </c>
    </row>
    <row r="79" spans="1:21" s="31" customFormat="1" ht="25.5" outlineLevel="2" x14ac:dyDescent="0.25">
      <c r="A79" s="160"/>
      <c r="B79" s="122" t="s">
        <v>494</v>
      </c>
      <c r="C79" s="44">
        <f t="shared" si="38"/>
        <v>60</v>
      </c>
      <c r="D79" s="44">
        <v>60</v>
      </c>
      <c r="E79" s="44">
        <v>0</v>
      </c>
      <c r="F79" s="44">
        <v>0</v>
      </c>
      <c r="G79" s="44">
        <v>0</v>
      </c>
      <c r="H79" s="44">
        <f t="shared" si="43"/>
        <v>60</v>
      </c>
      <c r="I79" s="44">
        <v>60</v>
      </c>
      <c r="J79" s="44">
        <v>0</v>
      </c>
      <c r="K79" s="44">
        <v>0</v>
      </c>
      <c r="L79" s="44">
        <v>0</v>
      </c>
      <c r="M79" s="44">
        <f t="shared" si="39"/>
        <v>100</v>
      </c>
      <c r="N79" s="44">
        <f t="shared" si="50"/>
        <v>0</v>
      </c>
      <c r="O79" s="44">
        <f t="shared" si="40"/>
        <v>100</v>
      </c>
      <c r="P79" s="44">
        <f t="shared" si="51"/>
        <v>0</v>
      </c>
      <c r="Q79" s="44" t="str">
        <f t="shared" si="41"/>
        <v>-</v>
      </c>
      <c r="R79" s="44">
        <f t="shared" si="52"/>
        <v>0</v>
      </c>
      <c r="S79" s="44" t="str">
        <f t="shared" si="42"/>
        <v>-</v>
      </c>
      <c r="T79" s="44">
        <f t="shared" si="53"/>
        <v>0</v>
      </c>
      <c r="U79" s="213" t="s">
        <v>927</v>
      </c>
    </row>
    <row r="80" spans="1:21" s="131" customFormat="1" ht="25.5" outlineLevel="2" x14ac:dyDescent="0.25">
      <c r="A80" s="230"/>
      <c r="B80" s="225" t="s">
        <v>285</v>
      </c>
      <c r="C80" s="199">
        <f t="shared" si="38"/>
        <v>7.4</v>
      </c>
      <c r="D80" s="199">
        <v>0</v>
      </c>
      <c r="E80" s="199">
        <v>0</v>
      </c>
      <c r="F80" s="199">
        <v>7.4</v>
      </c>
      <c r="G80" s="199">
        <v>0</v>
      </c>
      <c r="H80" s="199">
        <f t="shared" si="43"/>
        <v>0</v>
      </c>
      <c r="I80" s="199">
        <v>0</v>
      </c>
      <c r="J80" s="199">
        <v>0</v>
      </c>
      <c r="K80" s="199">
        <v>0</v>
      </c>
      <c r="L80" s="199">
        <v>0</v>
      </c>
      <c r="M80" s="199">
        <f t="shared" si="39"/>
        <v>0</v>
      </c>
      <c r="N80" s="199">
        <f t="shared" si="50"/>
        <v>7.4</v>
      </c>
      <c r="O80" s="199" t="str">
        <f t="shared" si="40"/>
        <v>-</v>
      </c>
      <c r="P80" s="199">
        <f t="shared" si="51"/>
        <v>0</v>
      </c>
      <c r="Q80" s="199" t="str">
        <f t="shared" si="41"/>
        <v>-</v>
      </c>
      <c r="R80" s="199">
        <f t="shared" si="52"/>
        <v>0</v>
      </c>
      <c r="S80" s="199">
        <f t="shared" si="42"/>
        <v>0</v>
      </c>
      <c r="T80" s="199">
        <f t="shared" si="53"/>
        <v>7.4</v>
      </c>
      <c r="U80" s="213" t="s">
        <v>994</v>
      </c>
    </row>
    <row r="81" spans="1:21" s="31" customFormat="1" ht="25.5" outlineLevel="2" x14ac:dyDescent="0.25">
      <c r="A81" s="80"/>
      <c r="B81" s="122" t="s">
        <v>496</v>
      </c>
      <c r="C81" s="44">
        <f t="shared" si="38"/>
        <v>250</v>
      </c>
      <c r="D81" s="44">
        <v>0</v>
      </c>
      <c r="E81" s="44">
        <v>250</v>
      </c>
      <c r="F81" s="44">
        <v>0</v>
      </c>
      <c r="G81" s="44">
        <v>0</v>
      </c>
      <c r="H81" s="44">
        <f t="shared" si="43"/>
        <v>250</v>
      </c>
      <c r="I81" s="44">
        <v>0</v>
      </c>
      <c r="J81" s="44">
        <v>250</v>
      </c>
      <c r="K81" s="44">
        <v>0</v>
      </c>
      <c r="L81" s="44">
        <v>0</v>
      </c>
      <c r="M81" s="44">
        <f t="shared" si="39"/>
        <v>100</v>
      </c>
      <c r="N81" s="44">
        <f t="shared" si="50"/>
        <v>0</v>
      </c>
      <c r="O81" s="44" t="str">
        <f t="shared" si="40"/>
        <v>-</v>
      </c>
      <c r="P81" s="44">
        <f t="shared" si="51"/>
        <v>0</v>
      </c>
      <c r="Q81" s="44">
        <f t="shared" si="41"/>
        <v>100</v>
      </c>
      <c r="R81" s="44">
        <f t="shared" si="52"/>
        <v>0</v>
      </c>
      <c r="S81" s="44" t="str">
        <f t="shared" si="42"/>
        <v>-</v>
      </c>
      <c r="T81" s="44">
        <f t="shared" si="53"/>
        <v>0</v>
      </c>
      <c r="U81" s="113" t="s">
        <v>927</v>
      </c>
    </row>
    <row r="82" spans="1:21" s="31" customFormat="1" ht="34.5" customHeight="1" outlineLevel="2" x14ac:dyDescent="0.25">
      <c r="A82" s="80"/>
      <c r="B82" s="122" t="s">
        <v>495</v>
      </c>
      <c r="C82" s="44">
        <f t="shared" ref="C82" si="64">SUM(D82:F82)</f>
        <v>5927</v>
      </c>
      <c r="D82" s="44">
        <v>5927</v>
      </c>
      <c r="E82" s="44">
        <v>0</v>
      </c>
      <c r="F82" s="44">
        <v>0</v>
      </c>
      <c r="G82" s="44">
        <v>0</v>
      </c>
      <c r="H82" s="44">
        <f t="shared" ref="H82" si="65">SUM(I82:K82)</f>
        <v>335.72</v>
      </c>
      <c r="I82" s="44">
        <v>335.72</v>
      </c>
      <c r="J82" s="44">
        <v>0</v>
      </c>
      <c r="K82" s="44">
        <v>0</v>
      </c>
      <c r="L82" s="44">
        <v>0</v>
      </c>
      <c r="M82" s="44">
        <f t="shared" ref="M82" si="66">IFERROR(H82/C82*100,"-")</f>
        <v>5.6642483549856593</v>
      </c>
      <c r="N82" s="44">
        <f t="shared" ref="N82" si="67">C82-H82</f>
        <v>5591.28</v>
      </c>
      <c r="O82" s="44">
        <f t="shared" ref="O82" si="68">IFERROR(I82/D82*100,"-")</f>
        <v>5.6642483549856593</v>
      </c>
      <c r="P82" s="44">
        <f t="shared" ref="P82" si="69">D82-I82</f>
        <v>5591.28</v>
      </c>
      <c r="Q82" s="44" t="str">
        <f t="shared" ref="Q82" si="70">IFERROR(J82/E82*100,"-")</f>
        <v>-</v>
      </c>
      <c r="R82" s="44">
        <f t="shared" ref="R82" si="71">E82-J82</f>
        <v>0</v>
      </c>
      <c r="S82" s="44" t="str">
        <f t="shared" ref="S82" si="72">IFERROR(K82/F82*100,"-")</f>
        <v>-</v>
      </c>
      <c r="T82" s="44">
        <f t="shared" ref="T82" si="73">F82-K82</f>
        <v>0</v>
      </c>
      <c r="U82" s="113" t="s">
        <v>995</v>
      </c>
    </row>
    <row r="83" spans="1:21" s="31" customFormat="1" ht="25.5" outlineLevel="2" x14ac:dyDescent="0.25">
      <c r="A83" s="80"/>
      <c r="B83" s="122" t="s">
        <v>65</v>
      </c>
      <c r="C83" s="44">
        <f t="shared" si="38"/>
        <v>151</v>
      </c>
      <c r="D83" s="44">
        <v>151</v>
      </c>
      <c r="E83" s="44">
        <v>0</v>
      </c>
      <c r="F83" s="44">
        <v>0</v>
      </c>
      <c r="G83" s="44">
        <v>0</v>
      </c>
      <c r="H83" s="44">
        <f t="shared" si="43"/>
        <v>150.9</v>
      </c>
      <c r="I83" s="44">
        <v>150.9</v>
      </c>
      <c r="J83" s="44">
        <v>0</v>
      </c>
      <c r="K83" s="44">
        <v>0</v>
      </c>
      <c r="L83" s="44">
        <v>0</v>
      </c>
      <c r="M83" s="44">
        <f t="shared" si="39"/>
        <v>99.933774834437088</v>
      </c>
      <c r="N83" s="44">
        <f t="shared" si="50"/>
        <v>9.9999999999994316E-2</v>
      </c>
      <c r="O83" s="44">
        <f t="shared" si="40"/>
        <v>99.933774834437088</v>
      </c>
      <c r="P83" s="44">
        <f t="shared" si="51"/>
        <v>9.9999999999994316E-2</v>
      </c>
      <c r="Q83" s="44" t="str">
        <f t="shared" si="41"/>
        <v>-</v>
      </c>
      <c r="R83" s="44">
        <f t="shared" si="52"/>
        <v>0</v>
      </c>
      <c r="S83" s="44" t="str">
        <f t="shared" si="42"/>
        <v>-</v>
      </c>
      <c r="T83" s="44">
        <f t="shared" si="53"/>
        <v>0</v>
      </c>
      <c r="U83" s="113" t="s">
        <v>996</v>
      </c>
    </row>
    <row r="84" spans="1:21" s="131" customFormat="1" ht="15.75" outlineLevel="2" x14ac:dyDescent="0.25">
      <c r="A84" s="231"/>
      <c r="B84" s="225" t="s">
        <v>66</v>
      </c>
      <c r="C84" s="199">
        <f t="shared" si="38"/>
        <v>60</v>
      </c>
      <c r="D84" s="199">
        <v>60</v>
      </c>
      <c r="E84" s="199">
        <v>0</v>
      </c>
      <c r="F84" s="199">
        <v>0</v>
      </c>
      <c r="G84" s="199">
        <v>0</v>
      </c>
      <c r="H84" s="199">
        <f t="shared" si="43"/>
        <v>60</v>
      </c>
      <c r="I84" s="199">
        <v>60</v>
      </c>
      <c r="J84" s="199">
        <v>0</v>
      </c>
      <c r="K84" s="199">
        <v>0</v>
      </c>
      <c r="L84" s="199">
        <v>0</v>
      </c>
      <c r="M84" s="199">
        <f t="shared" si="39"/>
        <v>100</v>
      </c>
      <c r="N84" s="199">
        <f t="shared" si="50"/>
        <v>0</v>
      </c>
      <c r="O84" s="199">
        <f t="shared" si="40"/>
        <v>100</v>
      </c>
      <c r="P84" s="199">
        <f t="shared" si="51"/>
        <v>0</v>
      </c>
      <c r="Q84" s="199" t="str">
        <f t="shared" si="41"/>
        <v>-</v>
      </c>
      <c r="R84" s="199">
        <f t="shared" si="52"/>
        <v>0</v>
      </c>
      <c r="S84" s="199" t="str">
        <f t="shared" si="42"/>
        <v>-</v>
      </c>
      <c r="T84" s="199">
        <f t="shared" si="53"/>
        <v>0</v>
      </c>
      <c r="U84" s="213" t="s">
        <v>927</v>
      </c>
    </row>
    <row r="85" spans="1:21" s="31" customFormat="1" ht="38.25" outlineLevel="2" x14ac:dyDescent="0.25">
      <c r="A85" s="80"/>
      <c r="B85" s="122" t="s">
        <v>497</v>
      </c>
      <c r="C85" s="44">
        <f t="shared" si="38"/>
        <v>14976.3</v>
      </c>
      <c r="D85" s="44">
        <v>13805.3</v>
      </c>
      <c r="E85" s="44">
        <v>1171</v>
      </c>
      <c r="F85" s="44">
        <v>0</v>
      </c>
      <c r="G85" s="44">
        <v>0</v>
      </c>
      <c r="H85" s="44">
        <f t="shared" si="43"/>
        <v>14758.3</v>
      </c>
      <c r="I85" s="44">
        <v>13805.3</v>
      </c>
      <c r="J85" s="26">
        <v>953</v>
      </c>
      <c r="K85" s="44">
        <v>0</v>
      </c>
      <c r="L85" s="44">
        <v>0</v>
      </c>
      <c r="M85" s="44">
        <f t="shared" si="39"/>
        <v>98.544366766157196</v>
      </c>
      <c r="N85" s="44">
        <f t="shared" si="50"/>
        <v>218</v>
      </c>
      <c r="O85" s="44">
        <f t="shared" si="40"/>
        <v>100</v>
      </c>
      <c r="P85" s="44">
        <f t="shared" si="51"/>
        <v>0</v>
      </c>
      <c r="Q85" s="44">
        <f t="shared" si="41"/>
        <v>81.383432963279247</v>
      </c>
      <c r="R85" s="44">
        <f t="shared" si="52"/>
        <v>218</v>
      </c>
      <c r="S85" s="44" t="str">
        <f t="shared" si="42"/>
        <v>-</v>
      </c>
      <c r="T85" s="44">
        <f t="shared" si="53"/>
        <v>0</v>
      </c>
      <c r="U85" s="113" t="s">
        <v>502</v>
      </c>
    </row>
    <row r="86" spans="1:21" s="31" customFormat="1" ht="30" outlineLevel="2" x14ac:dyDescent="0.25">
      <c r="A86" s="80"/>
      <c r="B86" s="122" t="s">
        <v>64</v>
      </c>
      <c r="C86" s="44">
        <f t="shared" si="38"/>
        <v>451.5</v>
      </c>
      <c r="D86" s="44">
        <v>451.5</v>
      </c>
      <c r="E86" s="44">
        <v>0</v>
      </c>
      <c r="F86" s="44">
        <v>0</v>
      </c>
      <c r="G86" s="44">
        <v>0</v>
      </c>
      <c r="H86" s="44">
        <f t="shared" si="43"/>
        <v>214.3</v>
      </c>
      <c r="I86" s="44">
        <v>214.3</v>
      </c>
      <c r="J86" s="44">
        <v>0</v>
      </c>
      <c r="K86" s="44">
        <v>0</v>
      </c>
      <c r="L86" s="44">
        <v>0</v>
      </c>
      <c r="M86" s="44">
        <f t="shared" si="39"/>
        <v>47.464008859357698</v>
      </c>
      <c r="N86" s="44">
        <f t="shared" si="50"/>
        <v>237.2</v>
      </c>
      <c r="O86" s="44">
        <f t="shared" si="40"/>
        <v>47.464008859357698</v>
      </c>
      <c r="P86" s="44">
        <f t="shared" si="51"/>
        <v>237.2</v>
      </c>
      <c r="Q86" s="44" t="str">
        <f t="shared" si="41"/>
        <v>-</v>
      </c>
      <c r="R86" s="44">
        <f t="shared" si="52"/>
        <v>0</v>
      </c>
      <c r="S86" s="44" t="str">
        <f t="shared" si="42"/>
        <v>-</v>
      </c>
      <c r="T86" s="44">
        <f t="shared" si="53"/>
        <v>0</v>
      </c>
      <c r="U86" s="113" t="s">
        <v>503</v>
      </c>
    </row>
    <row r="87" spans="1:21" s="31" customFormat="1" ht="63.75" outlineLevel="2" x14ac:dyDescent="0.25">
      <c r="A87" s="80"/>
      <c r="B87" s="122" t="s">
        <v>498</v>
      </c>
      <c r="C87" s="44">
        <f t="shared" si="38"/>
        <v>9000</v>
      </c>
      <c r="D87" s="44">
        <v>9000</v>
      </c>
      <c r="E87" s="44">
        <v>0</v>
      </c>
      <c r="F87" s="44">
        <v>0</v>
      </c>
      <c r="G87" s="44">
        <v>0</v>
      </c>
      <c r="H87" s="44">
        <f t="shared" si="43"/>
        <v>8600</v>
      </c>
      <c r="I87" s="44">
        <v>8600</v>
      </c>
      <c r="J87" s="44">
        <v>0</v>
      </c>
      <c r="K87" s="44">
        <v>0</v>
      </c>
      <c r="L87" s="44">
        <v>0</v>
      </c>
      <c r="M87" s="44">
        <f t="shared" si="39"/>
        <v>95.555555555555557</v>
      </c>
      <c r="N87" s="44">
        <f t="shared" si="50"/>
        <v>400</v>
      </c>
      <c r="O87" s="44">
        <f t="shared" si="40"/>
        <v>95.555555555555557</v>
      </c>
      <c r="P87" s="44">
        <f t="shared" si="51"/>
        <v>400</v>
      </c>
      <c r="Q87" s="44" t="str">
        <f t="shared" si="41"/>
        <v>-</v>
      </c>
      <c r="R87" s="44">
        <f t="shared" si="52"/>
        <v>0</v>
      </c>
      <c r="S87" s="44" t="str">
        <f t="shared" si="42"/>
        <v>-</v>
      </c>
      <c r="T87" s="44">
        <f t="shared" si="53"/>
        <v>0</v>
      </c>
      <c r="U87" s="324" t="s">
        <v>500</v>
      </c>
    </row>
    <row r="88" spans="1:21" s="131" customFormat="1" ht="51" outlineLevel="2" x14ac:dyDescent="0.25">
      <c r="A88" s="231"/>
      <c r="B88" s="225" t="s">
        <v>499</v>
      </c>
      <c r="C88" s="199">
        <f t="shared" si="38"/>
        <v>150</v>
      </c>
      <c r="D88" s="199">
        <v>0</v>
      </c>
      <c r="E88" s="199">
        <v>150</v>
      </c>
      <c r="F88" s="199">
        <v>0</v>
      </c>
      <c r="G88" s="199">
        <v>0</v>
      </c>
      <c r="H88" s="199">
        <f t="shared" si="43"/>
        <v>150</v>
      </c>
      <c r="I88" s="199">
        <v>0</v>
      </c>
      <c r="J88" s="199">
        <v>150</v>
      </c>
      <c r="K88" s="199">
        <v>0</v>
      </c>
      <c r="L88" s="199">
        <v>0</v>
      </c>
      <c r="M88" s="199">
        <f t="shared" ref="M88" si="74">IFERROR(H88/C88*100,"-")</f>
        <v>100</v>
      </c>
      <c r="N88" s="199">
        <f t="shared" si="50"/>
        <v>0</v>
      </c>
      <c r="O88" s="199" t="str">
        <f t="shared" ref="O88" si="75">IFERROR(I88/D88*100,"-")</f>
        <v>-</v>
      </c>
      <c r="P88" s="199">
        <f t="shared" si="51"/>
        <v>0</v>
      </c>
      <c r="Q88" s="199">
        <f t="shared" ref="Q88" si="76">IFERROR(J88/E88*100,"-")</f>
        <v>100</v>
      </c>
      <c r="R88" s="199">
        <f t="shared" si="52"/>
        <v>0</v>
      </c>
      <c r="S88" s="199" t="str">
        <f t="shared" ref="S88" si="77">IFERROR(K88/F88*100,"-")</f>
        <v>-</v>
      </c>
      <c r="T88" s="199">
        <f t="shared" si="53"/>
        <v>0</v>
      </c>
      <c r="U88" s="213" t="s">
        <v>927</v>
      </c>
    </row>
    <row r="89" spans="1:21" s="31" customFormat="1" ht="15.75" outlineLevel="2" x14ac:dyDescent="0.25">
      <c r="A89" s="80"/>
      <c r="B89" s="122" t="s">
        <v>925</v>
      </c>
      <c r="C89" s="44">
        <f t="shared" si="38"/>
        <v>200</v>
      </c>
      <c r="D89" s="44">
        <v>200</v>
      </c>
      <c r="E89" s="44">
        <v>0</v>
      </c>
      <c r="F89" s="44">
        <v>0</v>
      </c>
      <c r="G89" s="44"/>
      <c r="H89" s="44">
        <f t="shared" si="43"/>
        <v>100</v>
      </c>
      <c r="I89" s="44">
        <v>100</v>
      </c>
      <c r="J89" s="44">
        <v>0</v>
      </c>
      <c r="K89" s="44">
        <v>0</v>
      </c>
      <c r="L89" s="44"/>
      <c r="M89" s="44">
        <f t="shared" ref="M89" si="78">IFERROR(H89/C89*100,"-")</f>
        <v>50</v>
      </c>
      <c r="N89" s="44">
        <f t="shared" ref="N89" si="79">C89-H89</f>
        <v>100</v>
      </c>
      <c r="O89" s="44">
        <f t="shared" ref="O89" si="80">IFERROR(I89/D89*100,"-")</f>
        <v>50</v>
      </c>
      <c r="P89" s="44">
        <f t="shared" ref="P89" si="81">D89-I89</f>
        <v>100</v>
      </c>
      <c r="Q89" s="44" t="str">
        <f t="shared" ref="Q89" si="82">IFERROR(J89/E89*100,"-")</f>
        <v>-</v>
      </c>
      <c r="R89" s="44">
        <f t="shared" ref="R89" si="83">E89-J89</f>
        <v>0</v>
      </c>
      <c r="S89" s="44" t="str">
        <f t="shared" ref="S89" si="84">IFERROR(K89/F89*100,"-")</f>
        <v>-</v>
      </c>
      <c r="T89" s="44">
        <f t="shared" ref="T89" si="85">F89-K89</f>
        <v>0</v>
      </c>
      <c r="U89" s="391" t="s">
        <v>501</v>
      </c>
    </row>
    <row r="90" spans="1:21" s="31" customFormat="1" ht="15.75" outlineLevel="2" x14ac:dyDescent="0.25">
      <c r="A90" s="80"/>
      <c r="B90" s="122" t="s">
        <v>923</v>
      </c>
      <c r="C90" s="44">
        <f t="shared" si="38"/>
        <v>61.6</v>
      </c>
      <c r="D90" s="44">
        <v>61.6</v>
      </c>
      <c r="E90" s="44">
        <v>0</v>
      </c>
      <c r="F90" s="44">
        <v>0</v>
      </c>
      <c r="G90" s="44"/>
      <c r="H90" s="44">
        <f t="shared" si="43"/>
        <v>61.6</v>
      </c>
      <c r="I90" s="44">
        <v>61.6</v>
      </c>
      <c r="J90" s="44">
        <v>0</v>
      </c>
      <c r="K90" s="44">
        <v>0</v>
      </c>
      <c r="L90" s="44"/>
      <c r="M90" s="44">
        <f t="shared" ref="M90" si="86">IFERROR(H90/C90*100,"-")</f>
        <v>100</v>
      </c>
      <c r="N90" s="44">
        <f t="shared" ref="N90" si="87">C90-H90</f>
        <v>0</v>
      </c>
      <c r="O90" s="44">
        <f t="shared" ref="O90:O92" si="88">IFERROR(I90/D90*100,"-")</f>
        <v>100</v>
      </c>
      <c r="P90" s="44">
        <f t="shared" ref="P90" si="89">D90-I90</f>
        <v>0</v>
      </c>
      <c r="Q90" s="44" t="str">
        <f t="shared" ref="Q90" si="90">IFERROR(J90/E90*100,"-")</f>
        <v>-</v>
      </c>
      <c r="R90" s="44">
        <f t="shared" ref="R90" si="91">E90-J90</f>
        <v>0</v>
      </c>
      <c r="S90" s="44" t="str">
        <f t="shared" ref="S90" si="92">IFERROR(K90/F90*100,"-")</f>
        <v>-</v>
      </c>
      <c r="T90" s="44">
        <f t="shared" ref="T90" si="93">F90-K90</f>
        <v>0</v>
      </c>
      <c r="U90" s="392"/>
    </row>
    <row r="91" spans="1:21" s="31" customFormat="1" ht="25.5" outlineLevel="2" x14ac:dyDescent="0.25">
      <c r="A91" s="80"/>
      <c r="B91" s="122" t="s">
        <v>924</v>
      </c>
      <c r="C91" s="44">
        <f t="shared" si="38"/>
        <v>89.9</v>
      </c>
      <c r="D91" s="44">
        <v>89.9</v>
      </c>
      <c r="E91" s="44">
        <v>0</v>
      </c>
      <c r="F91" s="44">
        <v>0</v>
      </c>
      <c r="G91" s="44"/>
      <c r="H91" s="44">
        <f t="shared" si="43"/>
        <v>89.9</v>
      </c>
      <c r="I91" s="44">
        <v>89.9</v>
      </c>
      <c r="J91" s="44">
        <v>0</v>
      </c>
      <c r="K91" s="44">
        <v>0</v>
      </c>
      <c r="L91" s="44"/>
      <c r="M91" s="44">
        <f t="shared" ref="M91:M93" si="94">IFERROR(H91/C91*100,"-")</f>
        <v>100</v>
      </c>
      <c r="N91" s="44">
        <f t="shared" ref="N91" si="95">C91-H91</f>
        <v>0</v>
      </c>
      <c r="O91" s="44">
        <f t="shared" ref="O91:O93" si="96">IFERROR(I91/D91*100,"-")</f>
        <v>100</v>
      </c>
      <c r="P91" s="44">
        <f t="shared" ref="P91" si="97">D91-I91</f>
        <v>0</v>
      </c>
      <c r="Q91" s="44" t="str">
        <f t="shared" ref="Q91:Q93" si="98">IFERROR(J91/E91*100,"-")</f>
        <v>-</v>
      </c>
      <c r="R91" s="44">
        <f t="shared" ref="R91" si="99">E91-J91</f>
        <v>0</v>
      </c>
      <c r="S91" s="44" t="str">
        <f t="shared" ref="S91:S93" si="100">IFERROR(K91/F91*100,"-")</f>
        <v>-</v>
      </c>
      <c r="T91" s="44">
        <f t="shared" ref="T91:T93" si="101">F91-K91</f>
        <v>0</v>
      </c>
      <c r="U91" s="392"/>
    </row>
    <row r="92" spans="1:21" s="131" customFormat="1" ht="25.5" outlineLevel="2" x14ac:dyDescent="0.25">
      <c r="A92" s="232"/>
      <c r="B92" s="225" t="s">
        <v>67</v>
      </c>
      <c r="C92" s="199">
        <f>SUM(D92:F92)</f>
        <v>441</v>
      </c>
      <c r="D92" s="199">
        <v>66.2</v>
      </c>
      <c r="E92" s="199">
        <v>374.8</v>
      </c>
      <c r="F92" s="199">
        <v>0</v>
      </c>
      <c r="G92" s="199">
        <v>0</v>
      </c>
      <c r="H92" s="199">
        <f t="shared" si="43"/>
        <v>0</v>
      </c>
      <c r="I92" s="199">
        <v>0</v>
      </c>
      <c r="J92" s="199">
        <v>0</v>
      </c>
      <c r="K92" s="199">
        <v>0</v>
      </c>
      <c r="L92" s="199">
        <v>0</v>
      </c>
      <c r="M92" s="199">
        <f t="shared" si="39"/>
        <v>0</v>
      </c>
      <c r="N92" s="199">
        <f t="shared" si="50"/>
        <v>441</v>
      </c>
      <c r="O92" s="180">
        <f t="shared" si="88"/>
        <v>0</v>
      </c>
      <c r="P92" s="199">
        <f t="shared" si="51"/>
        <v>66.2</v>
      </c>
      <c r="Q92" s="199">
        <f t="shared" si="41"/>
        <v>0</v>
      </c>
      <c r="R92" s="199">
        <f t="shared" si="52"/>
        <v>374.8</v>
      </c>
      <c r="S92" s="199" t="str">
        <f t="shared" si="42"/>
        <v>-</v>
      </c>
      <c r="T92" s="199">
        <f t="shared" si="53"/>
        <v>0</v>
      </c>
      <c r="U92" s="392"/>
    </row>
    <row r="93" spans="1:21" s="31" customFormat="1" ht="15.75" outlineLevel="2" x14ac:dyDescent="0.25">
      <c r="A93" s="325"/>
      <c r="B93" s="122" t="s">
        <v>959</v>
      </c>
      <c r="C93" s="44">
        <f t="shared" si="38"/>
        <v>50</v>
      </c>
      <c r="D93" s="44">
        <v>50</v>
      </c>
      <c r="E93" s="44">
        <v>0</v>
      </c>
      <c r="F93" s="44"/>
      <c r="G93" s="44"/>
      <c r="H93" s="44">
        <f t="shared" si="43"/>
        <v>50</v>
      </c>
      <c r="I93" s="44">
        <v>50</v>
      </c>
      <c r="J93" s="44">
        <v>0</v>
      </c>
      <c r="K93" s="44">
        <v>0</v>
      </c>
      <c r="L93" s="44"/>
      <c r="M93" s="44">
        <f t="shared" si="94"/>
        <v>100</v>
      </c>
      <c r="N93" s="44">
        <f t="shared" si="50"/>
        <v>0</v>
      </c>
      <c r="O93" s="44">
        <f t="shared" si="96"/>
        <v>100</v>
      </c>
      <c r="P93" s="44">
        <f t="shared" si="51"/>
        <v>0</v>
      </c>
      <c r="Q93" s="44" t="str">
        <f t="shared" si="98"/>
        <v>-</v>
      </c>
      <c r="R93" s="44">
        <f t="shared" si="52"/>
        <v>0</v>
      </c>
      <c r="S93" s="44" t="str">
        <f t="shared" si="100"/>
        <v>-</v>
      </c>
      <c r="T93" s="44">
        <f t="shared" si="101"/>
        <v>0</v>
      </c>
      <c r="U93" s="393"/>
    </row>
    <row r="94" spans="1:21" s="83" customFormat="1" ht="30" customHeight="1" outlineLevel="1" x14ac:dyDescent="0.25">
      <c r="A94" s="326"/>
      <c r="B94" s="123" t="s">
        <v>68</v>
      </c>
      <c r="C94" s="49">
        <f t="shared" si="38"/>
        <v>86578.700000000012</v>
      </c>
      <c r="D94" s="49">
        <f>SUM(D95:D112)</f>
        <v>81431.700000000012</v>
      </c>
      <c r="E94" s="49">
        <f>SUM(E95:E112)</f>
        <v>5147</v>
      </c>
      <c r="F94" s="49">
        <f>SUM(F95:F109)</f>
        <v>0</v>
      </c>
      <c r="G94" s="49">
        <f>SUM(G95:G109)</f>
        <v>0</v>
      </c>
      <c r="H94" s="28">
        <f t="shared" si="43"/>
        <v>83463.255000000005</v>
      </c>
      <c r="I94" s="28">
        <f>SUM(I95:I112)</f>
        <v>78936.255000000005</v>
      </c>
      <c r="J94" s="28">
        <f>SUM(J95:J112)</f>
        <v>4527</v>
      </c>
      <c r="K94" s="28">
        <f>SUM(K95:K109)</f>
        <v>0</v>
      </c>
      <c r="L94" s="28">
        <f>SUM(L95:L109)</f>
        <v>0</v>
      </c>
      <c r="M94" s="49">
        <f t="shared" si="39"/>
        <v>96.401603396678397</v>
      </c>
      <c r="N94" s="49">
        <f t="shared" si="50"/>
        <v>3115.445000000007</v>
      </c>
      <c r="O94" s="49">
        <f t="shared" si="40"/>
        <v>96.935536160979069</v>
      </c>
      <c r="P94" s="49">
        <f t="shared" si="51"/>
        <v>2495.445000000007</v>
      </c>
      <c r="Q94" s="49">
        <f t="shared" si="41"/>
        <v>87.95414804740625</v>
      </c>
      <c r="R94" s="49">
        <f t="shared" si="52"/>
        <v>620</v>
      </c>
      <c r="S94" s="49" t="str">
        <f t="shared" si="42"/>
        <v>-</v>
      </c>
      <c r="T94" s="49">
        <f t="shared" si="53"/>
        <v>0</v>
      </c>
      <c r="U94" s="113"/>
    </row>
    <row r="95" spans="1:21" s="131" customFormat="1" ht="25.5" outlineLevel="2" x14ac:dyDescent="0.25">
      <c r="A95" s="231"/>
      <c r="B95" s="225" t="s">
        <v>69</v>
      </c>
      <c r="C95" s="199">
        <f t="shared" si="38"/>
        <v>100</v>
      </c>
      <c r="D95" s="199">
        <v>100</v>
      </c>
      <c r="E95" s="199">
        <v>0</v>
      </c>
      <c r="F95" s="199">
        <v>0</v>
      </c>
      <c r="G95" s="199">
        <v>0</v>
      </c>
      <c r="H95" s="199">
        <f t="shared" si="43"/>
        <v>100</v>
      </c>
      <c r="I95" s="199">
        <v>100</v>
      </c>
      <c r="J95" s="199">
        <v>0</v>
      </c>
      <c r="K95" s="199">
        <v>0</v>
      </c>
      <c r="L95" s="199">
        <v>0</v>
      </c>
      <c r="M95" s="199">
        <f t="shared" si="39"/>
        <v>100</v>
      </c>
      <c r="N95" s="199">
        <f t="shared" si="50"/>
        <v>0</v>
      </c>
      <c r="O95" s="199">
        <f t="shared" si="40"/>
        <v>100</v>
      </c>
      <c r="P95" s="199">
        <f t="shared" si="51"/>
        <v>0</v>
      </c>
      <c r="Q95" s="199" t="str">
        <f t="shared" si="41"/>
        <v>-</v>
      </c>
      <c r="R95" s="199">
        <f t="shared" si="52"/>
        <v>0</v>
      </c>
      <c r="S95" s="199" t="str">
        <f t="shared" si="42"/>
        <v>-</v>
      </c>
      <c r="T95" s="199">
        <f t="shared" si="53"/>
        <v>0</v>
      </c>
      <c r="U95" s="213" t="s">
        <v>927</v>
      </c>
    </row>
    <row r="96" spans="1:21" s="31" customFormat="1" ht="25.5" outlineLevel="2" x14ac:dyDescent="0.25">
      <c r="A96" s="80"/>
      <c r="B96" s="122" t="s">
        <v>70</v>
      </c>
      <c r="C96" s="44">
        <f t="shared" si="38"/>
        <v>40</v>
      </c>
      <c r="D96" s="44">
        <v>40</v>
      </c>
      <c r="E96" s="44">
        <v>0</v>
      </c>
      <c r="F96" s="44">
        <v>0</v>
      </c>
      <c r="G96" s="44">
        <v>0</v>
      </c>
      <c r="H96" s="44">
        <f t="shared" si="43"/>
        <v>0</v>
      </c>
      <c r="I96" s="44">
        <v>0</v>
      </c>
      <c r="J96" s="44">
        <v>0</v>
      </c>
      <c r="K96" s="44">
        <v>0</v>
      </c>
      <c r="L96" s="44">
        <v>0</v>
      </c>
      <c r="M96" s="44">
        <f t="shared" si="39"/>
        <v>0</v>
      </c>
      <c r="N96" s="44">
        <f t="shared" si="50"/>
        <v>40</v>
      </c>
      <c r="O96" s="44">
        <f t="shared" si="40"/>
        <v>0</v>
      </c>
      <c r="P96" s="44">
        <f t="shared" si="51"/>
        <v>40</v>
      </c>
      <c r="Q96" s="44" t="str">
        <f t="shared" si="41"/>
        <v>-</v>
      </c>
      <c r="R96" s="44">
        <f t="shared" si="52"/>
        <v>0</v>
      </c>
      <c r="S96" s="44" t="str">
        <f t="shared" si="42"/>
        <v>-</v>
      </c>
      <c r="T96" s="44">
        <f t="shared" si="53"/>
        <v>0</v>
      </c>
      <c r="U96" s="113" t="s">
        <v>501</v>
      </c>
    </row>
    <row r="97" spans="1:21" s="131" customFormat="1" ht="27.75" customHeight="1" outlineLevel="2" x14ac:dyDescent="0.25">
      <c r="A97" s="231"/>
      <c r="B97" s="225" t="s">
        <v>505</v>
      </c>
      <c r="C97" s="199">
        <f t="shared" si="38"/>
        <v>34755.800000000003</v>
      </c>
      <c r="D97" s="199">
        <v>32415.800000000003</v>
      </c>
      <c r="E97" s="199">
        <v>2340</v>
      </c>
      <c r="F97" s="199">
        <v>0</v>
      </c>
      <c r="G97" s="199">
        <v>0</v>
      </c>
      <c r="H97" s="199">
        <f t="shared" si="43"/>
        <v>34755.800000000003</v>
      </c>
      <c r="I97" s="199">
        <v>32415.8</v>
      </c>
      <c r="J97" s="199">
        <v>2340</v>
      </c>
      <c r="K97" s="199">
        <v>0</v>
      </c>
      <c r="L97" s="199">
        <v>0</v>
      </c>
      <c r="M97" s="199">
        <f t="shared" si="39"/>
        <v>100</v>
      </c>
      <c r="N97" s="199">
        <f t="shared" si="50"/>
        <v>0</v>
      </c>
      <c r="O97" s="199">
        <f t="shared" si="40"/>
        <v>99.999999999999986</v>
      </c>
      <c r="P97" s="199">
        <f t="shared" si="51"/>
        <v>0</v>
      </c>
      <c r="Q97" s="199">
        <f t="shared" si="41"/>
        <v>100</v>
      </c>
      <c r="R97" s="199">
        <f t="shared" si="52"/>
        <v>0</v>
      </c>
      <c r="S97" s="199" t="str">
        <f t="shared" si="42"/>
        <v>-</v>
      </c>
      <c r="T97" s="199">
        <f t="shared" si="53"/>
        <v>0</v>
      </c>
      <c r="U97" s="213" t="s">
        <v>502</v>
      </c>
    </row>
    <row r="98" spans="1:21" s="131" customFormat="1" ht="38.25" outlineLevel="2" x14ac:dyDescent="0.25">
      <c r="A98" s="231"/>
      <c r="B98" s="225" t="s">
        <v>506</v>
      </c>
      <c r="C98" s="199">
        <f t="shared" si="38"/>
        <v>969.8</v>
      </c>
      <c r="D98" s="199">
        <v>969.8</v>
      </c>
      <c r="E98" s="199">
        <v>0</v>
      </c>
      <c r="F98" s="199">
        <v>0</v>
      </c>
      <c r="G98" s="199">
        <v>0</v>
      </c>
      <c r="H98" s="199">
        <f>SUM(I98:K98)</f>
        <v>659.5</v>
      </c>
      <c r="I98" s="199">
        <v>659.5</v>
      </c>
      <c r="J98" s="199">
        <v>0</v>
      </c>
      <c r="K98" s="199">
        <v>0</v>
      </c>
      <c r="L98" s="199">
        <v>0</v>
      </c>
      <c r="M98" s="199">
        <f t="shared" si="39"/>
        <v>68.003712105588789</v>
      </c>
      <c r="N98" s="199">
        <f t="shared" si="50"/>
        <v>310.29999999999995</v>
      </c>
      <c r="O98" s="199">
        <f t="shared" si="40"/>
        <v>68.003712105588789</v>
      </c>
      <c r="P98" s="199">
        <f t="shared" si="51"/>
        <v>310.29999999999995</v>
      </c>
      <c r="Q98" s="199" t="str">
        <f t="shared" si="41"/>
        <v>-</v>
      </c>
      <c r="R98" s="199">
        <f t="shared" si="52"/>
        <v>0</v>
      </c>
      <c r="S98" s="199" t="str">
        <f t="shared" si="42"/>
        <v>-</v>
      </c>
      <c r="T98" s="199">
        <f t="shared" si="53"/>
        <v>0</v>
      </c>
      <c r="U98" s="213" t="s">
        <v>503</v>
      </c>
    </row>
    <row r="99" spans="1:21" s="131" customFormat="1" ht="25.5" outlineLevel="2" x14ac:dyDescent="0.25">
      <c r="A99" s="231"/>
      <c r="B99" s="225" t="s">
        <v>507</v>
      </c>
      <c r="C99" s="199">
        <f t="shared" ref="C99" si="102">SUM(D99:F99)</f>
        <v>200</v>
      </c>
      <c r="D99" s="199">
        <v>200</v>
      </c>
      <c r="E99" s="199">
        <v>0</v>
      </c>
      <c r="F99" s="199">
        <v>0</v>
      </c>
      <c r="G99" s="199">
        <v>0</v>
      </c>
      <c r="H99" s="199">
        <f t="shared" ref="H99" si="103">SUM(I99:K99)</f>
        <v>198.8</v>
      </c>
      <c r="I99" s="199">
        <v>198.8</v>
      </c>
      <c r="J99" s="199">
        <v>0</v>
      </c>
      <c r="K99" s="199">
        <v>0</v>
      </c>
      <c r="L99" s="199">
        <v>0</v>
      </c>
      <c r="M99" s="199">
        <f t="shared" ref="M99" si="104">IFERROR(H99/C99*100,"-")</f>
        <v>99.4</v>
      </c>
      <c r="N99" s="199">
        <f t="shared" ref="N99" si="105">C99-H99</f>
        <v>1.1999999999999886</v>
      </c>
      <c r="O99" s="199">
        <f t="shared" ref="O99" si="106">IFERROR(I99/D99*100,"-")</f>
        <v>99.4</v>
      </c>
      <c r="P99" s="199">
        <f t="shared" ref="P99" si="107">D99-I99</f>
        <v>1.1999999999999886</v>
      </c>
      <c r="Q99" s="199" t="str">
        <f t="shared" ref="Q99" si="108">IFERROR(J99/E99*100,"-")</f>
        <v>-</v>
      </c>
      <c r="R99" s="199">
        <f t="shared" ref="R99" si="109">E99-J99</f>
        <v>0</v>
      </c>
      <c r="S99" s="199" t="str">
        <f t="shared" ref="S99" si="110">IFERROR(K99/F99*100,"-")</f>
        <v>-</v>
      </c>
      <c r="T99" s="199">
        <f t="shared" ref="T99" si="111">F99-K99</f>
        <v>0</v>
      </c>
      <c r="U99" s="213" t="s">
        <v>928</v>
      </c>
    </row>
    <row r="100" spans="1:21" s="131" customFormat="1" ht="38.25" outlineLevel="2" x14ac:dyDescent="0.25">
      <c r="A100" s="231"/>
      <c r="B100" s="225" t="s">
        <v>72</v>
      </c>
      <c r="C100" s="199">
        <f t="shared" si="38"/>
        <v>150</v>
      </c>
      <c r="D100" s="199">
        <v>150</v>
      </c>
      <c r="E100" s="199">
        <v>0</v>
      </c>
      <c r="F100" s="199">
        <v>0</v>
      </c>
      <c r="G100" s="199">
        <v>0</v>
      </c>
      <c r="H100" s="199">
        <f t="shared" si="43"/>
        <v>150</v>
      </c>
      <c r="I100" s="199">
        <v>150</v>
      </c>
      <c r="J100" s="199">
        <v>0</v>
      </c>
      <c r="K100" s="199">
        <v>0</v>
      </c>
      <c r="L100" s="199">
        <v>0</v>
      </c>
      <c r="M100" s="199">
        <f t="shared" ref="M100" si="112">IFERROR(H100/C100*100,"-")</f>
        <v>100</v>
      </c>
      <c r="N100" s="199">
        <f t="shared" si="50"/>
        <v>0</v>
      </c>
      <c r="O100" s="199">
        <f t="shared" ref="O100" si="113">IFERROR(I100/D100*100,"-")</f>
        <v>100</v>
      </c>
      <c r="P100" s="199">
        <f t="shared" si="51"/>
        <v>0</v>
      </c>
      <c r="Q100" s="199" t="str">
        <f t="shared" ref="Q100" si="114">IFERROR(J100/E100*100,"-")</f>
        <v>-</v>
      </c>
      <c r="R100" s="199">
        <f t="shared" si="52"/>
        <v>0</v>
      </c>
      <c r="S100" s="199" t="str">
        <f t="shared" ref="S100" si="115">IFERROR(K100/F100*100,"-")</f>
        <v>-</v>
      </c>
      <c r="T100" s="199">
        <f t="shared" si="53"/>
        <v>0</v>
      </c>
      <c r="U100" s="213" t="s">
        <v>928</v>
      </c>
    </row>
    <row r="101" spans="1:21" s="131" customFormat="1" ht="25.5" outlineLevel="2" x14ac:dyDescent="0.25">
      <c r="A101" s="231"/>
      <c r="B101" s="225" t="s">
        <v>73</v>
      </c>
      <c r="C101" s="199">
        <f t="shared" si="38"/>
        <v>100</v>
      </c>
      <c r="D101" s="199">
        <v>100</v>
      </c>
      <c r="E101" s="199">
        <v>0</v>
      </c>
      <c r="F101" s="199">
        <v>0</v>
      </c>
      <c r="G101" s="199">
        <v>0</v>
      </c>
      <c r="H101" s="199">
        <f t="shared" si="43"/>
        <v>100</v>
      </c>
      <c r="I101" s="199">
        <v>100</v>
      </c>
      <c r="J101" s="199">
        <v>0</v>
      </c>
      <c r="K101" s="199">
        <v>0</v>
      </c>
      <c r="L101" s="199">
        <v>0</v>
      </c>
      <c r="M101" s="199">
        <f t="shared" si="39"/>
        <v>100</v>
      </c>
      <c r="N101" s="199">
        <f t="shared" si="50"/>
        <v>0</v>
      </c>
      <c r="O101" s="199">
        <f t="shared" si="40"/>
        <v>100</v>
      </c>
      <c r="P101" s="199">
        <f t="shared" si="51"/>
        <v>0</v>
      </c>
      <c r="Q101" s="199" t="str">
        <f t="shared" si="41"/>
        <v>-</v>
      </c>
      <c r="R101" s="199">
        <f t="shared" si="52"/>
        <v>0</v>
      </c>
      <c r="S101" s="199" t="str">
        <f t="shared" si="42"/>
        <v>-</v>
      </c>
      <c r="T101" s="199">
        <f t="shared" si="53"/>
        <v>0</v>
      </c>
      <c r="U101" s="213" t="s">
        <v>928</v>
      </c>
    </row>
    <row r="102" spans="1:21" s="131" customFormat="1" ht="38.25" outlineLevel="2" x14ac:dyDescent="0.25">
      <c r="A102" s="231"/>
      <c r="B102" s="225" t="s">
        <v>74</v>
      </c>
      <c r="C102" s="199">
        <f t="shared" si="38"/>
        <v>100</v>
      </c>
      <c r="D102" s="199">
        <v>100</v>
      </c>
      <c r="E102" s="199">
        <v>0</v>
      </c>
      <c r="F102" s="199">
        <v>0</v>
      </c>
      <c r="G102" s="199">
        <v>0</v>
      </c>
      <c r="H102" s="199">
        <f t="shared" si="43"/>
        <v>100</v>
      </c>
      <c r="I102" s="199">
        <v>100</v>
      </c>
      <c r="J102" s="199">
        <v>0</v>
      </c>
      <c r="K102" s="199">
        <v>0</v>
      </c>
      <c r="L102" s="199">
        <v>0</v>
      </c>
      <c r="M102" s="199">
        <f t="shared" si="39"/>
        <v>100</v>
      </c>
      <c r="N102" s="199">
        <f t="shared" si="50"/>
        <v>0</v>
      </c>
      <c r="O102" s="199">
        <f t="shared" si="40"/>
        <v>100</v>
      </c>
      <c r="P102" s="199">
        <f t="shared" si="51"/>
        <v>0</v>
      </c>
      <c r="Q102" s="199" t="str">
        <f t="shared" si="41"/>
        <v>-</v>
      </c>
      <c r="R102" s="199">
        <f t="shared" si="52"/>
        <v>0</v>
      </c>
      <c r="S102" s="199" t="str">
        <f t="shared" si="42"/>
        <v>-</v>
      </c>
      <c r="T102" s="199">
        <f t="shared" si="53"/>
        <v>0</v>
      </c>
      <c r="U102" s="213" t="s">
        <v>928</v>
      </c>
    </row>
    <row r="103" spans="1:21" s="31" customFormat="1" ht="38.25" outlineLevel="2" x14ac:dyDescent="0.25">
      <c r="A103" s="80"/>
      <c r="B103" s="122" t="s">
        <v>75</v>
      </c>
      <c r="C103" s="44">
        <f t="shared" si="38"/>
        <v>100</v>
      </c>
      <c r="D103" s="44">
        <v>100</v>
      </c>
      <c r="E103" s="44">
        <v>0</v>
      </c>
      <c r="F103" s="44">
        <v>0</v>
      </c>
      <c r="G103" s="44">
        <v>0</v>
      </c>
      <c r="H103" s="44">
        <f t="shared" si="43"/>
        <v>4.5549999999999997</v>
      </c>
      <c r="I103" s="44">
        <v>4.5549999999999997</v>
      </c>
      <c r="J103" s="44">
        <v>0</v>
      </c>
      <c r="K103" s="44">
        <v>0</v>
      </c>
      <c r="L103" s="44">
        <v>0</v>
      </c>
      <c r="M103" s="44">
        <f t="shared" si="39"/>
        <v>4.5549999999999997</v>
      </c>
      <c r="N103" s="44">
        <f t="shared" si="50"/>
        <v>95.444999999999993</v>
      </c>
      <c r="O103" s="44">
        <f t="shared" si="40"/>
        <v>4.5549999999999997</v>
      </c>
      <c r="P103" s="44">
        <f t="shared" si="51"/>
        <v>95.444999999999993</v>
      </c>
      <c r="Q103" s="44" t="str">
        <f t="shared" si="41"/>
        <v>-</v>
      </c>
      <c r="R103" s="44">
        <f t="shared" si="52"/>
        <v>0</v>
      </c>
      <c r="S103" s="44" t="str">
        <f t="shared" si="42"/>
        <v>-</v>
      </c>
      <c r="T103" s="44">
        <f t="shared" si="53"/>
        <v>0</v>
      </c>
      <c r="U103" s="113" t="s">
        <v>998</v>
      </c>
    </row>
    <row r="104" spans="1:21" s="131" customFormat="1" ht="15.75" outlineLevel="2" x14ac:dyDescent="0.25">
      <c r="A104" s="231"/>
      <c r="B104" s="225" t="s">
        <v>76</v>
      </c>
      <c r="C104" s="199">
        <f t="shared" si="38"/>
        <v>100</v>
      </c>
      <c r="D104" s="199">
        <v>100</v>
      </c>
      <c r="E104" s="199">
        <v>0</v>
      </c>
      <c r="F104" s="199">
        <v>0</v>
      </c>
      <c r="G104" s="199">
        <v>0</v>
      </c>
      <c r="H104" s="199">
        <f t="shared" si="43"/>
        <v>100</v>
      </c>
      <c r="I104" s="199">
        <v>100</v>
      </c>
      <c r="J104" s="199">
        <v>0</v>
      </c>
      <c r="K104" s="199">
        <v>0</v>
      </c>
      <c r="L104" s="199">
        <v>0</v>
      </c>
      <c r="M104" s="199">
        <f t="shared" si="39"/>
        <v>100</v>
      </c>
      <c r="N104" s="199">
        <f t="shared" si="50"/>
        <v>0</v>
      </c>
      <c r="O104" s="199">
        <f t="shared" si="40"/>
        <v>100</v>
      </c>
      <c r="P104" s="199">
        <f t="shared" si="51"/>
        <v>0</v>
      </c>
      <c r="Q104" s="199" t="str">
        <f t="shared" si="41"/>
        <v>-</v>
      </c>
      <c r="R104" s="199">
        <f t="shared" si="52"/>
        <v>0</v>
      </c>
      <c r="S104" s="199" t="str">
        <f t="shared" si="42"/>
        <v>-</v>
      </c>
      <c r="T104" s="199">
        <f t="shared" si="53"/>
        <v>0</v>
      </c>
      <c r="U104" s="213" t="s">
        <v>928</v>
      </c>
    </row>
    <row r="105" spans="1:21" s="131" customFormat="1" ht="51" customHeight="1" outlineLevel="2" x14ac:dyDescent="0.25">
      <c r="A105" s="231"/>
      <c r="B105" s="225" t="s">
        <v>77</v>
      </c>
      <c r="C105" s="199">
        <f t="shared" si="38"/>
        <v>43226.6</v>
      </c>
      <c r="D105" s="199">
        <v>40419.599999999999</v>
      </c>
      <c r="E105" s="199">
        <v>2807</v>
      </c>
      <c r="F105" s="199">
        <v>0</v>
      </c>
      <c r="G105" s="199">
        <v>0</v>
      </c>
      <c r="H105" s="199">
        <f t="shared" si="43"/>
        <v>42606.6</v>
      </c>
      <c r="I105" s="199">
        <v>40419.599999999999</v>
      </c>
      <c r="J105" s="199">
        <v>2187</v>
      </c>
      <c r="K105" s="199">
        <v>0</v>
      </c>
      <c r="L105" s="199">
        <v>0</v>
      </c>
      <c r="M105" s="199">
        <f t="shared" si="39"/>
        <v>98.56569797300736</v>
      </c>
      <c r="N105" s="199">
        <f t="shared" si="50"/>
        <v>620</v>
      </c>
      <c r="O105" s="199">
        <f t="shared" si="40"/>
        <v>100</v>
      </c>
      <c r="P105" s="199">
        <f t="shared" si="51"/>
        <v>0</v>
      </c>
      <c r="Q105" s="199">
        <f t="shared" si="41"/>
        <v>77.912361952262202</v>
      </c>
      <c r="R105" s="199">
        <f t="shared" si="52"/>
        <v>620</v>
      </c>
      <c r="S105" s="199" t="str">
        <f t="shared" si="42"/>
        <v>-</v>
      </c>
      <c r="T105" s="199">
        <f t="shared" si="53"/>
        <v>0</v>
      </c>
      <c r="U105" s="213" t="s">
        <v>502</v>
      </c>
    </row>
    <row r="106" spans="1:21" s="31" customFormat="1" ht="30" outlineLevel="2" x14ac:dyDescent="0.25">
      <c r="A106" s="80"/>
      <c r="B106" s="122" t="s">
        <v>64</v>
      </c>
      <c r="C106" s="44">
        <f t="shared" si="38"/>
        <v>1018</v>
      </c>
      <c r="D106" s="44">
        <v>1018</v>
      </c>
      <c r="E106" s="44">
        <v>0</v>
      </c>
      <c r="F106" s="44">
        <v>0</v>
      </c>
      <c r="G106" s="44">
        <v>0</v>
      </c>
      <c r="H106" s="44">
        <f t="shared" si="43"/>
        <v>1018</v>
      </c>
      <c r="I106" s="44">
        <v>1018</v>
      </c>
      <c r="J106" s="44">
        <v>0</v>
      </c>
      <c r="K106" s="44">
        <v>0</v>
      </c>
      <c r="L106" s="44">
        <v>0</v>
      </c>
      <c r="M106" s="44">
        <f t="shared" si="39"/>
        <v>100</v>
      </c>
      <c r="N106" s="44">
        <f t="shared" si="50"/>
        <v>0</v>
      </c>
      <c r="O106" s="44">
        <f t="shared" si="40"/>
        <v>100</v>
      </c>
      <c r="P106" s="44">
        <f t="shared" si="51"/>
        <v>0</v>
      </c>
      <c r="Q106" s="44" t="str">
        <f t="shared" si="41"/>
        <v>-</v>
      </c>
      <c r="R106" s="44">
        <f t="shared" si="52"/>
        <v>0</v>
      </c>
      <c r="S106" s="44" t="str">
        <f t="shared" si="42"/>
        <v>-</v>
      </c>
      <c r="T106" s="44">
        <f t="shared" si="53"/>
        <v>0</v>
      </c>
      <c r="U106" s="113" t="s">
        <v>503</v>
      </c>
    </row>
    <row r="107" spans="1:21" s="31" customFormat="1" ht="15.75" outlineLevel="2" x14ac:dyDescent="0.25">
      <c r="A107" s="80"/>
      <c r="B107" s="122" t="s">
        <v>504</v>
      </c>
      <c r="C107" s="44">
        <f t="shared" ref="C107:C108" si="116">SUM(D107:F107)</f>
        <v>3658.4</v>
      </c>
      <c r="D107" s="44">
        <v>3658.4</v>
      </c>
      <c r="E107" s="44">
        <v>0</v>
      </c>
      <c r="F107" s="44">
        <v>0</v>
      </c>
      <c r="G107" s="44">
        <v>0</v>
      </c>
      <c r="H107" s="44">
        <f t="shared" ref="H107:H108" si="117">SUM(I107:K107)</f>
        <v>3366</v>
      </c>
      <c r="I107" s="44">
        <v>3366</v>
      </c>
      <c r="J107" s="44">
        <v>0</v>
      </c>
      <c r="K107" s="44">
        <v>0</v>
      </c>
      <c r="L107" s="44">
        <v>0</v>
      </c>
      <c r="M107" s="44">
        <f t="shared" ref="M107" si="118">IFERROR(H107/C107*100,"-")</f>
        <v>92.007434944237914</v>
      </c>
      <c r="N107" s="44">
        <f t="shared" ref="N107" si="119">C107-H107</f>
        <v>292.40000000000009</v>
      </c>
      <c r="O107" s="44">
        <f t="shared" ref="O107" si="120">IFERROR(I107/D107*100,"-")</f>
        <v>92.007434944237914</v>
      </c>
      <c r="P107" s="44">
        <f t="shared" ref="P107" si="121">D107-I107</f>
        <v>292.40000000000009</v>
      </c>
      <c r="Q107" s="44" t="str">
        <f t="shared" ref="Q107" si="122">IFERROR(J107/E107*100,"-")</f>
        <v>-</v>
      </c>
      <c r="R107" s="44">
        <f t="shared" ref="R107" si="123">E107-J107</f>
        <v>0</v>
      </c>
      <c r="S107" s="44" t="str">
        <f t="shared" ref="S107" si="124">IFERROR(K107/F107*100,"-")</f>
        <v>-</v>
      </c>
      <c r="T107" s="44">
        <f t="shared" ref="T107" si="125">F107-K107</f>
        <v>0</v>
      </c>
      <c r="U107" s="113" t="s">
        <v>997</v>
      </c>
    </row>
    <row r="108" spans="1:21" s="31" customFormat="1" ht="15.75" outlineLevel="2" x14ac:dyDescent="0.25">
      <c r="A108" s="80"/>
      <c r="B108" s="122" t="s">
        <v>926</v>
      </c>
      <c r="C108" s="44">
        <f t="shared" si="116"/>
        <v>268.10000000000002</v>
      </c>
      <c r="D108" s="44">
        <v>268.10000000000002</v>
      </c>
      <c r="E108" s="44"/>
      <c r="F108" s="44"/>
      <c r="G108" s="44"/>
      <c r="H108" s="44">
        <f t="shared" si="117"/>
        <v>268.10000000000002</v>
      </c>
      <c r="I108" s="44">
        <v>268.10000000000002</v>
      </c>
      <c r="J108" s="44"/>
      <c r="K108" s="44"/>
      <c r="L108" s="44"/>
      <c r="M108" s="44">
        <f t="shared" ref="M108" si="126">IFERROR(H108/C108*100,"-")</f>
        <v>100</v>
      </c>
      <c r="N108" s="44">
        <f t="shared" ref="N108" si="127">C108-H108</f>
        <v>0</v>
      </c>
      <c r="O108" s="44">
        <f t="shared" ref="O108" si="128">IFERROR(I108/D108*100,"-")</f>
        <v>100</v>
      </c>
      <c r="P108" s="44">
        <f t="shared" ref="P108" si="129">D108-I108</f>
        <v>0</v>
      </c>
      <c r="Q108" s="44" t="str">
        <f t="shared" ref="Q108" si="130">IFERROR(J108/E108*100,"-")</f>
        <v>-</v>
      </c>
      <c r="R108" s="44">
        <f t="shared" ref="R108" si="131">E108-J108</f>
        <v>0</v>
      </c>
      <c r="S108" s="44" t="str">
        <f t="shared" ref="S108" si="132">IFERROR(K108/F108*100,"-")</f>
        <v>-</v>
      </c>
      <c r="T108" s="44">
        <f t="shared" ref="T108" si="133">F108-K108</f>
        <v>0</v>
      </c>
      <c r="U108" s="113" t="s">
        <v>999</v>
      </c>
    </row>
    <row r="109" spans="1:21" s="131" customFormat="1" ht="30" outlineLevel="2" x14ac:dyDescent="0.25">
      <c r="A109" s="231"/>
      <c r="B109" s="225" t="s">
        <v>1000</v>
      </c>
      <c r="C109" s="199">
        <f t="shared" si="38"/>
        <v>62</v>
      </c>
      <c r="D109" s="199">
        <v>62</v>
      </c>
      <c r="E109" s="199">
        <v>0</v>
      </c>
      <c r="F109" s="199">
        <v>0</v>
      </c>
      <c r="G109" s="199">
        <v>0</v>
      </c>
      <c r="H109" s="199">
        <f t="shared" si="43"/>
        <v>25.9</v>
      </c>
      <c r="I109" s="199">
        <v>25.9</v>
      </c>
      <c r="J109" s="199">
        <v>0</v>
      </c>
      <c r="K109" s="199">
        <v>0</v>
      </c>
      <c r="L109" s="199">
        <v>0</v>
      </c>
      <c r="M109" s="199">
        <f t="shared" ref="M109" si="134">IFERROR(H109/C109*100,"-")</f>
        <v>41.774193548387096</v>
      </c>
      <c r="N109" s="199">
        <f t="shared" si="50"/>
        <v>36.1</v>
      </c>
      <c r="O109" s="199">
        <f t="shared" ref="O109" si="135">IFERROR(I109/D109*100,"-")</f>
        <v>41.774193548387096</v>
      </c>
      <c r="P109" s="199">
        <f t="shared" si="51"/>
        <v>36.1</v>
      </c>
      <c r="Q109" s="199" t="str">
        <f t="shared" ref="Q109:Q112" si="136">IFERROR(J109/E109*100,"-")</f>
        <v>-</v>
      </c>
      <c r="R109" s="199">
        <f t="shared" si="52"/>
        <v>0</v>
      </c>
      <c r="S109" s="199" t="str">
        <f t="shared" ref="S109:S112" si="137">IFERROR(K109/F109*100,"-")</f>
        <v>-</v>
      </c>
      <c r="T109" s="199">
        <f t="shared" si="53"/>
        <v>0</v>
      </c>
      <c r="U109" s="213" t="s">
        <v>1001</v>
      </c>
    </row>
    <row r="110" spans="1:21" s="131" customFormat="1" ht="89.25" outlineLevel="2" x14ac:dyDescent="0.25">
      <c r="A110" s="231"/>
      <c r="B110" s="225" t="s">
        <v>960</v>
      </c>
      <c r="C110" s="199">
        <f t="shared" si="38"/>
        <v>130</v>
      </c>
      <c r="D110" s="199">
        <v>130</v>
      </c>
      <c r="E110" s="199">
        <v>0</v>
      </c>
      <c r="F110" s="199">
        <v>0</v>
      </c>
      <c r="G110" s="199"/>
      <c r="H110" s="44">
        <f t="shared" si="43"/>
        <v>10</v>
      </c>
      <c r="I110" s="199">
        <v>10</v>
      </c>
      <c r="J110" s="199">
        <v>0</v>
      </c>
      <c r="K110" s="199">
        <v>0</v>
      </c>
      <c r="L110" s="199"/>
      <c r="M110" s="44">
        <f>IFERROR(H110/C110*100,"-")</f>
        <v>7.6923076923076925</v>
      </c>
      <c r="N110" s="44">
        <f t="shared" si="50"/>
        <v>120</v>
      </c>
      <c r="O110" s="199">
        <f t="shared" si="40"/>
        <v>7.6923076923076925</v>
      </c>
      <c r="P110" s="199">
        <f t="shared" si="51"/>
        <v>120</v>
      </c>
      <c r="Q110" s="199" t="str">
        <f t="shared" si="136"/>
        <v>-</v>
      </c>
      <c r="R110" s="199">
        <f t="shared" si="52"/>
        <v>0</v>
      </c>
      <c r="S110" s="199" t="str">
        <f t="shared" si="137"/>
        <v>-</v>
      </c>
      <c r="T110" s="199">
        <f t="shared" si="53"/>
        <v>0</v>
      </c>
      <c r="U110" s="113" t="s">
        <v>997</v>
      </c>
    </row>
    <row r="111" spans="1:21" s="131" customFormat="1" ht="15.75" outlineLevel="2" x14ac:dyDescent="0.25">
      <c r="A111" s="231"/>
      <c r="B111" s="225" t="s">
        <v>961</v>
      </c>
      <c r="C111" s="44">
        <f t="shared" ref="C111" si="138">SUM(D111:F111)</f>
        <v>500</v>
      </c>
      <c r="D111" s="199">
        <v>500</v>
      </c>
      <c r="E111" s="199">
        <v>0</v>
      </c>
      <c r="F111" s="199">
        <v>0</v>
      </c>
      <c r="G111" s="199"/>
      <c r="H111" s="44">
        <f t="shared" ref="H111:H112" si="139">SUM(I111:K111)</f>
        <v>0</v>
      </c>
      <c r="I111" s="199">
        <v>0</v>
      </c>
      <c r="J111" s="199">
        <v>0</v>
      </c>
      <c r="K111" s="199">
        <v>0</v>
      </c>
      <c r="L111" s="199"/>
      <c r="M111" s="44">
        <f t="shared" ref="M111:M112" si="140">IFERROR(H111/C111*100,"-")</f>
        <v>0</v>
      </c>
      <c r="N111" s="44">
        <f t="shared" si="50"/>
        <v>500</v>
      </c>
      <c r="O111" s="199">
        <f t="shared" si="40"/>
        <v>0</v>
      </c>
      <c r="P111" s="199">
        <f t="shared" si="51"/>
        <v>500</v>
      </c>
      <c r="Q111" s="199" t="str">
        <f t="shared" si="136"/>
        <v>-</v>
      </c>
      <c r="R111" s="199">
        <f t="shared" si="52"/>
        <v>0</v>
      </c>
      <c r="S111" s="199" t="str">
        <f t="shared" si="137"/>
        <v>-</v>
      </c>
      <c r="T111" s="199">
        <f t="shared" si="53"/>
        <v>0</v>
      </c>
      <c r="U111" s="113" t="s">
        <v>997</v>
      </c>
    </row>
    <row r="112" spans="1:21" s="131" customFormat="1" ht="15.75" outlineLevel="2" x14ac:dyDescent="0.25">
      <c r="A112" s="231"/>
      <c r="B112" s="225" t="s">
        <v>962</v>
      </c>
      <c r="C112" s="199">
        <f t="shared" si="38"/>
        <v>1100</v>
      </c>
      <c r="D112" s="199">
        <v>1100</v>
      </c>
      <c r="E112" s="199">
        <v>0</v>
      </c>
      <c r="F112" s="199">
        <v>0</v>
      </c>
      <c r="G112" s="199"/>
      <c r="H112" s="44">
        <f t="shared" si="139"/>
        <v>0</v>
      </c>
      <c r="I112" s="199">
        <v>0</v>
      </c>
      <c r="J112" s="199">
        <v>0</v>
      </c>
      <c r="K112" s="199">
        <v>0</v>
      </c>
      <c r="L112" s="199"/>
      <c r="M112" s="199">
        <f t="shared" si="140"/>
        <v>0</v>
      </c>
      <c r="N112" s="199">
        <f t="shared" si="50"/>
        <v>1100</v>
      </c>
      <c r="O112" s="199">
        <f t="shared" si="40"/>
        <v>0</v>
      </c>
      <c r="P112" s="199">
        <f t="shared" si="51"/>
        <v>1100</v>
      </c>
      <c r="Q112" s="199" t="str">
        <f t="shared" si="136"/>
        <v>-</v>
      </c>
      <c r="R112" s="199">
        <f t="shared" si="52"/>
        <v>0</v>
      </c>
      <c r="S112" s="199" t="str">
        <f t="shared" si="137"/>
        <v>-</v>
      </c>
      <c r="T112" s="199">
        <f t="shared" si="53"/>
        <v>0</v>
      </c>
      <c r="U112" s="113" t="s">
        <v>997</v>
      </c>
    </row>
    <row r="113" spans="1:37" s="211" customFormat="1" ht="25.5" outlineLevel="1" x14ac:dyDescent="0.25">
      <c r="A113" s="234"/>
      <c r="B113" s="235" t="s">
        <v>78</v>
      </c>
      <c r="C113" s="193">
        <f t="shared" si="38"/>
        <v>16663.2</v>
      </c>
      <c r="D113" s="193">
        <f>SUM(D114:D115)</f>
        <v>16433.2</v>
      </c>
      <c r="E113" s="193">
        <f>SUM(E114:E115)</f>
        <v>230</v>
      </c>
      <c r="F113" s="193">
        <f>SUM(F114:F115)</f>
        <v>0</v>
      </c>
      <c r="G113" s="193">
        <f>SUM(G114:G115)</f>
        <v>8600</v>
      </c>
      <c r="H113" s="193">
        <f t="shared" si="43"/>
        <v>16137</v>
      </c>
      <c r="I113" s="193">
        <f>SUM(I114:I115)</f>
        <v>16137</v>
      </c>
      <c r="J113" s="193">
        <f>SUM(J114:J115)</f>
        <v>0</v>
      </c>
      <c r="K113" s="193">
        <f>SUM(K114:K115)</f>
        <v>0</v>
      </c>
      <c r="L113" s="193">
        <f>SUM(L114:L114)</f>
        <v>3670.2</v>
      </c>
      <c r="M113" s="193">
        <f t="shared" si="39"/>
        <v>96.842143165778481</v>
      </c>
      <c r="N113" s="193">
        <f t="shared" si="50"/>
        <v>526.20000000000073</v>
      </c>
      <c r="O113" s="193">
        <f t="shared" si="40"/>
        <v>98.197551298590653</v>
      </c>
      <c r="P113" s="193">
        <f t="shared" si="51"/>
        <v>296.20000000000073</v>
      </c>
      <c r="Q113" s="193">
        <f t="shared" si="41"/>
        <v>0</v>
      </c>
      <c r="R113" s="193">
        <f t="shared" si="52"/>
        <v>230</v>
      </c>
      <c r="S113" s="193" t="str">
        <f t="shared" si="42"/>
        <v>-</v>
      </c>
      <c r="T113" s="193">
        <f t="shared" si="53"/>
        <v>0</v>
      </c>
      <c r="U113" s="213"/>
    </row>
    <row r="114" spans="1:37" s="131" customFormat="1" ht="25.5" outlineLevel="2" x14ac:dyDescent="0.25">
      <c r="A114" s="233"/>
      <c r="B114" s="225" t="s">
        <v>71</v>
      </c>
      <c r="C114" s="199">
        <f t="shared" si="38"/>
        <v>15956.2</v>
      </c>
      <c r="D114" s="199">
        <v>15726.2</v>
      </c>
      <c r="E114" s="199">
        <v>230</v>
      </c>
      <c r="F114" s="199">
        <v>0</v>
      </c>
      <c r="G114" s="199">
        <v>8600</v>
      </c>
      <c r="H114" s="199">
        <f t="shared" si="43"/>
        <v>15726.2</v>
      </c>
      <c r="I114" s="199">
        <v>15726.2</v>
      </c>
      <c r="J114" s="199">
        <v>0</v>
      </c>
      <c r="K114" s="199">
        <v>0</v>
      </c>
      <c r="L114" s="199">
        <v>3670.2</v>
      </c>
      <c r="M114" s="199">
        <f>IFERROR(H114/C114*100,"-")</f>
        <v>98.558554041689135</v>
      </c>
      <c r="N114" s="199">
        <f t="shared" si="50"/>
        <v>230</v>
      </c>
      <c r="O114" s="199">
        <f t="shared" si="40"/>
        <v>100</v>
      </c>
      <c r="P114" s="199">
        <f t="shared" si="51"/>
        <v>0</v>
      </c>
      <c r="Q114" s="199">
        <f t="shared" si="41"/>
        <v>0</v>
      </c>
      <c r="R114" s="199">
        <f t="shared" si="52"/>
        <v>230</v>
      </c>
      <c r="S114" s="199" t="str">
        <f t="shared" si="42"/>
        <v>-</v>
      </c>
      <c r="T114" s="199">
        <f t="shared" si="53"/>
        <v>0</v>
      </c>
      <c r="U114" s="213" t="s">
        <v>502</v>
      </c>
    </row>
    <row r="115" spans="1:37" s="131" customFormat="1" ht="30" outlineLevel="2" x14ac:dyDescent="0.25">
      <c r="A115" s="231"/>
      <c r="B115" s="225" t="s">
        <v>64</v>
      </c>
      <c r="C115" s="199">
        <f t="shared" ref="C115:C166" si="141">SUM(D115:F115)</f>
        <v>707</v>
      </c>
      <c r="D115" s="199">
        <v>707</v>
      </c>
      <c r="E115" s="199">
        <v>0</v>
      </c>
      <c r="F115" s="199">
        <v>0</v>
      </c>
      <c r="G115" s="199">
        <v>0</v>
      </c>
      <c r="H115" s="199">
        <f t="shared" si="43"/>
        <v>410.8</v>
      </c>
      <c r="I115" s="199">
        <v>410.8</v>
      </c>
      <c r="J115" s="199">
        <v>0</v>
      </c>
      <c r="K115" s="199">
        <v>0</v>
      </c>
      <c r="L115" s="199">
        <v>0</v>
      </c>
      <c r="M115" s="199">
        <f>IFERROR(H115/C115*100,"-")</f>
        <v>58.104667609618112</v>
      </c>
      <c r="N115" s="199">
        <f t="shared" si="50"/>
        <v>296.2</v>
      </c>
      <c r="O115" s="199">
        <f>IFERROR(I115/D115*100,"-")</f>
        <v>58.104667609618112</v>
      </c>
      <c r="P115" s="199">
        <f t="shared" si="51"/>
        <v>296.2</v>
      </c>
      <c r="Q115" s="199" t="str">
        <f>IFERROR(J115/E115*100,"-")</f>
        <v>-</v>
      </c>
      <c r="R115" s="199">
        <f t="shared" si="52"/>
        <v>0</v>
      </c>
      <c r="S115" s="199" t="str">
        <f>IFERROR(K115/F115*100,"-")</f>
        <v>-</v>
      </c>
      <c r="T115" s="199">
        <f t="shared" si="53"/>
        <v>0</v>
      </c>
      <c r="U115" s="213" t="s">
        <v>503</v>
      </c>
    </row>
    <row r="116" spans="1:37" s="211" customFormat="1" ht="60" customHeight="1" outlineLevel="1" x14ac:dyDescent="0.25">
      <c r="A116" s="236"/>
      <c r="B116" s="226" t="s">
        <v>79</v>
      </c>
      <c r="C116" s="193">
        <f t="shared" si="141"/>
        <v>10436.5</v>
      </c>
      <c r="D116" s="193">
        <f>D117</f>
        <v>10436.5</v>
      </c>
      <c r="E116" s="193">
        <f t="shared" ref="E116:L116" si="142">E117</f>
        <v>0</v>
      </c>
      <c r="F116" s="193">
        <f t="shared" si="142"/>
        <v>0</v>
      </c>
      <c r="G116" s="193">
        <f t="shared" si="142"/>
        <v>0</v>
      </c>
      <c r="H116" s="193">
        <f t="shared" ref="H116:H164" si="143">SUM(I116:K116)</f>
        <v>7014.1</v>
      </c>
      <c r="I116" s="193">
        <f t="shared" si="142"/>
        <v>7014.1</v>
      </c>
      <c r="J116" s="193">
        <f t="shared" si="142"/>
        <v>0</v>
      </c>
      <c r="K116" s="193">
        <f t="shared" si="142"/>
        <v>0</v>
      </c>
      <c r="L116" s="193">
        <f t="shared" si="142"/>
        <v>0</v>
      </c>
      <c r="M116" s="193">
        <f t="shared" si="39"/>
        <v>67.207397115891339</v>
      </c>
      <c r="N116" s="193">
        <f t="shared" si="50"/>
        <v>3422.3999999999996</v>
      </c>
      <c r="O116" s="193">
        <f t="shared" si="40"/>
        <v>67.207397115891339</v>
      </c>
      <c r="P116" s="193">
        <f t="shared" si="51"/>
        <v>3422.3999999999996</v>
      </c>
      <c r="Q116" s="193" t="str">
        <f t="shared" si="41"/>
        <v>-</v>
      </c>
      <c r="R116" s="193">
        <f t="shared" si="52"/>
        <v>0</v>
      </c>
      <c r="S116" s="193" t="str">
        <f t="shared" si="42"/>
        <v>-</v>
      </c>
      <c r="T116" s="193">
        <f t="shared" si="53"/>
        <v>0</v>
      </c>
      <c r="U116" s="385" t="s">
        <v>503</v>
      </c>
    </row>
    <row r="117" spans="1:37" s="131" customFormat="1" ht="25.5" outlineLevel="2" x14ac:dyDescent="0.25">
      <c r="A117" s="231"/>
      <c r="B117" s="225" t="s">
        <v>330</v>
      </c>
      <c r="C117" s="199">
        <f t="shared" si="141"/>
        <v>10436.5</v>
      </c>
      <c r="D117" s="199">
        <v>10436.5</v>
      </c>
      <c r="E117" s="199">
        <v>0</v>
      </c>
      <c r="F117" s="199">
        <v>0</v>
      </c>
      <c r="G117" s="199">
        <v>0</v>
      </c>
      <c r="H117" s="199">
        <f t="shared" si="143"/>
        <v>7014.1</v>
      </c>
      <c r="I117" s="199">
        <v>7014.1</v>
      </c>
      <c r="J117" s="199">
        <v>0</v>
      </c>
      <c r="K117" s="199">
        <v>0</v>
      </c>
      <c r="L117" s="199">
        <v>0</v>
      </c>
      <c r="M117" s="199">
        <f t="shared" si="39"/>
        <v>67.207397115891339</v>
      </c>
      <c r="N117" s="199">
        <f t="shared" ref="N117:N169" si="144">C117-H117</f>
        <v>3422.3999999999996</v>
      </c>
      <c r="O117" s="199">
        <f t="shared" si="40"/>
        <v>67.207397115891339</v>
      </c>
      <c r="P117" s="199">
        <f t="shared" ref="P117:P165" si="145">D117-I117</f>
        <v>3422.3999999999996</v>
      </c>
      <c r="Q117" s="199" t="str">
        <f t="shared" si="41"/>
        <v>-</v>
      </c>
      <c r="R117" s="199">
        <f t="shared" ref="R117:R165" si="146">E117-J117</f>
        <v>0</v>
      </c>
      <c r="S117" s="199" t="str">
        <f t="shared" si="42"/>
        <v>-</v>
      </c>
      <c r="T117" s="199">
        <f t="shared" ref="T117:T169" si="147">F117-K117</f>
        <v>0</v>
      </c>
      <c r="U117" s="386"/>
    </row>
    <row r="118" spans="1:37" s="211" customFormat="1" ht="63.75" customHeight="1" outlineLevel="1" x14ac:dyDescent="0.25">
      <c r="A118" s="236"/>
      <c r="B118" s="226" t="s">
        <v>80</v>
      </c>
      <c r="C118" s="193">
        <f t="shared" si="141"/>
        <v>36</v>
      </c>
      <c r="D118" s="193">
        <f>SUM(D119:D119)</f>
        <v>36</v>
      </c>
      <c r="E118" s="193">
        <f>SUM(E119:E119)</f>
        <v>0</v>
      </c>
      <c r="F118" s="193">
        <f>SUM(F119:F119)</f>
        <v>0</v>
      </c>
      <c r="G118" s="193">
        <f>SUM(G119:G119)</f>
        <v>0</v>
      </c>
      <c r="H118" s="193">
        <f t="shared" si="143"/>
        <v>36</v>
      </c>
      <c r="I118" s="193">
        <f>SUM(I119:I119)</f>
        <v>36</v>
      </c>
      <c r="J118" s="193">
        <f>SUM(J119:J119)</f>
        <v>0</v>
      </c>
      <c r="K118" s="193">
        <f>SUM(K119:K119)</f>
        <v>0</v>
      </c>
      <c r="L118" s="193">
        <f>SUM(L119:L119)</f>
        <v>0</v>
      </c>
      <c r="M118" s="193">
        <f t="shared" si="39"/>
        <v>100</v>
      </c>
      <c r="N118" s="193">
        <f t="shared" si="144"/>
        <v>0</v>
      </c>
      <c r="O118" s="193">
        <f t="shared" si="40"/>
        <v>100</v>
      </c>
      <c r="P118" s="193">
        <f t="shared" si="145"/>
        <v>0</v>
      </c>
      <c r="Q118" s="193" t="str">
        <f t="shared" si="41"/>
        <v>-</v>
      </c>
      <c r="R118" s="193">
        <f t="shared" si="146"/>
        <v>0</v>
      </c>
      <c r="S118" s="193" t="str">
        <f t="shared" si="42"/>
        <v>-</v>
      </c>
      <c r="T118" s="193">
        <f t="shared" si="147"/>
        <v>0</v>
      </c>
      <c r="U118" s="213"/>
    </row>
    <row r="119" spans="1:37" s="131" customFormat="1" ht="51" outlineLevel="2" x14ac:dyDescent="0.25">
      <c r="A119" s="233"/>
      <c r="B119" s="225" t="s">
        <v>81</v>
      </c>
      <c r="C119" s="199">
        <f t="shared" si="141"/>
        <v>36</v>
      </c>
      <c r="D119" s="199">
        <v>36</v>
      </c>
      <c r="E119" s="199">
        <v>0</v>
      </c>
      <c r="F119" s="199">
        <v>0</v>
      </c>
      <c r="G119" s="199">
        <v>0</v>
      </c>
      <c r="H119" s="193">
        <f t="shared" si="143"/>
        <v>36</v>
      </c>
      <c r="I119" s="199">
        <v>36</v>
      </c>
      <c r="J119" s="199">
        <v>0</v>
      </c>
      <c r="K119" s="199">
        <v>0</v>
      </c>
      <c r="L119" s="199">
        <v>0</v>
      </c>
      <c r="M119" s="193">
        <f t="shared" si="39"/>
        <v>100</v>
      </c>
      <c r="N119" s="193">
        <f t="shared" si="144"/>
        <v>0</v>
      </c>
      <c r="O119" s="193">
        <f t="shared" si="40"/>
        <v>100</v>
      </c>
      <c r="P119" s="193">
        <f t="shared" si="145"/>
        <v>0</v>
      </c>
      <c r="Q119" s="193" t="str">
        <f t="shared" si="41"/>
        <v>-</v>
      </c>
      <c r="R119" s="193">
        <f t="shared" si="146"/>
        <v>0</v>
      </c>
      <c r="S119" s="193" t="str">
        <f t="shared" si="42"/>
        <v>-</v>
      </c>
      <c r="T119" s="193">
        <f t="shared" si="147"/>
        <v>0</v>
      </c>
      <c r="U119" s="213" t="s">
        <v>929</v>
      </c>
    </row>
    <row r="120" spans="1:37" s="131" customFormat="1" ht="42.75" customHeight="1" outlineLevel="1" collapsed="1" x14ac:dyDescent="0.25">
      <c r="A120" s="233"/>
      <c r="B120" s="237" t="s">
        <v>302</v>
      </c>
      <c r="C120" s="193">
        <f t="shared" si="141"/>
        <v>32526.9</v>
      </c>
      <c r="D120" s="193">
        <f>D121</f>
        <v>32526.9</v>
      </c>
      <c r="E120" s="193">
        <f t="shared" ref="E120:G120" si="148">E121</f>
        <v>0</v>
      </c>
      <c r="F120" s="193">
        <f t="shared" si="148"/>
        <v>0</v>
      </c>
      <c r="G120" s="193">
        <f t="shared" si="148"/>
        <v>0</v>
      </c>
      <c r="H120" s="208">
        <f t="shared" si="143"/>
        <v>22451.5</v>
      </c>
      <c r="I120" s="208">
        <f>I121</f>
        <v>22451.5</v>
      </c>
      <c r="J120" s="238">
        <f>J121</f>
        <v>0</v>
      </c>
      <c r="K120" s="238">
        <f>K121</f>
        <v>0</v>
      </c>
      <c r="L120" s="238">
        <f>L121</f>
        <v>0</v>
      </c>
      <c r="M120" s="193">
        <f t="shared" si="39"/>
        <v>69.024407490415612</v>
      </c>
      <c r="N120" s="193">
        <f t="shared" si="144"/>
        <v>10075.400000000001</v>
      </c>
      <c r="O120" s="193">
        <f t="shared" si="40"/>
        <v>69.024407490415612</v>
      </c>
      <c r="P120" s="193">
        <f t="shared" si="145"/>
        <v>10075.400000000001</v>
      </c>
      <c r="Q120" s="193" t="str">
        <f t="shared" si="41"/>
        <v>-</v>
      </c>
      <c r="R120" s="193">
        <f t="shared" si="146"/>
        <v>0</v>
      </c>
      <c r="S120" s="193" t="str">
        <f t="shared" si="42"/>
        <v>-</v>
      </c>
      <c r="T120" s="193">
        <f t="shared" si="147"/>
        <v>0</v>
      </c>
      <c r="U120" s="385" t="s">
        <v>503</v>
      </c>
    </row>
    <row r="121" spans="1:37" s="131" customFormat="1" ht="51.75" customHeight="1" outlineLevel="1" x14ac:dyDescent="0.25">
      <c r="A121" s="233"/>
      <c r="B121" s="225" t="s">
        <v>303</v>
      </c>
      <c r="C121" s="199">
        <f t="shared" si="141"/>
        <v>32526.9</v>
      </c>
      <c r="D121" s="199">
        <v>32526.9</v>
      </c>
      <c r="E121" s="199">
        <v>0</v>
      </c>
      <c r="F121" s="199">
        <v>0</v>
      </c>
      <c r="G121" s="199">
        <v>0</v>
      </c>
      <c r="H121" s="193">
        <f t="shared" si="143"/>
        <v>22451.5</v>
      </c>
      <c r="I121" s="199">
        <v>22451.5</v>
      </c>
      <c r="J121" s="199">
        <v>0</v>
      </c>
      <c r="K121" s="199">
        <v>0</v>
      </c>
      <c r="L121" s="199">
        <v>0</v>
      </c>
      <c r="M121" s="199">
        <f t="shared" si="39"/>
        <v>69.024407490415612</v>
      </c>
      <c r="N121" s="199">
        <f t="shared" si="144"/>
        <v>10075.400000000001</v>
      </c>
      <c r="O121" s="199">
        <f t="shared" si="40"/>
        <v>69.024407490415612</v>
      </c>
      <c r="P121" s="199">
        <f t="shared" si="145"/>
        <v>10075.400000000001</v>
      </c>
      <c r="Q121" s="199" t="str">
        <f t="shared" si="41"/>
        <v>-</v>
      </c>
      <c r="R121" s="199">
        <f t="shared" si="146"/>
        <v>0</v>
      </c>
      <c r="S121" s="199" t="str">
        <f t="shared" si="42"/>
        <v>-</v>
      </c>
      <c r="T121" s="199">
        <f t="shared" si="147"/>
        <v>0</v>
      </c>
      <c r="U121" s="386"/>
    </row>
    <row r="122" spans="1:37" s="16" customFormat="1" ht="59.25" customHeight="1" x14ac:dyDescent="0.25">
      <c r="A122" s="46">
        <v>6</v>
      </c>
      <c r="B122" s="13" t="s">
        <v>108</v>
      </c>
      <c r="C122" s="129">
        <f t="shared" si="141"/>
        <v>169205.15000000002</v>
      </c>
      <c r="D122" s="129">
        <f>D123+D133+D143+D154+D157</f>
        <v>154887.45000000001</v>
      </c>
      <c r="E122" s="129">
        <f>E123+E133+E143+E154+E157</f>
        <v>14317.7</v>
      </c>
      <c r="F122" s="14">
        <f>F123+F133+F143+F154+F157</f>
        <v>0</v>
      </c>
      <c r="G122" s="14">
        <f>G123+G133+G143+G154+G157</f>
        <v>11364.9</v>
      </c>
      <c r="H122" s="14">
        <f>SUM(I122:K122)</f>
        <v>152899.1</v>
      </c>
      <c r="I122" s="14">
        <f>I123+I133+I143+I154+I157</f>
        <v>141319.70000000001</v>
      </c>
      <c r="J122" s="14">
        <f>J123+J133+J143+J154+J157</f>
        <v>11579.400000000001</v>
      </c>
      <c r="K122" s="14">
        <f>K123+K133+K143+K154+K157</f>
        <v>0</v>
      </c>
      <c r="L122" s="14">
        <f>L123+L133+L143+L154+L157</f>
        <v>7405.4</v>
      </c>
      <c r="M122" s="14">
        <f>IFERROR(H122/C122*100,"-")</f>
        <v>90.363147930190053</v>
      </c>
      <c r="N122" s="14">
        <f t="shared" si="144"/>
        <v>16306.050000000017</v>
      </c>
      <c r="O122" s="14">
        <f t="shared" si="40"/>
        <v>91.240252196030085</v>
      </c>
      <c r="P122" s="14">
        <f t="shared" si="145"/>
        <v>13567.75</v>
      </c>
      <c r="Q122" s="14">
        <f t="shared" si="41"/>
        <v>80.87472149856471</v>
      </c>
      <c r="R122" s="14">
        <f t="shared" si="146"/>
        <v>2738.2999999999993</v>
      </c>
      <c r="S122" s="14" t="str">
        <f t="shared" si="42"/>
        <v>-</v>
      </c>
      <c r="T122" s="14">
        <f t="shared" si="147"/>
        <v>0</v>
      </c>
      <c r="U122" s="115"/>
    </row>
    <row r="123" spans="1:37" s="31" customFormat="1" ht="25.5" outlineLevel="1" x14ac:dyDescent="0.25">
      <c r="A123" s="110"/>
      <c r="B123" s="123" t="s">
        <v>83</v>
      </c>
      <c r="C123" s="49">
        <f>SUM(D123:F123)</f>
        <v>117006.8</v>
      </c>
      <c r="D123" s="249">
        <f>SUM(D124:D132)</f>
        <v>115254.8</v>
      </c>
      <c r="E123" s="49">
        <f>SUM(E124:E132)</f>
        <v>1752</v>
      </c>
      <c r="F123" s="49">
        <f>SUM(F124:F131)</f>
        <v>0</v>
      </c>
      <c r="G123" s="49">
        <f>SUM(G124:G131)</f>
        <v>11364.9</v>
      </c>
      <c r="H123" s="49">
        <f t="shared" si="143"/>
        <v>113160.20000000001</v>
      </c>
      <c r="I123" s="49">
        <f>SUM(I124:I131)</f>
        <v>112110.20000000001</v>
      </c>
      <c r="J123" s="49">
        <f>SUM(J124:J131)</f>
        <v>1050</v>
      </c>
      <c r="K123" s="49">
        <f>SUM(K124:K131)</f>
        <v>0</v>
      </c>
      <c r="L123" s="49">
        <f>SUM(L124:L131)</f>
        <v>7405.4</v>
      </c>
      <c r="M123" s="28">
        <f t="shared" si="39"/>
        <v>96.712498760755793</v>
      </c>
      <c r="N123" s="28">
        <f>C123-H123</f>
        <v>3846.5999999999913</v>
      </c>
      <c r="O123" s="28">
        <f t="shared" si="40"/>
        <v>97.271610379784619</v>
      </c>
      <c r="P123" s="28">
        <f t="shared" si="145"/>
        <v>3144.5999999999913</v>
      </c>
      <c r="Q123" s="28">
        <f t="shared" si="41"/>
        <v>59.931506849315063</v>
      </c>
      <c r="R123" s="28">
        <f t="shared" si="146"/>
        <v>702</v>
      </c>
      <c r="S123" s="28" t="str">
        <f t="shared" si="42"/>
        <v>-</v>
      </c>
      <c r="T123" s="28">
        <f t="shared" si="147"/>
        <v>0</v>
      </c>
      <c r="U123" s="113"/>
      <c r="V123" s="87"/>
      <c r="W123" s="87"/>
      <c r="X123" s="87"/>
      <c r="Y123" s="87"/>
      <c r="Z123" s="87"/>
      <c r="AA123" s="87"/>
      <c r="AB123" s="87"/>
      <c r="AC123" s="87"/>
      <c r="AD123" s="87"/>
      <c r="AE123" s="87"/>
      <c r="AF123" s="87"/>
      <c r="AG123" s="87"/>
      <c r="AH123" s="87"/>
      <c r="AI123" s="87"/>
      <c r="AJ123" s="87"/>
      <c r="AK123" s="87"/>
    </row>
    <row r="124" spans="1:37" s="31" customFormat="1" ht="38.25" outlineLevel="2" x14ac:dyDescent="0.25">
      <c r="A124" s="130"/>
      <c r="B124" s="122" t="s">
        <v>84</v>
      </c>
      <c r="C124" s="56">
        <f t="shared" si="141"/>
        <v>4100</v>
      </c>
      <c r="D124" s="44">
        <v>4100</v>
      </c>
      <c r="E124" s="44">
        <v>0</v>
      </c>
      <c r="F124" s="44">
        <v>0</v>
      </c>
      <c r="G124" s="44">
        <v>0</v>
      </c>
      <c r="H124" s="44">
        <f t="shared" si="143"/>
        <v>3478.1</v>
      </c>
      <c r="I124" s="44">
        <v>3478.1</v>
      </c>
      <c r="J124" s="44">
        <v>0</v>
      </c>
      <c r="K124" s="44">
        <v>0</v>
      </c>
      <c r="L124" s="44">
        <v>0</v>
      </c>
      <c r="M124" s="35">
        <f t="shared" si="39"/>
        <v>84.831707317073167</v>
      </c>
      <c r="N124" s="35">
        <f t="shared" si="144"/>
        <v>621.90000000000009</v>
      </c>
      <c r="O124" s="35">
        <f t="shared" si="40"/>
        <v>84.831707317073167</v>
      </c>
      <c r="P124" s="35">
        <f t="shared" si="145"/>
        <v>621.90000000000009</v>
      </c>
      <c r="Q124" s="35" t="str">
        <f t="shared" si="41"/>
        <v>-</v>
      </c>
      <c r="R124" s="35">
        <f t="shared" si="146"/>
        <v>0</v>
      </c>
      <c r="S124" s="35" t="str">
        <f t="shared" si="42"/>
        <v>-</v>
      </c>
      <c r="T124" s="35">
        <f t="shared" si="147"/>
        <v>0</v>
      </c>
      <c r="U124" s="113" t="s">
        <v>1002</v>
      </c>
    </row>
    <row r="125" spans="1:37" s="31" customFormat="1" ht="55.5" customHeight="1" outlineLevel="2" x14ac:dyDescent="0.25">
      <c r="A125" s="130"/>
      <c r="B125" s="122" t="s">
        <v>85</v>
      </c>
      <c r="C125" s="56">
        <f t="shared" si="141"/>
        <v>67726.600000000006</v>
      </c>
      <c r="D125" s="44">
        <v>66900.600000000006</v>
      </c>
      <c r="E125" s="44">
        <v>826</v>
      </c>
      <c r="F125" s="44">
        <v>0</v>
      </c>
      <c r="G125" s="44">
        <v>5283</v>
      </c>
      <c r="H125" s="44">
        <f t="shared" si="143"/>
        <v>65749.3</v>
      </c>
      <c r="I125" s="44">
        <v>65043.3</v>
      </c>
      <c r="J125" s="44">
        <v>706</v>
      </c>
      <c r="K125" s="44">
        <v>0</v>
      </c>
      <c r="L125" s="44">
        <v>4048.8</v>
      </c>
      <c r="M125" s="35">
        <f t="shared" si="39"/>
        <v>97.080467644913512</v>
      </c>
      <c r="N125" s="35">
        <f t="shared" si="144"/>
        <v>1977.3000000000029</v>
      </c>
      <c r="O125" s="35">
        <f t="shared" si="40"/>
        <v>97.223791714872505</v>
      </c>
      <c r="P125" s="35">
        <f t="shared" si="145"/>
        <v>1857.3000000000029</v>
      </c>
      <c r="Q125" s="35">
        <f t="shared" si="41"/>
        <v>85.472154963680396</v>
      </c>
      <c r="R125" s="35">
        <f t="shared" si="146"/>
        <v>120</v>
      </c>
      <c r="S125" s="35" t="str">
        <f t="shared" si="42"/>
        <v>-</v>
      </c>
      <c r="T125" s="35">
        <f t="shared" si="147"/>
        <v>0</v>
      </c>
      <c r="U125" s="111"/>
    </row>
    <row r="126" spans="1:37" s="31" customFormat="1" ht="55.5" customHeight="1" outlineLevel="2" x14ac:dyDescent="0.25">
      <c r="A126" s="130"/>
      <c r="B126" s="122" t="s">
        <v>109</v>
      </c>
      <c r="C126" s="56">
        <f t="shared" si="141"/>
        <v>23501.5</v>
      </c>
      <c r="D126" s="44">
        <v>23067.5</v>
      </c>
      <c r="E126" s="44">
        <v>434</v>
      </c>
      <c r="F126" s="44">
        <v>0</v>
      </c>
      <c r="G126" s="44">
        <v>6000</v>
      </c>
      <c r="H126" s="44">
        <f t="shared" si="143"/>
        <v>23044</v>
      </c>
      <c r="I126" s="44">
        <v>22900</v>
      </c>
      <c r="J126" s="44">
        <v>144</v>
      </c>
      <c r="K126" s="44">
        <v>0</v>
      </c>
      <c r="L126" s="44">
        <v>3274.7</v>
      </c>
      <c r="M126" s="35">
        <f t="shared" si="39"/>
        <v>98.053315745803459</v>
      </c>
      <c r="N126" s="35">
        <f t="shared" si="144"/>
        <v>457.5</v>
      </c>
      <c r="O126" s="35">
        <f>IFERROR(I126/D126*100,"-")</f>
        <v>99.273870163650159</v>
      </c>
      <c r="P126" s="35">
        <f t="shared" si="145"/>
        <v>167.5</v>
      </c>
      <c r="Q126" s="35" t="str">
        <f>IFERROR(#REF!/E126*100,"-")</f>
        <v>-</v>
      </c>
      <c r="R126" s="35">
        <f t="shared" si="146"/>
        <v>290</v>
      </c>
      <c r="S126" s="35" t="str">
        <f t="shared" si="42"/>
        <v>-</v>
      </c>
      <c r="T126" s="35">
        <f t="shared" si="147"/>
        <v>0</v>
      </c>
      <c r="U126" s="113"/>
    </row>
    <row r="127" spans="1:37" s="31" customFormat="1" ht="55.5" customHeight="1" outlineLevel="2" x14ac:dyDescent="0.25">
      <c r="A127" s="130"/>
      <c r="B127" s="122" t="s">
        <v>110</v>
      </c>
      <c r="C127" s="56">
        <f>SUM(D127:F127)</f>
        <v>3734.3</v>
      </c>
      <c r="D127" s="44">
        <v>3734.3</v>
      </c>
      <c r="E127" s="44">
        <v>0</v>
      </c>
      <c r="F127" s="44">
        <v>0</v>
      </c>
      <c r="G127" s="44">
        <v>81.900000000000006</v>
      </c>
      <c r="H127" s="44">
        <f t="shared" si="143"/>
        <v>3734.3</v>
      </c>
      <c r="I127" s="44">
        <v>3734.3</v>
      </c>
      <c r="J127" s="44">
        <v>0</v>
      </c>
      <c r="K127" s="44">
        <v>0</v>
      </c>
      <c r="L127" s="44">
        <v>81.900000000000006</v>
      </c>
      <c r="M127" s="35">
        <f t="shared" si="39"/>
        <v>100</v>
      </c>
      <c r="N127" s="35">
        <f t="shared" si="144"/>
        <v>0</v>
      </c>
      <c r="O127" s="35">
        <f t="shared" si="40"/>
        <v>100</v>
      </c>
      <c r="P127" s="35">
        <f t="shared" si="145"/>
        <v>0</v>
      </c>
      <c r="Q127" s="35" t="str">
        <f t="shared" si="41"/>
        <v>-</v>
      </c>
      <c r="R127" s="35">
        <f t="shared" si="146"/>
        <v>0</v>
      </c>
      <c r="S127" s="35" t="str">
        <f t="shared" si="42"/>
        <v>-</v>
      </c>
      <c r="T127" s="35">
        <f t="shared" si="147"/>
        <v>0</v>
      </c>
    </row>
    <row r="128" spans="1:37" s="31" customFormat="1" ht="76.5" customHeight="1" outlineLevel="2" x14ac:dyDescent="0.25">
      <c r="A128" s="130"/>
      <c r="B128" s="122" t="s">
        <v>111</v>
      </c>
      <c r="C128" s="56">
        <f t="shared" si="141"/>
        <v>16000</v>
      </c>
      <c r="D128" s="44">
        <v>15800</v>
      </c>
      <c r="E128" s="44">
        <v>200</v>
      </c>
      <c r="F128" s="44">
        <v>0</v>
      </c>
      <c r="G128" s="44">
        <v>0</v>
      </c>
      <c r="H128" s="44">
        <f t="shared" si="143"/>
        <v>15988</v>
      </c>
      <c r="I128" s="44">
        <v>15788</v>
      </c>
      <c r="J128" s="44">
        <v>200</v>
      </c>
      <c r="K128" s="44">
        <v>0</v>
      </c>
      <c r="L128" s="44">
        <v>0</v>
      </c>
      <c r="M128" s="35">
        <f t="shared" si="39"/>
        <v>99.924999999999997</v>
      </c>
      <c r="N128" s="35">
        <f t="shared" si="144"/>
        <v>12</v>
      </c>
      <c r="O128" s="35">
        <f t="shared" si="40"/>
        <v>99.924050632911388</v>
      </c>
      <c r="P128" s="35">
        <f t="shared" si="145"/>
        <v>12</v>
      </c>
      <c r="Q128" s="35">
        <f t="shared" si="41"/>
        <v>100</v>
      </c>
      <c r="R128" s="35">
        <f t="shared" si="146"/>
        <v>0</v>
      </c>
      <c r="S128" s="35" t="str">
        <f t="shared" si="42"/>
        <v>-</v>
      </c>
      <c r="T128" s="35">
        <f t="shared" si="147"/>
        <v>0</v>
      </c>
      <c r="U128" s="113"/>
    </row>
    <row r="129" spans="1:21" s="131" customFormat="1" ht="57" customHeight="1" outlineLevel="2" x14ac:dyDescent="0.25">
      <c r="A129" s="239"/>
      <c r="B129" s="225" t="s">
        <v>347</v>
      </c>
      <c r="C129" s="217">
        <f t="shared" ref="C129" si="149">SUM(D129:F129)</f>
        <v>113</v>
      </c>
      <c r="D129" s="199">
        <v>113</v>
      </c>
      <c r="E129" s="199">
        <v>0</v>
      </c>
      <c r="F129" s="199">
        <v>0</v>
      </c>
      <c r="G129" s="199">
        <v>0</v>
      </c>
      <c r="H129" s="199">
        <f t="shared" ref="H129" si="150">SUM(I129:K129)</f>
        <v>113</v>
      </c>
      <c r="I129" s="199">
        <v>113</v>
      </c>
      <c r="J129" s="199">
        <v>0</v>
      </c>
      <c r="K129" s="199">
        <v>0</v>
      </c>
      <c r="L129" s="199">
        <v>0</v>
      </c>
      <c r="M129" s="238">
        <f t="shared" ref="M129" si="151">IFERROR(H129/C129*100,"-")</f>
        <v>100</v>
      </c>
      <c r="N129" s="238">
        <f t="shared" ref="N129" si="152">C129-H129</f>
        <v>0</v>
      </c>
      <c r="O129" s="238">
        <f t="shared" ref="O129" si="153">IFERROR(I129/D129*100,"-")</f>
        <v>100</v>
      </c>
      <c r="P129" s="238">
        <f t="shared" ref="P129" si="154">D129-I129</f>
        <v>0</v>
      </c>
      <c r="Q129" s="238" t="str">
        <f t="shared" ref="Q129" si="155">IFERROR(J129/E129*100,"-")</f>
        <v>-</v>
      </c>
      <c r="R129" s="238">
        <f t="shared" ref="R129" si="156">E129-J129</f>
        <v>0</v>
      </c>
      <c r="S129" s="238" t="str">
        <f t="shared" ref="S129" si="157">IFERROR(K129/F129*100,"-")</f>
        <v>-</v>
      </c>
      <c r="T129" s="238">
        <f t="shared" ref="T129" si="158">F129-K129</f>
        <v>0</v>
      </c>
      <c r="U129" s="113" t="s">
        <v>888</v>
      </c>
    </row>
    <row r="130" spans="1:21" s="131" customFormat="1" ht="51" outlineLevel="2" x14ac:dyDescent="0.25">
      <c r="A130" s="239"/>
      <c r="B130" s="225" t="s">
        <v>348</v>
      </c>
      <c r="C130" s="217">
        <f t="shared" si="141"/>
        <v>103</v>
      </c>
      <c r="D130" s="199">
        <v>103</v>
      </c>
      <c r="E130" s="199">
        <v>0</v>
      </c>
      <c r="F130" s="199">
        <v>0</v>
      </c>
      <c r="G130" s="199">
        <v>0</v>
      </c>
      <c r="H130" s="199">
        <f t="shared" si="143"/>
        <v>103</v>
      </c>
      <c r="I130" s="199">
        <v>103</v>
      </c>
      <c r="J130" s="199">
        <v>0</v>
      </c>
      <c r="K130" s="199">
        <v>0</v>
      </c>
      <c r="L130" s="199">
        <v>0</v>
      </c>
      <c r="M130" s="238">
        <f t="shared" si="39"/>
        <v>100</v>
      </c>
      <c r="N130" s="238">
        <f t="shared" si="144"/>
        <v>0</v>
      </c>
      <c r="O130" s="238">
        <f t="shared" si="40"/>
        <v>100</v>
      </c>
      <c r="P130" s="238">
        <f t="shared" si="145"/>
        <v>0</v>
      </c>
      <c r="Q130" s="238" t="str">
        <f t="shared" si="41"/>
        <v>-</v>
      </c>
      <c r="R130" s="238">
        <f t="shared" si="146"/>
        <v>0</v>
      </c>
      <c r="S130" s="238" t="str">
        <f t="shared" si="42"/>
        <v>-</v>
      </c>
      <c r="T130" s="238">
        <f t="shared" si="147"/>
        <v>0</v>
      </c>
      <c r="U130" s="31" t="s">
        <v>889</v>
      </c>
    </row>
    <row r="131" spans="1:21" s="31" customFormat="1" ht="42.75" customHeight="1" outlineLevel="2" x14ac:dyDescent="0.25">
      <c r="A131" s="130"/>
      <c r="B131" s="122" t="s">
        <v>890</v>
      </c>
      <c r="C131" s="56">
        <f t="shared" si="141"/>
        <v>1421</v>
      </c>
      <c r="D131" s="44">
        <v>1421</v>
      </c>
      <c r="E131" s="44"/>
      <c r="F131" s="44"/>
      <c r="G131" s="44"/>
      <c r="H131" s="44">
        <f t="shared" si="143"/>
        <v>950.5</v>
      </c>
      <c r="I131" s="44">
        <v>950.5</v>
      </c>
      <c r="J131" s="44"/>
      <c r="K131" s="44"/>
      <c r="L131" s="44"/>
      <c r="M131" s="35">
        <f t="shared" ref="M131" si="159">IFERROR(H131/C131*100,"-")</f>
        <v>66.889514426460238</v>
      </c>
      <c r="N131" s="35">
        <f t="shared" ref="N131" si="160">C131-H131</f>
        <v>470.5</v>
      </c>
      <c r="O131" s="35">
        <f t="shared" ref="O131" si="161">IFERROR(I131/D131*100,"-")</f>
        <v>66.889514426460238</v>
      </c>
      <c r="P131" s="35">
        <f t="shared" ref="P131" si="162">D131-I131</f>
        <v>470.5</v>
      </c>
      <c r="Q131" s="35" t="str">
        <f t="shared" ref="Q131" si="163">IFERROR(J131/E131*100,"-")</f>
        <v>-</v>
      </c>
      <c r="R131" s="35">
        <f t="shared" ref="R131" si="164">E131-J131</f>
        <v>0</v>
      </c>
      <c r="S131" s="35" t="str">
        <f t="shared" ref="S131" si="165">IFERROR(K131/F131*100,"-")</f>
        <v>-</v>
      </c>
      <c r="T131" s="35">
        <f t="shared" ref="T131" si="166">F131-K131</f>
        <v>0</v>
      </c>
      <c r="U131" s="25" t="s">
        <v>1096</v>
      </c>
    </row>
    <row r="132" spans="1:21" s="31" customFormat="1" ht="42.75" customHeight="1" outlineLevel="2" x14ac:dyDescent="0.25">
      <c r="A132" s="182"/>
      <c r="B132" s="122" t="s">
        <v>945</v>
      </c>
      <c r="C132" s="217">
        <f t="shared" si="141"/>
        <v>307.39999999999998</v>
      </c>
      <c r="D132" s="44">
        <v>15.4</v>
      </c>
      <c r="E132" s="44">
        <v>292</v>
      </c>
      <c r="F132" s="180"/>
      <c r="G132" s="180"/>
      <c r="H132" s="199">
        <f t="shared" si="143"/>
        <v>0</v>
      </c>
      <c r="I132" s="180"/>
      <c r="J132" s="180"/>
      <c r="K132" s="180"/>
      <c r="L132" s="180"/>
      <c r="M132" s="238">
        <f t="shared" si="39"/>
        <v>0</v>
      </c>
      <c r="N132" s="238">
        <f t="shared" si="144"/>
        <v>307.39999999999998</v>
      </c>
      <c r="O132" s="238">
        <f t="shared" si="40"/>
        <v>0</v>
      </c>
      <c r="P132" s="238">
        <f t="shared" si="145"/>
        <v>15.4</v>
      </c>
      <c r="Q132" s="181"/>
      <c r="R132" s="181"/>
      <c r="S132" s="181"/>
      <c r="T132" s="181"/>
      <c r="U132" s="134"/>
    </row>
    <row r="133" spans="1:21" s="31" customFormat="1" ht="38.25" outlineLevel="1" x14ac:dyDescent="0.25">
      <c r="A133" s="110"/>
      <c r="B133" s="123" t="s">
        <v>86</v>
      </c>
      <c r="C133" s="49">
        <f t="shared" si="141"/>
        <v>27972.700000000004</v>
      </c>
      <c r="D133" s="49">
        <f>SUM(D134:D142)</f>
        <v>21597.300000000003</v>
      </c>
      <c r="E133" s="49">
        <f>SUM(E134:E142)</f>
        <v>6375.4</v>
      </c>
      <c r="F133" s="49">
        <f>SUM(F134:F142)</f>
        <v>0</v>
      </c>
      <c r="G133" s="49">
        <f>SUM(G134:G142)</f>
        <v>0</v>
      </c>
      <c r="H133" s="49">
        <f t="shared" si="143"/>
        <v>19477.099999999999</v>
      </c>
      <c r="I133" s="49">
        <f>SUM(I134:I142)</f>
        <v>15137.999999999998</v>
      </c>
      <c r="J133" s="49">
        <f>SUM(J134:J142)</f>
        <v>4339.1000000000004</v>
      </c>
      <c r="K133" s="49">
        <f>SUM(K134:K142)</f>
        <v>0</v>
      </c>
      <c r="L133" s="49">
        <f>SUM(L134:L142)</f>
        <v>0</v>
      </c>
      <c r="M133" s="28">
        <f t="shared" si="39"/>
        <v>69.62895966424405</v>
      </c>
      <c r="N133" s="28">
        <f t="shared" si="144"/>
        <v>8495.6000000000058</v>
      </c>
      <c r="O133" s="28">
        <f t="shared" si="40"/>
        <v>70.092094845188967</v>
      </c>
      <c r="P133" s="28">
        <f t="shared" si="145"/>
        <v>6459.3000000000047</v>
      </c>
      <c r="Q133" s="28">
        <f t="shared" si="41"/>
        <v>68.060043291401328</v>
      </c>
      <c r="R133" s="28">
        <f t="shared" si="146"/>
        <v>2036.2999999999993</v>
      </c>
      <c r="S133" s="28" t="str">
        <f t="shared" si="42"/>
        <v>-</v>
      </c>
      <c r="T133" s="28">
        <f t="shared" si="147"/>
        <v>0</v>
      </c>
      <c r="U133" s="250"/>
    </row>
    <row r="134" spans="1:21" s="31" customFormat="1" ht="82.5" customHeight="1" outlineLevel="2" x14ac:dyDescent="0.25">
      <c r="A134" s="132"/>
      <c r="B134" s="122" t="s">
        <v>87</v>
      </c>
      <c r="C134" s="56">
        <f t="shared" si="141"/>
        <v>884.2</v>
      </c>
      <c r="D134" s="44">
        <v>884.2</v>
      </c>
      <c r="E134" s="44">
        <v>0</v>
      </c>
      <c r="F134" s="44">
        <v>0</v>
      </c>
      <c r="G134" s="44">
        <v>0</v>
      </c>
      <c r="H134" s="44">
        <f t="shared" si="143"/>
        <v>543.9</v>
      </c>
      <c r="I134" s="44">
        <v>543.9</v>
      </c>
      <c r="J134" s="44">
        <v>0</v>
      </c>
      <c r="K134" s="44">
        <v>0</v>
      </c>
      <c r="L134" s="44">
        <v>0</v>
      </c>
      <c r="M134" s="35">
        <f t="shared" si="39"/>
        <v>61.513232300384523</v>
      </c>
      <c r="N134" s="35">
        <f t="shared" si="144"/>
        <v>340.30000000000007</v>
      </c>
      <c r="O134" s="35">
        <f t="shared" si="40"/>
        <v>61.513232300384523</v>
      </c>
      <c r="P134" s="35">
        <f t="shared" si="145"/>
        <v>340.30000000000007</v>
      </c>
      <c r="Q134" s="35" t="str">
        <f t="shared" si="41"/>
        <v>-</v>
      </c>
      <c r="R134" s="35">
        <f t="shared" si="146"/>
        <v>0</v>
      </c>
      <c r="S134" s="35" t="str">
        <f t="shared" si="42"/>
        <v>-</v>
      </c>
      <c r="T134" s="35">
        <f t="shared" si="147"/>
        <v>0</v>
      </c>
      <c r="U134" s="113" t="s">
        <v>1003</v>
      </c>
    </row>
    <row r="135" spans="1:21" s="131" customFormat="1" ht="49.5" customHeight="1" outlineLevel="2" x14ac:dyDescent="0.25">
      <c r="A135" s="240"/>
      <c r="B135" s="225" t="s">
        <v>88</v>
      </c>
      <c r="C135" s="56">
        <f t="shared" si="141"/>
        <v>10268.200000000001</v>
      </c>
      <c r="D135" s="199">
        <v>10268.200000000001</v>
      </c>
      <c r="E135" s="199">
        <v>0</v>
      </c>
      <c r="F135" s="199">
        <v>0</v>
      </c>
      <c r="G135" s="199">
        <v>0</v>
      </c>
      <c r="H135" s="199">
        <f t="shared" si="143"/>
        <v>7246.2</v>
      </c>
      <c r="I135" s="199">
        <v>7246.2</v>
      </c>
      <c r="J135" s="199">
        <v>0</v>
      </c>
      <c r="K135" s="199">
        <v>0</v>
      </c>
      <c r="L135" s="199">
        <v>0</v>
      </c>
      <c r="M135" s="238">
        <f t="shared" ref="M135:M161" si="167">IFERROR(H135/C135*100,"-")</f>
        <v>70.569330554527568</v>
      </c>
      <c r="N135" s="238">
        <f t="shared" si="144"/>
        <v>3022.0000000000009</v>
      </c>
      <c r="O135" s="238">
        <f t="shared" ref="O135:O161" si="168">IFERROR(I135/D135*100,"-")</f>
        <v>70.569330554527568</v>
      </c>
      <c r="P135" s="238">
        <f t="shared" si="145"/>
        <v>3022.0000000000009</v>
      </c>
      <c r="Q135" s="238" t="str">
        <f t="shared" ref="Q135:Q161" si="169">IFERROR(J135/E135*100,"-")</f>
        <v>-</v>
      </c>
      <c r="R135" s="238">
        <f t="shared" si="146"/>
        <v>0</v>
      </c>
      <c r="S135" s="238" t="str">
        <f t="shared" ref="S135:S161" si="170">IFERROR(K135/F135*100,"-")</f>
        <v>-</v>
      </c>
      <c r="T135" s="238">
        <f t="shared" si="147"/>
        <v>0</v>
      </c>
      <c r="U135" s="213"/>
    </row>
    <row r="136" spans="1:21" s="131" customFormat="1" ht="32.25" customHeight="1" outlineLevel="2" x14ac:dyDescent="0.25">
      <c r="A136" s="240"/>
      <c r="B136" s="225" t="s">
        <v>891</v>
      </c>
      <c r="C136" s="56">
        <f t="shared" si="141"/>
        <v>100</v>
      </c>
      <c r="D136" s="199">
        <v>0</v>
      </c>
      <c r="E136" s="199">
        <v>100</v>
      </c>
      <c r="F136" s="199"/>
      <c r="G136" s="199"/>
      <c r="H136" s="199">
        <f t="shared" si="143"/>
        <v>100</v>
      </c>
      <c r="I136" s="199"/>
      <c r="J136" s="199">
        <v>100</v>
      </c>
      <c r="K136" s="199"/>
      <c r="L136" s="199"/>
      <c r="M136" s="238">
        <f t="shared" ref="M136" si="171">IFERROR(H136/C136*100,"-")</f>
        <v>100</v>
      </c>
      <c r="N136" s="238">
        <f t="shared" ref="N136" si="172">C136-H136</f>
        <v>0</v>
      </c>
      <c r="O136" s="238" t="str">
        <f t="shared" ref="O136" si="173">IFERROR(I136/D136*100,"-")</f>
        <v>-</v>
      </c>
      <c r="P136" s="238">
        <f t="shared" ref="P136" si="174">D136-I136</f>
        <v>0</v>
      </c>
      <c r="Q136" s="238">
        <f t="shared" ref="Q136" si="175">IFERROR(J136/E136*100,"-")</f>
        <v>100</v>
      </c>
      <c r="R136" s="238">
        <f t="shared" ref="R136" si="176">E136-J136</f>
        <v>0</v>
      </c>
      <c r="S136" s="238" t="str">
        <f t="shared" ref="S136" si="177">IFERROR(K136/F136*100,"-")</f>
        <v>-</v>
      </c>
      <c r="T136" s="238">
        <f t="shared" ref="T136" si="178">F136-K136</f>
        <v>0</v>
      </c>
      <c r="U136" s="113" t="s">
        <v>1095</v>
      </c>
    </row>
    <row r="137" spans="1:21" s="131" customFormat="1" outlineLevel="2" x14ac:dyDescent="0.25">
      <c r="A137" s="239"/>
      <c r="B137" s="225" t="s">
        <v>89</v>
      </c>
      <c r="C137" s="56">
        <f t="shared" si="141"/>
        <v>16404.5</v>
      </c>
      <c r="D137" s="199">
        <v>10129.1</v>
      </c>
      <c r="E137" s="199">
        <v>6275.4</v>
      </c>
      <c r="F137" s="199">
        <v>0</v>
      </c>
      <c r="G137" s="199">
        <v>0</v>
      </c>
      <c r="H137" s="199">
        <f t="shared" si="143"/>
        <v>11451.1</v>
      </c>
      <c r="I137" s="199">
        <v>7212</v>
      </c>
      <c r="J137" s="199">
        <v>4239.1000000000004</v>
      </c>
      <c r="K137" s="199">
        <v>0</v>
      </c>
      <c r="L137" s="199">
        <v>0</v>
      </c>
      <c r="M137" s="238">
        <f t="shared" si="167"/>
        <v>69.80462677923741</v>
      </c>
      <c r="N137" s="238">
        <f t="shared" si="144"/>
        <v>4953.3999999999996</v>
      </c>
      <c r="O137" s="238">
        <f t="shared" si="168"/>
        <v>71.200797701671419</v>
      </c>
      <c r="P137" s="238">
        <f t="shared" si="145"/>
        <v>2917.1000000000004</v>
      </c>
      <c r="Q137" s="238">
        <f t="shared" si="169"/>
        <v>67.551072441597356</v>
      </c>
      <c r="R137" s="238">
        <f>E137-J137</f>
        <v>2036.2999999999993</v>
      </c>
      <c r="S137" s="238" t="str">
        <f t="shared" si="170"/>
        <v>-</v>
      </c>
      <c r="T137" s="238">
        <f t="shared" si="147"/>
        <v>0</v>
      </c>
      <c r="U137" s="213" t="s">
        <v>1004</v>
      </c>
    </row>
    <row r="138" spans="1:21" s="31" customFormat="1" ht="45" outlineLevel="2" x14ac:dyDescent="0.25">
      <c r="A138" s="130"/>
      <c r="B138" s="122" t="s">
        <v>90</v>
      </c>
      <c r="C138" s="56">
        <f t="shared" si="141"/>
        <v>105</v>
      </c>
      <c r="D138" s="44">
        <v>105</v>
      </c>
      <c r="E138" s="44">
        <v>0</v>
      </c>
      <c r="F138" s="44">
        <v>0</v>
      </c>
      <c r="G138" s="44">
        <v>0</v>
      </c>
      <c r="H138" s="44">
        <f t="shared" si="143"/>
        <v>75</v>
      </c>
      <c r="I138" s="44">
        <v>75</v>
      </c>
      <c r="J138" s="44">
        <v>0</v>
      </c>
      <c r="K138" s="44">
        <v>0</v>
      </c>
      <c r="L138" s="44">
        <v>0</v>
      </c>
      <c r="M138" s="35">
        <f t="shared" si="167"/>
        <v>71.428571428571431</v>
      </c>
      <c r="N138" s="35">
        <f t="shared" si="144"/>
        <v>30</v>
      </c>
      <c r="O138" s="35">
        <f t="shared" si="168"/>
        <v>71.428571428571431</v>
      </c>
      <c r="P138" s="35">
        <f t="shared" si="145"/>
        <v>30</v>
      </c>
      <c r="Q138" s="35" t="str">
        <f t="shared" si="169"/>
        <v>-</v>
      </c>
      <c r="R138" s="35">
        <f t="shared" si="146"/>
        <v>0</v>
      </c>
      <c r="S138" s="35" t="str">
        <f t="shared" si="170"/>
        <v>-</v>
      </c>
      <c r="T138" s="35">
        <f t="shared" si="147"/>
        <v>0</v>
      </c>
      <c r="U138" s="113" t="s">
        <v>349</v>
      </c>
    </row>
    <row r="139" spans="1:21" s="31" customFormat="1" ht="38.25" outlineLevel="2" x14ac:dyDescent="0.25">
      <c r="A139" s="130"/>
      <c r="B139" s="122" t="s">
        <v>91</v>
      </c>
      <c r="C139" s="56">
        <f t="shared" si="141"/>
        <v>122.4</v>
      </c>
      <c r="D139" s="44">
        <v>122.4</v>
      </c>
      <c r="E139" s="44">
        <v>0</v>
      </c>
      <c r="F139" s="44">
        <v>0</v>
      </c>
      <c r="G139" s="44">
        <v>0</v>
      </c>
      <c r="H139" s="44">
        <f t="shared" si="143"/>
        <v>22.5</v>
      </c>
      <c r="I139" s="44">
        <v>22.5</v>
      </c>
      <c r="J139" s="44">
        <v>0</v>
      </c>
      <c r="K139" s="44">
        <v>0</v>
      </c>
      <c r="L139" s="44">
        <v>0</v>
      </c>
      <c r="M139" s="35">
        <f t="shared" si="167"/>
        <v>18.382352941176467</v>
      </c>
      <c r="N139" s="35">
        <f t="shared" si="144"/>
        <v>99.9</v>
      </c>
      <c r="O139" s="35">
        <f t="shared" si="168"/>
        <v>18.382352941176467</v>
      </c>
      <c r="P139" s="35">
        <f t="shared" si="145"/>
        <v>99.9</v>
      </c>
      <c r="Q139" s="35" t="str">
        <f t="shared" si="169"/>
        <v>-</v>
      </c>
      <c r="R139" s="35">
        <f t="shared" si="146"/>
        <v>0</v>
      </c>
      <c r="S139" s="35" t="str">
        <f t="shared" si="170"/>
        <v>-</v>
      </c>
      <c r="T139" s="35">
        <f t="shared" si="147"/>
        <v>0</v>
      </c>
      <c r="U139" s="113" t="s">
        <v>892</v>
      </c>
    </row>
    <row r="140" spans="1:21" s="31" customFormat="1" ht="45" outlineLevel="2" x14ac:dyDescent="0.25">
      <c r="A140" s="132"/>
      <c r="B140" s="122" t="s">
        <v>92</v>
      </c>
      <c r="C140" s="56">
        <f t="shared" si="141"/>
        <v>23.4</v>
      </c>
      <c r="D140" s="44">
        <v>23.4</v>
      </c>
      <c r="E140" s="44">
        <v>0</v>
      </c>
      <c r="F140" s="44">
        <v>0</v>
      </c>
      <c r="G140" s="44">
        <v>0</v>
      </c>
      <c r="H140" s="44">
        <f t="shared" si="143"/>
        <v>23.4</v>
      </c>
      <c r="I140" s="44">
        <v>23.4</v>
      </c>
      <c r="J140" s="44">
        <v>0</v>
      </c>
      <c r="K140" s="44">
        <v>0</v>
      </c>
      <c r="L140" s="44">
        <v>0</v>
      </c>
      <c r="M140" s="35">
        <f t="shared" si="167"/>
        <v>100</v>
      </c>
      <c r="N140" s="35">
        <f t="shared" si="144"/>
        <v>0</v>
      </c>
      <c r="O140" s="35">
        <f t="shared" si="168"/>
        <v>100</v>
      </c>
      <c r="P140" s="35">
        <f t="shared" si="145"/>
        <v>0</v>
      </c>
      <c r="Q140" s="35" t="str">
        <f t="shared" si="169"/>
        <v>-</v>
      </c>
      <c r="R140" s="35">
        <f t="shared" si="146"/>
        <v>0</v>
      </c>
      <c r="S140" s="35" t="str">
        <f t="shared" si="170"/>
        <v>-</v>
      </c>
      <c r="T140" s="35">
        <f t="shared" si="147"/>
        <v>0</v>
      </c>
      <c r="U140" s="113" t="s">
        <v>893</v>
      </c>
    </row>
    <row r="141" spans="1:21" s="31" customFormat="1" ht="30" outlineLevel="2" x14ac:dyDescent="0.25">
      <c r="A141" s="130"/>
      <c r="B141" s="122" t="s">
        <v>93</v>
      </c>
      <c r="C141" s="56">
        <f t="shared" si="141"/>
        <v>53</v>
      </c>
      <c r="D141" s="44">
        <v>53</v>
      </c>
      <c r="E141" s="44">
        <v>0</v>
      </c>
      <c r="F141" s="44">
        <v>0</v>
      </c>
      <c r="G141" s="44">
        <v>0</v>
      </c>
      <c r="H141" s="44">
        <f t="shared" si="143"/>
        <v>15</v>
      </c>
      <c r="I141" s="44">
        <v>15</v>
      </c>
      <c r="J141" s="44">
        <v>0</v>
      </c>
      <c r="K141" s="44">
        <v>0</v>
      </c>
      <c r="L141" s="44">
        <v>0</v>
      </c>
      <c r="M141" s="35">
        <f t="shared" si="167"/>
        <v>28.30188679245283</v>
      </c>
      <c r="N141" s="35">
        <f t="shared" si="144"/>
        <v>38</v>
      </c>
      <c r="O141" s="35">
        <f t="shared" si="168"/>
        <v>28.30188679245283</v>
      </c>
      <c r="P141" s="35">
        <f t="shared" si="145"/>
        <v>38</v>
      </c>
      <c r="Q141" s="35" t="str">
        <f t="shared" si="169"/>
        <v>-</v>
      </c>
      <c r="R141" s="35">
        <f t="shared" si="146"/>
        <v>0</v>
      </c>
      <c r="S141" s="35" t="str">
        <f t="shared" si="170"/>
        <v>-</v>
      </c>
      <c r="T141" s="35">
        <f t="shared" si="147"/>
        <v>0</v>
      </c>
      <c r="U141" s="113" t="s">
        <v>350</v>
      </c>
    </row>
    <row r="142" spans="1:21" s="31" customFormat="1" ht="42" customHeight="1" outlineLevel="2" x14ac:dyDescent="0.25">
      <c r="A142" s="132"/>
      <c r="B142" s="122" t="s">
        <v>94</v>
      </c>
      <c r="C142" s="56">
        <f t="shared" si="141"/>
        <v>12</v>
      </c>
      <c r="D142" s="44">
        <v>12</v>
      </c>
      <c r="E142" s="44">
        <v>0</v>
      </c>
      <c r="F142" s="44">
        <v>0</v>
      </c>
      <c r="G142" s="44">
        <v>0</v>
      </c>
      <c r="H142" s="44">
        <f t="shared" si="143"/>
        <v>0</v>
      </c>
      <c r="I142" s="44">
        <v>0</v>
      </c>
      <c r="J142" s="44">
        <v>0</v>
      </c>
      <c r="K142" s="44">
        <v>0</v>
      </c>
      <c r="L142" s="44">
        <v>0</v>
      </c>
      <c r="M142" s="35">
        <f t="shared" si="167"/>
        <v>0</v>
      </c>
      <c r="N142" s="35">
        <f t="shared" si="144"/>
        <v>12</v>
      </c>
      <c r="O142" s="35">
        <f t="shared" si="168"/>
        <v>0</v>
      </c>
      <c r="P142" s="35">
        <f t="shared" si="145"/>
        <v>12</v>
      </c>
      <c r="Q142" s="35" t="str">
        <f t="shared" si="169"/>
        <v>-</v>
      </c>
      <c r="R142" s="35">
        <f t="shared" si="146"/>
        <v>0</v>
      </c>
      <c r="S142" s="35" t="str">
        <f t="shared" si="170"/>
        <v>-</v>
      </c>
      <c r="T142" s="35">
        <f t="shared" si="147"/>
        <v>0</v>
      </c>
      <c r="U142" s="113" t="s">
        <v>351</v>
      </c>
    </row>
    <row r="143" spans="1:21" s="31" customFormat="1" ht="25.5" outlineLevel="1" x14ac:dyDescent="0.25">
      <c r="A143" s="110"/>
      <c r="B143" s="123" t="s">
        <v>95</v>
      </c>
      <c r="C143" s="49">
        <f t="shared" si="141"/>
        <v>10762.550000000001</v>
      </c>
      <c r="D143" s="49">
        <f>SUM(D144:D153)</f>
        <v>4619.7500000000009</v>
      </c>
      <c r="E143" s="49">
        <f>SUM(E144:E153)</f>
        <v>6142.8</v>
      </c>
      <c r="F143" s="49">
        <f t="shared" ref="F143:G143" si="179">SUM(F144:F153)</f>
        <v>0</v>
      </c>
      <c r="G143" s="49">
        <f t="shared" si="179"/>
        <v>0</v>
      </c>
      <c r="H143" s="49">
        <f t="shared" si="143"/>
        <v>10560.6</v>
      </c>
      <c r="I143" s="49">
        <f>SUM(I144:I153)</f>
        <v>4417.8</v>
      </c>
      <c r="J143" s="49">
        <f t="shared" ref="J143:L143" si="180">SUM(J144:J153)</f>
        <v>6142.8</v>
      </c>
      <c r="K143" s="49">
        <f t="shared" si="180"/>
        <v>0</v>
      </c>
      <c r="L143" s="49">
        <f t="shared" si="180"/>
        <v>0</v>
      </c>
      <c r="M143" s="28">
        <f t="shared" si="167"/>
        <v>98.123585953143063</v>
      </c>
      <c r="N143" s="28">
        <f t="shared" si="144"/>
        <v>201.95000000000073</v>
      </c>
      <c r="O143" s="28">
        <f t="shared" si="168"/>
        <v>95.628551328535082</v>
      </c>
      <c r="P143" s="28">
        <f t="shared" si="145"/>
        <v>201.95000000000073</v>
      </c>
      <c r="Q143" s="28">
        <f t="shared" si="169"/>
        <v>100</v>
      </c>
      <c r="R143" s="28">
        <f t="shared" si="146"/>
        <v>0</v>
      </c>
      <c r="S143" s="28" t="str">
        <f t="shared" si="170"/>
        <v>-</v>
      </c>
      <c r="T143" s="28">
        <f t="shared" si="147"/>
        <v>0</v>
      </c>
      <c r="U143" s="113"/>
    </row>
    <row r="144" spans="1:21" s="31" customFormat="1" ht="91.5" customHeight="1" outlineLevel="2" x14ac:dyDescent="0.25">
      <c r="A144" s="130"/>
      <c r="B144" s="122" t="s">
        <v>96</v>
      </c>
      <c r="C144" s="56">
        <f t="shared" si="141"/>
        <v>9659.1</v>
      </c>
      <c r="D144" s="44">
        <v>3516.3</v>
      </c>
      <c r="E144" s="44">
        <v>6142.8</v>
      </c>
      <c r="F144" s="44">
        <v>0</v>
      </c>
      <c r="G144" s="44">
        <v>0</v>
      </c>
      <c r="H144" s="44">
        <f t="shared" si="143"/>
        <v>9659.1</v>
      </c>
      <c r="I144" s="44">
        <v>3516.3</v>
      </c>
      <c r="J144" s="44">
        <v>6142.8</v>
      </c>
      <c r="K144" s="44">
        <v>0</v>
      </c>
      <c r="L144" s="44">
        <v>0</v>
      </c>
      <c r="M144" s="35">
        <f t="shared" si="167"/>
        <v>100</v>
      </c>
      <c r="N144" s="35">
        <f t="shared" si="144"/>
        <v>0</v>
      </c>
      <c r="O144" s="35">
        <f t="shared" si="168"/>
        <v>100</v>
      </c>
      <c r="P144" s="35">
        <f t="shared" si="145"/>
        <v>0</v>
      </c>
      <c r="Q144" s="35">
        <f t="shared" si="169"/>
        <v>100</v>
      </c>
      <c r="R144" s="35">
        <f t="shared" si="146"/>
        <v>0</v>
      </c>
      <c r="S144" s="35" t="str">
        <f t="shared" si="170"/>
        <v>-</v>
      </c>
      <c r="T144" s="35">
        <f t="shared" si="147"/>
        <v>0</v>
      </c>
      <c r="U144" s="113" t="s">
        <v>1005</v>
      </c>
    </row>
    <row r="145" spans="1:21" s="31" customFormat="1" ht="89.25" outlineLevel="2" x14ac:dyDescent="0.25">
      <c r="A145" s="132"/>
      <c r="B145" s="135" t="s">
        <v>97</v>
      </c>
      <c r="C145" s="56">
        <f t="shared" si="141"/>
        <v>113.8</v>
      </c>
      <c r="D145" s="44">
        <v>113.8</v>
      </c>
      <c r="E145" s="44">
        <v>0</v>
      </c>
      <c r="F145" s="44">
        <v>0</v>
      </c>
      <c r="G145" s="44">
        <v>0</v>
      </c>
      <c r="H145" s="44">
        <f t="shared" si="143"/>
        <v>113.8</v>
      </c>
      <c r="I145" s="44">
        <v>113.8</v>
      </c>
      <c r="J145" s="44">
        <v>0</v>
      </c>
      <c r="K145" s="44">
        <v>0</v>
      </c>
      <c r="L145" s="44">
        <v>0</v>
      </c>
      <c r="M145" s="35">
        <f t="shared" si="167"/>
        <v>100</v>
      </c>
      <c r="N145" s="35">
        <f t="shared" si="144"/>
        <v>0</v>
      </c>
      <c r="O145" s="35">
        <f t="shared" si="168"/>
        <v>100</v>
      </c>
      <c r="P145" s="35">
        <f t="shared" si="145"/>
        <v>0</v>
      </c>
      <c r="Q145" s="35" t="str">
        <f>IFERROR(J145/E145*100,"-")</f>
        <v>-</v>
      </c>
      <c r="R145" s="35">
        <f t="shared" si="146"/>
        <v>0</v>
      </c>
      <c r="S145" s="35" t="str">
        <f t="shared" si="170"/>
        <v>-</v>
      </c>
      <c r="T145" s="35">
        <f t="shared" si="147"/>
        <v>0</v>
      </c>
      <c r="U145" s="113" t="s">
        <v>1006</v>
      </c>
    </row>
    <row r="146" spans="1:21" s="31" customFormat="1" ht="54" customHeight="1" outlineLevel="2" x14ac:dyDescent="0.25">
      <c r="A146" s="132"/>
      <c r="B146" s="122" t="s">
        <v>98</v>
      </c>
      <c r="C146" s="56">
        <f t="shared" si="141"/>
        <v>235.4</v>
      </c>
      <c r="D146" s="44">
        <v>235.4</v>
      </c>
      <c r="E146" s="44">
        <v>0</v>
      </c>
      <c r="F146" s="44">
        <v>0</v>
      </c>
      <c r="G146" s="44">
        <v>0</v>
      </c>
      <c r="H146" s="44">
        <f t="shared" si="143"/>
        <v>235.2</v>
      </c>
      <c r="I146" s="44">
        <v>235.2</v>
      </c>
      <c r="J146" s="44">
        <v>0</v>
      </c>
      <c r="K146" s="44">
        <v>0</v>
      </c>
      <c r="L146" s="44">
        <v>0</v>
      </c>
      <c r="M146" s="28">
        <f t="shared" si="167"/>
        <v>99.91503823279524</v>
      </c>
      <c r="N146" s="35">
        <f t="shared" si="144"/>
        <v>0.20000000000001705</v>
      </c>
      <c r="O146" s="35">
        <f t="shared" si="168"/>
        <v>99.91503823279524</v>
      </c>
      <c r="P146" s="35">
        <f t="shared" si="145"/>
        <v>0.20000000000001705</v>
      </c>
      <c r="Q146" s="35" t="str">
        <f t="shared" si="169"/>
        <v>-</v>
      </c>
      <c r="R146" s="35">
        <f t="shared" si="146"/>
        <v>0</v>
      </c>
      <c r="S146" s="35" t="str">
        <f t="shared" si="170"/>
        <v>-</v>
      </c>
      <c r="T146" s="35">
        <f t="shared" si="147"/>
        <v>0</v>
      </c>
      <c r="U146" s="111" t="s">
        <v>1007</v>
      </c>
    </row>
    <row r="147" spans="1:21" s="31" customFormat="1" ht="66" customHeight="1" outlineLevel="2" x14ac:dyDescent="0.25">
      <c r="A147" s="132"/>
      <c r="B147" s="135" t="s">
        <v>99</v>
      </c>
      <c r="C147" s="56">
        <f t="shared" si="141"/>
        <v>60.3</v>
      </c>
      <c r="D147" s="44">
        <v>60.3</v>
      </c>
      <c r="E147" s="44">
        <v>0</v>
      </c>
      <c r="F147" s="44">
        <v>0</v>
      </c>
      <c r="G147" s="44">
        <v>0</v>
      </c>
      <c r="H147" s="44">
        <f t="shared" si="143"/>
        <v>55</v>
      </c>
      <c r="I147" s="44">
        <v>55</v>
      </c>
      <c r="J147" s="44">
        <v>0</v>
      </c>
      <c r="K147" s="44">
        <v>0</v>
      </c>
      <c r="L147" s="44">
        <v>0</v>
      </c>
      <c r="M147" s="28">
        <f t="shared" si="167"/>
        <v>91.210613598673305</v>
      </c>
      <c r="N147" s="35">
        <f t="shared" si="144"/>
        <v>5.2999999999999972</v>
      </c>
      <c r="O147" s="35">
        <f t="shared" si="168"/>
        <v>91.210613598673305</v>
      </c>
      <c r="P147" s="35">
        <f t="shared" si="145"/>
        <v>5.2999999999999972</v>
      </c>
      <c r="Q147" s="35" t="str">
        <f t="shared" si="169"/>
        <v>-</v>
      </c>
      <c r="R147" s="35">
        <f t="shared" si="146"/>
        <v>0</v>
      </c>
      <c r="S147" s="35" t="str">
        <f t="shared" si="170"/>
        <v>-</v>
      </c>
      <c r="T147" s="35">
        <f t="shared" si="147"/>
        <v>0</v>
      </c>
      <c r="U147" s="111" t="s">
        <v>894</v>
      </c>
    </row>
    <row r="148" spans="1:21" s="31" customFormat="1" ht="64.5" customHeight="1" outlineLevel="2" x14ac:dyDescent="0.25">
      <c r="A148" s="130"/>
      <c r="B148" s="122" t="s">
        <v>100</v>
      </c>
      <c r="C148" s="56">
        <f t="shared" si="141"/>
        <v>259</v>
      </c>
      <c r="D148" s="44">
        <v>259</v>
      </c>
      <c r="E148" s="44">
        <v>0</v>
      </c>
      <c r="F148" s="44">
        <v>0</v>
      </c>
      <c r="G148" s="44">
        <v>0</v>
      </c>
      <c r="H148" s="44">
        <f t="shared" si="143"/>
        <v>259</v>
      </c>
      <c r="I148" s="44">
        <v>259</v>
      </c>
      <c r="J148" s="44">
        <v>0</v>
      </c>
      <c r="K148" s="44">
        <v>0</v>
      </c>
      <c r="L148" s="44">
        <v>0</v>
      </c>
      <c r="M148" s="28">
        <f t="shared" si="167"/>
        <v>100</v>
      </c>
      <c r="N148" s="35">
        <f t="shared" si="144"/>
        <v>0</v>
      </c>
      <c r="O148" s="35">
        <f t="shared" si="168"/>
        <v>100</v>
      </c>
      <c r="P148" s="35">
        <f t="shared" si="145"/>
        <v>0</v>
      </c>
      <c r="Q148" s="35" t="str">
        <f t="shared" si="169"/>
        <v>-</v>
      </c>
      <c r="R148" s="35">
        <f t="shared" si="146"/>
        <v>0</v>
      </c>
      <c r="S148" s="35" t="str">
        <f t="shared" si="170"/>
        <v>-</v>
      </c>
      <c r="T148" s="35">
        <f t="shared" si="147"/>
        <v>0</v>
      </c>
      <c r="U148" s="111" t="s">
        <v>1008</v>
      </c>
    </row>
    <row r="149" spans="1:21" s="31" customFormat="1" outlineLevel="2" x14ac:dyDescent="0.25">
      <c r="A149" s="130"/>
      <c r="B149" s="122"/>
      <c r="C149" s="251">
        <f t="shared" si="141"/>
        <v>0</v>
      </c>
      <c r="D149" s="251" t="s">
        <v>101</v>
      </c>
      <c r="E149" s="44"/>
      <c r="F149" s="44"/>
      <c r="G149" s="44"/>
      <c r="H149" s="251">
        <f t="shared" si="143"/>
        <v>0</v>
      </c>
      <c r="I149" s="251" t="s">
        <v>101</v>
      </c>
      <c r="J149" s="44"/>
      <c r="K149" s="44"/>
      <c r="L149" s="44"/>
      <c r="M149" s="28" t="str">
        <f t="shared" si="167"/>
        <v>-</v>
      </c>
      <c r="N149" s="35">
        <f t="shared" si="144"/>
        <v>0</v>
      </c>
      <c r="O149" s="35" t="str">
        <f t="shared" si="168"/>
        <v>-</v>
      </c>
      <c r="P149" s="35"/>
      <c r="Q149" s="35" t="str">
        <f t="shared" si="169"/>
        <v>-</v>
      </c>
      <c r="R149" s="35">
        <f t="shared" si="146"/>
        <v>0</v>
      </c>
      <c r="S149" s="35" t="str">
        <f t="shared" si="170"/>
        <v>-</v>
      </c>
      <c r="T149" s="35">
        <f t="shared" si="147"/>
        <v>0</v>
      </c>
      <c r="U149" s="113"/>
    </row>
    <row r="150" spans="1:21" s="31" customFormat="1" ht="38.25" outlineLevel="2" x14ac:dyDescent="0.25">
      <c r="A150" s="130"/>
      <c r="B150" s="122" t="s">
        <v>102</v>
      </c>
      <c r="C150" s="56">
        <f t="shared" si="141"/>
        <v>90</v>
      </c>
      <c r="D150" s="44">
        <v>90</v>
      </c>
      <c r="E150" s="44">
        <v>0</v>
      </c>
      <c r="F150" s="44">
        <v>0</v>
      </c>
      <c r="G150" s="44">
        <v>0</v>
      </c>
      <c r="H150" s="44">
        <f t="shared" si="143"/>
        <v>90</v>
      </c>
      <c r="I150" s="44">
        <v>90</v>
      </c>
      <c r="J150" s="44">
        <v>0</v>
      </c>
      <c r="K150" s="44">
        <v>0</v>
      </c>
      <c r="L150" s="44">
        <v>0</v>
      </c>
      <c r="M150" s="28">
        <f t="shared" si="167"/>
        <v>100</v>
      </c>
      <c r="N150" s="35">
        <f t="shared" si="144"/>
        <v>0</v>
      </c>
      <c r="O150" s="35">
        <f t="shared" si="168"/>
        <v>100</v>
      </c>
      <c r="P150" s="35">
        <f t="shared" si="145"/>
        <v>0</v>
      </c>
      <c r="Q150" s="35" t="str">
        <f t="shared" si="169"/>
        <v>-</v>
      </c>
      <c r="R150" s="35">
        <f t="shared" si="146"/>
        <v>0</v>
      </c>
      <c r="S150" s="35" t="str">
        <f t="shared" si="170"/>
        <v>-</v>
      </c>
      <c r="T150" s="35">
        <f t="shared" si="147"/>
        <v>0</v>
      </c>
      <c r="U150" s="113" t="s">
        <v>895</v>
      </c>
    </row>
    <row r="151" spans="1:21" s="31" customFormat="1" ht="51" outlineLevel="2" x14ac:dyDescent="0.25">
      <c r="A151" s="132"/>
      <c r="B151" s="133" t="s">
        <v>103</v>
      </c>
      <c r="C151" s="56">
        <f t="shared" si="141"/>
        <v>120</v>
      </c>
      <c r="D151" s="44">
        <v>120</v>
      </c>
      <c r="E151" s="44">
        <v>0</v>
      </c>
      <c r="F151" s="44">
        <v>0</v>
      </c>
      <c r="G151" s="44">
        <v>0</v>
      </c>
      <c r="H151" s="44">
        <f t="shared" si="143"/>
        <v>120</v>
      </c>
      <c r="I151" s="44">
        <v>120</v>
      </c>
      <c r="J151" s="44">
        <v>0</v>
      </c>
      <c r="K151" s="44">
        <v>0</v>
      </c>
      <c r="L151" s="44">
        <v>0</v>
      </c>
      <c r="M151" s="28">
        <f t="shared" si="167"/>
        <v>100</v>
      </c>
      <c r="N151" s="35">
        <f t="shared" si="144"/>
        <v>0</v>
      </c>
      <c r="O151" s="35">
        <f t="shared" si="168"/>
        <v>100</v>
      </c>
      <c r="P151" s="35">
        <f t="shared" si="145"/>
        <v>0</v>
      </c>
      <c r="Q151" s="35" t="str">
        <f t="shared" si="169"/>
        <v>-</v>
      </c>
      <c r="R151" s="35">
        <f t="shared" si="146"/>
        <v>0</v>
      </c>
      <c r="S151" s="35" t="str">
        <f t="shared" si="170"/>
        <v>-</v>
      </c>
      <c r="T151" s="35">
        <f t="shared" si="147"/>
        <v>0</v>
      </c>
      <c r="U151" s="113" t="s">
        <v>896</v>
      </c>
    </row>
    <row r="152" spans="1:21" s="31" customFormat="1" ht="51" outlineLevel="2" x14ac:dyDescent="0.25">
      <c r="A152" s="130"/>
      <c r="B152" s="122" t="s">
        <v>104</v>
      </c>
      <c r="C152" s="56">
        <f t="shared" si="141"/>
        <v>80</v>
      </c>
      <c r="D152" s="44">
        <v>80</v>
      </c>
      <c r="E152" s="44">
        <v>0</v>
      </c>
      <c r="F152" s="44">
        <v>0</v>
      </c>
      <c r="G152" s="44">
        <v>0</v>
      </c>
      <c r="H152" s="44">
        <f t="shared" si="143"/>
        <v>28.5</v>
      </c>
      <c r="I152" s="44">
        <v>28.5</v>
      </c>
      <c r="J152" s="44">
        <v>0</v>
      </c>
      <c r="K152" s="44">
        <v>0</v>
      </c>
      <c r="L152" s="44">
        <v>0</v>
      </c>
      <c r="M152" s="28">
        <f t="shared" si="167"/>
        <v>35.625</v>
      </c>
      <c r="N152" s="35">
        <f t="shared" si="144"/>
        <v>51.5</v>
      </c>
      <c r="O152" s="35">
        <f t="shared" si="168"/>
        <v>35.625</v>
      </c>
      <c r="P152" s="35">
        <f t="shared" si="145"/>
        <v>51.5</v>
      </c>
      <c r="Q152" s="35" t="str">
        <f t="shared" si="169"/>
        <v>-</v>
      </c>
      <c r="R152" s="35">
        <f t="shared" si="146"/>
        <v>0</v>
      </c>
      <c r="S152" s="35" t="str">
        <f t="shared" si="170"/>
        <v>-</v>
      </c>
      <c r="T152" s="35">
        <f t="shared" si="147"/>
        <v>0</v>
      </c>
      <c r="U152" s="113" t="s">
        <v>1009</v>
      </c>
    </row>
    <row r="153" spans="1:21" s="31" customFormat="1" ht="38.25" outlineLevel="2" x14ac:dyDescent="0.25">
      <c r="A153" s="130"/>
      <c r="B153" s="122" t="s">
        <v>105</v>
      </c>
      <c r="C153" s="56">
        <f t="shared" si="141"/>
        <v>144.94999999999999</v>
      </c>
      <c r="D153" s="44">
        <v>144.94999999999999</v>
      </c>
      <c r="E153" s="44">
        <v>0</v>
      </c>
      <c r="F153" s="44">
        <v>0</v>
      </c>
      <c r="G153" s="44">
        <v>0</v>
      </c>
      <c r="H153" s="44">
        <f t="shared" si="143"/>
        <v>0</v>
      </c>
      <c r="I153" s="44">
        <v>0</v>
      </c>
      <c r="J153" s="44">
        <v>0</v>
      </c>
      <c r="K153" s="44">
        <v>0</v>
      </c>
      <c r="L153" s="44">
        <v>0</v>
      </c>
      <c r="M153" s="28">
        <f t="shared" si="167"/>
        <v>0</v>
      </c>
      <c r="N153" s="35">
        <f t="shared" si="144"/>
        <v>144.94999999999999</v>
      </c>
      <c r="O153" s="35">
        <f t="shared" si="168"/>
        <v>0</v>
      </c>
      <c r="P153" s="35">
        <f t="shared" si="145"/>
        <v>144.94999999999999</v>
      </c>
      <c r="Q153" s="35" t="str">
        <f t="shared" si="169"/>
        <v>-</v>
      </c>
      <c r="R153" s="35">
        <f t="shared" si="146"/>
        <v>0</v>
      </c>
      <c r="S153" s="35" t="str">
        <f t="shared" si="170"/>
        <v>-</v>
      </c>
      <c r="T153" s="35">
        <f t="shared" si="147"/>
        <v>0</v>
      </c>
      <c r="U153" s="111" t="s">
        <v>1010</v>
      </c>
    </row>
    <row r="154" spans="1:21" s="83" customFormat="1" ht="27.75" customHeight="1" outlineLevel="1" x14ac:dyDescent="0.25">
      <c r="A154" s="110"/>
      <c r="B154" s="123" t="s">
        <v>202</v>
      </c>
      <c r="C154" s="49">
        <f t="shared" si="141"/>
        <v>13463.1</v>
      </c>
      <c r="D154" s="49">
        <f>D155+D156</f>
        <v>13415.6</v>
      </c>
      <c r="E154" s="49">
        <f t="shared" ref="E154:G154" si="181">E155+E156</f>
        <v>47.5</v>
      </c>
      <c r="F154" s="49">
        <f t="shared" si="181"/>
        <v>0</v>
      </c>
      <c r="G154" s="49">
        <f t="shared" si="181"/>
        <v>0</v>
      </c>
      <c r="H154" s="49">
        <f t="shared" si="143"/>
        <v>9701.2000000000007</v>
      </c>
      <c r="I154" s="28">
        <f>I155+I156</f>
        <v>9653.7000000000007</v>
      </c>
      <c r="J154" s="28">
        <f t="shared" ref="J154:L154" si="182">J155+J156</f>
        <v>47.5</v>
      </c>
      <c r="K154" s="28">
        <f t="shared" si="182"/>
        <v>0</v>
      </c>
      <c r="L154" s="28">
        <f t="shared" si="182"/>
        <v>0</v>
      </c>
      <c r="M154" s="28">
        <f t="shared" si="167"/>
        <v>72.057698449836963</v>
      </c>
      <c r="N154" s="28">
        <f t="shared" si="144"/>
        <v>3761.8999999999996</v>
      </c>
      <c r="O154" s="28">
        <f t="shared" si="168"/>
        <v>71.958764423506963</v>
      </c>
      <c r="P154" s="28">
        <f t="shared" si="145"/>
        <v>3761.8999999999996</v>
      </c>
      <c r="Q154" s="28">
        <f t="shared" si="169"/>
        <v>100</v>
      </c>
      <c r="R154" s="28">
        <f t="shared" si="146"/>
        <v>0</v>
      </c>
      <c r="S154" s="28" t="str">
        <f t="shared" si="170"/>
        <v>-</v>
      </c>
      <c r="T154" s="28">
        <f t="shared" si="147"/>
        <v>0</v>
      </c>
      <c r="U154" s="113"/>
    </row>
    <row r="155" spans="1:21" s="31" customFormat="1" ht="25.5" outlineLevel="2" x14ac:dyDescent="0.25">
      <c r="A155" s="132"/>
      <c r="B155" s="122" t="s">
        <v>106</v>
      </c>
      <c r="C155" s="56">
        <f t="shared" si="141"/>
        <v>13415.6</v>
      </c>
      <c r="D155" s="56">
        <v>13415.6</v>
      </c>
      <c r="E155" s="44">
        <v>0</v>
      </c>
      <c r="F155" s="44">
        <v>0</v>
      </c>
      <c r="G155" s="56">
        <v>0</v>
      </c>
      <c r="H155" s="44">
        <f t="shared" si="143"/>
        <v>9653.7000000000007</v>
      </c>
      <c r="I155" s="56">
        <v>9653.7000000000007</v>
      </c>
      <c r="J155" s="44">
        <v>0</v>
      </c>
      <c r="K155" s="44">
        <v>0</v>
      </c>
      <c r="L155" s="56">
        <v>0</v>
      </c>
      <c r="M155" s="28">
        <f t="shared" si="167"/>
        <v>71.958764423506963</v>
      </c>
      <c r="N155" s="35">
        <f t="shared" si="144"/>
        <v>3761.8999999999996</v>
      </c>
      <c r="O155" s="35">
        <f t="shared" si="168"/>
        <v>71.958764423506963</v>
      </c>
      <c r="P155" s="35">
        <f t="shared" si="145"/>
        <v>3761.8999999999996</v>
      </c>
      <c r="Q155" s="35" t="str">
        <f t="shared" si="169"/>
        <v>-</v>
      </c>
      <c r="R155" s="35">
        <f t="shared" si="146"/>
        <v>0</v>
      </c>
      <c r="S155" s="35" t="str">
        <f t="shared" si="170"/>
        <v>-</v>
      </c>
      <c r="T155" s="35">
        <f t="shared" si="147"/>
        <v>0</v>
      </c>
      <c r="U155" s="113"/>
    </row>
    <row r="156" spans="1:21" s="31" customFormat="1" ht="51" outlineLevel="2" x14ac:dyDescent="0.25">
      <c r="A156" s="132"/>
      <c r="B156" s="122" t="s">
        <v>352</v>
      </c>
      <c r="C156" s="56">
        <f t="shared" ref="C156:C157" si="183">SUM(D156:F156)</f>
        <v>47.5</v>
      </c>
      <c r="D156" s="56">
        <v>0</v>
      </c>
      <c r="E156" s="56">
        <v>47.5</v>
      </c>
      <c r="F156" s="44">
        <v>0</v>
      </c>
      <c r="G156" s="56">
        <v>0</v>
      </c>
      <c r="H156" s="44">
        <f t="shared" ref="H156:H157" si="184">SUM(I156:K156)</f>
        <v>47.5</v>
      </c>
      <c r="I156" s="56">
        <v>0</v>
      </c>
      <c r="J156" s="44">
        <v>47.5</v>
      </c>
      <c r="K156" s="44">
        <v>0</v>
      </c>
      <c r="L156" s="56">
        <v>0</v>
      </c>
      <c r="M156" s="28">
        <f t="shared" ref="M156:M157" si="185">IFERROR(H156/C156*100,"-")</f>
        <v>100</v>
      </c>
      <c r="N156" s="35">
        <f t="shared" ref="N156:N157" si="186">C156-H156</f>
        <v>0</v>
      </c>
      <c r="O156" s="35" t="str">
        <f t="shared" ref="O156:O157" si="187">IFERROR(I156/D156*100,"-")</f>
        <v>-</v>
      </c>
      <c r="P156" s="35">
        <f t="shared" ref="P156:P157" si="188">D156-I156</f>
        <v>0</v>
      </c>
      <c r="Q156" s="35">
        <f t="shared" ref="Q156:Q157" si="189">IFERROR(J156/E156*100,"-")</f>
        <v>100</v>
      </c>
      <c r="R156" s="35">
        <f t="shared" ref="R156:R157" si="190">E156-J156</f>
        <v>0</v>
      </c>
      <c r="S156" s="35" t="str">
        <f t="shared" ref="S156:S157" si="191">IFERROR(K156/F156*100,"-")</f>
        <v>-</v>
      </c>
      <c r="T156" s="35">
        <f t="shared" ref="T156:T157" si="192">F156-K156</f>
        <v>0</v>
      </c>
      <c r="U156" s="113" t="s">
        <v>897</v>
      </c>
    </row>
    <row r="157" spans="1:21" s="31" customFormat="1" ht="59.25" customHeight="1" outlineLevel="1" x14ac:dyDescent="0.25">
      <c r="A157" s="110"/>
      <c r="B157" s="123" t="s">
        <v>107</v>
      </c>
      <c r="C157" s="56">
        <f t="shared" si="183"/>
        <v>0</v>
      </c>
      <c r="D157" s="44">
        <v>0</v>
      </c>
      <c r="E157" s="44">
        <v>0</v>
      </c>
      <c r="F157" s="44">
        <v>0</v>
      </c>
      <c r="G157" s="44">
        <v>0</v>
      </c>
      <c r="H157" s="44">
        <f t="shared" si="184"/>
        <v>0</v>
      </c>
      <c r="I157" s="44">
        <v>0</v>
      </c>
      <c r="J157" s="44">
        <v>0</v>
      </c>
      <c r="K157" s="44">
        <v>0</v>
      </c>
      <c r="L157" s="44">
        <v>0</v>
      </c>
      <c r="M157" s="28" t="str">
        <f t="shared" si="185"/>
        <v>-</v>
      </c>
      <c r="N157" s="35">
        <f t="shared" si="186"/>
        <v>0</v>
      </c>
      <c r="O157" s="35" t="str">
        <f t="shared" si="187"/>
        <v>-</v>
      </c>
      <c r="P157" s="35">
        <f t="shared" si="188"/>
        <v>0</v>
      </c>
      <c r="Q157" s="35" t="str">
        <f t="shared" si="189"/>
        <v>-</v>
      </c>
      <c r="R157" s="35">
        <f t="shared" si="190"/>
        <v>0</v>
      </c>
      <c r="S157" s="35" t="str">
        <f t="shared" si="191"/>
        <v>-</v>
      </c>
      <c r="T157" s="35">
        <f t="shared" si="192"/>
        <v>0</v>
      </c>
      <c r="U157" s="113"/>
    </row>
    <row r="158" spans="1:21" s="16" customFormat="1" ht="59.25" customHeight="1" x14ac:dyDescent="0.25">
      <c r="A158" s="46">
        <v>7</v>
      </c>
      <c r="B158" s="13" t="s">
        <v>323</v>
      </c>
      <c r="C158" s="14">
        <f t="shared" si="141"/>
        <v>165499.6</v>
      </c>
      <c r="D158" s="14">
        <f>D159+D161</f>
        <v>165499.6</v>
      </c>
      <c r="E158" s="14">
        <f t="shared" ref="E158:G158" si="193">E159+E161</f>
        <v>0</v>
      </c>
      <c r="F158" s="14">
        <f t="shared" si="193"/>
        <v>0</v>
      </c>
      <c r="G158" s="14">
        <f t="shared" si="193"/>
        <v>0</v>
      </c>
      <c r="H158" s="14">
        <f t="shared" si="143"/>
        <v>120061.09999999999</v>
      </c>
      <c r="I158" s="14">
        <f>I159+I161</f>
        <v>120061.09999999999</v>
      </c>
      <c r="J158" s="14">
        <f t="shared" ref="J158:L158" si="194">J159+J161</f>
        <v>0</v>
      </c>
      <c r="K158" s="14">
        <f t="shared" si="194"/>
        <v>0</v>
      </c>
      <c r="L158" s="14">
        <f t="shared" si="194"/>
        <v>0</v>
      </c>
      <c r="M158" s="14">
        <f t="shared" si="167"/>
        <v>72.544646633587021</v>
      </c>
      <c r="N158" s="14">
        <f t="shared" si="144"/>
        <v>45438.500000000015</v>
      </c>
      <c r="O158" s="14">
        <f t="shared" si="168"/>
        <v>72.544646633587021</v>
      </c>
      <c r="P158" s="14">
        <f t="shared" si="145"/>
        <v>45438.500000000015</v>
      </c>
      <c r="Q158" s="14" t="str">
        <f t="shared" si="169"/>
        <v>-</v>
      </c>
      <c r="R158" s="14">
        <f t="shared" si="146"/>
        <v>0</v>
      </c>
      <c r="S158" s="14" t="str">
        <f t="shared" si="170"/>
        <v>-</v>
      </c>
      <c r="T158" s="14">
        <f t="shared" si="147"/>
        <v>0</v>
      </c>
      <c r="U158" s="115"/>
    </row>
    <row r="159" spans="1:21" s="31" customFormat="1" ht="40.5" customHeight="1" outlineLevel="1" x14ac:dyDescent="0.25">
      <c r="A159" s="80"/>
      <c r="B159" s="166" t="s">
        <v>305</v>
      </c>
      <c r="C159" s="28">
        <f t="shared" si="141"/>
        <v>164843.9</v>
      </c>
      <c r="D159" s="28">
        <f t="shared" ref="D159:G159" si="195">D160</f>
        <v>164843.9</v>
      </c>
      <c r="E159" s="28">
        <f t="shared" si="195"/>
        <v>0</v>
      </c>
      <c r="F159" s="28">
        <f t="shared" si="195"/>
        <v>0</v>
      </c>
      <c r="G159" s="28">
        <f t="shared" si="195"/>
        <v>0</v>
      </c>
      <c r="H159" s="28">
        <f t="shared" si="143"/>
        <v>119955.2</v>
      </c>
      <c r="I159" s="28">
        <f>I160</f>
        <v>119955.2</v>
      </c>
      <c r="J159" s="28">
        <f t="shared" ref="J159:L159" si="196">J160</f>
        <v>0</v>
      </c>
      <c r="K159" s="28">
        <f t="shared" si="196"/>
        <v>0</v>
      </c>
      <c r="L159" s="28">
        <f t="shared" si="196"/>
        <v>0</v>
      </c>
      <c r="M159" s="28">
        <f t="shared" si="167"/>
        <v>72.768965063311413</v>
      </c>
      <c r="N159" s="28">
        <f t="shared" si="144"/>
        <v>44888.7</v>
      </c>
      <c r="O159" s="28">
        <f t="shared" si="168"/>
        <v>72.768965063311413</v>
      </c>
      <c r="P159" s="28">
        <f t="shared" si="145"/>
        <v>44888.7</v>
      </c>
      <c r="Q159" s="28" t="str">
        <f t="shared" si="169"/>
        <v>-</v>
      </c>
      <c r="R159" s="28">
        <f t="shared" si="146"/>
        <v>0</v>
      </c>
      <c r="S159" s="28" t="str">
        <f t="shared" si="170"/>
        <v>-</v>
      </c>
      <c r="T159" s="28">
        <f t="shared" si="147"/>
        <v>0</v>
      </c>
      <c r="U159" s="381" t="s">
        <v>1011</v>
      </c>
    </row>
    <row r="160" spans="1:21" s="31" customFormat="1" ht="27.75" customHeight="1" outlineLevel="1" x14ac:dyDescent="0.25">
      <c r="A160" s="80"/>
      <c r="B160" s="167" t="s">
        <v>307</v>
      </c>
      <c r="C160" s="35">
        <f t="shared" si="141"/>
        <v>164843.9</v>
      </c>
      <c r="D160" s="35">
        <v>164843.9</v>
      </c>
      <c r="E160" s="35">
        <v>0</v>
      </c>
      <c r="F160" s="35">
        <v>0</v>
      </c>
      <c r="G160" s="35">
        <v>0</v>
      </c>
      <c r="H160" s="35">
        <f t="shared" si="143"/>
        <v>119955.2</v>
      </c>
      <c r="I160" s="44">
        <v>119955.2</v>
      </c>
      <c r="J160" s="44">
        <v>0</v>
      </c>
      <c r="K160" s="44">
        <v>0</v>
      </c>
      <c r="L160" s="44">
        <v>0</v>
      </c>
      <c r="M160" s="35">
        <f t="shared" si="167"/>
        <v>72.768965063311413</v>
      </c>
      <c r="N160" s="35">
        <f t="shared" si="144"/>
        <v>44888.7</v>
      </c>
      <c r="O160" s="35">
        <f t="shared" si="168"/>
        <v>72.768965063311413</v>
      </c>
      <c r="P160" s="35">
        <f t="shared" si="145"/>
        <v>44888.7</v>
      </c>
      <c r="Q160" s="35" t="str">
        <f t="shared" si="169"/>
        <v>-</v>
      </c>
      <c r="R160" s="35">
        <f t="shared" si="146"/>
        <v>0</v>
      </c>
      <c r="S160" s="35" t="str">
        <f t="shared" si="170"/>
        <v>-</v>
      </c>
      <c r="T160" s="35">
        <f t="shared" si="147"/>
        <v>0</v>
      </c>
      <c r="U160" s="382"/>
    </row>
    <row r="161" spans="1:21" s="83" customFormat="1" ht="40.5" customHeight="1" outlineLevel="1" x14ac:dyDescent="0.25">
      <c r="A161" s="80"/>
      <c r="B161" s="166" t="s">
        <v>306</v>
      </c>
      <c r="C161" s="49">
        <f t="shared" si="141"/>
        <v>655.7</v>
      </c>
      <c r="D161" s="49">
        <f>SUM(D162:D163)</f>
        <v>655.7</v>
      </c>
      <c r="E161" s="49">
        <f>SUM(E162:E163)</f>
        <v>0</v>
      </c>
      <c r="F161" s="49">
        <f t="shared" ref="F161:G161" si="197">SUM(F162:F163)</f>
        <v>0</v>
      </c>
      <c r="G161" s="49">
        <f t="shared" si="197"/>
        <v>0</v>
      </c>
      <c r="H161" s="28">
        <f t="shared" si="143"/>
        <v>105.9</v>
      </c>
      <c r="I161" s="49">
        <f>SUM(I162:I163)</f>
        <v>105.9</v>
      </c>
      <c r="J161" s="49">
        <f>SUM(J162:J163)</f>
        <v>0</v>
      </c>
      <c r="K161" s="49">
        <f>SUM(K162:K163)</f>
        <v>0</v>
      </c>
      <c r="L161" s="49">
        <f>SUM(L162:L163)</f>
        <v>0</v>
      </c>
      <c r="M161" s="28">
        <f t="shared" si="167"/>
        <v>16.150678664023179</v>
      </c>
      <c r="N161" s="28">
        <f t="shared" si="144"/>
        <v>549.80000000000007</v>
      </c>
      <c r="O161" s="28">
        <f t="shared" si="168"/>
        <v>16.150678664023179</v>
      </c>
      <c r="P161" s="28">
        <f t="shared" si="145"/>
        <v>549.80000000000007</v>
      </c>
      <c r="Q161" s="28" t="str">
        <f t="shared" si="169"/>
        <v>-</v>
      </c>
      <c r="R161" s="28">
        <f t="shared" si="146"/>
        <v>0</v>
      </c>
      <c r="S161" s="28" t="str">
        <f t="shared" si="170"/>
        <v>-</v>
      </c>
      <c r="T161" s="28">
        <f t="shared" si="147"/>
        <v>0</v>
      </c>
      <c r="U161" s="140"/>
    </row>
    <row r="162" spans="1:21" s="31" customFormat="1" ht="45" customHeight="1" outlineLevel="2" x14ac:dyDescent="0.25">
      <c r="A162" s="80"/>
      <c r="B162" s="133" t="s">
        <v>113</v>
      </c>
      <c r="C162" s="44">
        <f t="shared" si="141"/>
        <v>323</v>
      </c>
      <c r="D162" s="44">
        <v>323</v>
      </c>
      <c r="E162" s="44">
        <v>0</v>
      </c>
      <c r="F162" s="44">
        <v>0</v>
      </c>
      <c r="G162" s="44">
        <v>0</v>
      </c>
      <c r="H162" s="44">
        <f t="shared" si="143"/>
        <v>105.9</v>
      </c>
      <c r="I162" s="44">
        <v>105.9</v>
      </c>
      <c r="J162" s="44">
        <v>0</v>
      </c>
      <c r="K162" s="44">
        <v>0</v>
      </c>
      <c r="L162" s="44">
        <v>0</v>
      </c>
      <c r="M162" s="44">
        <f t="shared" ref="M162:M166" si="198">IFERROR(H162/C162*100,"-")</f>
        <v>32.786377708978328</v>
      </c>
      <c r="N162" s="44">
        <f t="shared" si="144"/>
        <v>217.1</v>
      </c>
      <c r="O162" s="44">
        <f t="shared" ref="O162:O192" si="199">IFERROR(I162/D162*100,"-")</f>
        <v>32.786377708978328</v>
      </c>
      <c r="P162" s="44">
        <f t="shared" si="145"/>
        <v>217.1</v>
      </c>
      <c r="Q162" s="44" t="str">
        <f t="shared" ref="Q162:Q192" si="200">IFERROR(J162/E162*100,"-")</f>
        <v>-</v>
      </c>
      <c r="R162" s="44">
        <f t="shared" si="146"/>
        <v>0</v>
      </c>
      <c r="S162" s="44" t="str">
        <f t="shared" ref="S162:S192" si="201">IFERROR(K162/F162*100,"-")</f>
        <v>-</v>
      </c>
      <c r="T162" s="44">
        <f t="shared" si="147"/>
        <v>0</v>
      </c>
      <c r="U162" s="113" t="s">
        <v>1012</v>
      </c>
    </row>
    <row r="163" spans="1:21" s="31" customFormat="1" ht="45" customHeight="1" outlineLevel="2" x14ac:dyDescent="0.25">
      <c r="A163" s="80"/>
      <c r="B163" s="133" t="s">
        <v>112</v>
      </c>
      <c r="C163" s="44">
        <f t="shared" si="141"/>
        <v>332.7</v>
      </c>
      <c r="D163" s="44">
        <v>332.7</v>
      </c>
      <c r="E163" s="44">
        <v>0</v>
      </c>
      <c r="F163" s="44">
        <v>0</v>
      </c>
      <c r="G163" s="44">
        <v>0</v>
      </c>
      <c r="H163" s="44">
        <f t="shared" si="143"/>
        <v>0</v>
      </c>
      <c r="I163" s="44">
        <v>0</v>
      </c>
      <c r="J163" s="44">
        <v>0</v>
      </c>
      <c r="K163" s="44">
        <v>0</v>
      </c>
      <c r="L163" s="44">
        <v>0</v>
      </c>
      <c r="M163" s="44">
        <f t="shared" si="198"/>
        <v>0</v>
      </c>
      <c r="N163" s="44">
        <f t="shared" si="144"/>
        <v>332.7</v>
      </c>
      <c r="O163" s="44">
        <f t="shared" si="199"/>
        <v>0</v>
      </c>
      <c r="P163" s="44">
        <f t="shared" si="145"/>
        <v>332.7</v>
      </c>
      <c r="Q163" s="44" t="str">
        <f t="shared" si="200"/>
        <v>-</v>
      </c>
      <c r="R163" s="44">
        <f t="shared" si="146"/>
        <v>0</v>
      </c>
      <c r="S163" s="44" t="str">
        <f t="shared" si="201"/>
        <v>-</v>
      </c>
      <c r="T163" s="44">
        <f t="shared" si="147"/>
        <v>0</v>
      </c>
      <c r="U163" s="113" t="s">
        <v>1013</v>
      </c>
    </row>
    <row r="164" spans="1:21" s="16" customFormat="1" ht="27" x14ac:dyDescent="0.25">
      <c r="A164" s="46">
        <v>8</v>
      </c>
      <c r="B164" s="13" t="s">
        <v>121</v>
      </c>
      <c r="C164" s="14">
        <f>SUM(D164:F164)</f>
        <v>43754.8</v>
      </c>
      <c r="D164" s="14">
        <f>D165+D168+D169+D170+D171+D172+D177+D182</f>
        <v>5525</v>
      </c>
      <c r="E164" s="14">
        <f>E165+E168+E169+E170+E171+E172+E177+E182</f>
        <v>38229.800000000003</v>
      </c>
      <c r="F164" s="14">
        <f>F165+F168+F169+F170+F171+F172+F177+F182</f>
        <v>0</v>
      </c>
      <c r="G164" s="14" t="e">
        <f>G165+G168+G169+G170+G171+G172+G177+G182</f>
        <v>#REF!</v>
      </c>
      <c r="H164" s="14">
        <f t="shared" si="143"/>
        <v>31539</v>
      </c>
      <c r="I164" s="14">
        <f>I165+I168+I169+I170+I171+I172+I177+I182</f>
        <v>5218.7</v>
      </c>
      <c r="J164" s="14">
        <f>J165+J168+J169+J170+J171+J172+J177+J182</f>
        <v>26320.3</v>
      </c>
      <c r="K164" s="14">
        <f>K165+K168+K169+K170+K171+K172+K177+K182</f>
        <v>0</v>
      </c>
      <c r="L164" s="14" t="e">
        <f>L165+L168+L169+L170+L171+L172+L177+L182</f>
        <v>#REF!</v>
      </c>
      <c r="M164" s="14">
        <f t="shared" si="198"/>
        <v>72.081234515984534</v>
      </c>
      <c r="N164" s="14">
        <f t="shared" si="144"/>
        <v>12215.800000000003</v>
      </c>
      <c r="O164" s="14">
        <f t="shared" si="199"/>
        <v>94.456108597285066</v>
      </c>
      <c r="P164" s="14">
        <f t="shared" si="145"/>
        <v>306.30000000000018</v>
      </c>
      <c r="Q164" s="14">
        <f t="shared" si="200"/>
        <v>68.847600562911651</v>
      </c>
      <c r="R164" s="14">
        <f t="shared" si="146"/>
        <v>11909.500000000004</v>
      </c>
      <c r="S164" s="14" t="str">
        <f t="shared" si="201"/>
        <v>-</v>
      </c>
      <c r="T164" s="14">
        <f t="shared" si="147"/>
        <v>0</v>
      </c>
      <c r="U164" s="115"/>
    </row>
    <row r="165" spans="1:21" s="31" customFormat="1" ht="30" outlineLevel="1" x14ac:dyDescent="0.25">
      <c r="A165" s="171"/>
      <c r="B165" s="108" t="s">
        <v>114</v>
      </c>
      <c r="C165" s="44">
        <f>SUM(D165:F165)</f>
        <v>32584</v>
      </c>
      <c r="D165" s="35">
        <f>D166+D167</f>
        <v>0</v>
      </c>
      <c r="E165" s="35">
        <f t="shared" ref="E165:F165" si="202">E166+E167</f>
        <v>32584</v>
      </c>
      <c r="F165" s="35">
        <f t="shared" si="202"/>
        <v>0</v>
      </c>
      <c r="G165" s="35" t="e">
        <f>G166+G167+#REF!</f>
        <v>#REF!</v>
      </c>
      <c r="H165" s="35">
        <f>H166+H167</f>
        <v>22865.8</v>
      </c>
      <c r="I165" s="35">
        <f>I166+I167</f>
        <v>0</v>
      </c>
      <c r="J165" s="35">
        <f t="shared" ref="J165" si="203">J166+J167</f>
        <v>22865.8</v>
      </c>
      <c r="K165" s="35">
        <f t="shared" ref="K165" si="204">K166+K167</f>
        <v>0</v>
      </c>
      <c r="L165" s="35" t="e">
        <f>L166+L167+#REF!</f>
        <v>#REF!</v>
      </c>
      <c r="M165" s="44">
        <f t="shared" si="198"/>
        <v>70.17493248219985</v>
      </c>
      <c r="N165" s="44">
        <f t="shared" si="144"/>
        <v>9718.2000000000007</v>
      </c>
      <c r="O165" s="44" t="str">
        <f t="shared" si="199"/>
        <v>-</v>
      </c>
      <c r="P165" s="44">
        <f t="shared" si="145"/>
        <v>0</v>
      </c>
      <c r="Q165" s="44">
        <f t="shared" si="200"/>
        <v>70.17493248219985</v>
      </c>
      <c r="R165" s="44">
        <f t="shared" si="146"/>
        <v>9718.2000000000007</v>
      </c>
      <c r="S165" s="44" t="str">
        <f t="shared" si="201"/>
        <v>-</v>
      </c>
      <c r="T165" s="44">
        <f t="shared" si="147"/>
        <v>0</v>
      </c>
      <c r="U165" s="113" t="s">
        <v>1014</v>
      </c>
    </row>
    <row r="166" spans="1:21" s="31" customFormat="1" ht="54" customHeight="1" outlineLevel="2" x14ac:dyDescent="0.25">
      <c r="A166" s="172"/>
      <c r="B166" s="173" t="s">
        <v>115</v>
      </c>
      <c r="C166" s="44">
        <f t="shared" si="141"/>
        <v>30534</v>
      </c>
      <c r="D166" s="44">
        <v>0</v>
      </c>
      <c r="E166" s="44">
        <v>30534</v>
      </c>
      <c r="F166" s="44">
        <v>0</v>
      </c>
      <c r="G166" s="44">
        <v>0</v>
      </c>
      <c r="H166" s="44">
        <f>SUM(I166:K166)</f>
        <v>20964.2</v>
      </c>
      <c r="I166" s="44">
        <v>0</v>
      </c>
      <c r="J166" s="26">
        <v>20964.2</v>
      </c>
      <c r="K166" s="44">
        <v>0</v>
      </c>
      <c r="L166" s="44">
        <v>0</v>
      </c>
      <c r="M166" s="44">
        <f t="shared" si="198"/>
        <v>68.658544573262589</v>
      </c>
      <c r="N166" s="44">
        <f t="shared" si="144"/>
        <v>9569.7999999999993</v>
      </c>
      <c r="O166" s="44" t="str">
        <f>IFERROR(I166/D166*100,"-")</f>
        <v>-</v>
      </c>
      <c r="P166" s="44">
        <f>D166-I166</f>
        <v>0</v>
      </c>
      <c r="Q166" s="44">
        <f>IFERROR(J166/E166*100,"-")</f>
        <v>68.658544573262589</v>
      </c>
      <c r="R166" s="44">
        <f>E166-J166</f>
        <v>9569.7999999999993</v>
      </c>
      <c r="S166" s="44" t="str">
        <f t="shared" si="201"/>
        <v>-</v>
      </c>
      <c r="T166" s="44">
        <f t="shared" si="147"/>
        <v>0</v>
      </c>
      <c r="U166" s="113" t="s">
        <v>1015</v>
      </c>
    </row>
    <row r="167" spans="1:21" s="31" customFormat="1" ht="91.5" customHeight="1" outlineLevel="2" x14ac:dyDescent="0.25">
      <c r="A167" s="172"/>
      <c r="B167" s="173" t="s">
        <v>560</v>
      </c>
      <c r="C167" s="44">
        <f t="shared" ref="C167:C218" si="205">SUM(D167:F167)</f>
        <v>2050</v>
      </c>
      <c r="D167" s="44">
        <v>0</v>
      </c>
      <c r="E167" s="44">
        <v>2050</v>
      </c>
      <c r="F167" s="44">
        <v>0</v>
      </c>
      <c r="G167" s="44">
        <v>0</v>
      </c>
      <c r="H167" s="44">
        <f>SUM(I167:K167)</f>
        <v>1901.6</v>
      </c>
      <c r="I167" s="44">
        <v>0</v>
      </c>
      <c r="J167" s="44">
        <v>1901.6</v>
      </c>
      <c r="K167" s="44">
        <v>0</v>
      </c>
      <c r="L167" s="44">
        <v>0</v>
      </c>
      <c r="M167" s="44">
        <f t="shared" ref="M167" si="206">IFERROR(H167/C167*100,"-")</f>
        <v>92.760975609756088</v>
      </c>
      <c r="N167" s="44">
        <f t="shared" si="144"/>
        <v>148.40000000000009</v>
      </c>
      <c r="O167" s="44" t="str">
        <f>IFERROR(I167/D167*100,"-")</f>
        <v>-</v>
      </c>
      <c r="P167" s="44">
        <f>D167-I167</f>
        <v>0</v>
      </c>
      <c r="Q167" s="44">
        <f>IFERROR(J167/E167*100,"-")</f>
        <v>92.760975609756088</v>
      </c>
      <c r="R167" s="44">
        <f>E167-J167</f>
        <v>148.40000000000009</v>
      </c>
      <c r="S167" s="44" t="str">
        <f t="shared" ref="S167" si="207">IFERROR(K167/F167*100,"-")</f>
        <v>-</v>
      </c>
      <c r="T167" s="44">
        <f t="shared" si="147"/>
        <v>0</v>
      </c>
      <c r="U167" s="113" t="s">
        <v>1016</v>
      </c>
    </row>
    <row r="168" spans="1:21" s="31" customFormat="1" ht="27" outlineLevel="1" x14ac:dyDescent="0.25">
      <c r="A168" s="170"/>
      <c r="B168" s="108" t="s">
        <v>122</v>
      </c>
      <c r="C168" s="44">
        <f t="shared" si="205"/>
        <v>398</v>
      </c>
      <c r="D168" s="44">
        <v>0</v>
      </c>
      <c r="E168" s="44">
        <v>398</v>
      </c>
      <c r="F168" s="44">
        <v>0</v>
      </c>
      <c r="G168" s="44">
        <v>0</v>
      </c>
      <c r="H168" s="44">
        <f>SUM(I168:K168)</f>
        <v>373</v>
      </c>
      <c r="I168" s="44">
        <v>0</v>
      </c>
      <c r="J168" s="44">
        <v>373</v>
      </c>
      <c r="K168" s="44">
        <v>0</v>
      </c>
      <c r="L168" s="44">
        <v>0</v>
      </c>
      <c r="M168" s="44">
        <f>IFERROR(H168/C168*100,"-")</f>
        <v>93.718592964824126</v>
      </c>
      <c r="N168" s="44">
        <f t="shared" si="144"/>
        <v>25</v>
      </c>
      <c r="O168" s="44" t="str">
        <f>IFERROR(I168/D168*100,"-")</f>
        <v>-</v>
      </c>
      <c r="P168" s="44">
        <f>D168-I168</f>
        <v>0</v>
      </c>
      <c r="Q168" s="44">
        <f>IFERROR(J168/E168*100,"-")</f>
        <v>93.718592964824126</v>
      </c>
      <c r="R168" s="44">
        <f>E168-J168</f>
        <v>25</v>
      </c>
      <c r="S168" s="44" t="str">
        <f t="shared" si="201"/>
        <v>-</v>
      </c>
      <c r="T168" s="44">
        <f t="shared" si="147"/>
        <v>0</v>
      </c>
      <c r="U168" s="113" t="s">
        <v>561</v>
      </c>
    </row>
    <row r="169" spans="1:21" s="31" customFormat="1" ht="45" outlineLevel="1" x14ac:dyDescent="0.25">
      <c r="A169" s="170"/>
      <c r="B169" s="108" t="s">
        <v>123</v>
      </c>
      <c r="C169" s="44">
        <f t="shared" si="205"/>
        <v>4107.8</v>
      </c>
      <c r="D169" s="44">
        <v>0</v>
      </c>
      <c r="E169" s="44">
        <v>4107.8</v>
      </c>
      <c r="F169" s="44">
        <v>0</v>
      </c>
      <c r="G169" s="44">
        <v>0</v>
      </c>
      <c r="H169" s="44">
        <f>SUM(I169:K169)</f>
        <v>2579</v>
      </c>
      <c r="I169" s="44">
        <v>0</v>
      </c>
      <c r="J169" s="44">
        <v>2579</v>
      </c>
      <c r="K169" s="44">
        <v>0</v>
      </c>
      <c r="L169" s="44">
        <v>0</v>
      </c>
      <c r="M169" s="44">
        <f>IFERROR(H169/C169*100,"-")</f>
        <v>62.782998198549102</v>
      </c>
      <c r="N169" s="44">
        <f t="shared" si="144"/>
        <v>1528.8000000000002</v>
      </c>
      <c r="O169" s="44" t="str">
        <f>IFERROR(I169/D169*100,"-")</f>
        <v>-</v>
      </c>
      <c r="P169" s="44">
        <f>D169-I169</f>
        <v>0</v>
      </c>
      <c r="Q169" s="44">
        <f>IFERROR(J169/E169*100,"-")</f>
        <v>62.782998198549102</v>
      </c>
      <c r="R169" s="44">
        <f>E169-J169</f>
        <v>1528.8000000000002</v>
      </c>
      <c r="S169" s="44" t="str">
        <f t="shared" si="201"/>
        <v>-</v>
      </c>
      <c r="T169" s="44">
        <f t="shared" si="147"/>
        <v>0</v>
      </c>
      <c r="U169" s="113" t="s">
        <v>1017</v>
      </c>
    </row>
    <row r="170" spans="1:21" s="31" customFormat="1" ht="63" customHeight="1" outlineLevel="1" x14ac:dyDescent="0.25">
      <c r="A170" s="172"/>
      <c r="B170" s="108" t="s">
        <v>116</v>
      </c>
      <c r="C170" s="44">
        <f t="shared" si="205"/>
        <v>1010.3</v>
      </c>
      <c r="D170" s="44">
        <v>800</v>
      </c>
      <c r="E170" s="44">
        <v>210.3</v>
      </c>
      <c r="F170" s="44">
        <v>0</v>
      </c>
      <c r="G170" s="44">
        <v>0</v>
      </c>
      <c r="H170" s="44">
        <f t="shared" ref="H170:H222" si="208">SUM(I170:K170)</f>
        <v>712</v>
      </c>
      <c r="I170" s="44">
        <v>501.7</v>
      </c>
      <c r="J170" s="44">
        <v>210.3</v>
      </c>
      <c r="K170" s="44">
        <v>0</v>
      </c>
      <c r="L170" s="44">
        <v>0</v>
      </c>
      <c r="M170" s="44">
        <f>IFERROR(H170/C170*100,"-")</f>
        <v>70.474116599029983</v>
      </c>
      <c r="N170" s="44">
        <f t="shared" ref="N170:N225" si="209">C170-H170</f>
        <v>298.29999999999995</v>
      </c>
      <c r="O170" s="44">
        <f t="shared" si="199"/>
        <v>62.712499999999991</v>
      </c>
      <c r="P170" s="44">
        <f t="shared" ref="P170:P225" si="210">D170-I170</f>
        <v>298.3</v>
      </c>
      <c r="Q170" s="44">
        <f t="shared" si="200"/>
        <v>100</v>
      </c>
      <c r="R170" s="44">
        <f t="shared" ref="R170:R225" si="211">E170-J170</f>
        <v>0</v>
      </c>
      <c r="S170" s="44" t="str">
        <f t="shared" si="201"/>
        <v>-</v>
      </c>
      <c r="T170" s="44">
        <f t="shared" ref="T170:T225" si="212">F170-K170</f>
        <v>0</v>
      </c>
      <c r="U170" s="113" t="s">
        <v>1018</v>
      </c>
    </row>
    <row r="171" spans="1:21" s="31" customFormat="1" outlineLevel="1" x14ac:dyDescent="0.25">
      <c r="A171" s="172"/>
      <c r="B171" s="108" t="s">
        <v>294</v>
      </c>
      <c r="C171" s="44">
        <f t="shared" si="205"/>
        <v>0</v>
      </c>
      <c r="D171" s="44">
        <f t="shared" ref="D171" si="213">SUM(E171:H171)</f>
        <v>0</v>
      </c>
      <c r="E171" s="44">
        <f t="shared" ref="E171" si="214">SUM(F171:I171)</f>
        <v>0</v>
      </c>
      <c r="F171" s="44">
        <f t="shared" ref="F171" si="215">SUM(G171:J171)</f>
        <v>0</v>
      </c>
      <c r="G171" s="44">
        <f t="shared" ref="G171" si="216">SUM(H171:K171)</f>
        <v>0</v>
      </c>
      <c r="H171" s="44">
        <f t="shared" si="208"/>
        <v>0</v>
      </c>
      <c r="I171" s="44">
        <v>0</v>
      </c>
      <c r="J171" s="44">
        <v>0</v>
      </c>
      <c r="K171" s="44">
        <v>0</v>
      </c>
      <c r="L171" s="44">
        <v>0</v>
      </c>
      <c r="M171" s="44"/>
      <c r="N171" s="44">
        <f t="shared" si="209"/>
        <v>0</v>
      </c>
      <c r="O171" s="44"/>
      <c r="P171" s="44">
        <f t="shared" si="210"/>
        <v>0</v>
      </c>
      <c r="Q171" s="44" t="str">
        <f t="shared" si="200"/>
        <v>-</v>
      </c>
      <c r="R171" s="44">
        <f t="shared" si="211"/>
        <v>0</v>
      </c>
      <c r="S171" s="44"/>
      <c r="T171" s="44">
        <f t="shared" si="212"/>
        <v>0</v>
      </c>
      <c r="U171" s="113"/>
    </row>
    <row r="172" spans="1:21" s="31" customFormat="1" ht="30" outlineLevel="1" x14ac:dyDescent="0.25">
      <c r="A172" s="170"/>
      <c r="B172" s="108" t="s">
        <v>283</v>
      </c>
      <c r="C172" s="44">
        <f t="shared" si="205"/>
        <v>929.7</v>
      </c>
      <c r="D172" s="35">
        <f t="shared" ref="D172:F172" si="217">SUM(D173:D176)</f>
        <v>0</v>
      </c>
      <c r="E172" s="35">
        <v>929.7</v>
      </c>
      <c r="F172" s="35">
        <f t="shared" si="217"/>
        <v>0</v>
      </c>
      <c r="G172" s="35">
        <f t="shared" ref="G172" si="218">SUM(G173:G176)</f>
        <v>0</v>
      </c>
      <c r="H172" s="44">
        <f t="shared" si="208"/>
        <v>292.2</v>
      </c>
      <c r="I172" s="44">
        <v>0</v>
      </c>
      <c r="J172" s="44">
        <v>292.2</v>
      </c>
      <c r="K172" s="44">
        <v>0</v>
      </c>
      <c r="L172" s="44">
        <v>0</v>
      </c>
      <c r="M172" s="44">
        <f t="shared" ref="M172:M192" si="219">IFERROR(H172/C172*100,"-")</f>
        <v>31.429493384962885</v>
      </c>
      <c r="N172" s="44">
        <f t="shared" si="209"/>
        <v>637.5</v>
      </c>
      <c r="O172" s="44" t="str">
        <f t="shared" si="199"/>
        <v>-</v>
      </c>
      <c r="P172" s="44">
        <f t="shared" si="210"/>
        <v>0</v>
      </c>
      <c r="Q172" s="44">
        <f t="shared" si="200"/>
        <v>31.429493384962885</v>
      </c>
      <c r="R172" s="44">
        <f t="shared" si="211"/>
        <v>637.5</v>
      </c>
      <c r="S172" s="44" t="str">
        <f t="shared" si="201"/>
        <v>-</v>
      </c>
      <c r="T172" s="44">
        <f t="shared" si="212"/>
        <v>0</v>
      </c>
      <c r="U172" s="113" t="s">
        <v>1019</v>
      </c>
    </row>
    <row r="173" spans="1:21" s="31" customFormat="1" ht="108.75" customHeight="1" outlineLevel="2" x14ac:dyDescent="0.25">
      <c r="A173" s="172"/>
      <c r="B173" s="133" t="s">
        <v>117</v>
      </c>
      <c r="C173" s="44">
        <f t="shared" si="205"/>
        <v>20</v>
      </c>
      <c r="D173" s="44">
        <v>0</v>
      </c>
      <c r="E173" s="44">
        <v>20</v>
      </c>
      <c r="F173" s="44">
        <v>0</v>
      </c>
      <c r="G173" s="44">
        <v>0</v>
      </c>
      <c r="H173" s="44">
        <f t="shared" si="208"/>
        <v>0</v>
      </c>
      <c r="I173" s="44">
        <v>0</v>
      </c>
      <c r="J173" s="44">
        <v>0</v>
      </c>
      <c r="K173" s="44">
        <v>0</v>
      </c>
      <c r="L173" s="44">
        <v>0</v>
      </c>
      <c r="M173" s="44">
        <f t="shared" si="219"/>
        <v>0</v>
      </c>
      <c r="N173" s="44">
        <f t="shared" si="209"/>
        <v>20</v>
      </c>
      <c r="O173" s="44" t="str">
        <f t="shared" si="199"/>
        <v>-</v>
      </c>
      <c r="P173" s="44">
        <f t="shared" si="210"/>
        <v>0</v>
      </c>
      <c r="Q173" s="44">
        <f t="shared" si="200"/>
        <v>0</v>
      </c>
      <c r="R173" s="44">
        <f t="shared" si="211"/>
        <v>20</v>
      </c>
      <c r="S173" s="44" t="str">
        <f t="shared" si="201"/>
        <v>-</v>
      </c>
      <c r="T173" s="44">
        <f t="shared" si="212"/>
        <v>0</v>
      </c>
      <c r="U173" s="113"/>
    </row>
    <row r="174" spans="1:21" s="31" customFormat="1" ht="49.5" customHeight="1" outlineLevel="2" x14ac:dyDescent="0.25">
      <c r="A174" s="172"/>
      <c r="B174" s="133" t="s">
        <v>118</v>
      </c>
      <c r="C174" s="44">
        <f t="shared" si="205"/>
        <v>17</v>
      </c>
      <c r="D174" s="44">
        <v>0</v>
      </c>
      <c r="E174" s="44">
        <v>17</v>
      </c>
      <c r="F174" s="44">
        <v>0</v>
      </c>
      <c r="G174" s="44">
        <v>0</v>
      </c>
      <c r="H174" s="44">
        <f t="shared" si="208"/>
        <v>0</v>
      </c>
      <c r="I174" s="44">
        <v>0</v>
      </c>
      <c r="J174" s="44">
        <v>0</v>
      </c>
      <c r="K174" s="44">
        <v>0</v>
      </c>
      <c r="L174" s="44">
        <v>0</v>
      </c>
      <c r="M174" s="44">
        <f t="shared" si="219"/>
        <v>0</v>
      </c>
      <c r="N174" s="44">
        <f t="shared" si="209"/>
        <v>17</v>
      </c>
      <c r="O174" s="44" t="str">
        <f t="shared" si="199"/>
        <v>-</v>
      </c>
      <c r="P174" s="44">
        <f t="shared" si="210"/>
        <v>0</v>
      </c>
      <c r="Q174" s="44">
        <f t="shared" si="200"/>
        <v>0</v>
      </c>
      <c r="R174" s="44">
        <f t="shared" si="211"/>
        <v>17</v>
      </c>
      <c r="S174" s="44" t="str">
        <f t="shared" si="201"/>
        <v>-</v>
      </c>
      <c r="T174" s="44">
        <f t="shared" si="212"/>
        <v>0</v>
      </c>
      <c r="U174" s="113"/>
    </row>
    <row r="175" spans="1:21" s="31" customFormat="1" ht="90" customHeight="1" outlineLevel="2" x14ac:dyDescent="0.25">
      <c r="A175" s="172"/>
      <c r="B175" s="133" t="s">
        <v>119</v>
      </c>
      <c r="C175" s="44">
        <f t="shared" si="205"/>
        <v>512.20000000000005</v>
      </c>
      <c r="D175" s="44">
        <v>0</v>
      </c>
      <c r="E175" s="44">
        <v>512.20000000000005</v>
      </c>
      <c r="F175" s="44">
        <v>0</v>
      </c>
      <c r="G175" s="44">
        <v>0</v>
      </c>
      <c r="H175" s="44">
        <f t="shared" si="208"/>
        <v>292.2</v>
      </c>
      <c r="I175" s="44">
        <v>0</v>
      </c>
      <c r="J175" s="44">
        <v>292.2</v>
      </c>
      <c r="K175" s="44">
        <v>0</v>
      </c>
      <c r="L175" s="44">
        <v>0</v>
      </c>
      <c r="M175" s="44">
        <f t="shared" si="219"/>
        <v>57.04802811401796</v>
      </c>
      <c r="N175" s="44">
        <f t="shared" si="209"/>
        <v>220.00000000000006</v>
      </c>
      <c r="O175" s="44" t="str">
        <f t="shared" si="199"/>
        <v>-</v>
      </c>
      <c r="P175" s="44">
        <f t="shared" si="210"/>
        <v>0</v>
      </c>
      <c r="Q175" s="44">
        <f t="shared" si="200"/>
        <v>57.04802811401796</v>
      </c>
      <c r="R175" s="44">
        <f t="shared" si="211"/>
        <v>220.00000000000006</v>
      </c>
      <c r="S175" s="44" t="str">
        <f t="shared" si="201"/>
        <v>-</v>
      </c>
      <c r="T175" s="44">
        <f t="shared" si="212"/>
        <v>0</v>
      </c>
      <c r="U175" s="113" t="s">
        <v>1019</v>
      </c>
    </row>
    <row r="176" spans="1:21" s="31" customFormat="1" ht="69.75" customHeight="1" outlineLevel="2" x14ac:dyDescent="0.25">
      <c r="A176" s="172"/>
      <c r="B176" s="133" t="s">
        <v>120</v>
      </c>
      <c r="C176" s="44">
        <f t="shared" si="205"/>
        <v>0</v>
      </c>
      <c r="D176" s="44">
        <v>0</v>
      </c>
      <c r="E176" s="44">
        <v>0</v>
      </c>
      <c r="F176" s="44">
        <v>0</v>
      </c>
      <c r="G176" s="44">
        <v>0</v>
      </c>
      <c r="H176" s="44">
        <f t="shared" si="208"/>
        <v>0</v>
      </c>
      <c r="I176" s="44">
        <v>0</v>
      </c>
      <c r="J176" s="44">
        <v>0</v>
      </c>
      <c r="K176" s="44">
        <v>0</v>
      </c>
      <c r="L176" s="44">
        <v>0</v>
      </c>
      <c r="M176" s="44" t="str">
        <f t="shared" si="219"/>
        <v>-</v>
      </c>
      <c r="N176" s="44">
        <f t="shared" si="209"/>
        <v>0</v>
      </c>
      <c r="O176" s="44" t="str">
        <f t="shared" si="199"/>
        <v>-</v>
      </c>
      <c r="P176" s="44">
        <f t="shared" si="210"/>
        <v>0</v>
      </c>
      <c r="Q176" s="44" t="str">
        <f t="shared" si="200"/>
        <v>-</v>
      </c>
      <c r="R176" s="44">
        <f t="shared" si="211"/>
        <v>0</v>
      </c>
      <c r="S176" s="44" t="str">
        <f t="shared" si="201"/>
        <v>-</v>
      </c>
      <c r="T176" s="44">
        <f t="shared" si="212"/>
        <v>0</v>
      </c>
      <c r="U176" s="113"/>
    </row>
    <row r="177" spans="1:21" s="31" customFormat="1" ht="68.25" customHeight="1" outlineLevel="1" x14ac:dyDescent="0.25">
      <c r="A177" s="172"/>
      <c r="B177" s="133" t="s">
        <v>284</v>
      </c>
      <c r="C177" s="44">
        <f t="shared" si="205"/>
        <v>4700</v>
      </c>
      <c r="D177" s="44">
        <f>SUM(D178:D181)</f>
        <v>4700</v>
      </c>
      <c r="E177" s="44">
        <f t="shared" ref="E177:F177" si="220">SUM(E178:E181)</f>
        <v>0</v>
      </c>
      <c r="F177" s="44">
        <f t="shared" si="220"/>
        <v>0</v>
      </c>
      <c r="G177" s="44">
        <f t="shared" ref="G177" si="221">SUM(G178:G181)</f>
        <v>0</v>
      </c>
      <c r="H177" s="44">
        <f t="shared" si="208"/>
        <v>4700</v>
      </c>
      <c r="I177" s="44">
        <f t="shared" ref="I177:K177" si="222">SUM(I178:I181)</f>
        <v>4700</v>
      </c>
      <c r="J177" s="44">
        <f t="shared" si="222"/>
        <v>0</v>
      </c>
      <c r="K177" s="44">
        <f t="shared" si="222"/>
        <v>0</v>
      </c>
      <c r="L177" s="44">
        <v>0</v>
      </c>
      <c r="M177" s="44">
        <f t="shared" si="219"/>
        <v>100</v>
      </c>
      <c r="N177" s="44">
        <f t="shared" si="209"/>
        <v>0</v>
      </c>
      <c r="O177" s="44">
        <f>IFERROR(I177/D177*100,"-")</f>
        <v>100</v>
      </c>
      <c r="P177" s="44">
        <f t="shared" si="210"/>
        <v>0</v>
      </c>
      <c r="Q177" s="44" t="str">
        <f>IFERROR(J177/E177*100,"-")</f>
        <v>-</v>
      </c>
      <c r="R177" s="44">
        <f t="shared" si="211"/>
        <v>0</v>
      </c>
      <c r="S177" s="44" t="str">
        <f>IFERROR(K177/F177*100,"-")</f>
        <v>-</v>
      </c>
      <c r="T177" s="44">
        <f t="shared" si="212"/>
        <v>0</v>
      </c>
      <c r="U177" s="113" t="s">
        <v>937</v>
      </c>
    </row>
    <row r="178" spans="1:21" s="31" customFormat="1" ht="54" customHeight="1" outlineLevel="2" x14ac:dyDescent="0.25">
      <c r="A178" s="172"/>
      <c r="B178" s="133" t="s">
        <v>124</v>
      </c>
      <c r="C178" s="44">
        <f t="shared" si="205"/>
        <v>500</v>
      </c>
      <c r="D178" s="44">
        <v>500</v>
      </c>
      <c r="E178" s="44">
        <v>0</v>
      </c>
      <c r="F178" s="44">
        <v>0</v>
      </c>
      <c r="G178" s="44">
        <v>0</v>
      </c>
      <c r="H178" s="44">
        <f t="shared" si="208"/>
        <v>500</v>
      </c>
      <c r="I178" s="44">
        <v>500</v>
      </c>
      <c r="J178" s="44">
        <v>0</v>
      </c>
      <c r="K178" s="44">
        <v>0</v>
      </c>
      <c r="L178" s="44">
        <v>0</v>
      </c>
      <c r="M178" s="44">
        <f t="shared" si="219"/>
        <v>100</v>
      </c>
      <c r="N178" s="44">
        <f t="shared" si="209"/>
        <v>0</v>
      </c>
      <c r="O178" s="44">
        <f t="shared" si="199"/>
        <v>100</v>
      </c>
      <c r="P178" s="44">
        <f t="shared" si="210"/>
        <v>0</v>
      </c>
      <c r="Q178" s="44" t="str">
        <f t="shared" si="200"/>
        <v>-</v>
      </c>
      <c r="R178" s="44">
        <f t="shared" si="211"/>
        <v>0</v>
      </c>
      <c r="S178" s="44" t="str">
        <f t="shared" si="201"/>
        <v>-</v>
      </c>
      <c r="T178" s="44">
        <f t="shared" si="212"/>
        <v>0</v>
      </c>
      <c r="U178" s="113"/>
    </row>
    <row r="179" spans="1:21" s="31" customFormat="1" ht="37.5" customHeight="1" outlineLevel="2" x14ac:dyDescent="0.25">
      <c r="A179" s="172"/>
      <c r="B179" s="133" t="s">
        <v>125</v>
      </c>
      <c r="C179" s="44">
        <f t="shared" si="205"/>
        <v>400</v>
      </c>
      <c r="D179" s="44">
        <v>400</v>
      </c>
      <c r="E179" s="44">
        <v>0</v>
      </c>
      <c r="F179" s="44">
        <v>0</v>
      </c>
      <c r="G179" s="44">
        <v>0</v>
      </c>
      <c r="H179" s="44">
        <f t="shared" si="208"/>
        <v>400</v>
      </c>
      <c r="I179" s="44">
        <v>400</v>
      </c>
      <c r="J179" s="44">
        <v>0</v>
      </c>
      <c r="K179" s="44">
        <v>0</v>
      </c>
      <c r="L179" s="44">
        <v>0</v>
      </c>
      <c r="M179" s="44">
        <f t="shared" si="219"/>
        <v>100</v>
      </c>
      <c r="N179" s="44">
        <f t="shared" si="209"/>
        <v>0</v>
      </c>
      <c r="O179" s="44">
        <f t="shared" si="199"/>
        <v>100</v>
      </c>
      <c r="P179" s="44">
        <f t="shared" si="210"/>
        <v>0</v>
      </c>
      <c r="Q179" s="44" t="str">
        <f t="shared" si="200"/>
        <v>-</v>
      </c>
      <c r="R179" s="44">
        <f t="shared" si="211"/>
        <v>0</v>
      </c>
      <c r="S179" s="44" t="str">
        <f t="shared" si="201"/>
        <v>-</v>
      </c>
      <c r="T179" s="44">
        <f t="shared" si="212"/>
        <v>0</v>
      </c>
      <c r="U179" s="113"/>
    </row>
    <row r="180" spans="1:21" s="31" customFormat="1" ht="40.5" customHeight="1" outlineLevel="2" x14ac:dyDescent="0.25">
      <c r="A180" s="172"/>
      <c r="B180" s="133" t="s">
        <v>126</v>
      </c>
      <c r="C180" s="44">
        <f t="shared" si="205"/>
        <v>3800</v>
      </c>
      <c r="D180" s="44">
        <v>3800</v>
      </c>
      <c r="E180" s="44">
        <v>0</v>
      </c>
      <c r="F180" s="44">
        <v>0</v>
      </c>
      <c r="G180" s="44">
        <v>0</v>
      </c>
      <c r="H180" s="44">
        <f t="shared" si="208"/>
        <v>3800</v>
      </c>
      <c r="I180" s="44">
        <v>3800</v>
      </c>
      <c r="J180" s="44">
        <v>0</v>
      </c>
      <c r="K180" s="44">
        <v>0</v>
      </c>
      <c r="L180" s="44">
        <v>0</v>
      </c>
      <c r="M180" s="44">
        <f t="shared" si="219"/>
        <v>100</v>
      </c>
      <c r="N180" s="44">
        <f t="shared" si="209"/>
        <v>0</v>
      </c>
      <c r="O180" s="44">
        <f t="shared" si="199"/>
        <v>100</v>
      </c>
      <c r="P180" s="44">
        <f t="shared" si="210"/>
        <v>0</v>
      </c>
      <c r="Q180" s="44" t="str">
        <f t="shared" si="200"/>
        <v>-</v>
      </c>
      <c r="R180" s="44">
        <f t="shared" si="211"/>
        <v>0</v>
      </c>
      <c r="S180" s="44" t="str">
        <f t="shared" si="201"/>
        <v>-</v>
      </c>
      <c r="T180" s="44">
        <f t="shared" si="212"/>
        <v>0</v>
      </c>
      <c r="U180" s="113"/>
    </row>
    <row r="181" spans="1:21" s="31" customFormat="1" ht="52.5" customHeight="1" outlineLevel="2" x14ac:dyDescent="0.25">
      <c r="A181" s="174"/>
      <c r="B181" s="133" t="s">
        <v>127</v>
      </c>
      <c r="C181" s="44">
        <f t="shared" si="205"/>
        <v>0</v>
      </c>
      <c r="D181" s="44">
        <v>0</v>
      </c>
      <c r="E181" s="44">
        <v>0</v>
      </c>
      <c r="F181" s="44">
        <v>0</v>
      </c>
      <c r="G181" s="44">
        <v>0</v>
      </c>
      <c r="H181" s="44">
        <f t="shared" si="208"/>
        <v>0</v>
      </c>
      <c r="I181" s="44">
        <v>0</v>
      </c>
      <c r="J181" s="44">
        <v>0</v>
      </c>
      <c r="K181" s="44">
        <v>0</v>
      </c>
      <c r="L181" s="44">
        <v>0</v>
      </c>
      <c r="M181" s="44" t="str">
        <f t="shared" si="219"/>
        <v>-</v>
      </c>
      <c r="N181" s="44">
        <f t="shared" si="209"/>
        <v>0</v>
      </c>
      <c r="O181" s="44" t="str">
        <f t="shared" si="199"/>
        <v>-</v>
      </c>
      <c r="P181" s="44">
        <f t="shared" si="210"/>
        <v>0</v>
      </c>
      <c r="Q181" s="44" t="str">
        <f t="shared" si="200"/>
        <v>-</v>
      </c>
      <c r="R181" s="44">
        <f t="shared" si="211"/>
        <v>0</v>
      </c>
      <c r="S181" s="44" t="str">
        <f t="shared" si="201"/>
        <v>-</v>
      </c>
      <c r="T181" s="44">
        <f t="shared" si="212"/>
        <v>0</v>
      </c>
      <c r="U181" s="113"/>
    </row>
    <row r="182" spans="1:21" s="31" customFormat="1" ht="51" customHeight="1" outlineLevel="1" x14ac:dyDescent="0.25">
      <c r="A182" s="168"/>
      <c r="B182" s="122" t="s">
        <v>204</v>
      </c>
      <c r="C182" s="44">
        <f t="shared" si="205"/>
        <v>25</v>
      </c>
      <c r="D182" s="44">
        <v>25</v>
      </c>
      <c r="E182" s="44">
        <v>0</v>
      </c>
      <c r="F182" s="44">
        <v>0</v>
      </c>
      <c r="G182" s="44">
        <v>0</v>
      </c>
      <c r="H182" s="44">
        <f t="shared" si="208"/>
        <v>17</v>
      </c>
      <c r="I182" s="44">
        <v>17</v>
      </c>
      <c r="J182" s="44">
        <v>0</v>
      </c>
      <c r="K182" s="44">
        <v>0</v>
      </c>
      <c r="L182" s="44">
        <v>0</v>
      </c>
      <c r="M182" s="44">
        <f t="shared" si="219"/>
        <v>68</v>
      </c>
      <c r="N182" s="44">
        <f t="shared" si="209"/>
        <v>8</v>
      </c>
      <c r="O182" s="44">
        <f t="shared" si="199"/>
        <v>68</v>
      </c>
      <c r="P182" s="44">
        <f t="shared" si="210"/>
        <v>8</v>
      </c>
      <c r="Q182" s="44" t="str">
        <f t="shared" si="200"/>
        <v>-</v>
      </c>
      <c r="R182" s="44">
        <f t="shared" si="211"/>
        <v>0</v>
      </c>
      <c r="S182" s="44" t="str">
        <f t="shared" si="201"/>
        <v>-</v>
      </c>
      <c r="T182" s="44">
        <f t="shared" si="212"/>
        <v>0</v>
      </c>
      <c r="U182" s="113" t="s">
        <v>1020</v>
      </c>
    </row>
    <row r="183" spans="1:21" s="16" customFormat="1" ht="59.25" customHeight="1" x14ac:dyDescent="0.25">
      <c r="A183" s="46">
        <v>9</v>
      </c>
      <c r="B183" s="13" t="s">
        <v>128</v>
      </c>
      <c r="C183" s="14">
        <f>SUM(D183:F183)</f>
        <v>113689.79999999999</v>
      </c>
      <c r="D183" s="14">
        <v>92663.2</v>
      </c>
      <c r="E183" s="14">
        <v>21026.6</v>
      </c>
      <c r="F183" s="14">
        <v>0</v>
      </c>
      <c r="G183" s="14">
        <v>0</v>
      </c>
      <c r="H183" s="14">
        <f>SUM(I183:K183)</f>
        <v>92259.299999999988</v>
      </c>
      <c r="I183" s="14">
        <v>71232.7</v>
      </c>
      <c r="J183" s="14">
        <v>21026.6</v>
      </c>
      <c r="K183" s="14">
        <v>0</v>
      </c>
      <c r="L183" s="48">
        <v>0</v>
      </c>
      <c r="M183" s="14">
        <f t="shared" si="219"/>
        <v>81.150024012708272</v>
      </c>
      <c r="N183" s="14">
        <f t="shared" si="209"/>
        <v>21430.5</v>
      </c>
      <c r="O183" s="14">
        <f t="shared" si="199"/>
        <v>76.872695956971043</v>
      </c>
      <c r="P183" s="14">
        <f t="shared" si="210"/>
        <v>21430.5</v>
      </c>
      <c r="Q183" s="14">
        <f t="shared" si="200"/>
        <v>100</v>
      </c>
      <c r="R183" s="14">
        <f t="shared" si="211"/>
        <v>0</v>
      </c>
      <c r="S183" s="14" t="str">
        <f t="shared" si="201"/>
        <v>-</v>
      </c>
      <c r="T183" s="14">
        <f t="shared" si="212"/>
        <v>0</v>
      </c>
      <c r="U183" s="145" t="s">
        <v>907</v>
      </c>
    </row>
    <row r="184" spans="1:21" s="16" customFormat="1" ht="62.25" customHeight="1" x14ac:dyDescent="0.25">
      <c r="A184" s="46">
        <v>10</v>
      </c>
      <c r="B184" s="13" t="s">
        <v>327</v>
      </c>
      <c r="C184" s="14">
        <f t="shared" si="205"/>
        <v>2985</v>
      </c>
      <c r="D184" s="14">
        <f>SUM(D185:D190)</f>
        <v>100</v>
      </c>
      <c r="E184" s="14">
        <f>SUM(E185:E190)</f>
        <v>2885</v>
      </c>
      <c r="F184" s="14">
        <f>SUM(F185:F190)</f>
        <v>0</v>
      </c>
      <c r="G184" s="14">
        <f>SUM(G185:G190)</f>
        <v>0</v>
      </c>
      <c r="H184" s="14">
        <f t="shared" si="208"/>
        <v>2780</v>
      </c>
      <c r="I184" s="14">
        <f>SUM(I185:I190)</f>
        <v>100</v>
      </c>
      <c r="J184" s="14">
        <f>SUM(J185:J190)</f>
        <v>2680</v>
      </c>
      <c r="K184" s="14">
        <f>SUM(K185:K190)</f>
        <v>0</v>
      </c>
      <c r="L184" s="14">
        <f>SUM(L185:L190)</f>
        <v>0</v>
      </c>
      <c r="M184" s="14">
        <f t="shared" si="219"/>
        <v>93.132328308207704</v>
      </c>
      <c r="N184" s="14">
        <f t="shared" si="209"/>
        <v>205</v>
      </c>
      <c r="O184" s="14">
        <f t="shared" si="199"/>
        <v>100</v>
      </c>
      <c r="P184" s="14">
        <f t="shared" si="210"/>
        <v>0</v>
      </c>
      <c r="Q184" s="14">
        <f t="shared" si="200"/>
        <v>92.894280762564989</v>
      </c>
      <c r="R184" s="14">
        <f t="shared" si="211"/>
        <v>205</v>
      </c>
      <c r="S184" s="14" t="str">
        <f t="shared" si="201"/>
        <v>-</v>
      </c>
      <c r="T184" s="14">
        <f t="shared" si="212"/>
        <v>0</v>
      </c>
      <c r="U184" s="311" t="s">
        <v>553</v>
      </c>
    </row>
    <row r="185" spans="1:21" s="31" customFormat="1" ht="182.25" customHeight="1" outlineLevel="1" x14ac:dyDescent="0.25">
      <c r="A185" s="168"/>
      <c r="B185" s="108" t="s">
        <v>129</v>
      </c>
      <c r="C185" s="169">
        <f t="shared" si="205"/>
        <v>1975</v>
      </c>
      <c r="D185" s="169">
        <v>0</v>
      </c>
      <c r="E185" s="169">
        <v>1975</v>
      </c>
      <c r="F185" s="169">
        <v>0</v>
      </c>
      <c r="G185" s="169">
        <v>0</v>
      </c>
      <c r="H185" s="169">
        <f t="shared" si="208"/>
        <v>1975</v>
      </c>
      <c r="I185" s="169">
        <v>0</v>
      </c>
      <c r="J185" s="169">
        <v>1975</v>
      </c>
      <c r="K185" s="169">
        <v>0</v>
      </c>
      <c r="L185" s="169">
        <v>0</v>
      </c>
      <c r="M185" s="44">
        <f t="shared" si="219"/>
        <v>100</v>
      </c>
      <c r="N185" s="44">
        <f t="shared" si="209"/>
        <v>0</v>
      </c>
      <c r="O185" s="44" t="str">
        <f t="shared" si="199"/>
        <v>-</v>
      </c>
      <c r="P185" s="44">
        <f t="shared" si="210"/>
        <v>0</v>
      </c>
      <c r="Q185" s="44">
        <f t="shared" si="200"/>
        <v>100</v>
      </c>
      <c r="R185" s="44">
        <f t="shared" si="211"/>
        <v>0</v>
      </c>
      <c r="S185" s="44" t="str">
        <f t="shared" si="201"/>
        <v>-</v>
      </c>
      <c r="T185" s="44">
        <f t="shared" si="212"/>
        <v>0</v>
      </c>
      <c r="U185" s="113"/>
    </row>
    <row r="186" spans="1:21" s="31" customFormat="1" ht="40.5" outlineLevel="1" x14ac:dyDescent="0.25">
      <c r="A186" s="170"/>
      <c r="B186" s="108" t="s">
        <v>130</v>
      </c>
      <c r="C186" s="169">
        <f t="shared" si="205"/>
        <v>0</v>
      </c>
      <c r="D186" s="169">
        <v>0</v>
      </c>
      <c r="E186" s="169">
        <v>0</v>
      </c>
      <c r="F186" s="169">
        <v>0</v>
      </c>
      <c r="G186" s="169">
        <v>0</v>
      </c>
      <c r="H186" s="169">
        <f t="shared" si="208"/>
        <v>0</v>
      </c>
      <c r="I186" s="169">
        <v>0</v>
      </c>
      <c r="J186" s="169">
        <v>0</v>
      </c>
      <c r="K186" s="169">
        <v>0</v>
      </c>
      <c r="L186" s="169">
        <v>0</v>
      </c>
      <c r="M186" s="44" t="str">
        <f t="shared" si="219"/>
        <v>-</v>
      </c>
      <c r="N186" s="44">
        <f t="shared" si="209"/>
        <v>0</v>
      </c>
      <c r="O186" s="44" t="str">
        <f t="shared" si="199"/>
        <v>-</v>
      </c>
      <c r="P186" s="44">
        <f t="shared" si="210"/>
        <v>0</v>
      </c>
      <c r="Q186" s="44" t="str">
        <f t="shared" si="200"/>
        <v>-</v>
      </c>
      <c r="R186" s="44">
        <f t="shared" si="211"/>
        <v>0</v>
      </c>
      <c r="S186" s="44" t="str">
        <f t="shared" si="201"/>
        <v>-</v>
      </c>
      <c r="T186" s="44">
        <f t="shared" si="212"/>
        <v>0</v>
      </c>
      <c r="U186" s="113"/>
    </row>
    <row r="187" spans="1:21" s="31" customFormat="1" ht="108" outlineLevel="1" x14ac:dyDescent="0.25">
      <c r="A187" s="170"/>
      <c r="B187" s="108" t="s">
        <v>131</v>
      </c>
      <c r="C187" s="169">
        <f t="shared" si="205"/>
        <v>900</v>
      </c>
      <c r="D187" s="169">
        <v>0</v>
      </c>
      <c r="E187" s="169">
        <v>900</v>
      </c>
      <c r="F187" s="169">
        <v>0</v>
      </c>
      <c r="G187" s="169">
        <v>0</v>
      </c>
      <c r="H187" s="169">
        <f t="shared" si="208"/>
        <v>700</v>
      </c>
      <c r="I187" s="169">
        <v>0</v>
      </c>
      <c r="J187" s="169">
        <v>700</v>
      </c>
      <c r="K187" s="169">
        <v>0</v>
      </c>
      <c r="L187" s="169">
        <v>0</v>
      </c>
      <c r="M187" s="44">
        <f t="shared" si="219"/>
        <v>77.777777777777786</v>
      </c>
      <c r="N187" s="44">
        <f t="shared" si="209"/>
        <v>200</v>
      </c>
      <c r="O187" s="44" t="str">
        <f t="shared" si="199"/>
        <v>-</v>
      </c>
      <c r="P187" s="44">
        <f t="shared" si="210"/>
        <v>0</v>
      </c>
      <c r="Q187" s="44">
        <f t="shared" si="200"/>
        <v>77.777777777777786</v>
      </c>
      <c r="R187" s="44">
        <f t="shared" si="211"/>
        <v>200</v>
      </c>
      <c r="S187" s="44" t="str">
        <f t="shared" si="201"/>
        <v>-</v>
      </c>
      <c r="T187" s="44">
        <f t="shared" si="212"/>
        <v>0</v>
      </c>
      <c r="U187" s="113"/>
    </row>
    <row r="188" spans="1:21" s="31" customFormat="1" ht="67.5" outlineLevel="1" x14ac:dyDescent="0.25">
      <c r="A188" s="170"/>
      <c r="B188" s="108" t="s">
        <v>132</v>
      </c>
      <c r="C188" s="169">
        <f t="shared" si="205"/>
        <v>10</v>
      </c>
      <c r="D188" s="169">
        <v>0</v>
      </c>
      <c r="E188" s="169">
        <v>10</v>
      </c>
      <c r="F188" s="169">
        <v>0</v>
      </c>
      <c r="G188" s="169">
        <v>0</v>
      </c>
      <c r="H188" s="169">
        <f t="shared" si="208"/>
        <v>5</v>
      </c>
      <c r="I188" s="169">
        <v>0</v>
      </c>
      <c r="J188" s="169">
        <v>5</v>
      </c>
      <c r="K188" s="169">
        <v>0</v>
      </c>
      <c r="L188" s="169">
        <v>0</v>
      </c>
      <c r="M188" s="44">
        <f t="shared" si="219"/>
        <v>50</v>
      </c>
      <c r="N188" s="44">
        <f t="shared" si="209"/>
        <v>5</v>
      </c>
      <c r="O188" s="44" t="str">
        <f t="shared" si="199"/>
        <v>-</v>
      </c>
      <c r="P188" s="44">
        <f t="shared" si="210"/>
        <v>0</v>
      </c>
      <c r="Q188" s="44">
        <f t="shared" si="200"/>
        <v>50</v>
      </c>
      <c r="R188" s="44">
        <f t="shared" si="211"/>
        <v>5</v>
      </c>
      <c r="S188" s="44" t="str">
        <f t="shared" si="201"/>
        <v>-</v>
      </c>
      <c r="T188" s="44">
        <f t="shared" si="212"/>
        <v>0</v>
      </c>
      <c r="U188" s="113"/>
    </row>
    <row r="189" spans="1:21" s="31" customFormat="1" ht="40.5" outlineLevel="1" x14ac:dyDescent="0.25">
      <c r="A189" s="168"/>
      <c r="B189" s="108" t="s">
        <v>133</v>
      </c>
      <c r="C189" s="169">
        <f t="shared" si="205"/>
        <v>50</v>
      </c>
      <c r="D189" s="169">
        <v>50</v>
      </c>
      <c r="E189" s="169">
        <v>0</v>
      </c>
      <c r="F189" s="169">
        <v>0</v>
      </c>
      <c r="G189" s="169">
        <v>0</v>
      </c>
      <c r="H189" s="169">
        <f t="shared" si="208"/>
        <v>50</v>
      </c>
      <c r="I189" s="169">
        <v>50</v>
      </c>
      <c r="J189" s="169">
        <v>0</v>
      </c>
      <c r="K189" s="169">
        <v>0</v>
      </c>
      <c r="L189" s="169">
        <v>0</v>
      </c>
      <c r="M189" s="44">
        <f t="shared" si="219"/>
        <v>100</v>
      </c>
      <c r="N189" s="44">
        <f t="shared" si="209"/>
        <v>0</v>
      </c>
      <c r="O189" s="44">
        <f t="shared" si="199"/>
        <v>100</v>
      </c>
      <c r="P189" s="44">
        <f t="shared" si="210"/>
        <v>0</v>
      </c>
      <c r="Q189" s="44" t="str">
        <f t="shared" si="200"/>
        <v>-</v>
      </c>
      <c r="R189" s="44">
        <f t="shared" si="211"/>
        <v>0</v>
      </c>
      <c r="S189" s="44" t="str">
        <f t="shared" si="201"/>
        <v>-</v>
      </c>
      <c r="T189" s="44">
        <f t="shared" si="212"/>
        <v>0</v>
      </c>
      <c r="U189" s="113"/>
    </row>
    <row r="190" spans="1:21" s="31" customFormat="1" ht="40.5" outlineLevel="1" x14ac:dyDescent="0.25">
      <c r="A190" s="170"/>
      <c r="B190" s="108" t="s">
        <v>134</v>
      </c>
      <c r="C190" s="169">
        <f t="shared" si="205"/>
        <v>50</v>
      </c>
      <c r="D190" s="169">
        <v>50</v>
      </c>
      <c r="E190" s="169">
        <v>0</v>
      </c>
      <c r="F190" s="169">
        <v>0</v>
      </c>
      <c r="G190" s="169">
        <v>0</v>
      </c>
      <c r="H190" s="169">
        <f t="shared" si="208"/>
        <v>50</v>
      </c>
      <c r="I190" s="169">
        <v>50</v>
      </c>
      <c r="J190" s="169">
        <v>0</v>
      </c>
      <c r="K190" s="169">
        <v>0</v>
      </c>
      <c r="L190" s="169">
        <v>0</v>
      </c>
      <c r="M190" s="44">
        <f t="shared" si="219"/>
        <v>100</v>
      </c>
      <c r="N190" s="44">
        <f t="shared" si="209"/>
        <v>0</v>
      </c>
      <c r="O190" s="44">
        <f t="shared" si="199"/>
        <v>100</v>
      </c>
      <c r="P190" s="44">
        <f t="shared" si="210"/>
        <v>0</v>
      </c>
      <c r="Q190" s="44" t="str">
        <f t="shared" si="200"/>
        <v>-</v>
      </c>
      <c r="R190" s="44">
        <f t="shared" si="211"/>
        <v>0</v>
      </c>
      <c r="S190" s="44" t="str">
        <f t="shared" si="201"/>
        <v>-</v>
      </c>
      <c r="T190" s="44">
        <f t="shared" si="212"/>
        <v>0</v>
      </c>
      <c r="U190" s="113"/>
    </row>
    <row r="191" spans="1:21" s="16" customFormat="1" ht="45.75" customHeight="1" x14ac:dyDescent="0.25">
      <c r="A191" s="46">
        <v>11</v>
      </c>
      <c r="B191" s="13" t="s">
        <v>477</v>
      </c>
      <c r="C191" s="14">
        <f t="shared" si="205"/>
        <v>202353.3</v>
      </c>
      <c r="D191" s="14">
        <f>D192+D203+D205</f>
        <v>41319.299999999996</v>
      </c>
      <c r="E191" s="14">
        <f>E192+E203+E205</f>
        <v>161034</v>
      </c>
      <c r="F191" s="14">
        <f>F192+F203+F205</f>
        <v>0</v>
      </c>
      <c r="G191" s="14">
        <f>G192+G203+G205</f>
        <v>0</v>
      </c>
      <c r="H191" s="14">
        <f t="shared" si="208"/>
        <v>183949.59999999998</v>
      </c>
      <c r="I191" s="14">
        <f>I192+I203+I205</f>
        <v>34647.699999999997</v>
      </c>
      <c r="J191" s="14">
        <f>J192+J203+J205</f>
        <v>149301.9</v>
      </c>
      <c r="K191" s="14">
        <f>K192+K203+K205</f>
        <v>0</v>
      </c>
      <c r="L191" s="14">
        <f>L192+L203+L205</f>
        <v>0</v>
      </c>
      <c r="M191" s="14">
        <f t="shared" si="219"/>
        <v>90.905164383284074</v>
      </c>
      <c r="N191" s="14">
        <f t="shared" si="209"/>
        <v>18403.700000000012</v>
      </c>
      <c r="O191" s="14">
        <f t="shared" si="199"/>
        <v>83.853550277957282</v>
      </c>
      <c r="P191" s="14">
        <f t="shared" si="210"/>
        <v>6671.5999999999985</v>
      </c>
      <c r="Q191" s="14">
        <f t="shared" si="200"/>
        <v>92.714519915048982</v>
      </c>
      <c r="R191" s="14">
        <f t="shared" si="211"/>
        <v>11732.100000000006</v>
      </c>
      <c r="S191" s="14" t="str">
        <f t="shared" si="201"/>
        <v>-</v>
      </c>
      <c r="T191" s="14">
        <f t="shared" si="212"/>
        <v>0</v>
      </c>
      <c r="U191" s="115"/>
    </row>
    <row r="192" spans="1:21" s="83" customFormat="1" ht="38.25" outlineLevel="1" x14ac:dyDescent="0.25">
      <c r="A192" s="148"/>
      <c r="B192" s="121" t="s">
        <v>144</v>
      </c>
      <c r="C192" s="28">
        <f t="shared" si="205"/>
        <v>194013.9</v>
      </c>
      <c r="D192" s="28">
        <f>SUM(D193:D202)</f>
        <v>34616.399999999994</v>
      </c>
      <c r="E192" s="28">
        <f>SUM(E193:E202)</f>
        <v>159397.5</v>
      </c>
      <c r="F192" s="28">
        <f>SUM(F193:F202)</f>
        <v>0</v>
      </c>
      <c r="G192" s="28">
        <f>SUM(G193:G202)</f>
        <v>0</v>
      </c>
      <c r="H192" s="49">
        <f t="shared" si="208"/>
        <v>178484.5</v>
      </c>
      <c r="I192" s="28">
        <f>SUM(I193:I202)</f>
        <v>29314.1</v>
      </c>
      <c r="J192" s="28">
        <f>SUM(J193:J195)</f>
        <v>149170.4</v>
      </c>
      <c r="K192" s="49">
        <f>SUM(K193:K202)</f>
        <v>0</v>
      </c>
      <c r="L192" s="49">
        <f>SUM(L193:L202)</f>
        <v>0</v>
      </c>
      <c r="M192" s="49">
        <f t="shared" si="219"/>
        <v>91.995728141128026</v>
      </c>
      <c r="N192" s="49">
        <f t="shared" si="209"/>
        <v>15529.399999999994</v>
      </c>
      <c r="O192" s="49">
        <f t="shared" si="199"/>
        <v>84.682693752094394</v>
      </c>
      <c r="P192" s="49">
        <f t="shared" si="210"/>
        <v>5302.2999999999956</v>
      </c>
      <c r="Q192" s="49">
        <f t="shared" si="200"/>
        <v>93.583901880518823</v>
      </c>
      <c r="R192" s="49">
        <f t="shared" si="211"/>
        <v>10227.100000000006</v>
      </c>
      <c r="S192" s="49" t="str">
        <f t="shared" si="201"/>
        <v>-</v>
      </c>
      <c r="T192" s="49">
        <f t="shared" si="212"/>
        <v>0</v>
      </c>
      <c r="U192" s="113"/>
    </row>
    <row r="193" spans="1:21" s="31" customFormat="1" ht="94.5" customHeight="1" outlineLevel="2" x14ac:dyDescent="0.25">
      <c r="A193" s="148"/>
      <c r="B193" s="149" t="s">
        <v>135</v>
      </c>
      <c r="C193" s="44">
        <f t="shared" si="205"/>
        <v>155445.6</v>
      </c>
      <c r="D193" s="44">
        <f>15059.6+8000</f>
        <v>23059.599999999999</v>
      </c>
      <c r="E193" s="44">
        <v>132386</v>
      </c>
      <c r="F193" s="44">
        <v>0</v>
      </c>
      <c r="G193" s="44">
        <v>0</v>
      </c>
      <c r="H193" s="44">
        <f t="shared" si="208"/>
        <v>154211.69999999998</v>
      </c>
      <c r="I193" s="44">
        <f>14704.8+7164</f>
        <v>21868.799999999999</v>
      </c>
      <c r="J193" s="44">
        <v>132342.9</v>
      </c>
      <c r="K193" s="44">
        <v>0</v>
      </c>
      <c r="L193" s="44">
        <v>0</v>
      </c>
      <c r="M193" s="44">
        <f t="shared" ref="M193" si="223">IFERROR(H193/C193*100,"-")</f>
        <v>99.20621748058484</v>
      </c>
      <c r="N193" s="44">
        <f t="shared" si="209"/>
        <v>1233.9000000000233</v>
      </c>
      <c r="O193" s="44">
        <f t="shared" ref="O193" si="224">IFERROR(I193/D193*100,"-")</f>
        <v>94.835990216655972</v>
      </c>
      <c r="P193" s="44">
        <f t="shared" si="210"/>
        <v>1190.7999999999993</v>
      </c>
      <c r="Q193" s="44">
        <f t="shared" ref="Q193" si="225">IFERROR(J193/E193*100,"-")</f>
        <v>99.967443687398955</v>
      </c>
      <c r="R193" s="44">
        <f t="shared" si="211"/>
        <v>43.100000000005821</v>
      </c>
      <c r="S193" s="44"/>
      <c r="T193" s="44">
        <f t="shared" si="212"/>
        <v>0</v>
      </c>
      <c r="U193" s="113" t="s">
        <v>1022</v>
      </c>
    </row>
    <row r="194" spans="1:21" s="31" customFormat="1" ht="28.5" customHeight="1" outlineLevel="2" x14ac:dyDescent="0.25">
      <c r="A194" s="142"/>
      <c r="B194" s="149" t="s">
        <v>298</v>
      </c>
      <c r="C194" s="44">
        <f t="shared" si="205"/>
        <v>16506.900000000001</v>
      </c>
      <c r="D194" s="44">
        <v>1650.7</v>
      </c>
      <c r="E194" s="44">
        <v>14856.2</v>
      </c>
      <c r="F194" s="44">
        <v>0</v>
      </c>
      <c r="G194" s="44">
        <v>0</v>
      </c>
      <c r="H194" s="44">
        <f t="shared" si="208"/>
        <v>16506.900000000001</v>
      </c>
      <c r="I194" s="44">
        <v>1650.7</v>
      </c>
      <c r="J194" s="44">
        <v>14856.2</v>
      </c>
      <c r="K194" s="44">
        <v>0</v>
      </c>
      <c r="L194" s="44">
        <v>0</v>
      </c>
      <c r="M194" s="44">
        <f t="shared" ref="M194:M251" si="226">IFERROR(H194/C194*100,"-")</f>
        <v>100</v>
      </c>
      <c r="N194" s="44">
        <f t="shared" si="209"/>
        <v>0</v>
      </c>
      <c r="O194" s="44">
        <f t="shared" ref="O194:O251" si="227">IFERROR(I194/D194*100,"-")</f>
        <v>100</v>
      </c>
      <c r="P194" s="44">
        <f t="shared" si="210"/>
        <v>0</v>
      </c>
      <c r="Q194" s="44">
        <f t="shared" ref="Q194:Q251" si="228">IFERROR(J194/E194*100,"-")</f>
        <v>100</v>
      </c>
      <c r="R194" s="44">
        <f t="shared" si="211"/>
        <v>0</v>
      </c>
      <c r="S194" s="44" t="str">
        <f t="shared" ref="S194:S251" si="229">IFERROR(K194/F194*100,"-")</f>
        <v>-</v>
      </c>
      <c r="T194" s="44">
        <f t="shared" si="212"/>
        <v>0</v>
      </c>
      <c r="U194" s="113" t="s">
        <v>1023</v>
      </c>
    </row>
    <row r="195" spans="1:21" s="31" customFormat="1" ht="72" customHeight="1" outlineLevel="2" x14ac:dyDescent="0.25">
      <c r="A195" s="142"/>
      <c r="B195" s="149" t="s">
        <v>908</v>
      </c>
      <c r="C195" s="44">
        <f t="shared" si="205"/>
        <v>13932.9</v>
      </c>
      <c r="D195" s="44">
        <v>1777.6</v>
      </c>
      <c r="E195" s="44">
        <f>2727+201.3+9227</f>
        <v>12155.3</v>
      </c>
      <c r="F195" s="44">
        <v>0</v>
      </c>
      <c r="G195" s="44">
        <v>0</v>
      </c>
      <c r="H195" s="44">
        <f t="shared" si="208"/>
        <v>2555.1</v>
      </c>
      <c r="I195" s="44">
        <v>583.79999999999995</v>
      </c>
      <c r="J195" s="44">
        <v>1971.3</v>
      </c>
      <c r="K195" s="44">
        <v>0</v>
      </c>
      <c r="L195" s="44">
        <v>0</v>
      </c>
      <c r="M195" s="44">
        <f t="shared" si="226"/>
        <v>18.338608617014405</v>
      </c>
      <c r="N195" s="44">
        <f t="shared" si="209"/>
        <v>11377.8</v>
      </c>
      <c r="O195" s="44">
        <f t="shared" si="227"/>
        <v>32.84203420342034</v>
      </c>
      <c r="P195" s="44">
        <f t="shared" si="210"/>
        <v>1193.8</v>
      </c>
      <c r="Q195" s="44">
        <f t="shared" si="228"/>
        <v>16.217617006573263</v>
      </c>
      <c r="R195" s="44">
        <f t="shared" si="211"/>
        <v>10184</v>
      </c>
      <c r="S195" s="44" t="str">
        <f t="shared" si="229"/>
        <v>-</v>
      </c>
      <c r="T195" s="44">
        <f t="shared" si="212"/>
        <v>0</v>
      </c>
      <c r="U195" s="113" t="s">
        <v>1024</v>
      </c>
    </row>
    <row r="196" spans="1:21" s="31" customFormat="1" ht="78.75" customHeight="1" outlineLevel="2" x14ac:dyDescent="0.25">
      <c r="A196" s="142"/>
      <c r="B196" s="149" t="s">
        <v>909</v>
      </c>
      <c r="C196" s="44">
        <f t="shared" si="205"/>
        <v>1850</v>
      </c>
      <c r="D196" s="44">
        <f>350+1500</f>
        <v>1850</v>
      </c>
      <c r="E196" s="44">
        <v>0</v>
      </c>
      <c r="F196" s="44">
        <v>0</v>
      </c>
      <c r="G196" s="44">
        <v>0</v>
      </c>
      <c r="H196" s="44">
        <f t="shared" si="208"/>
        <v>1381.8</v>
      </c>
      <c r="I196" s="44">
        <v>1381.8</v>
      </c>
      <c r="J196" s="44">
        <v>0</v>
      </c>
      <c r="K196" s="44">
        <v>0</v>
      </c>
      <c r="L196" s="44">
        <v>0</v>
      </c>
      <c r="M196" s="44">
        <f t="shared" si="226"/>
        <v>74.691891891891899</v>
      </c>
      <c r="N196" s="44">
        <f t="shared" si="209"/>
        <v>468.20000000000005</v>
      </c>
      <c r="O196" s="44">
        <f t="shared" si="227"/>
        <v>74.691891891891899</v>
      </c>
      <c r="P196" s="44">
        <f t="shared" si="210"/>
        <v>468.20000000000005</v>
      </c>
      <c r="Q196" s="44" t="str">
        <f t="shared" si="228"/>
        <v>-</v>
      </c>
      <c r="R196" s="44">
        <f t="shared" si="211"/>
        <v>0</v>
      </c>
      <c r="S196" s="44" t="str">
        <f t="shared" si="229"/>
        <v>-</v>
      </c>
      <c r="T196" s="44">
        <f t="shared" si="212"/>
        <v>0</v>
      </c>
      <c r="U196" s="113" t="s">
        <v>1025</v>
      </c>
    </row>
    <row r="197" spans="1:21" s="31" customFormat="1" ht="30.75" customHeight="1" outlineLevel="2" x14ac:dyDescent="0.25">
      <c r="A197" s="142"/>
      <c r="B197" s="149" t="s">
        <v>136</v>
      </c>
      <c r="C197" s="44">
        <f t="shared" si="205"/>
        <v>240</v>
      </c>
      <c r="D197" s="44">
        <v>240</v>
      </c>
      <c r="E197" s="44">
        <v>0</v>
      </c>
      <c r="F197" s="44">
        <v>0</v>
      </c>
      <c r="G197" s="44">
        <v>0</v>
      </c>
      <c r="H197" s="44">
        <f t="shared" si="208"/>
        <v>0</v>
      </c>
      <c r="I197" s="44">
        <v>0</v>
      </c>
      <c r="J197" s="44">
        <v>0</v>
      </c>
      <c r="K197" s="44">
        <v>0</v>
      </c>
      <c r="L197" s="44">
        <v>0</v>
      </c>
      <c r="M197" s="44">
        <f t="shared" si="226"/>
        <v>0</v>
      </c>
      <c r="N197" s="44">
        <f t="shared" si="209"/>
        <v>240</v>
      </c>
      <c r="O197" s="44">
        <f t="shared" si="227"/>
        <v>0</v>
      </c>
      <c r="P197" s="44">
        <f t="shared" si="210"/>
        <v>240</v>
      </c>
      <c r="Q197" s="44" t="str">
        <f t="shared" si="228"/>
        <v>-</v>
      </c>
      <c r="R197" s="44">
        <f t="shared" si="211"/>
        <v>0</v>
      </c>
      <c r="S197" s="44" t="str">
        <f t="shared" si="229"/>
        <v>-</v>
      </c>
      <c r="T197" s="44">
        <f t="shared" si="212"/>
        <v>0</v>
      </c>
      <c r="U197" s="113" t="s">
        <v>1026</v>
      </c>
    </row>
    <row r="198" spans="1:21" s="31" customFormat="1" ht="45" outlineLevel="2" x14ac:dyDescent="0.25">
      <c r="A198" s="142"/>
      <c r="B198" s="149" t="s">
        <v>137</v>
      </c>
      <c r="C198" s="44">
        <f t="shared" si="205"/>
        <v>110</v>
      </c>
      <c r="D198" s="44">
        <v>110</v>
      </c>
      <c r="E198" s="44">
        <v>0</v>
      </c>
      <c r="F198" s="44">
        <v>0</v>
      </c>
      <c r="G198" s="44">
        <v>0</v>
      </c>
      <c r="H198" s="44">
        <f t="shared" si="208"/>
        <v>0</v>
      </c>
      <c r="I198" s="44">
        <v>0</v>
      </c>
      <c r="J198" s="44">
        <v>0</v>
      </c>
      <c r="K198" s="44">
        <v>0</v>
      </c>
      <c r="L198" s="44">
        <v>0</v>
      </c>
      <c r="M198" s="44">
        <f t="shared" si="226"/>
        <v>0</v>
      </c>
      <c r="N198" s="44">
        <f t="shared" si="209"/>
        <v>110</v>
      </c>
      <c r="O198" s="44">
        <f t="shared" si="227"/>
        <v>0</v>
      </c>
      <c r="P198" s="44">
        <f t="shared" si="210"/>
        <v>110</v>
      </c>
      <c r="Q198" s="44" t="str">
        <f t="shared" si="228"/>
        <v>-</v>
      </c>
      <c r="R198" s="44">
        <f t="shared" si="211"/>
        <v>0</v>
      </c>
      <c r="S198" s="44" t="str">
        <f t="shared" si="229"/>
        <v>-</v>
      </c>
      <c r="T198" s="44">
        <f t="shared" si="212"/>
        <v>0</v>
      </c>
      <c r="U198" s="113" t="s">
        <v>1027</v>
      </c>
    </row>
    <row r="199" spans="1:21" s="31" customFormat="1" ht="30" outlineLevel="2" x14ac:dyDescent="0.25">
      <c r="A199" s="142"/>
      <c r="B199" s="149" t="s">
        <v>299</v>
      </c>
      <c r="C199" s="44">
        <f t="shared" si="205"/>
        <v>280</v>
      </c>
      <c r="D199" s="44">
        <v>280</v>
      </c>
      <c r="E199" s="44">
        <v>0</v>
      </c>
      <c r="F199" s="44">
        <v>0</v>
      </c>
      <c r="G199" s="44">
        <v>0</v>
      </c>
      <c r="H199" s="44">
        <f t="shared" si="208"/>
        <v>280</v>
      </c>
      <c r="I199" s="44">
        <v>280</v>
      </c>
      <c r="J199" s="44">
        <v>0</v>
      </c>
      <c r="K199" s="44">
        <v>0</v>
      </c>
      <c r="L199" s="44">
        <v>0</v>
      </c>
      <c r="M199" s="44">
        <f t="shared" ref="M199:M201" si="230">IFERROR(H199/C199*100,"-")</f>
        <v>100</v>
      </c>
      <c r="N199" s="44">
        <f t="shared" ref="N199:N201" si="231">C199-H199</f>
        <v>0</v>
      </c>
      <c r="O199" s="44">
        <f t="shared" ref="O199:O201" si="232">IFERROR(I199/D199*100,"-")</f>
        <v>100</v>
      </c>
      <c r="P199" s="44">
        <f t="shared" ref="P199:P201" si="233">D199-I199</f>
        <v>0</v>
      </c>
      <c r="Q199" s="44" t="str">
        <f t="shared" ref="Q199:Q201" si="234">IFERROR(J199/E199*100,"-")</f>
        <v>-</v>
      </c>
      <c r="R199" s="44">
        <f t="shared" ref="R199:R201" si="235">E199-J199</f>
        <v>0</v>
      </c>
      <c r="S199" s="44" t="str">
        <f t="shared" ref="S199:S201" si="236">IFERROR(K199/F199*100,"-")</f>
        <v>-</v>
      </c>
      <c r="T199" s="44">
        <f t="shared" ref="T199:T201" si="237">F199-K199</f>
        <v>0</v>
      </c>
      <c r="U199" s="113" t="s">
        <v>1028</v>
      </c>
    </row>
    <row r="200" spans="1:21" s="31" customFormat="1" ht="30" outlineLevel="2" x14ac:dyDescent="0.25">
      <c r="A200" s="142"/>
      <c r="B200" s="149" t="s">
        <v>300</v>
      </c>
      <c r="C200" s="44">
        <f t="shared" si="205"/>
        <v>120</v>
      </c>
      <c r="D200" s="44">
        <v>120</v>
      </c>
      <c r="E200" s="44">
        <v>0</v>
      </c>
      <c r="F200" s="44">
        <v>0</v>
      </c>
      <c r="G200" s="44">
        <v>0</v>
      </c>
      <c r="H200" s="44">
        <f t="shared" si="208"/>
        <v>120</v>
      </c>
      <c r="I200" s="44">
        <v>120</v>
      </c>
      <c r="J200" s="44">
        <v>0</v>
      </c>
      <c r="K200" s="44">
        <v>0</v>
      </c>
      <c r="L200" s="44">
        <v>0</v>
      </c>
      <c r="M200" s="44">
        <f t="shared" si="230"/>
        <v>100</v>
      </c>
      <c r="N200" s="44">
        <f t="shared" si="231"/>
        <v>0</v>
      </c>
      <c r="O200" s="44">
        <f t="shared" si="232"/>
        <v>100</v>
      </c>
      <c r="P200" s="44">
        <f t="shared" si="233"/>
        <v>0</v>
      </c>
      <c r="Q200" s="44" t="str">
        <f t="shared" si="234"/>
        <v>-</v>
      </c>
      <c r="R200" s="44">
        <f t="shared" si="235"/>
        <v>0</v>
      </c>
      <c r="S200" s="44" t="str">
        <f t="shared" si="236"/>
        <v>-</v>
      </c>
      <c r="T200" s="44">
        <f t="shared" si="237"/>
        <v>0</v>
      </c>
      <c r="U200" s="113" t="s">
        <v>1029</v>
      </c>
    </row>
    <row r="201" spans="1:21" s="31" customFormat="1" ht="64.5" customHeight="1" outlineLevel="2" x14ac:dyDescent="0.25">
      <c r="A201" s="142"/>
      <c r="B201" s="149" t="s">
        <v>340</v>
      </c>
      <c r="C201" s="44">
        <f t="shared" si="205"/>
        <v>2722.1</v>
      </c>
      <c r="D201" s="44">
        <v>2722.1</v>
      </c>
      <c r="E201" s="44">
        <v>0</v>
      </c>
      <c r="F201" s="44">
        <v>0</v>
      </c>
      <c r="G201" s="44">
        <v>0</v>
      </c>
      <c r="H201" s="44">
        <f t="shared" si="208"/>
        <v>795</v>
      </c>
      <c r="I201" s="44">
        <v>795</v>
      </c>
      <c r="J201" s="44">
        <v>0</v>
      </c>
      <c r="K201" s="44">
        <v>0</v>
      </c>
      <c r="L201" s="44">
        <v>0</v>
      </c>
      <c r="M201" s="44">
        <f t="shared" si="230"/>
        <v>29.205392895191213</v>
      </c>
      <c r="N201" s="44">
        <f t="shared" si="231"/>
        <v>1927.1</v>
      </c>
      <c r="O201" s="44">
        <f t="shared" si="232"/>
        <v>29.205392895191213</v>
      </c>
      <c r="P201" s="44">
        <f t="shared" si="233"/>
        <v>1927.1</v>
      </c>
      <c r="Q201" s="44" t="str">
        <f t="shared" si="234"/>
        <v>-</v>
      </c>
      <c r="R201" s="44">
        <f t="shared" si="235"/>
        <v>0</v>
      </c>
      <c r="S201" s="44" t="str">
        <f t="shared" si="236"/>
        <v>-</v>
      </c>
      <c r="T201" s="44">
        <f t="shared" si="237"/>
        <v>0</v>
      </c>
      <c r="U201" s="113" t="s">
        <v>1030</v>
      </c>
    </row>
    <row r="202" spans="1:21" s="31" customFormat="1" ht="45" outlineLevel="2" x14ac:dyDescent="0.25">
      <c r="A202" s="142"/>
      <c r="B202" s="149" t="s">
        <v>138</v>
      </c>
      <c r="C202" s="44">
        <f t="shared" si="205"/>
        <v>2806.4</v>
      </c>
      <c r="D202" s="44">
        <v>2806.4</v>
      </c>
      <c r="E202" s="44">
        <v>0</v>
      </c>
      <c r="F202" s="44">
        <v>0</v>
      </c>
      <c r="G202" s="44">
        <v>0</v>
      </c>
      <c r="H202" s="44">
        <f t="shared" si="208"/>
        <v>2634</v>
      </c>
      <c r="I202" s="44">
        <v>2634</v>
      </c>
      <c r="J202" s="44">
        <v>0</v>
      </c>
      <c r="K202" s="44">
        <v>0</v>
      </c>
      <c r="L202" s="44">
        <v>0</v>
      </c>
      <c r="M202" s="44">
        <f t="shared" si="226"/>
        <v>93.856898517673883</v>
      </c>
      <c r="N202" s="44">
        <f t="shared" si="209"/>
        <v>172.40000000000009</v>
      </c>
      <c r="O202" s="44">
        <f t="shared" si="227"/>
        <v>93.856898517673883</v>
      </c>
      <c r="P202" s="44">
        <f t="shared" si="210"/>
        <v>172.40000000000009</v>
      </c>
      <c r="Q202" s="44" t="str">
        <f t="shared" si="228"/>
        <v>-</v>
      </c>
      <c r="R202" s="44">
        <f t="shared" si="211"/>
        <v>0</v>
      </c>
      <c r="S202" s="44" t="str">
        <f t="shared" si="229"/>
        <v>-</v>
      </c>
      <c r="T202" s="44">
        <f t="shared" si="212"/>
        <v>0</v>
      </c>
      <c r="U202" s="113" t="s">
        <v>1031</v>
      </c>
    </row>
    <row r="203" spans="1:21" s="31" customFormat="1" ht="38.25" outlineLevel="1" x14ac:dyDescent="0.25">
      <c r="A203" s="110"/>
      <c r="B203" s="121" t="s">
        <v>139</v>
      </c>
      <c r="C203" s="49">
        <f t="shared" si="205"/>
        <v>6231.5</v>
      </c>
      <c r="D203" s="49">
        <f>SUM(D204:D204)</f>
        <v>6100</v>
      </c>
      <c r="E203" s="49">
        <f>SUM(E204:E204)</f>
        <v>131.5</v>
      </c>
      <c r="F203" s="49">
        <f>SUM(F204:F204)</f>
        <v>0</v>
      </c>
      <c r="G203" s="49">
        <f>SUM(G204:G204)</f>
        <v>0</v>
      </c>
      <c r="H203" s="49">
        <f t="shared" si="208"/>
        <v>5465.1</v>
      </c>
      <c r="I203" s="49">
        <f>SUM(I204:I204)</f>
        <v>5333.6</v>
      </c>
      <c r="J203" s="49">
        <f>SUM(J204:J204)</f>
        <v>131.5</v>
      </c>
      <c r="K203" s="49">
        <f>SUM(K204:K204)</f>
        <v>0</v>
      </c>
      <c r="L203" s="49">
        <f>SUM(L204:L204)</f>
        <v>0</v>
      </c>
      <c r="M203" s="49">
        <f t="shared" si="226"/>
        <v>87.701195538794835</v>
      </c>
      <c r="N203" s="49">
        <f t="shared" si="209"/>
        <v>766.39999999999964</v>
      </c>
      <c r="O203" s="49">
        <f t="shared" si="227"/>
        <v>87.436065573770492</v>
      </c>
      <c r="P203" s="49">
        <f t="shared" si="210"/>
        <v>766.39999999999964</v>
      </c>
      <c r="Q203" s="49">
        <f t="shared" si="228"/>
        <v>100</v>
      </c>
      <c r="R203" s="49">
        <f t="shared" si="211"/>
        <v>0</v>
      </c>
      <c r="S203" s="49" t="str">
        <f t="shared" si="229"/>
        <v>-</v>
      </c>
      <c r="T203" s="49">
        <f t="shared" si="212"/>
        <v>0</v>
      </c>
      <c r="U203" s="113"/>
    </row>
    <row r="204" spans="1:21" s="31" customFormat="1" ht="135" outlineLevel="1" x14ac:dyDescent="0.25">
      <c r="A204" s="142"/>
      <c r="B204" s="149" t="s">
        <v>341</v>
      </c>
      <c r="C204" s="44">
        <f>SUM(D204:F204)</f>
        <v>6231.5</v>
      </c>
      <c r="D204" s="44">
        <v>6100</v>
      </c>
      <c r="E204" s="44">
        <v>131.5</v>
      </c>
      <c r="F204" s="44">
        <v>0</v>
      </c>
      <c r="G204" s="44">
        <v>0</v>
      </c>
      <c r="H204" s="49">
        <f t="shared" ref="H204" si="238">SUM(I204:K204)</f>
        <v>5465.1</v>
      </c>
      <c r="I204" s="44">
        <v>5333.6</v>
      </c>
      <c r="J204" s="44">
        <v>131.5</v>
      </c>
      <c r="K204" s="44">
        <v>0</v>
      </c>
      <c r="L204" s="44">
        <v>0</v>
      </c>
      <c r="M204" s="44">
        <f t="shared" ref="M204" si="239">IFERROR(H204/C204*100,"-")</f>
        <v>87.701195538794835</v>
      </c>
      <c r="N204" s="44">
        <f t="shared" ref="N204" si="240">C204-H204</f>
        <v>766.39999999999964</v>
      </c>
      <c r="O204" s="44">
        <f t="shared" ref="O204" si="241">IFERROR(I204/D204*100,"-")</f>
        <v>87.436065573770492</v>
      </c>
      <c r="P204" s="44">
        <f t="shared" ref="P204" si="242">D204-I204</f>
        <v>766.39999999999964</v>
      </c>
      <c r="Q204" s="44">
        <f t="shared" ref="Q204" si="243">IFERROR(J204/E204*100,"-")</f>
        <v>100</v>
      </c>
      <c r="R204" s="44">
        <f t="shared" ref="R204" si="244">E204-J204</f>
        <v>0</v>
      </c>
      <c r="S204" s="44" t="str">
        <f t="shared" ref="S204" si="245">IFERROR(K204/F204*100,"-")</f>
        <v>-</v>
      </c>
      <c r="T204" s="44">
        <f t="shared" ref="T204" si="246">F204-K204</f>
        <v>0</v>
      </c>
      <c r="U204" s="150" t="s">
        <v>1032</v>
      </c>
    </row>
    <row r="205" spans="1:21" s="31" customFormat="1" ht="48.75" customHeight="1" outlineLevel="1" x14ac:dyDescent="0.25">
      <c r="A205" s="110"/>
      <c r="B205" s="121" t="s">
        <v>140</v>
      </c>
      <c r="C205" s="49">
        <f>SUM(D205:F205)</f>
        <v>2107.9</v>
      </c>
      <c r="D205" s="49">
        <f>SUM(D206:D208)</f>
        <v>602.9</v>
      </c>
      <c r="E205" s="49">
        <f t="shared" ref="E205:F205" si="247">SUM(E206:E208)</f>
        <v>1505</v>
      </c>
      <c r="F205" s="49">
        <f t="shared" si="247"/>
        <v>0</v>
      </c>
      <c r="G205" s="49">
        <f>SUM(G207:G208)</f>
        <v>0</v>
      </c>
      <c r="H205" s="49">
        <f t="shared" si="208"/>
        <v>0</v>
      </c>
      <c r="I205" s="49">
        <f>SUM(I206:I208)</f>
        <v>0</v>
      </c>
      <c r="J205" s="49">
        <f t="shared" ref="J205" si="248">SUM(J206:J208)</f>
        <v>0</v>
      </c>
      <c r="K205" s="49">
        <f t="shared" ref="K205" si="249">SUM(K206:K208)</f>
        <v>0</v>
      </c>
      <c r="L205" s="49">
        <f>SUM(L207:L208)</f>
        <v>0</v>
      </c>
      <c r="M205" s="49">
        <f t="shared" si="226"/>
        <v>0</v>
      </c>
      <c r="N205" s="49">
        <f t="shared" si="209"/>
        <v>2107.9</v>
      </c>
      <c r="O205" s="49">
        <f t="shared" si="227"/>
        <v>0</v>
      </c>
      <c r="P205" s="49">
        <f t="shared" si="210"/>
        <v>602.9</v>
      </c>
      <c r="Q205" s="49">
        <f t="shared" si="228"/>
        <v>0</v>
      </c>
      <c r="R205" s="49">
        <f t="shared" si="211"/>
        <v>1505</v>
      </c>
      <c r="S205" s="49" t="str">
        <f t="shared" si="229"/>
        <v>-</v>
      </c>
      <c r="T205" s="49">
        <f t="shared" si="212"/>
        <v>0</v>
      </c>
      <c r="U205" s="113"/>
    </row>
    <row r="206" spans="1:21" s="31" customFormat="1" ht="48.75" customHeight="1" outlineLevel="2" x14ac:dyDescent="0.25">
      <c r="A206" s="50"/>
      <c r="B206" s="149" t="s">
        <v>910</v>
      </c>
      <c r="C206" s="44">
        <f t="shared" si="205"/>
        <v>512</v>
      </c>
      <c r="D206" s="44">
        <v>512</v>
      </c>
      <c r="E206" s="44"/>
      <c r="F206" s="44"/>
      <c r="G206" s="44"/>
      <c r="H206" s="44">
        <f t="shared" si="208"/>
        <v>0</v>
      </c>
      <c r="I206" s="44"/>
      <c r="J206" s="44"/>
      <c r="K206" s="44"/>
      <c r="L206" s="44"/>
      <c r="M206" s="44">
        <f t="shared" ref="M206" si="250">IFERROR(H206/C206*100,"-")</f>
        <v>0</v>
      </c>
      <c r="N206" s="44">
        <f t="shared" ref="N206" si="251">C206-H206</f>
        <v>512</v>
      </c>
      <c r="O206" s="44">
        <f t="shared" ref="O206" si="252">IFERROR(I206/D206*100,"-")</f>
        <v>0</v>
      </c>
      <c r="P206" s="44">
        <f t="shared" ref="P206" si="253">D206-I206</f>
        <v>512</v>
      </c>
      <c r="Q206" s="44" t="str">
        <f t="shared" ref="Q206" si="254">IFERROR(J206/E206*100,"-")</f>
        <v>-</v>
      </c>
      <c r="R206" s="44">
        <f t="shared" ref="R206" si="255">E206-J206</f>
        <v>0</v>
      </c>
      <c r="S206" s="44" t="str">
        <f t="shared" ref="S206" si="256">IFERROR(K206/F206*100,"-")</f>
        <v>-</v>
      </c>
      <c r="T206" s="44">
        <f t="shared" ref="T206" si="257">F206-K206</f>
        <v>0</v>
      </c>
      <c r="U206" s="113" t="s">
        <v>1033</v>
      </c>
    </row>
    <row r="207" spans="1:21" s="31" customFormat="1" ht="51" outlineLevel="2" x14ac:dyDescent="0.25">
      <c r="A207" s="142"/>
      <c r="B207" s="149" t="s">
        <v>141</v>
      </c>
      <c r="C207" s="44">
        <f t="shared" si="205"/>
        <v>0</v>
      </c>
      <c r="D207" s="44">
        <v>0</v>
      </c>
      <c r="E207" s="180"/>
      <c r="F207" s="44">
        <v>0</v>
      </c>
      <c r="G207" s="44">
        <v>0</v>
      </c>
      <c r="H207" s="44">
        <f t="shared" si="208"/>
        <v>0</v>
      </c>
      <c r="I207" s="44">
        <v>0</v>
      </c>
      <c r="J207" s="44">
        <v>0</v>
      </c>
      <c r="K207" s="44">
        <v>0</v>
      </c>
      <c r="L207" s="44">
        <v>0</v>
      </c>
      <c r="M207" s="44" t="str">
        <f t="shared" si="226"/>
        <v>-</v>
      </c>
      <c r="N207" s="44">
        <f t="shared" si="209"/>
        <v>0</v>
      </c>
      <c r="O207" s="44" t="str">
        <f t="shared" si="227"/>
        <v>-</v>
      </c>
      <c r="P207" s="44">
        <f t="shared" si="210"/>
        <v>0</v>
      </c>
      <c r="Q207" s="44" t="str">
        <f t="shared" si="228"/>
        <v>-</v>
      </c>
      <c r="R207" s="44">
        <f t="shared" si="211"/>
        <v>0</v>
      </c>
      <c r="S207" s="44" t="str">
        <f t="shared" si="229"/>
        <v>-</v>
      </c>
      <c r="T207" s="44">
        <f t="shared" si="212"/>
        <v>0</v>
      </c>
      <c r="U207" s="113"/>
    </row>
    <row r="208" spans="1:21" s="31" customFormat="1" ht="51" outlineLevel="2" x14ac:dyDescent="0.25">
      <c r="A208" s="142"/>
      <c r="B208" s="149" t="s">
        <v>142</v>
      </c>
      <c r="C208" s="44">
        <f t="shared" si="205"/>
        <v>1595.9</v>
      </c>
      <c r="D208" s="44">
        <v>90.9</v>
      </c>
      <c r="E208" s="44">
        <v>1505</v>
      </c>
      <c r="F208" s="44">
        <v>0</v>
      </c>
      <c r="G208" s="44">
        <v>0</v>
      </c>
      <c r="H208" s="44">
        <f t="shared" si="208"/>
        <v>0</v>
      </c>
      <c r="I208" s="44">
        <v>0</v>
      </c>
      <c r="J208" s="44">
        <v>0</v>
      </c>
      <c r="K208" s="44">
        <v>0</v>
      </c>
      <c r="L208" s="44">
        <v>0</v>
      </c>
      <c r="M208" s="44">
        <f t="shared" si="226"/>
        <v>0</v>
      </c>
      <c r="N208" s="44">
        <f t="shared" si="209"/>
        <v>1595.9</v>
      </c>
      <c r="O208" s="44">
        <f t="shared" si="227"/>
        <v>0</v>
      </c>
      <c r="P208" s="44">
        <f t="shared" si="210"/>
        <v>90.9</v>
      </c>
      <c r="Q208" s="44">
        <f t="shared" si="228"/>
        <v>0</v>
      </c>
      <c r="R208" s="44">
        <f t="shared" si="211"/>
        <v>1505</v>
      </c>
      <c r="S208" s="44" t="str">
        <f t="shared" si="229"/>
        <v>-</v>
      </c>
      <c r="T208" s="44">
        <f t="shared" si="212"/>
        <v>0</v>
      </c>
      <c r="U208" s="113" t="s">
        <v>342</v>
      </c>
    </row>
    <row r="209" spans="1:21" s="31" customFormat="1" ht="38.25" outlineLevel="2" x14ac:dyDescent="0.25">
      <c r="A209" s="142"/>
      <c r="B209" s="149" t="s">
        <v>1021</v>
      </c>
      <c r="C209" s="44">
        <f t="shared" si="205"/>
        <v>180</v>
      </c>
      <c r="D209" s="44">
        <v>0</v>
      </c>
      <c r="E209" s="44">
        <v>0</v>
      </c>
      <c r="F209" s="44">
        <v>180</v>
      </c>
      <c r="G209" s="44"/>
      <c r="H209" s="44">
        <f t="shared" si="208"/>
        <v>0</v>
      </c>
      <c r="I209" s="44">
        <v>0</v>
      </c>
      <c r="J209" s="44">
        <v>0</v>
      </c>
      <c r="K209" s="44">
        <v>0</v>
      </c>
      <c r="L209" s="44"/>
      <c r="M209" s="44">
        <f t="shared" si="226"/>
        <v>0</v>
      </c>
      <c r="N209" s="44">
        <f t="shared" si="209"/>
        <v>180</v>
      </c>
      <c r="O209" s="44" t="str">
        <f t="shared" si="227"/>
        <v>-</v>
      </c>
      <c r="P209" s="44">
        <f t="shared" si="210"/>
        <v>0</v>
      </c>
      <c r="Q209" s="44" t="str">
        <f t="shared" si="228"/>
        <v>-</v>
      </c>
      <c r="R209" s="44">
        <f t="shared" si="211"/>
        <v>0</v>
      </c>
      <c r="S209" s="44">
        <f t="shared" si="229"/>
        <v>0</v>
      </c>
      <c r="T209" s="44">
        <f t="shared" si="212"/>
        <v>180</v>
      </c>
      <c r="U209" s="113" t="s">
        <v>1033</v>
      </c>
    </row>
    <row r="210" spans="1:21" s="16" customFormat="1" ht="60.75" customHeight="1" x14ac:dyDescent="0.25">
      <c r="A210" s="46">
        <v>12</v>
      </c>
      <c r="B210" s="13" t="s">
        <v>156</v>
      </c>
      <c r="C210" s="14">
        <f t="shared" si="205"/>
        <v>817718.71100000001</v>
      </c>
      <c r="D210" s="14">
        <f>D211+D223+D224+D226+D227+D228</f>
        <v>52688.210999999996</v>
      </c>
      <c r="E210" s="14">
        <f>E211+E223+E224+E226+E227+E228</f>
        <v>657065.6</v>
      </c>
      <c r="F210" s="14">
        <f>F211+F223+F224+F226+F227+F228</f>
        <v>107964.9</v>
      </c>
      <c r="G210" s="14">
        <f>G211+G223+G224+G226+G227+G228</f>
        <v>0</v>
      </c>
      <c r="H210" s="14">
        <f t="shared" si="208"/>
        <v>395654.30000000005</v>
      </c>
      <c r="I210" s="14">
        <f>I211+I223+I224+I226+I227+I228</f>
        <v>27607.5</v>
      </c>
      <c r="J210" s="14">
        <f>J211+J223+J224+J226+J227+J228</f>
        <v>332687.90000000002</v>
      </c>
      <c r="K210" s="14">
        <f>K211+K223+K224+K226+K227+K228</f>
        <v>35358.9</v>
      </c>
      <c r="L210" s="14">
        <f>L211+L223+L224+L226+L227+L228</f>
        <v>0</v>
      </c>
      <c r="M210" s="14">
        <f t="shared" si="226"/>
        <v>48.385134726359468</v>
      </c>
      <c r="N210" s="14">
        <f t="shared" si="209"/>
        <v>422064.41099999996</v>
      </c>
      <c r="O210" s="14">
        <f t="shared" si="227"/>
        <v>52.39786942092227</v>
      </c>
      <c r="P210" s="14">
        <f t="shared" si="210"/>
        <v>25080.710999999996</v>
      </c>
      <c r="Q210" s="14">
        <f t="shared" si="228"/>
        <v>50.632372171058726</v>
      </c>
      <c r="R210" s="14">
        <f t="shared" si="211"/>
        <v>324377.69999999995</v>
      </c>
      <c r="S210" s="14">
        <f t="shared" si="229"/>
        <v>32.750366091201869</v>
      </c>
      <c r="T210" s="14">
        <f t="shared" si="212"/>
        <v>72606</v>
      </c>
      <c r="U210" s="115"/>
    </row>
    <row r="211" spans="1:21" s="31" customFormat="1" ht="60.75" customHeight="1" outlineLevel="1" x14ac:dyDescent="0.25">
      <c r="A211" s="110"/>
      <c r="B211" s="121" t="s">
        <v>145</v>
      </c>
      <c r="C211" s="28">
        <f>SUM(D211:F211)</f>
        <v>103341.8</v>
      </c>
      <c r="D211" s="28">
        <f>SUM(D212:D222)</f>
        <v>15526.3</v>
      </c>
      <c r="E211" s="28">
        <f>SUM(E212:E222)</f>
        <v>87815.5</v>
      </c>
      <c r="F211" s="28">
        <f>SUM(F212:F220)</f>
        <v>0</v>
      </c>
      <c r="G211" s="28">
        <f>SUM(G212:G220)</f>
        <v>0</v>
      </c>
      <c r="H211" s="28">
        <f>SUM(I211:K211)</f>
        <v>64111.7</v>
      </c>
      <c r="I211" s="28">
        <f>SUM(I212:I222)</f>
        <v>3803.7</v>
      </c>
      <c r="J211" s="28">
        <f>SUM(J212:J222)</f>
        <v>60308</v>
      </c>
      <c r="K211" s="28">
        <f>SUM(K212:K220)</f>
        <v>0</v>
      </c>
      <c r="L211" s="28">
        <f>SUM(L212:L220)</f>
        <v>0</v>
      </c>
      <c r="M211" s="44">
        <f t="shared" si="226"/>
        <v>62.038497490850744</v>
      </c>
      <c r="N211" s="44">
        <f t="shared" si="209"/>
        <v>39230.100000000006</v>
      </c>
      <c r="O211" s="44">
        <f t="shared" si="227"/>
        <v>24.498431693320367</v>
      </c>
      <c r="P211" s="44">
        <f t="shared" si="210"/>
        <v>11722.599999999999</v>
      </c>
      <c r="Q211" s="44">
        <f t="shared" si="228"/>
        <v>68.675803246579477</v>
      </c>
      <c r="R211" s="44">
        <f t="shared" si="211"/>
        <v>27507.5</v>
      </c>
      <c r="S211" s="44" t="str">
        <f t="shared" si="229"/>
        <v>-</v>
      </c>
      <c r="T211" s="44">
        <f t="shared" si="212"/>
        <v>0</v>
      </c>
      <c r="U211" s="116"/>
    </row>
    <row r="212" spans="1:21" s="31" customFormat="1" ht="31.5" outlineLevel="2" x14ac:dyDescent="0.25">
      <c r="A212" s="117"/>
      <c r="B212" s="122" t="s">
        <v>146</v>
      </c>
      <c r="C212" s="44">
        <f t="shared" si="205"/>
        <v>36870</v>
      </c>
      <c r="D212" s="44">
        <v>3284</v>
      </c>
      <c r="E212" s="44">
        <v>33586</v>
      </c>
      <c r="F212" s="44">
        <v>0</v>
      </c>
      <c r="G212" s="44">
        <v>0</v>
      </c>
      <c r="H212" s="44">
        <f t="shared" si="208"/>
        <v>27348</v>
      </c>
      <c r="I212" s="44">
        <v>2784</v>
      </c>
      <c r="J212" s="44">
        <v>24564</v>
      </c>
      <c r="K212" s="44">
        <v>0</v>
      </c>
      <c r="L212" s="44">
        <v>0</v>
      </c>
      <c r="M212" s="44">
        <f t="shared" ref="M212" si="258">IFERROR(H212/C212*100,"-")</f>
        <v>74.174125305126111</v>
      </c>
      <c r="N212" s="44">
        <f t="shared" si="209"/>
        <v>9522</v>
      </c>
      <c r="O212" s="44">
        <f t="shared" ref="O212" si="259">IFERROR(I212/D212*100,"-")</f>
        <v>84.774665042630943</v>
      </c>
      <c r="P212" s="44">
        <f t="shared" si="210"/>
        <v>500</v>
      </c>
      <c r="Q212" s="44">
        <f t="shared" ref="Q212" si="260">IFERROR(J212/E212*100,"-")</f>
        <v>73.137616864169601</v>
      </c>
      <c r="R212" s="44">
        <f t="shared" si="211"/>
        <v>9022</v>
      </c>
      <c r="S212" s="44" t="str">
        <f t="shared" ref="S212" si="261">IFERROR(K212/F212*100,"-")</f>
        <v>-</v>
      </c>
      <c r="T212" s="44">
        <f t="shared" si="212"/>
        <v>0</v>
      </c>
      <c r="U212" s="116" t="s">
        <v>344</v>
      </c>
    </row>
    <row r="213" spans="1:21" s="31" customFormat="1" ht="60.75" customHeight="1" outlineLevel="2" x14ac:dyDescent="0.25">
      <c r="A213" s="50"/>
      <c r="B213" s="122" t="s">
        <v>968</v>
      </c>
      <c r="C213" s="44">
        <f>SUM(D213:F213)</f>
        <v>671.5</v>
      </c>
      <c r="D213" s="44">
        <v>0</v>
      </c>
      <c r="E213" s="35">
        <v>671.5</v>
      </c>
      <c r="F213" s="35"/>
      <c r="G213" s="35"/>
      <c r="H213" s="44">
        <f>SUM(I213:K213)</f>
        <v>159.4</v>
      </c>
      <c r="I213" s="35">
        <v>0</v>
      </c>
      <c r="J213" s="35">
        <v>159.4</v>
      </c>
      <c r="K213" s="35"/>
      <c r="L213" s="35"/>
      <c r="M213" s="44"/>
      <c r="N213" s="44"/>
      <c r="O213" s="44" t="str">
        <f>IFERROR(I213/D213*100,"-")</f>
        <v>-</v>
      </c>
      <c r="P213" s="44">
        <f>D213-I213</f>
        <v>0</v>
      </c>
      <c r="Q213" s="44">
        <f>IFERROR(J213/E213*100,"-")</f>
        <v>23.737900223380493</v>
      </c>
      <c r="R213" s="44">
        <f>E213-J213</f>
        <v>512.1</v>
      </c>
      <c r="S213" s="44"/>
      <c r="T213" s="44"/>
      <c r="U213" s="116" t="s">
        <v>344</v>
      </c>
    </row>
    <row r="214" spans="1:21" s="31" customFormat="1" ht="31.5" outlineLevel="2" x14ac:dyDescent="0.25">
      <c r="A214" s="117"/>
      <c r="B214" s="122" t="s">
        <v>886</v>
      </c>
      <c r="C214" s="44">
        <f t="shared" si="205"/>
        <v>85</v>
      </c>
      <c r="D214" s="44">
        <v>85</v>
      </c>
      <c r="E214" s="44"/>
      <c r="F214" s="44"/>
      <c r="G214" s="44"/>
      <c r="H214" s="44">
        <f t="shared" si="208"/>
        <v>85</v>
      </c>
      <c r="I214" s="44">
        <v>85</v>
      </c>
      <c r="J214" s="44"/>
      <c r="K214" s="44"/>
      <c r="L214" s="44"/>
      <c r="M214" s="44">
        <f t="shared" ref="M214" si="262">IFERROR(H214/C214*100,"-")</f>
        <v>100</v>
      </c>
      <c r="N214" s="44">
        <f t="shared" ref="N214" si="263">C214-H214</f>
        <v>0</v>
      </c>
      <c r="O214" s="44">
        <f t="shared" ref="O214" si="264">IFERROR(I214/D214*100,"-")</f>
        <v>100</v>
      </c>
      <c r="P214" s="44">
        <f t="shared" ref="P214" si="265">D214-I214</f>
        <v>0</v>
      </c>
      <c r="Q214" s="44" t="str">
        <f t="shared" ref="Q214" si="266">IFERROR(J214/E214*100,"-")</f>
        <v>-</v>
      </c>
      <c r="R214" s="44">
        <f t="shared" ref="R214" si="267">E214-J214</f>
        <v>0</v>
      </c>
      <c r="S214" s="44" t="str">
        <f t="shared" ref="S214" si="268">IFERROR(K214/F214*100,"-")</f>
        <v>-</v>
      </c>
      <c r="T214" s="44">
        <f t="shared" ref="T214" si="269">F214-K214</f>
        <v>0</v>
      </c>
      <c r="U214" s="116" t="s">
        <v>1035</v>
      </c>
    </row>
    <row r="215" spans="1:21" s="31" customFormat="1" ht="47.25" outlineLevel="2" x14ac:dyDescent="0.25">
      <c r="A215" s="117"/>
      <c r="B215" s="122" t="s">
        <v>147</v>
      </c>
      <c r="C215" s="44">
        <f t="shared" si="205"/>
        <v>1032.2</v>
      </c>
      <c r="D215" s="44">
        <v>1032.2</v>
      </c>
      <c r="E215" s="44">
        <v>0</v>
      </c>
      <c r="F215" s="44">
        <v>0</v>
      </c>
      <c r="G215" s="44">
        <v>0</v>
      </c>
      <c r="H215" s="44">
        <f t="shared" si="208"/>
        <v>567.20000000000005</v>
      </c>
      <c r="I215" s="44">
        <v>567.20000000000005</v>
      </c>
      <c r="J215" s="44">
        <v>0</v>
      </c>
      <c r="K215" s="44">
        <v>0</v>
      </c>
      <c r="L215" s="44">
        <v>0</v>
      </c>
      <c r="M215" s="44">
        <f t="shared" si="226"/>
        <v>54.950590970742105</v>
      </c>
      <c r="N215" s="44">
        <f t="shared" si="209"/>
        <v>465</v>
      </c>
      <c r="O215" s="44">
        <f t="shared" si="227"/>
        <v>54.950590970742105</v>
      </c>
      <c r="P215" s="44">
        <f t="shared" si="210"/>
        <v>465</v>
      </c>
      <c r="Q215" s="44" t="str">
        <f t="shared" si="228"/>
        <v>-</v>
      </c>
      <c r="R215" s="44">
        <f t="shared" si="211"/>
        <v>0</v>
      </c>
      <c r="S215" s="44" t="str">
        <f t="shared" si="229"/>
        <v>-</v>
      </c>
      <c r="T215" s="44">
        <f t="shared" si="212"/>
        <v>0</v>
      </c>
      <c r="U215" s="116" t="s">
        <v>1034</v>
      </c>
    </row>
    <row r="216" spans="1:21" s="31" customFormat="1" ht="31.5" outlineLevel="2" x14ac:dyDescent="0.25">
      <c r="A216" s="117"/>
      <c r="B216" s="122" t="s">
        <v>884</v>
      </c>
      <c r="C216" s="44">
        <f t="shared" si="205"/>
        <v>1866</v>
      </c>
      <c r="D216" s="44">
        <v>1866</v>
      </c>
      <c r="E216" s="44"/>
      <c r="F216" s="44"/>
      <c r="G216" s="44"/>
      <c r="H216" s="44">
        <f t="shared" si="208"/>
        <v>0</v>
      </c>
      <c r="I216" s="44"/>
      <c r="J216" s="44"/>
      <c r="K216" s="44"/>
      <c r="L216" s="44"/>
      <c r="M216" s="44">
        <f t="shared" ref="M216" si="270">IFERROR(H216/C216*100,"-")</f>
        <v>0</v>
      </c>
      <c r="N216" s="44">
        <f t="shared" ref="N216" si="271">C216-H216</f>
        <v>1866</v>
      </c>
      <c r="O216" s="44">
        <f t="shared" ref="O216" si="272">IFERROR(I216/D216*100,"-")</f>
        <v>0</v>
      </c>
      <c r="P216" s="44">
        <f t="shared" ref="P216" si="273">D216-I216</f>
        <v>1866</v>
      </c>
      <c r="Q216" s="44" t="str">
        <f t="shared" ref="Q216" si="274">IFERROR(J216/E216*100,"-")</f>
        <v>-</v>
      </c>
      <c r="R216" s="44">
        <f t="shared" ref="R216" si="275">E216-J216</f>
        <v>0</v>
      </c>
      <c r="S216" s="44" t="str">
        <f t="shared" ref="S216" si="276">IFERROR(K216/F216*100,"-")</f>
        <v>-</v>
      </c>
      <c r="T216" s="44">
        <f t="shared" ref="T216" si="277">F216-K216</f>
        <v>0</v>
      </c>
      <c r="U216" s="116" t="s">
        <v>1036</v>
      </c>
    </row>
    <row r="217" spans="1:21" s="31" customFormat="1" ht="25.5" outlineLevel="2" x14ac:dyDescent="0.25">
      <c r="A217" s="117"/>
      <c r="B217" s="122" t="s">
        <v>338</v>
      </c>
      <c r="C217" s="44">
        <f t="shared" si="205"/>
        <v>1152.0999999999999</v>
      </c>
      <c r="D217" s="44">
        <v>1152.0999999999999</v>
      </c>
      <c r="E217" s="44"/>
      <c r="F217" s="44">
        <v>0</v>
      </c>
      <c r="G217" s="44">
        <v>0</v>
      </c>
      <c r="H217" s="44">
        <f t="shared" si="208"/>
        <v>0</v>
      </c>
      <c r="I217" s="44">
        <v>0</v>
      </c>
      <c r="J217" s="44">
        <v>0</v>
      </c>
      <c r="K217" s="44">
        <v>0</v>
      </c>
      <c r="L217" s="44">
        <v>0</v>
      </c>
      <c r="M217" s="49">
        <f t="shared" ref="M217:M222" si="278">IFERROR(H217/C217*100,"-")</f>
        <v>0</v>
      </c>
      <c r="N217" s="44">
        <f t="shared" si="209"/>
        <v>1152.0999999999999</v>
      </c>
      <c r="O217" s="44">
        <f t="shared" ref="O217:O218" si="279">IFERROR(I217/D217*100,"-")</f>
        <v>0</v>
      </c>
      <c r="P217" s="44">
        <f t="shared" si="210"/>
        <v>1152.0999999999999</v>
      </c>
      <c r="Q217" s="44" t="str">
        <f t="shared" ref="Q217:Q218" si="280">IFERROR(J217/E217*100,"-")</f>
        <v>-</v>
      </c>
      <c r="R217" s="44">
        <f t="shared" si="211"/>
        <v>0</v>
      </c>
      <c r="S217" s="44" t="str">
        <f t="shared" ref="S217:S222" si="281">IFERROR(K217/F217*100,"-")</f>
        <v>-</v>
      </c>
      <c r="T217" s="49">
        <f t="shared" si="212"/>
        <v>0</v>
      </c>
      <c r="U217" s="116" t="s">
        <v>339</v>
      </c>
    </row>
    <row r="218" spans="1:21" s="31" customFormat="1" ht="40.5" customHeight="1" outlineLevel="2" x14ac:dyDescent="0.25">
      <c r="A218" s="117"/>
      <c r="B218" s="122" t="s">
        <v>308</v>
      </c>
      <c r="C218" s="44">
        <f t="shared" si="205"/>
        <v>56758</v>
      </c>
      <c r="D218" s="44">
        <v>4150</v>
      </c>
      <c r="E218" s="44">
        <v>52608</v>
      </c>
      <c r="F218" s="44">
        <v>0</v>
      </c>
      <c r="G218" s="44">
        <v>0</v>
      </c>
      <c r="H218" s="44">
        <f t="shared" si="208"/>
        <v>35952.1</v>
      </c>
      <c r="I218" s="44">
        <v>367.5</v>
      </c>
      <c r="J218" s="44">
        <v>35584.6</v>
      </c>
      <c r="K218" s="44">
        <v>0</v>
      </c>
      <c r="L218" s="44">
        <v>0</v>
      </c>
      <c r="M218" s="49">
        <f t="shared" si="278"/>
        <v>63.342788681771736</v>
      </c>
      <c r="N218" s="44">
        <f t="shared" si="209"/>
        <v>20805.900000000001</v>
      </c>
      <c r="O218" s="44">
        <f t="shared" si="279"/>
        <v>8.8554216867469879</v>
      </c>
      <c r="P218" s="44">
        <f t="shared" si="210"/>
        <v>3782.5</v>
      </c>
      <c r="Q218" s="44">
        <f t="shared" si="280"/>
        <v>67.641043187347933</v>
      </c>
      <c r="R218" s="44">
        <f t="shared" si="211"/>
        <v>17023.400000000001</v>
      </c>
      <c r="S218" s="44" t="str">
        <f t="shared" si="281"/>
        <v>-</v>
      </c>
      <c r="T218" s="49">
        <f t="shared" si="212"/>
        <v>0</v>
      </c>
      <c r="U218" s="116"/>
    </row>
    <row r="219" spans="1:21" s="31" customFormat="1" ht="31.5" outlineLevel="2" x14ac:dyDescent="0.25">
      <c r="A219" s="117"/>
      <c r="B219" s="122" t="s">
        <v>966</v>
      </c>
      <c r="C219" s="44">
        <f>SUM(E219:F219)</f>
        <v>0</v>
      </c>
      <c r="D219" s="44">
        <v>2500</v>
      </c>
      <c r="E219" s="44">
        <v>0</v>
      </c>
      <c r="F219" s="44">
        <v>0</v>
      </c>
      <c r="G219" s="44">
        <v>0</v>
      </c>
      <c r="H219" s="44">
        <f t="shared" si="208"/>
        <v>0</v>
      </c>
      <c r="I219" s="44">
        <v>0</v>
      </c>
      <c r="J219" s="44">
        <v>0</v>
      </c>
      <c r="K219" s="44">
        <v>0</v>
      </c>
      <c r="L219" s="44">
        <v>0</v>
      </c>
      <c r="M219" s="44" t="str">
        <f t="shared" si="278"/>
        <v>-</v>
      </c>
      <c r="N219" s="44">
        <f t="shared" si="209"/>
        <v>0</v>
      </c>
      <c r="O219" s="44" t="str">
        <f>IFERROR(I219/E219*100,"-")</f>
        <v>-</v>
      </c>
      <c r="P219" s="44">
        <f t="shared" si="210"/>
        <v>2500</v>
      </c>
      <c r="Q219" s="44" t="str">
        <f>IFERROR(J219/#REF!*100,"-")</f>
        <v>-</v>
      </c>
      <c r="R219" s="44">
        <f t="shared" si="211"/>
        <v>0</v>
      </c>
      <c r="S219" s="44" t="str">
        <f t="shared" si="281"/>
        <v>-</v>
      </c>
      <c r="T219" s="49">
        <f t="shared" si="212"/>
        <v>0</v>
      </c>
      <c r="U219" s="116" t="s">
        <v>1037</v>
      </c>
    </row>
    <row r="220" spans="1:21" s="31" customFormat="1" ht="38.25" outlineLevel="2" x14ac:dyDescent="0.25">
      <c r="A220" s="117"/>
      <c r="B220" s="122" t="s">
        <v>885</v>
      </c>
      <c r="C220" s="44">
        <f>SUM(E220:F220)</f>
        <v>0</v>
      </c>
      <c r="D220" s="44">
        <v>407</v>
      </c>
      <c r="E220" s="44"/>
      <c r="F220" s="44"/>
      <c r="G220" s="44"/>
      <c r="H220" s="44">
        <f t="shared" si="208"/>
        <v>0</v>
      </c>
      <c r="I220" s="44">
        <v>0</v>
      </c>
      <c r="J220" s="44">
        <v>0</v>
      </c>
      <c r="K220" s="44">
        <v>0</v>
      </c>
      <c r="L220" s="44"/>
      <c r="M220" s="44" t="str">
        <f t="shared" ref="M220" si="282">IFERROR(H220/C220*100,"-")</f>
        <v>-</v>
      </c>
      <c r="N220" s="44">
        <f t="shared" si="209"/>
        <v>0</v>
      </c>
      <c r="O220" s="44" t="str">
        <f>IFERROR(I220/E220*100,"-")</f>
        <v>-</v>
      </c>
      <c r="P220" s="44">
        <f t="shared" ref="P220" si="283">D220-I220</f>
        <v>407</v>
      </c>
      <c r="Q220" s="44" t="str">
        <f>IFERROR(J220/#REF!*100,"-")</f>
        <v>-</v>
      </c>
      <c r="R220" s="44">
        <f t="shared" ref="R220" si="284">E220-J220</f>
        <v>0</v>
      </c>
      <c r="S220" s="44" t="str">
        <f t="shared" ref="S220" si="285">IFERROR(K220/F220*100,"-")</f>
        <v>-</v>
      </c>
      <c r="T220" s="49">
        <f t="shared" si="212"/>
        <v>0</v>
      </c>
      <c r="U220" s="116" t="s">
        <v>1038</v>
      </c>
    </row>
    <row r="221" spans="1:21" s="31" customFormat="1" ht="15.75" outlineLevel="2" x14ac:dyDescent="0.25">
      <c r="A221" s="117"/>
      <c r="B221" s="122" t="s">
        <v>967</v>
      </c>
      <c r="C221" s="44">
        <f>SUM(E221:F221)</f>
        <v>950</v>
      </c>
      <c r="D221" s="44">
        <v>50</v>
      </c>
      <c r="E221" s="44">
        <v>950</v>
      </c>
      <c r="F221" s="44">
        <v>0</v>
      </c>
      <c r="G221" s="44"/>
      <c r="H221" s="44">
        <f t="shared" si="208"/>
        <v>0</v>
      </c>
      <c r="I221" s="44"/>
      <c r="J221" s="44"/>
      <c r="K221" s="44"/>
      <c r="L221" s="44"/>
      <c r="M221" s="49">
        <f t="shared" si="278"/>
        <v>0</v>
      </c>
      <c r="N221" s="44">
        <f t="shared" si="209"/>
        <v>950</v>
      </c>
      <c r="O221" s="44">
        <f t="shared" ref="O221" si="286">IFERROR(I221/D221*100,"-")</f>
        <v>0</v>
      </c>
      <c r="P221" s="44">
        <f t="shared" si="210"/>
        <v>50</v>
      </c>
      <c r="Q221" s="44">
        <f t="shared" ref="Q221" si="287">IFERROR(J221/E221*100,"-")</f>
        <v>0</v>
      </c>
      <c r="R221" s="44">
        <f t="shared" si="211"/>
        <v>950</v>
      </c>
      <c r="S221" s="44" t="str">
        <f t="shared" si="281"/>
        <v>-</v>
      </c>
      <c r="T221" s="49">
        <f t="shared" si="212"/>
        <v>0</v>
      </c>
      <c r="U221" s="116" t="s">
        <v>1039</v>
      </c>
    </row>
    <row r="222" spans="1:21" s="31" customFormat="1" ht="37.5" customHeight="1" outlineLevel="2" x14ac:dyDescent="0.25">
      <c r="A222" s="117"/>
      <c r="B222" s="122" t="s">
        <v>947</v>
      </c>
      <c r="C222" s="44">
        <f>SUM(E222:F222)</f>
        <v>0</v>
      </c>
      <c r="D222" s="44">
        <v>1000</v>
      </c>
      <c r="E222" s="44">
        <v>0</v>
      </c>
      <c r="F222" s="44">
        <v>0</v>
      </c>
      <c r="G222" s="44"/>
      <c r="H222" s="44">
        <f t="shared" si="208"/>
        <v>0</v>
      </c>
      <c r="I222" s="44">
        <v>0</v>
      </c>
      <c r="J222" s="44">
        <v>0</v>
      </c>
      <c r="K222" s="44">
        <v>0</v>
      </c>
      <c r="L222" s="44"/>
      <c r="M222" s="44" t="str">
        <f t="shared" si="278"/>
        <v>-</v>
      </c>
      <c r="N222" s="44">
        <f t="shared" si="209"/>
        <v>0</v>
      </c>
      <c r="O222" s="44" t="str">
        <f>IFERROR(I222/E222*100,"-")</f>
        <v>-</v>
      </c>
      <c r="P222" s="44">
        <f t="shared" si="210"/>
        <v>1000</v>
      </c>
      <c r="Q222" s="44" t="str">
        <f>IFERROR(J222/#REF!*100,"-")</f>
        <v>-</v>
      </c>
      <c r="R222" s="44">
        <f t="shared" si="211"/>
        <v>0</v>
      </c>
      <c r="S222" s="44" t="str">
        <f t="shared" si="281"/>
        <v>-</v>
      </c>
      <c r="T222" s="49">
        <f t="shared" si="212"/>
        <v>0</v>
      </c>
      <c r="U222" s="116"/>
    </row>
    <row r="223" spans="1:21" s="31" customFormat="1" ht="38.25" customHeight="1" outlineLevel="1" x14ac:dyDescent="0.25">
      <c r="A223" s="110"/>
      <c r="B223" s="123" t="s">
        <v>148</v>
      </c>
      <c r="C223" s="49">
        <f t="shared" ref="C223" si="288">SUM(D223:F223)</f>
        <v>0</v>
      </c>
      <c r="D223" s="44">
        <v>0</v>
      </c>
      <c r="E223" s="44">
        <v>0</v>
      </c>
      <c r="F223" s="44">
        <v>0</v>
      </c>
      <c r="G223" s="44">
        <v>0</v>
      </c>
      <c r="H223" s="44">
        <f t="shared" ref="H223" si="289">SUM(I223:K223)</f>
        <v>0</v>
      </c>
      <c r="I223" s="44">
        <v>0</v>
      </c>
      <c r="J223" s="44">
        <v>0</v>
      </c>
      <c r="K223" s="44">
        <v>0</v>
      </c>
      <c r="L223" s="44">
        <v>0</v>
      </c>
      <c r="M223" s="44" t="str">
        <f t="shared" ref="M223" si="290">IFERROR(H223/C223*100,"-")</f>
        <v>-</v>
      </c>
      <c r="N223" s="44">
        <f t="shared" si="209"/>
        <v>0</v>
      </c>
      <c r="O223" s="44" t="str">
        <f t="shared" ref="O223" si="291">IFERROR(I223/D223*100,"-")</f>
        <v>-</v>
      </c>
      <c r="P223" s="44">
        <f t="shared" si="210"/>
        <v>0</v>
      </c>
      <c r="Q223" s="44" t="str">
        <f t="shared" ref="Q223" si="292">IFERROR(J223/E223*100,"-")</f>
        <v>-</v>
      </c>
      <c r="R223" s="44">
        <f t="shared" si="211"/>
        <v>0</v>
      </c>
      <c r="S223" s="44" t="str">
        <f t="shared" ref="S223" si="293">IFERROR(K223/F223*100,"-")</f>
        <v>-</v>
      </c>
      <c r="T223" s="44">
        <f t="shared" si="212"/>
        <v>0</v>
      </c>
      <c r="U223" s="116"/>
    </row>
    <row r="224" spans="1:21" s="31" customFormat="1" ht="15.75" outlineLevel="1" x14ac:dyDescent="0.25">
      <c r="A224" s="110"/>
      <c r="B224" s="123" t="s">
        <v>149</v>
      </c>
      <c r="C224" s="49">
        <f t="shared" ref="C224" si="294">SUM(D224:F224)</f>
        <v>0</v>
      </c>
      <c r="D224" s="44">
        <v>0</v>
      </c>
      <c r="E224" s="44">
        <v>0</v>
      </c>
      <c r="F224" s="44">
        <v>0</v>
      </c>
      <c r="G224" s="44">
        <v>0</v>
      </c>
      <c r="H224" s="44">
        <f t="shared" ref="H224" si="295">SUM(I224:K224)</f>
        <v>0</v>
      </c>
      <c r="I224" s="44">
        <v>0</v>
      </c>
      <c r="J224" s="44">
        <v>0</v>
      </c>
      <c r="K224" s="44">
        <v>0</v>
      </c>
      <c r="L224" s="44">
        <v>0</v>
      </c>
      <c r="M224" s="44" t="str">
        <f t="shared" si="226"/>
        <v>-</v>
      </c>
      <c r="N224" s="44">
        <f t="shared" ref="N224" si="296">C224-H224</f>
        <v>0</v>
      </c>
      <c r="O224" s="44" t="str">
        <f t="shared" si="227"/>
        <v>-</v>
      </c>
      <c r="P224" s="44">
        <f t="shared" ref="P224" si="297">D224-I224</f>
        <v>0</v>
      </c>
      <c r="Q224" s="44" t="str">
        <f t="shared" ref="Q224" si="298">IFERROR(J224/E224*100,"-")</f>
        <v>-</v>
      </c>
      <c r="R224" s="44">
        <f t="shared" ref="R224" si="299">E224-J224</f>
        <v>0</v>
      </c>
      <c r="S224" s="44" t="str">
        <f t="shared" ref="S224" si="300">IFERROR(K224/F224*100,"-")</f>
        <v>-</v>
      </c>
      <c r="T224" s="44">
        <f t="shared" ref="T224" si="301">F224-K224</f>
        <v>0</v>
      </c>
      <c r="U224" s="116"/>
    </row>
    <row r="225" spans="1:21" s="31" customFormat="1" ht="15.75" outlineLevel="1" x14ac:dyDescent="0.25">
      <c r="A225" s="118"/>
      <c r="B225" s="123" t="s">
        <v>310</v>
      </c>
      <c r="C225" s="49">
        <f t="shared" ref="C225:C274" si="302">SUM(D225:F225)</f>
        <v>0</v>
      </c>
      <c r="D225" s="44">
        <v>0</v>
      </c>
      <c r="E225" s="44">
        <v>0</v>
      </c>
      <c r="F225" s="44">
        <v>0</v>
      </c>
      <c r="G225" s="44">
        <v>0</v>
      </c>
      <c r="H225" s="44">
        <f t="shared" ref="H225:H275" si="303">SUM(I225:K225)</f>
        <v>0</v>
      </c>
      <c r="I225" s="44">
        <v>0</v>
      </c>
      <c r="J225" s="44">
        <v>0</v>
      </c>
      <c r="K225" s="44">
        <v>0</v>
      </c>
      <c r="L225" s="44">
        <v>0</v>
      </c>
      <c r="M225" s="44" t="str">
        <f t="shared" ref="M225" si="304">IFERROR(H225/C225*100,"-")</f>
        <v>-</v>
      </c>
      <c r="N225" s="44">
        <f t="shared" si="209"/>
        <v>0</v>
      </c>
      <c r="O225" s="44" t="str">
        <f t="shared" ref="O225" si="305">IFERROR(I225/D225*100,"-")</f>
        <v>-</v>
      </c>
      <c r="P225" s="44">
        <f t="shared" si="210"/>
        <v>0</v>
      </c>
      <c r="Q225" s="44" t="str">
        <f t="shared" ref="Q225" si="306">IFERROR(J225/E225*100,"-")</f>
        <v>-</v>
      </c>
      <c r="R225" s="44">
        <f t="shared" si="211"/>
        <v>0</v>
      </c>
      <c r="S225" s="44" t="str">
        <f t="shared" ref="S225" si="307">IFERROR(K225/F225*100,"-")</f>
        <v>-</v>
      </c>
      <c r="T225" s="44">
        <f t="shared" si="212"/>
        <v>0</v>
      </c>
      <c r="U225" s="116"/>
    </row>
    <row r="226" spans="1:21" s="31" customFormat="1" ht="30.75" customHeight="1" outlineLevel="1" x14ac:dyDescent="0.25">
      <c r="A226" s="110"/>
      <c r="B226" s="123" t="s">
        <v>150</v>
      </c>
      <c r="C226" s="49">
        <f t="shared" ref="C226:C227" si="308">SUM(D226:F226)</f>
        <v>1123.8</v>
      </c>
      <c r="D226" s="49">
        <v>1123.8</v>
      </c>
      <c r="E226" s="49">
        <v>0</v>
      </c>
      <c r="F226" s="49">
        <v>0</v>
      </c>
      <c r="G226" s="49">
        <v>0</v>
      </c>
      <c r="H226" s="49">
        <f t="shared" ref="H226:H227" si="309">SUM(I226:K226)</f>
        <v>1123.8</v>
      </c>
      <c r="I226" s="49">
        <v>1123.8</v>
      </c>
      <c r="J226" s="49">
        <v>0</v>
      </c>
      <c r="K226" s="49">
        <v>0</v>
      </c>
      <c r="L226" s="49">
        <v>0</v>
      </c>
      <c r="M226" s="49">
        <f t="shared" si="226"/>
        <v>100</v>
      </c>
      <c r="N226" s="49">
        <f t="shared" ref="N226:N285" si="310">C226-H226</f>
        <v>0</v>
      </c>
      <c r="O226" s="49">
        <f t="shared" si="227"/>
        <v>100</v>
      </c>
      <c r="P226" s="49">
        <f t="shared" ref="P226:P285" si="311">D226-I226</f>
        <v>0</v>
      </c>
      <c r="Q226" s="49" t="str">
        <f t="shared" si="228"/>
        <v>-</v>
      </c>
      <c r="R226" s="49">
        <f t="shared" ref="R226:R285" si="312">E226-J226</f>
        <v>0</v>
      </c>
      <c r="S226" s="49" t="str">
        <f t="shared" si="229"/>
        <v>-</v>
      </c>
      <c r="T226" s="49">
        <f t="shared" ref="T226:T285" si="313">F226-K226</f>
        <v>0</v>
      </c>
      <c r="U226" s="119" t="s">
        <v>1040</v>
      </c>
    </row>
    <row r="227" spans="1:21" s="31" customFormat="1" ht="197.25" customHeight="1" outlineLevel="1" x14ac:dyDescent="0.25">
      <c r="A227" s="110"/>
      <c r="B227" s="123" t="s">
        <v>151</v>
      </c>
      <c r="C227" s="49">
        <f t="shared" si="308"/>
        <v>680096.61100000003</v>
      </c>
      <c r="D227" s="49">
        <v>2881.6109999999999</v>
      </c>
      <c r="E227" s="49">
        <v>569250.1</v>
      </c>
      <c r="F227" s="49">
        <v>107964.9</v>
      </c>
      <c r="G227" s="49">
        <v>0</v>
      </c>
      <c r="H227" s="49">
        <f t="shared" si="309"/>
        <v>309823.40000000002</v>
      </c>
      <c r="I227" s="49">
        <v>2084.6</v>
      </c>
      <c r="J227" s="49">
        <v>272379.90000000002</v>
      </c>
      <c r="K227" s="49">
        <v>35358.9</v>
      </c>
      <c r="L227" s="49">
        <v>0</v>
      </c>
      <c r="M227" s="49">
        <f t="shared" si="226"/>
        <v>45.555792366681857</v>
      </c>
      <c r="N227" s="49">
        <f t="shared" si="310"/>
        <v>370273.21100000001</v>
      </c>
      <c r="O227" s="49">
        <f t="shared" si="227"/>
        <v>72.341478429947699</v>
      </c>
      <c r="P227" s="49">
        <f t="shared" si="311"/>
        <v>797.01099999999997</v>
      </c>
      <c r="Q227" s="49">
        <f t="shared" si="228"/>
        <v>47.848898050259464</v>
      </c>
      <c r="R227" s="49">
        <f t="shared" si="312"/>
        <v>296870.19999999995</v>
      </c>
      <c r="S227" s="49">
        <f t="shared" si="229"/>
        <v>32.750366091201869</v>
      </c>
      <c r="T227" s="49">
        <f t="shared" si="313"/>
        <v>72606</v>
      </c>
      <c r="U227" s="120" t="s">
        <v>1041</v>
      </c>
    </row>
    <row r="228" spans="1:21" s="31" customFormat="1" ht="29.25" customHeight="1" outlineLevel="1" x14ac:dyDescent="0.25">
      <c r="A228" s="110"/>
      <c r="B228" s="123" t="s">
        <v>152</v>
      </c>
      <c r="C228" s="49">
        <f t="shared" si="302"/>
        <v>33156.5</v>
      </c>
      <c r="D228" s="49">
        <f>SUM(D229:D231)</f>
        <v>33156.5</v>
      </c>
      <c r="E228" s="49">
        <f>SUM(E229:E231)</f>
        <v>0</v>
      </c>
      <c r="F228" s="49">
        <f>SUM(F229:F231)</f>
        <v>0</v>
      </c>
      <c r="G228" s="49">
        <f>SUM(G229:G231)</f>
        <v>0</v>
      </c>
      <c r="H228" s="49">
        <f t="shared" si="303"/>
        <v>20595.399999999998</v>
      </c>
      <c r="I228" s="49">
        <f>SUM(I229:I231)</f>
        <v>20595.399999999998</v>
      </c>
      <c r="J228" s="49">
        <f>SUM(J229:J231)</f>
        <v>0</v>
      </c>
      <c r="K228" s="49">
        <f>SUM(K229:K231)</f>
        <v>0</v>
      </c>
      <c r="L228" s="49">
        <f>SUM(L229:L231)</f>
        <v>0</v>
      </c>
      <c r="M228" s="49">
        <f t="shared" si="226"/>
        <v>62.115723915371035</v>
      </c>
      <c r="N228" s="49">
        <f t="shared" si="310"/>
        <v>12561.100000000002</v>
      </c>
      <c r="O228" s="49">
        <f t="shared" si="227"/>
        <v>62.115723915371035</v>
      </c>
      <c r="P228" s="49">
        <f t="shared" si="311"/>
        <v>12561.100000000002</v>
      </c>
      <c r="Q228" s="49" t="str">
        <f t="shared" si="228"/>
        <v>-</v>
      </c>
      <c r="R228" s="49">
        <f t="shared" si="312"/>
        <v>0</v>
      </c>
      <c r="S228" s="49" t="str">
        <f t="shared" si="229"/>
        <v>-</v>
      </c>
      <c r="T228" s="49">
        <f t="shared" si="313"/>
        <v>0</v>
      </c>
      <c r="U228" s="125"/>
    </row>
    <row r="229" spans="1:21" s="31" customFormat="1" ht="39" customHeight="1" outlineLevel="2" x14ac:dyDescent="0.25">
      <c r="A229" s="118"/>
      <c r="B229" s="133" t="s">
        <v>153</v>
      </c>
      <c r="C229" s="44">
        <f t="shared" si="302"/>
        <v>20069.8</v>
      </c>
      <c r="D229" s="44">
        <f>16869.8+3200</f>
        <v>20069.8</v>
      </c>
      <c r="E229" s="44">
        <v>0</v>
      </c>
      <c r="F229" s="44">
        <v>0</v>
      </c>
      <c r="G229" s="44">
        <v>0</v>
      </c>
      <c r="H229" s="44">
        <f t="shared" si="303"/>
        <v>12271.599999999999</v>
      </c>
      <c r="I229" s="44">
        <f>9109.3+3162.3</f>
        <v>12271.599999999999</v>
      </c>
      <c r="J229" s="44">
        <v>0</v>
      </c>
      <c r="K229" s="44">
        <v>0</v>
      </c>
      <c r="L229" s="44">
        <v>0</v>
      </c>
      <c r="M229" s="44">
        <f t="shared" si="226"/>
        <v>61.144605327407341</v>
      </c>
      <c r="N229" s="44">
        <f t="shared" si="310"/>
        <v>7798.2000000000007</v>
      </c>
      <c r="O229" s="44">
        <f t="shared" si="227"/>
        <v>61.144605327407341</v>
      </c>
      <c r="P229" s="44">
        <f t="shared" si="311"/>
        <v>7798.2000000000007</v>
      </c>
      <c r="Q229" s="44" t="str">
        <f t="shared" si="228"/>
        <v>-</v>
      </c>
      <c r="R229" s="44">
        <f t="shared" si="312"/>
        <v>0</v>
      </c>
      <c r="S229" s="44" t="str">
        <f>IFERROR(#REF!/#REF!*100,"-")</f>
        <v>-</v>
      </c>
      <c r="T229" s="44">
        <f t="shared" si="313"/>
        <v>0</v>
      </c>
      <c r="U229" s="124" t="s">
        <v>345</v>
      </c>
    </row>
    <row r="230" spans="1:21" s="31" customFormat="1" ht="60.75" customHeight="1" outlineLevel="2" x14ac:dyDescent="0.25">
      <c r="A230" s="118"/>
      <c r="B230" s="133" t="s">
        <v>154</v>
      </c>
      <c r="C230" s="44">
        <f t="shared" si="302"/>
        <v>9754.9</v>
      </c>
      <c r="D230" s="44">
        <v>9754.9</v>
      </c>
      <c r="E230" s="44">
        <v>0</v>
      </c>
      <c r="F230" s="44">
        <v>0</v>
      </c>
      <c r="G230" s="44">
        <v>0</v>
      </c>
      <c r="H230" s="44">
        <f t="shared" si="303"/>
        <v>5893.1</v>
      </c>
      <c r="I230" s="44">
        <v>5893.1</v>
      </c>
      <c r="J230" s="44">
        <v>0</v>
      </c>
      <c r="K230" s="44">
        <v>0</v>
      </c>
      <c r="L230" s="44">
        <v>0</v>
      </c>
      <c r="M230" s="44">
        <f t="shared" si="226"/>
        <v>60.411690535013172</v>
      </c>
      <c r="N230" s="44">
        <f t="shared" si="310"/>
        <v>3861.7999999999993</v>
      </c>
      <c r="O230" s="44">
        <f t="shared" si="227"/>
        <v>60.411690535013172</v>
      </c>
      <c r="P230" s="44">
        <f t="shared" si="311"/>
        <v>3861.7999999999993</v>
      </c>
      <c r="Q230" s="44" t="str">
        <f t="shared" si="228"/>
        <v>-</v>
      </c>
      <c r="R230" s="44">
        <f t="shared" si="312"/>
        <v>0</v>
      </c>
      <c r="S230" s="44" t="str">
        <f t="shared" si="229"/>
        <v>-</v>
      </c>
      <c r="T230" s="44">
        <f t="shared" si="313"/>
        <v>0</v>
      </c>
      <c r="U230" s="124" t="s">
        <v>345</v>
      </c>
    </row>
    <row r="231" spans="1:21" s="31" customFormat="1" ht="45.75" customHeight="1" outlineLevel="2" x14ac:dyDescent="0.25">
      <c r="A231" s="118"/>
      <c r="B231" s="133" t="s">
        <v>155</v>
      </c>
      <c r="C231" s="44">
        <f t="shared" si="302"/>
        <v>3331.8</v>
      </c>
      <c r="D231" s="44">
        <v>3331.8</v>
      </c>
      <c r="E231" s="44">
        <v>0</v>
      </c>
      <c r="F231" s="44">
        <v>0</v>
      </c>
      <c r="G231" s="44">
        <v>0</v>
      </c>
      <c r="H231" s="44">
        <f t="shared" si="303"/>
        <v>2430.6999999999998</v>
      </c>
      <c r="I231" s="44">
        <v>2430.6999999999998</v>
      </c>
      <c r="J231" s="44">
        <v>0</v>
      </c>
      <c r="K231" s="44">
        <v>0</v>
      </c>
      <c r="L231" s="44">
        <v>0</v>
      </c>
      <c r="M231" s="44">
        <f t="shared" si="226"/>
        <v>72.954559097184685</v>
      </c>
      <c r="N231" s="44">
        <f t="shared" si="310"/>
        <v>901.10000000000036</v>
      </c>
      <c r="O231" s="44">
        <f t="shared" si="227"/>
        <v>72.954559097184685</v>
      </c>
      <c r="P231" s="44">
        <f t="shared" si="311"/>
        <v>901.10000000000036</v>
      </c>
      <c r="Q231" s="44" t="str">
        <f t="shared" si="228"/>
        <v>-</v>
      </c>
      <c r="R231" s="44">
        <f t="shared" si="312"/>
        <v>0</v>
      </c>
      <c r="S231" s="44" t="str">
        <f>IFERROR(#REF!/F231*100,"-")</f>
        <v>-</v>
      </c>
      <c r="T231" s="44">
        <f t="shared" si="313"/>
        <v>0</v>
      </c>
      <c r="U231" s="124" t="s">
        <v>887</v>
      </c>
    </row>
    <row r="232" spans="1:21" s="16" customFormat="1" ht="73.5" customHeight="1" x14ac:dyDescent="0.25">
      <c r="A232" s="46">
        <v>13</v>
      </c>
      <c r="B232" s="13" t="s">
        <v>206</v>
      </c>
      <c r="C232" s="14">
        <f t="shared" si="302"/>
        <v>33819</v>
      </c>
      <c r="D232" s="362">
        <f>SUM(D233:D239)</f>
        <v>2766</v>
      </c>
      <c r="E232" s="362">
        <f>SUM(E233:E239)</f>
        <v>31053</v>
      </c>
      <c r="F232" s="362">
        <f>SUM(F233:F239)</f>
        <v>0</v>
      </c>
      <c r="G232" s="362">
        <f>SUM(G233:G239)</f>
        <v>0</v>
      </c>
      <c r="H232" s="14">
        <f t="shared" si="303"/>
        <v>22657.200000000001</v>
      </c>
      <c r="I232" s="362">
        <f>SUM(I233:I239)</f>
        <v>1877.7</v>
      </c>
      <c r="J232" s="362">
        <f>SUM(J233:J239)</f>
        <v>20779.5</v>
      </c>
      <c r="K232" s="362">
        <f>SUM(K233:K239)</f>
        <v>0</v>
      </c>
      <c r="L232" s="362">
        <f>SUM(L233:L239)</f>
        <v>0</v>
      </c>
      <c r="M232" s="14">
        <f t="shared" si="226"/>
        <v>66.995475915905274</v>
      </c>
      <c r="N232" s="14">
        <f t="shared" si="310"/>
        <v>11161.8</v>
      </c>
      <c r="O232" s="14">
        <f t="shared" si="227"/>
        <v>67.885032537960953</v>
      </c>
      <c r="P232" s="14">
        <f t="shared" si="311"/>
        <v>888.3</v>
      </c>
      <c r="Q232" s="14">
        <f t="shared" si="228"/>
        <v>66.916239976813827</v>
      </c>
      <c r="R232" s="14">
        <f t="shared" si="312"/>
        <v>10273.5</v>
      </c>
      <c r="S232" s="14" t="str">
        <f t="shared" si="229"/>
        <v>-</v>
      </c>
      <c r="T232" s="14">
        <f t="shared" si="313"/>
        <v>0</v>
      </c>
      <c r="U232" s="115"/>
    </row>
    <row r="233" spans="1:21" s="31" customFormat="1" ht="76.5" outlineLevel="1" x14ac:dyDescent="0.25">
      <c r="A233" s="160"/>
      <c r="B233" s="122" t="s">
        <v>157</v>
      </c>
      <c r="C233" s="44">
        <f t="shared" si="302"/>
        <v>75</v>
      </c>
      <c r="D233" s="157">
        <v>75</v>
      </c>
      <c r="E233" s="157">
        <v>0</v>
      </c>
      <c r="F233" s="157">
        <v>0</v>
      </c>
      <c r="G233" s="157">
        <v>0</v>
      </c>
      <c r="H233" s="44">
        <f t="shared" si="303"/>
        <v>30</v>
      </c>
      <c r="I233" s="157">
        <v>30</v>
      </c>
      <c r="J233" s="157">
        <v>0</v>
      </c>
      <c r="K233" s="157">
        <v>0</v>
      </c>
      <c r="L233" s="157">
        <v>0</v>
      </c>
      <c r="M233" s="44">
        <f t="shared" si="226"/>
        <v>40</v>
      </c>
      <c r="N233" s="44">
        <f t="shared" si="310"/>
        <v>45</v>
      </c>
      <c r="O233" s="44">
        <f t="shared" si="227"/>
        <v>40</v>
      </c>
      <c r="P233" s="44">
        <f t="shared" si="311"/>
        <v>45</v>
      </c>
      <c r="Q233" s="44" t="str">
        <f t="shared" si="228"/>
        <v>-</v>
      </c>
      <c r="R233" s="44">
        <f t="shared" si="312"/>
        <v>0</v>
      </c>
      <c r="S233" s="44" t="str">
        <f t="shared" si="229"/>
        <v>-</v>
      </c>
      <c r="T233" s="44">
        <f t="shared" si="313"/>
        <v>0</v>
      </c>
      <c r="U233" s="113" t="s">
        <v>919</v>
      </c>
    </row>
    <row r="234" spans="1:21" s="31" customFormat="1" ht="67.5" customHeight="1" outlineLevel="1" x14ac:dyDescent="0.25">
      <c r="A234" s="160"/>
      <c r="B234" s="122" t="s">
        <v>158</v>
      </c>
      <c r="C234" s="44">
        <f t="shared" si="302"/>
        <v>120</v>
      </c>
      <c r="D234" s="157">
        <v>36</v>
      </c>
      <c r="E234" s="157">
        <v>84</v>
      </c>
      <c r="F234" s="157">
        <v>0</v>
      </c>
      <c r="G234" s="157">
        <v>0</v>
      </c>
      <c r="H234" s="44">
        <f t="shared" si="303"/>
        <v>90.4</v>
      </c>
      <c r="I234" s="157">
        <v>28.4</v>
      </c>
      <c r="J234" s="157">
        <v>62</v>
      </c>
      <c r="K234" s="157">
        <v>0</v>
      </c>
      <c r="L234" s="157">
        <v>0</v>
      </c>
      <c r="M234" s="44">
        <f t="shared" si="226"/>
        <v>75.333333333333343</v>
      </c>
      <c r="N234" s="44">
        <f t="shared" si="310"/>
        <v>29.599999999999994</v>
      </c>
      <c r="O234" s="44">
        <f t="shared" si="227"/>
        <v>78.888888888888886</v>
      </c>
      <c r="P234" s="44">
        <f t="shared" si="311"/>
        <v>7.6000000000000014</v>
      </c>
      <c r="Q234" s="44">
        <f t="shared" si="228"/>
        <v>73.80952380952381</v>
      </c>
      <c r="R234" s="44">
        <f t="shared" si="312"/>
        <v>22</v>
      </c>
      <c r="S234" s="44" t="str">
        <f t="shared" si="229"/>
        <v>-</v>
      </c>
      <c r="T234" s="44">
        <f t="shared" si="313"/>
        <v>0</v>
      </c>
      <c r="U234" s="113" t="s">
        <v>920</v>
      </c>
    </row>
    <row r="235" spans="1:21" s="31" customFormat="1" ht="164.25" customHeight="1" outlineLevel="1" x14ac:dyDescent="0.25">
      <c r="A235" s="160"/>
      <c r="B235" s="122" t="s">
        <v>159</v>
      </c>
      <c r="C235" s="44">
        <f t="shared" si="302"/>
        <v>950</v>
      </c>
      <c r="D235" s="157">
        <f>700+250</f>
        <v>950</v>
      </c>
      <c r="E235" s="157">
        <v>0</v>
      </c>
      <c r="F235" s="157">
        <v>0</v>
      </c>
      <c r="G235" s="157">
        <v>0</v>
      </c>
      <c r="H235" s="44">
        <f t="shared" si="303"/>
        <v>716.6</v>
      </c>
      <c r="I235" s="157">
        <f>466.6+250</f>
        <v>716.6</v>
      </c>
      <c r="J235" s="157">
        <v>0</v>
      </c>
      <c r="K235" s="157">
        <v>0</v>
      </c>
      <c r="L235" s="157">
        <v>0</v>
      </c>
      <c r="M235" s="44">
        <f t="shared" si="226"/>
        <v>75.431578947368422</v>
      </c>
      <c r="N235" s="44">
        <f t="shared" si="310"/>
        <v>233.39999999999998</v>
      </c>
      <c r="O235" s="44">
        <f t="shared" si="227"/>
        <v>75.431578947368422</v>
      </c>
      <c r="P235" s="44">
        <f t="shared" si="311"/>
        <v>233.39999999999998</v>
      </c>
      <c r="Q235" s="44" t="str">
        <f t="shared" si="228"/>
        <v>-</v>
      </c>
      <c r="R235" s="44">
        <f t="shared" si="312"/>
        <v>0</v>
      </c>
      <c r="S235" s="44" t="str">
        <f t="shared" si="229"/>
        <v>-</v>
      </c>
      <c r="T235" s="44">
        <f t="shared" si="313"/>
        <v>0</v>
      </c>
      <c r="U235" s="113" t="s">
        <v>1097</v>
      </c>
    </row>
    <row r="236" spans="1:21" s="31" customFormat="1" ht="38.25" outlineLevel="1" x14ac:dyDescent="0.25">
      <c r="A236" s="160"/>
      <c r="B236" s="122" t="s">
        <v>160</v>
      </c>
      <c r="C236" s="44">
        <f t="shared" si="302"/>
        <v>75</v>
      </c>
      <c r="D236" s="157">
        <v>75</v>
      </c>
      <c r="E236" s="157">
        <v>0</v>
      </c>
      <c r="F236" s="157">
        <v>0</v>
      </c>
      <c r="G236" s="157">
        <v>0</v>
      </c>
      <c r="H236" s="44">
        <f t="shared" si="303"/>
        <v>12.4</v>
      </c>
      <c r="I236" s="157">
        <v>12.4</v>
      </c>
      <c r="J236" s="157">
        <v>0</v>
      </c>
      <c r="K236" s="157">
        <v>0</v>
      </c>
      <c r="L236" s="157">
        <v>0</v>
      </c>
      <c r="M236" s="44">
        <f t="shared" si="226"/>
        <v>16.533333333333331</v>
      </c>
      <c r="N236" s="44">
        <f t="shared" si="310"/>
        <v>62.6</v>
      </c>
      <c r="O236" s="44">
        <f t="shared" si="227"/>
        <v>16.533333333333331</v>
      </c>
      <c r="P236" s="44">
        <f t="shared" si="311"/>
        <v>62.6</v>
      </c>
      <c r="Q236" s="44" t="str">
        <f t="shared" si="228"/>
        <v>-</v>
      </c>
      <c r="R236" s="44">
        <f t="shared" si="312"/>
        <v>0</v>
      </c>
      <c r="S236" s="44" t="str">
        <f t="shared" si="229"/>
        <v>-</v>
      </c>
      <c r="T236" s="44">
        <f t="shared" si="313"/>
        <v>0</v>
      </c>
      <c r="U236" s="113" t="s">
        <v>509</v>
      </c>
    </row>
    <row r="237" spans="1:21" s="31" customFormat="1" ht="51" outlineLevel="1" x14ac:dyDescent="0.25">
      <c r="A237" s="160"/>
      <c r="B237" s="122" t="s">
        <v>554</v>
      </c>
      <c r="C237" s="44">
        <f t="shared" si="302"/>
        <v>10312</v>
      </c>
      <c r="D237" s="157">
        <v>516</v>
      </c>
      <c r="E237" s="157">
        <v>9796</v>
      </c>
      <c r="F237" s="157">
        <v>0</v>
      </c>
      <c r="G237" s="157">
        <v>0</v>
      </c>
      <c r="H237" s="44">
        <f t="shared" si="303"/>
        <v>7390.5</v>
      </c>
      <c r="I237" s="157">
        <v>369.5</v>
      </c>
      <c r="J237" s="157">
        <v>7021</v>
      </c>
      <c r="K237" s="157">
        <v>0</v>
      </c>
      <c r="L237" s="157">
        <v>0</v>
      </c>
      <c r="M237" s="44">
        <f t="shared" si="226"/>
        <v>71.668929402637701</v>
      </c>
      <c r="N237" s="44">
        <f t="shared" si="310"/>
        <v>2921.5</v>
      </c>
      <c r="O237" s="44">
        <f t="shared" si="227"/>
        <v>71.608527131782949</v>
      </c>
      <c r="P237" s="44">
        <f t="shared" si="311"/>
        <v>146.5</v>
      </c>
      <c r="Q237" s="44">
        <f t="shared" si="228"/>
        <v>71.67211106574112</v>
      </c>
      <c r="R237" s="44">
        <f t="shared" si="312"/>
        <v>2775</v>
      </c>
      <c r="S237" s="44" t="str">
        <f t="shared" si="229"/>
        <v>-</v>
      </c>
      <c r="T237" s="44">
        <f t="shared" si="313"/>
        <v>0</v>
      </c>
      <c r="U237" s="113" t="s">
        <v>1042</v>
      </c>
    </row>
    <row r="238" spans="1:21" s="31" customFormat="1" ht="63.75" customHeight="1" outlineLevel="1" x14ac:dyDescent="0.25">
      <c r="A238" s="160"/>
      <c r="B238" s="122" t="s">
        <v>555</v>
      </c>
      <c r="C238" s="44">
        <f t="shared" ref="C238" si="314">SUM(D238:F238)</f>
        <v>11427</v>
      </c>
      <c r="D238" s="157">
        <v>571</v>
      </c>
      <c r="E238" s="157">
        <v>10856</v>
      </c>
      <c r="F238" s="157">
        <v>0</v>
      </c>
      <c r="G238" s="157">
        <v>0</v>
      </c>
      <c r="H238" s="44">
        <f t="shared" ref="H238" si="315">SUM(I238:K238)</f>
        <v>7400</v>
      </c>
      <c r="I238" s="157">
        <v>370</v>
      </c>
      <c r="J238" s="157">
        <v>7030</v>
      </c>
      <c r="K238" s="157">
        <v>0</v>
      </c>
      <c r="L238" s="157">
        <v>0</v>
      </c>
      <c r="M238" s="44">
        <f t="shared" ref="M238" si="316">IFERROR(H238/C238*100,"-")</f>
        <v>64.758904349348029</v>
      </c>
      <c r="N238" s="44">
        <f t="shared" ref="N238" si="317">C238-H238</f>
        <v>4027</v>
      </c>
      <c r="O238" s="44">
        <f t="shared" ref="O238" si="318">IFERROR(I238/D238*100,"-")</f>
        <v>64.798598949211907</v>
      </c>
      <c r="P238" s="44">
        <f t="shared" ref="P238" si="319">D238-I238</f>
        <v>201</v>
      </c>
      <c r="Q238" s="44">
        <f t="shared" ref="Q238" si="320">IFERROR(J238/E238*100,"-")</f>
        <v>64.756816507000735</v>
      </c>
      <c r="R238" s="44">
        <f t="shared" ref="R238" si="321">E238-J238</f>
        <v>3826</v>
      </c>
      <c r="S238" s="44" t="str">
        <f t="shared" ref="S238" si="322">IFERROR(K238/F238*100,"-")</f>
        <v>-</v>
      </c>
      <c r="T238" s="44">
        <f t="shared" ref="T238" si="323">F238-K238</f>
        <v>0</v>
      </c>
      <c r="U238" s="113" t="s">
        <v>1043</v>
      </c>
    </row>
    <row r="239" spans="1:21" s="31" customFormat="1" ht="65.25" customHeight="1" outlineLevel="1" x14ac:dyDescent="0.25">
      <c r="A239" s="160"/>
      <c r="B239" s="122" t="s">
        <v>556</v>
      </c>
      <c r="C239" s="44">
        <f t="shared" si="302"/>
        <v>10860</v>
      </c>
      <c r="D239" s="157">
        <v>543</v>
      </c>
      <c r="E239" s="157">
        <v>10317</v>
      </c>
      <c r="F239" s="157">
        <v>0</v>
      </c>
      <c r="G239" s="157">
        <v>0</v>
      </c>
      <c r="H239" s="44">
        <f t="shared" si="303"/>
        <v>7017.3</v>
      </c>
      <c r="I239" s="157">
        <v>350.8</v>
      </c>
      <c r="J239" s="157">
        <v>6666.5</v>
      </c>
      <c r="K239" s="157">
        <v>0</v>
      </c>
      <c r="L239" s="157">
        <v>0</v>
      </c>
      <c r="M239" s="44">
        <f t="shared" si="226"/>
        <v>64.616022099447505</v>
      </c>
      <c r="N239" s="44">
        <f t="shared" si="310"/>
        <v>3842.7</v>
      </c>
      <c r="O239" s="44">
        <f t="shared" si="227"/>
        <v>64.604051565377532</v>
      </c>
      <c r="P239" s="44">
        <f t="shared" si="311"/>
        <v>192.2</v>
      </c>
      <c r="Q239" s="44">
        <f t="shared" si="228"/>
        <v>64.616652127556463</v>
      </c>
      <c r="R239" s="44">
        <f t="shared" si="312"/>
        <v>3650.5</v>
      </c>
      <c r="S239" s="44" t="str">
        <f t="shared" si="229"/>
        <v>-</v>
      </c>
      <c r="T239" s="44">
        <f t="shared" si="313"/>
        <v>0</v>
      </c>
      <c r="U239" s="113" t="s">
        <v>1043</v>
      </c>
    </row>
    <row r="240" spans="1:21" s="16" customFormat="1" ht="74.25" customHeight="1" x14ac:dyDescent="0.25">
      <c r="A240" s="46">
        <v>14</v>
      </c>
      <c r="B240" s="13" t="s">
        <v>164</v>
      </c>
      <c r="C240" s="14">
        <f t="shared" si="302"/>
        <v>15850.499999999998</v>
      </c>
      <c r="D240" s="14">
        <f>D241+D245</f>
        <v>15662.599999999999</v>
      </c>
      <c r="E240" s="14">
        <f>E241+E245</f>
        <v>187.9</v>
      </c>
      <c r="F240" s="14">
        <f>F241+F245</f>
        <v>0</v>
      </c>
      <c r="G240" s="14">
        <f>G241+G245</f>
        <v>0</v>
      </c>
      <c r="H240" s="14">
        <f t="shared" si="303"/>
        <v>7627.2</v>
      </c>
      <c r="I240" s="14">
        <f>I241+I245</f>
        <v>7439.3</v>
      </c>
      <c r="J240" s="14">
        <f>J241+J245</f>
        <v>187.9</v>
      </c>
      <c r="K240" s="14">
        <f>K241+K245</f>
        <v>0</v>
      </c>
      <c r="L240" s="14">
        <f>L241+L245</f>
        <v>0</v>
      </c>
      <c r="M240" s="14">
        <f>IFERROR(H240/C240*100,"-")</f>
        <v>48.119617677675784</v>
      </c>
      <c r="N240" s="14">
        <f t="shared" si="310"/>
        <v>8223.2999999999993</v>
      </c>
      <c r="O240" s="14">
        <f t="shared" si="227"/>
        <v>47.497222683334826</v>
      </c>
      <c r="P240" s="14">
        <f t="shared" si="311"/>
        <v>8223.2999999999993</v>
      </c>
      <c r="Q240" s="14">
        <f t="shared" si="228"/>
        <v>100</v>
      </c>
      <c r="R240" s="14">
        <f t="shared" si="312"/>
        <v>0</v>
      </c>
      <c r="S240" s="14" t="str">
        <f t="shared" si="229"/>
        <v>-</v>
      </c>
      <c r="T240" s="14">
        <f t="shared" si="313"/>
        <v>0</v>
      </c>
      <c r="U240" s="115"/>
    </row>
    <row r="241" spans="1:21" s="83" customFormat="1" ht="38.25" outlineLevel="1" x14ac:dyDescent="0.25">
      <c r="A241" s="110"/>
      <c r="B241" s="123" t="s">
        <v>161</v>
      </c>
      <c r="C241" s="49">
        <f>SUM(D241:F241)</f>
        <v>448.4</v>
      </c>
      <c r="D241" s="49">
        <f>SUM(D242:D244)</f>
        <v>448.4</v>
      </c>
      <c r="E241" s="49">
        <f t="shared" ref="E241:F241" si="324">SUM(E242:E244)</f>
        <v>0</v>
      </c>
      <c r="F241" s="49">
        <f t="shared" si="324"/>
        <v>0</v>
      </c>
      <c r="G241" s="49">
        <v>0</v>
      </c>
      <c r="H241" s="49">
        <f t="shared" ref="H241:H244" si="325">SUM(I241:K241)</f>
        <v>344</v>
      </c>
      <c r="I241" s="49">
        <f>SUM(I242:I244)</f>
        <v>344</v>
      </c>
      <c r="J241" s="49">
        <f t="shared" ref="J241:K241" si="326">SUM(J242:J244)</f>
        <v>0</v>
      </c>
      <c r="K241" s="49">
        <f t="shared" si="326"/>
        <v>0</v>
      </c>
      <c r="L241" s="49">
        <v>0</v>
      </c>
      <c r="M241" s="49">
        <f t="shared" ref="M241" si="327">IFERROR(H241/C241*100,"-")</f>
        <v>76.717216770740421</v>
      </c>
      <c r="N241" s="49">
        <f t="shared" ref="N241" si="328">C241-H241</f>
        <v>104.39999999999998</v>
      </c>
      <c r="O241" s="49">
        <f t="shared" ref="O241" si="329">IFERROR(I241/D241*100,"-")</f>
        <v>76.717216770740421</v>
      </c>
      <c r="P241" s="49">
        <f>D241-I241</f>
        <v>104.39999999999998</v>
      </c>
      <c r="Q241" s="49" t="str">
        <f t="shared" ref="Q241" si="330">IFERROR(J241/E241*100,"-")</f>
        <v>-</v>
      </c>
      <c r="R241" s="49">
        <f t="shared" ref="R241" si="331">E241-J241</f>
        <v>0</v>
      </c>
      <c r="S241" s="49" t="str">
        <f>IFERROR(K241/F241*100,"-")</f>
        <v>-</v>
      </c>
      <c r="T241" s="49">
        <f>F241-K241</f>
        <v>0</v>
      </c>
      <c r="U241" s="140"/>
    </row>
    <row r="242" spans="1:21" s="31" customFormat="1" ht="38.25" outlineLevel="2" x14ac:dyDescent="0.25">
      <c r="A242" s="139"/>
      <c r="B242" s="122" t="s">
        <v>899</v>
      </c>
      <c r="C242" s="44">
        <f t="shared" ref="C242:C244" si="332">SUM(D242:F242)</f>
        <v>50</v>
      </c>
      <c r="D242" s="44">
        <v>50</v>
      </c>
      <c r="E242" s="44"/>
      <c r="F242" s="44"/>
      <c r="G242" s="44"/>
      <c r="H242" s="44">
        <f t="shared" si="325"/>
        <v>32.799999999999997</v>
      </c>
      <c r="I242" s="44">
        <v>32.799999999999997</v>
      </c>
      <c r="J242" s="44"/>
      <c r="K242" s="44"/>
      <c r="L242" s="44"/>
      <c r="M242" s="44">
        <f t="shared" ref="M242:M244" si="333">IFERROR(H242/C242*100,"-")</f>
        <v>65.599999999999994</v>
      </c>
      <c r="N242" s="44">
        <f t="shared" ref="N242:N244" si="334">C242-H242</f>
        <v>17.200000000000003</v>
      </c>
      <c r="O242" s="44">
        <f t="shared" ref="O242:O244" si="335">IFERROR(I242/D242*100,"-")</f>
        <v>65.599999999999994</v>
      </c>
      <c r="P242" s="44">
        <f t="shared" ref="P242:P244" si="336">D242-I242</f>
        <v>17.200000000000003</v>
      </c>
      <c r="Q242" s="44" t="str">
        <f t="shared" ref="Q242:Q244" si="337">IFERROR(J242/E242*100,"-")</f>
        <v>-</v>
      </c>
      <c r="R242" s="44">
        <f t="shared" ref="R242:R244" si="338">E242-J242</f>
        <v>0</v>
      </c>
      <c r="S242" s="44" t="str">
        <f t="shared" ref="S242:S244" si="339">IFERROR(K242/F242*100,"-")</f>
        <v>-</v>
      </c>
      <c r="T242" s="44">
        <f t="shared" ref="T242:T244" si="340">F242-K242</f>
        <v>0</v>
      </c>
      <c r="U242" s="113" t="s">
        <v>902</v>
      </c>
    </row>
    <row r="243" spans="1:21" s="31" customFormat="1" ht="25.5" outlineLevel="2" x14ac:dyDescent="0.25">
      <c r="A243" s="139"/>
      <c r="B243" s="122" t="s">
        <v>900</v>
      </c>
      <c r="C243" s="44">
        <f t="shared" si="332"/>
        <v>86.4</v>
      </c>
      <c r="D243" s="44">
        <v>86.4</v>
      </c>
      <c r="E243" s="44"/>
      <c r="F243" s="44"/>
      <c r="G243" s="44"/>
      <c r="H243" s="44">
        <f t="shared" si="325"/>
        <v>0</v>
      </c>
      <c r="I243" s="44"/>
      <c r="J243" s="44"/>
      <c r="K243" s="44"/>
      <c r="L243" s="44"/>
      <c r="M243" s="44">
        <f t="shared" si="333"/>
        <v>0</v>
      </c>
      <c r="N243" s="44">
        <f t="shared" si="334"/>
        <v>86.4</v>
      </c>
      <c r="O243" s="44">
        <f t="shared" si="335"/>
        <v>0</v>
      </c>
      <c r="P243" s="44">
        <f t="shared" si="336"/>
        <v>86.4</v>
      </c>
      <c r="Q243" s="44" t="str">
        <f t="shared" si="337"/>
        <v>-</v>
      </c>
      <c r="R243" s="44">
        <f t="shared" si="338"/>
        <v>0</v>
      </c>
      <c r="S243" s="44" t="str">
        <f t="shared" si="339"/>
        <v>-</v>
      </c>
      <c r="T243" s="44">
        <f t="shared" si="340"/>
        <v>0</v>
      </c>
      <c r="U243" s="113" t="s">
        <v>903</v>
      </c>
    </row>
    <row r="244" spans="1:21" s="31" customFormat="1" ht="30" outlineLevel="2" x14ac:dyDescent="0.25">
      <c r="A244" s="139"/>
      <c r="B244" s="122" t="s">
        <v>901</v>
      </c>
      <c r="C244" s="44">
        <f t="shared" si="332"/>
        <v>312</v>
      </c>
      <c r="D244" s="44">
        <v>312</v>
      </c>
      <c r="E244" s="44"/>
      <c r="F244" s="44"/>
      <c r="G244" s="44"/>
      <c r="H244" s="44">
        <f t="shared" si="325"/>
        <v>311.2</v>
      </c>
      <c r="I244" s="44">
        <v>311.2</v>
      </c>
      <c r="J244" s="44"/>
      <c r="K244" s="44"/>
      <c r="L244" s="44"/>
      <c r="M244" s="44">
        <f t="shared" si="333"/>
        <v>99.743589743589752</v>
      </c>
      <c r="N244" s="44">
        <f t="shared" si="334"/>
        <v>0.80000000000001137</v>
      </c>
      <c r="O244" s="44">
        <f t="shared" si="335"/>
        <v>99.743589743589752</v>
      </c>
      <c r="P244" s="44">
        <f t="shared" si="336"/>
        <v>0.80000000000001137</v>
      </c>
      <c r="Q244" s="44" t="str">
        <f t="shared" si="337"/>
        <v>-</v>
      </c>
      <c r="R244" s="44">
        <f t="shared" si="338"/>
        <v>0</v>
      </c>
      <c r="S244" s="44" t="str">
        <f t="shared" si="339"/>
        <v>-</v>
      </c>
      <c r="T244" s="44">
        <f t="shared" si="340"/>
        <v>0</v>
      </c>
      <c r="U244" s="113" t="s">
        <v>1045</v>
      </c>
    </row>
    <row r="245" spans="1:21" s="31" customFormat="1" ht="83.25" customHeight="1" outlineLevel="1" x14ac:dyDescent="0.25">
      <c r="A245" s="110"/>
      <c r="B245" s="123" t="s">
        <v>165</v>
      </c>
      <c r="C245" s="49">
        <f t="shared" si="302"/>
        <v>15402.099999999999</v>
      </c>
      <c r="D245" s="49">
        <f>SUM(D246:D250)</f>
        <v>15214.199999999999</v>
      </c>
      <c r="E245" s="49">
        <f>SUM(E246:E250)</f>
        <v>187.9</v>
      </c>
      <c r="F245" s="49">
        <f>SUM(F246:F250)</f>
        <v>0</v>
      </c>
      <c r="G245" s="49">
        <f>SUM(G246:G250)</f>
        <v>0</v>
      </c>
      <c r="H245" s="49">
        <f t="shared" si="303"/>
        <v>7283.2</v>
      </c>
      <c r="I245" s="49">
        <f>SUM(I246:I250)</f>
        <v>7095.3</v>
      </c>
      <c r="J245" s="49">
        <f>SUM(J246:J250)</f>
        <v>187.9</v>
      </c>
      <c r="K245" s="49">
        <f>SUM(K246:K250)</f>
        <v>0</v>
      </c>
      <c r="L245" s="49">
        <f>SUM(L246:L250)</f>
        <v>0</v>
      </c>
      <c r="M245" s="49">
        <f t="shared" si="226"/>
        <v>47.287058258289456</v>
      </c>
      <c r="N245" s="49">
        <f t="shared" si="310"/>
        <v>8118.8999999999987</v>
      </c>
      <c r="O245" s="49">
        <f t="shared" si="227"/>
        <v>46.636037386126119</v>
      </c>
      <c r="P245" s="49">
        <f t="shared" si="311"/>
        <v>8118.8999999999987</v>
      </c>
      <c r="Q245" s="49">
        <f t="shared" si="228"/>
        <v>100</v>
      </c>
      <c r="R245" s="49">
        <f t="shared" si="312"/>
        <v>0</v>
      </c>
      <c r="S245" s="49" t="str">
        <f t="shared" si="229"/>
        <v>-</v>
      </c>
      <c r="T245" s="49">
        <f t="shared" si="313"/>
        <v>0</v>
      </c>
      <c r="U245" s="113"/>
    </row>
    <row r="246" spans="1:21" s="31" customFormat="1" ht="30" outlineLevel="2" x14ac:dyDescent="0.25">
      <c r="A246" s="141"/>
      <c r="B246" s="122" t="s">
        <v>162</v>
      </c>
      <c r="C246" s="44">
        <f t="shared" si="302"/>
        <v>132</v>
      </c>
      <c r="D246" s="44">
        <v>132</v>
      </c>
      <c r="E246" s="44">
        <v>0</v>
      </c>
      <c r="F246" s="44">
        <v>0</v>
      </c>
      <c r="G246" s="44">
        <v>0</v>
      </c>
      <c r="H246" s="44">
        <f t="shared" si="303"/>
        <v>88</v>
      </c>
      <c r="I246" s="44">
        <v>88</v>
      </c>
      <c r="J246" s="44">
        <v>0</v>
      </c>
      <c r="K246" s="44">
        <v>0</v>
      </c>
      <c r="L246" s="44">
        <v>0</v>
      </c>
      <c r="M246" s="44">
        <f t="shared" si="226"/>
        <v>66.666666666666657</v>
      </c>
      <c r="N246" s="44">
        <f t="shared" si="310"/>
        <v>44</v>
      </c>
      <c r="O246" s="44">
        <f t="shared" si="227"/>
        <v>66.666666666666657</v>
      </c>
      <c r="P246" s="44">
        <f t="shared" si="311"/>
        <v>44</v>
      </c>
      <c r="Q246" s="44" t="str">
        <f t="shared" si="228"/>
        <v>-</v>
      </c>
      <c r="R246" s="44">
        <f t="shared" si="312"/>
        <v>0</v>
      </c>
      <c r="S246" s="44" t="str">
        <f t="shared" si="229"/>
        <v>-</v>
      </c>
      <c r="T246" s="44">
        <f t="shared" si="313"/>
        <v>0</v>
      </c>
      <c r="U246" s="113" t="s">
        <v>591</v>
      </c>
    </row>
    <row r="247" spans="1:21" s="31" customFormat="1" ht="60" outlineLevel="2" x14ac:dyDescent="0.25">
      <c r="A247" s="141"/>
      <c r="B247" s="122" t="s">
        <v>209</v>
      </c>
      <c r="C247" s="44">
        <f t="shared" si="302"/>
        <v>611.4</v>
      </c>
      <c r="D247" s="44">
        <v>611.4</v>
      </c>
      <c r="E247" s="44">
        <v>0</v>
      </c>
      <c r="F247" s="44">
        <v>0</v>
      </c>
      <c r="G247" s="44">
        <v>0</v>
      </c>
      <c r="H247" s="44">
        <f t="shared" si="303"/>
        <v>355.4</v>
      </c>
      <c r="I247" s="44">
        <v>355.4</v>
      </c>
      <c r="J247" s="44">
        <v>0</v>
      </c>
      <c r="K247" s="44">
        <v>0</v>
      </c>
      <c r="L247" s="44">
        <v>0</v>
      </c>
      <c r="M247" s="44">
        <f t="shared" si="226"/>
        <v>58.128884527314362</v>
      </c>
      <c r="N247" s="44">
        <f t="shared" si="310"/>
        <v>256</v>
      </c>
      <c r="O247" s="44">
        <f t="shared" si="227"/>
        <v>58.128884527314362</v>
      </c>
      <c r="P247" s="44">
        <f t="shared" si="311"/>
        <v>256</v>
      </c>
      <c r="Q247" s="44" t="str">
        <f t="shared" si="228"/>
        <v>-</v>
      </c>
      <c r="R247" s="44">
        <f t="shared" si="312"/>
        <v>0</v>
      </c>
      <c r="S247" s="44" t="str">
        <f t="shared" si="229"/>
        <v>-</v>
      </c>
      <c r="T247" s="44">
        <f t="shared" si="313"/>
        <v>0</v>
      </c>
      <c r="U247" s="111" t="s">
        <v>904</v>
      </c>
    </row>
    <row r="248" spans="1:21" s="31" customFormat="1" ht="38.25" outlineLevel="2" x14ac:dyDescent="0.25">
      <c r="A248" s="142"/>
      <c r="B248" s="122" t="s">
        <v>163</v>
      </c>
      <c r="C248" s="44">
        <f t="shared" si="302"/>
        <v>274.39999999999998</v>
      </c>
      <c r="D248" s="44">
        <v>86.5</v>
      </c>
      <c r="E248" s="44">
        <v>187.9</v>
      </c>
      <c r="F248" s="44">
        <v>0</v>
      </c>
      <c r="G248" s="44">
        <v>0</v>
      </c>
      <c r="H248" s="44">
        <f t="shared" si="303"/>
        <v>274.3</v>
      </c>
      <c r="I248" s="44">
        <v>86.4</v>
      </c>
      <c r="J248" s="44">
        <v>187.9</v>
      </c>
      <c r="K248" s="44">
        <v>0</v>
      </c>
      <c r="L248" s="44">
        <v>0</v>
      </c>
      <c r="M248" s="44">
        <f t="shared" si="226"/>
        <v>99.963556851311964</v>
      </c>
      <c r="N248" s="44">
        <f t="shared" si="310"/>
        <v>9.9999999999965894E-2</v>
      </c>
      <c r="O248" s="44">
        <f t="shared" si="227"/>
        <v>99.884393063583815</v>
      </c>
      <c r="P248" s="44">
        <f t="shared" si="311"/>
        <v>9.9999999999994316E-2</v>
      </c>
      <c r="Q248" s="44">
        <f t="shared" si="228"/>
        <v>100</v>
      </c>
      <c r="R248" s="44">
        <f t="shared" si="312"/>
        <v>0</v>
      </c>
      <c r="S248" s="44" t="str">
        <f t="shared" si="229"/>
        <v>-</v>
      </c>
      <c r="T248" s="44">
        <f t="shared" si="313"/>
        <v>0</v>
      </c>
      <c r="U248" s="113"/>
    </row>
    <row r="249" spans="1:21" s="31" customFormat="1" ht="38.25" outlineLevel="2" x14ac:dyDescent="0.25">
      <c r="A249" s="141"/>
      <c r="B249" s="135" t="s">
        <v>207</v>
      </c>
      <c r="C249" s="44">
        <f t="shared" si="302"/>
        <v>4450</v>
      </c>
      <c r="D249" s="44">
        <v>4450</v>
      </c>
      <c r="E249" s="44">
        <v>0</v>
      </c>
      <c r="F249" s="44">
        <v>0</v>
      </c>
      <c r="G249" s="44">
        <v>0</v>
      </c>
      <c r="H249" s="44">
        <f t="shared" si="303"/>
        <v>0</v>
      </c>
      <c r="I249" s="44">
        <v>0</v>
      </c>
      <c r="J249" s="44">
        <v>0</v>
      </c>
      <c r="K249" s="44">
        <v>0</v>
      </c>
      <c r="L249" s="44">
        <v>0</v>
      </c>
      <c r="M249" s="44">
        <f t="shared" si="226"/>
        <v>0</v>
      </c>
      <c r="N249" s="44">
        <f t="shared" si="310"/>
        <v>4450</v>
      </c>
      <c r="O249" s="44">
        <f t="shared" si="227"/>
        <v>0</v>
      </c>
      <c r="P249" s="44">
        <f t="shared" si="311"/>
        <v>4450</v>
      </c>
      <c r="Q249" s="44" t="str">
        <f t="shared" si="228"/>
        <v>-</v>
      </c>
      <c r="R249" s="44">
        <f t="shared" si="312"/>
        <v>0</v>
      </c>
      <c r="S249" s="44" t="str">
        <f t="shared" si="229"/>
        <v>-</v>
      </c>
      <c r="T249" s="44">
        <f t="shared" si="313"/>
        <v>0</v>
      </c>
      <c r="U249" s="113" t="s">
        <v>1044</v>
      </c>
    </row>
    <row r="250" spans="1:21" s="31" customFormat="1" ht="63.75" outlineLevel="2" x14ac:dyDescent="0.25">
      <c r="A250" s="141"/>
      <c r="B250" s="122" t="s">
        <v>208</v>
      </c>
      <c r="C250" s="44">
        <f t="shared" si="302"/>
        <v>9934.2999999999993</v>
      </c>
      <c r="D250" s="44">
        <v>9934.2999999999993</v>
      </c>
      <c r="E250" s="44">
        <v>0</v>
      </c>
      <c r="F250" s="44">
        <v>0</v>
      </c>
      <c r="G250" s="44">
        <v>0</v>
      </c>
      <c r="H250" s="44">
        <f t="shared" si="303"/>
        <v>6565.5</v>
      </c>
      <c r="I250" s="44">
        <v>6565.5</v>
      </c>
      <c r="J250" s="44">
        <v>0</v>
      </c>
      <c r="K250" s="44">
        <v>0</v>
      </c>
      <c r="L250" s="44">
        <v>0</v>
      </c>
      <c r="M250" s="44">
        <f t="shared" si="226"/>
        <v>66.089206083971703</v>
      </c>
      <c r="N250" s="44">
        <f t="shared" si="310"/>
        <v>3368.7999999999993</v>
      </c>
      <c r="O250" s="44">
        <f t="shared" si="227"/>
        <v>66.089206083971703</v>
      </c>
      <c r="P250" s="44">
        <f t="shared" si="311"/>
        <v>3368.7999999999993</v>
      </c>
      <c r="Q250" s="44" t="str">
        <f t="shared" si="228"/>
        <v>-</v>
      </c>
      <c r="R250" s="44">
        <f t="shared" si="312"/>
        <v>0</v>
      </c>
      <c r="S250" s="44" t="str">
        <f t="shared" si="229"/>
        <v>-</v>
      </c>
      <c r="T250" s="44">
        <f t="shared" si="313"/>
        <v>0</v>
      </c>
      <c r="U250" s="113"/>
    </row>
    <row r="251" spans="1:21" s="16" customFormat="1" ht="27" x14ac:dyDescent="0.25">
      <c r="A251" s="46">
        <v>15</v>
      </c>
      <c r="B251" s="13" t="s">
        <v>326</v>
      </c>
      <c r="C251" s="14">
        <f t="shared" si="302"/>
        <v>61022.7</v>
      </c>
      <c r="D251" s="14">
        <f>SUM(D252:D263)</f>
        <v>9523.7000000000007</v>
      </c>
      <c r="E251" s="14">
        <f>SUM(E252:E263)</f>
        <v>51499</v>
      </c>
      <c r="F251" s="14">
        <f>SUM(F252:F262)</f>
        <v>0</v>
      </c>
      <c r="G251" s="14">
        <f>SUM(G252:G262)</f>
        <v>0</v>
      </c>
      <c r="H251" s="14">
        <f t="shared" si="303"/>
        <v>41418.5</v>
      </c>
      <c r="I251" s="14">
        <f>SUM(I252:I263)</f>
        <v>5137.5999999999995</v>
      </c>
      <c r="J251" s="14">
        <f>SUM(J252:J263)</f>
        <v>36280.9</v>
      </c>
      <c r="K251" s="14">
        <f>SUM(K252:K262)</f>
        <v>0</v>
      </c>
      <c r="L251" s="14">
        <f>SUM(L252:L262)</f>
        <v>0</v>
      </c>
      <c r="M251" s="14">
        <f t="shared" si="226"/>
        <v>67.873922327265106</v>
      </c>
      <c r="N251" s="14">
        <f t="shared" si="310"/>
        <v>19604.199999999997</v>
      </c>
      <c r="O251" s="14">
        <f t="shared" si="227"/>
        <v>53.945420372334276</v>
      </c>
      <c r="P251" s="14">
        <f t="shared" si="311"/>
        <v>4386.1000000000013</v>
      </c>
      <c r="Q251" s="14">
        <f t="shared" si="228"/>
        <v>70.449717470242149</v>
      </c>
      <c r="R251" s="14">
        <f t="shared" si="312"/>
        <v>15218.099999999999</v>
      </c>
      <c r="S251" s="14" t="str">
        <f t="shared" si="229"/>
        <v>-</v>
      </c>
      <c r="T251" s="14">
        <f t="shared" si="313"/>
        <v>0</v>
      </c>
      <c r="U251" s="115"/>
    </row>
    <row r="252" spans="1:21" s="31" customFormat="1" ht="38.25" outlineLevel="1" x14ac:dyDescent="0.25">
      <c r="A252" s="110"/>
      <c r="B252" s="122" t="s">
        <v>166</v>
      </c>
      <c r="C252" s="44">
        <f t="shared" si="302"/>
        <v>27492</v>
      </c>
      <c r="D252" s="44">
        <v>2794</v>
      </c>
      <c r="E252" s="44">
        <v>24698</v>
      </c>
      <c r="F252" s="44">
        <v>0</v>
      </c>
      <c r="G252" s="44">
        <v>0</v>
      </c>
      <c r="H252" s="44">
        <f t="shared" si="303"/>
        <v>18502.7</v>
      </c>
      <c r="I252" s="44">
        <v>1850.3</v>
      </c>
      <c r="J252" s="44">
        <v>16652.400000000001</v>
      </c>
      <c r="K252" s="44">
        <v>0</v>
      </c>
      <c r="L252" s="44">
        <v>0</v>
      </c>
      <c r="M252" s="44">
        <f t="shared" ref="M252:M293" si="341">IFERROR(H252/C252*100,"-")</f>
        <v>67.302124254328533</v>
      </c>
      <c r="N252" s="44">
        <f t="shared" si="310"/>
        <v>8989.2999999999993</v>
      </c>
      <c r="O252" s="44">
        <f t="shared" ref="O252:O293" si="342">IFERROR(I252/D252*100,"-")</f>
        <v>66.224051539012166</v>
      </c>
      <c r="P252" s="44">
        <f t="shared" si="311"/>
        <v>943.7</v>
      </c>
      <c r="Q252" s="44">
        <f t="shared" ref="Q252:Q293" si="343">IFERROR(J252/E252*100,"-")</f>
        <v>67.42408292169408</v>
      </c>
      <c r="R252" s="44">
        <f t="shared" si="312"/>
        <v>8045.5999999999985</v>
      </c>
      <c r="S252" s="44" t="str">
        <f t="shared" ref="S252:S293" si="344">IFERROR(K252/F252*100,"-")</f>
        <v>-</v>
      </c>
      <c r="T252" s="44">
        <f t="shared" si="313"/>
        <v>0</v>
      </c>
      <c r="U252" s="113" t="s">
        <v>1046</v>
      </c>
    </row>
    <row r="253" spans="1:21" s="31" customFormat="1" ht="38.25" outlineLevel="1" x14ac:dyDescent="0.25">
      <c r="A253" s="110"/>
      <c r="B253" s="122" t="s">
        <v>167</v>
      </c>
      <c r="C253" s="44">
        <f t="shared" si="302"/>
        <v>29829</v>
      </c>
      <c r="D253" s="44">
        <v>3028</v>
      </c>
      <c r="E253" s="44">
        <v>26801</v>
      </c>
      <c r="F253" s="44">
        <v>0</v>
      </c>
      <c r="G253" s="44">
        <v>0</v>
      </c>
      <c r="H253" s="44">
        <f t="shared" si="303"/>
        <v>21809.4</v>
      </c>
      <c r="I253" s="44">
        <v>2180.9</v>
      </c>
      <c r="J253" s="44">
        <v>19628.5</v>
      </c>
      <c r="K253" s="44">
        <v>0</v>
      </c>
      <c r="L253" s="44">
        <v>0</v>
      </c>
      <c r="M253" s="44">
        <f t="shared" si="341"/>
        <v>73.114754098360663</v>
      </c>
      <c r="N253" s="44">
        <f t="shared" si="310"/>
        <v>8019.5999999999985</v>
      </c>
      <c r="O253" s="44">
        <f t="shared" si="342"/>
        <v>72.02443857331572</v>
      </c>
      <c r="P253" s="44">
        <f t="shared" si="311"/>
        <v>847.09999999999991</v>
      </c>
      <c r="Q253" s="44">
        <f t="shared" si="343"/>
        <v>73.237938882877501</v>
      </c>
      <c r="R253" s="44">
        <f t="shared" si="312"/>
        <v>7172.5</v>
      </c>
      <c r="S253" s="44" t="str">
        <f t="shared" si="344"/>
        <v>-</v>
      </c>
      <c r="T253" s="44">
        <f t="shared" si="313"/>
        <v>0</v>
      </c>
      <c r="U253" s="113" t="s">
        <v>1047</v>
      </c>
    </row>
    <row r="254" spans="1:21" s="31" customFormat="1" ht="76.5" outlineLevel="1" x14ac:dyDescent="0.25">
      <c r="A254" s="110"/>
      <c r="B254" s="122" t="s">
        <v>550</v>
      </c>
      <c r="C254" s="44">
        <f t="shared" ref="C254" si="345">SUM(D254:F254)</f>
        <v>100</v>
      </c>
      <c r="D254" s="44">
        <v>100</v>
      </c>
      <c r="E254" s="44">
        <v>0</v>
      </c>
      <c r="F254" s="44">
        <v>0</v>
      </c>
      <c r="G254" s="44">
        <v>0</v>
      </c>
      <c r="H254" s="44">
        <f t="shared" ref="H254" si="346">SUM(I254:K254)</f>
        <v>0</v>
      </c>
      <c r="I254" s="44">
        <v>0</v>
      </c>
      <c r="J254" s="44">
        <v>0</v>
      </c>
      <c r="K254" s="44">
        <v>0</v>
      </c>
      <c r="L254" s="44">
        <v>0</v>
      </c>
      <c r="M254" s="44">
        <f t="shared" ref="M254" si="347">IFERROR(H254/C254*100,"-")</f>
        <v>0</v>
      </c>
      <c r="N254" s="44">
        <f t="shared" ref="N254" si="348">C254-H254</f>
        <v>100</v>
      </c>
      <c r="O254" s="44">
        <f t="shared" ref="O254" si="349">IFERROR(I254/D254*100,"-")</f>
        <v>0</v>
      </c>
      <c r="P254" s="44">
        <f t="shared" ref="P254" si="350">D254-I254</f>
        <v>100</v>
      </c>
      <c r="Q254" s="44" t="str">
        <f t="shared" ref="Q254" si="351">IFERROR(J254/E254*100,"-")</f>
        <v>-</v>
      </c>
      <c r="R254" s="44">
        <f t="shared" ref="R254" si="352">E254-J254</f>
        <v>0</v>
      </c>
      <c r="S254" s="44" t="str">
        <f t="shared" ref="S254" si="353">IFERROR(K254/F254*100,"-")</f>
        <v>-</v>
      </c>
      <c r="T254" s="44">
        <f t="shared" ref="T254" si="354">F254-K254</f>
        <v>0</v>
      </c>
      <c r="U254" s="111" t="s">
        <v>883</v>
      </c>
    </row>
    <row r="255" spans="1:21" s="31" customFormat="1" ht="51" outlineLevel="1" x14ac:dyDescent="0.25">
      <c r="A255" s="112"/>
      <c r="B255" s="122" t="s">
        <v>551</v>
      </c>
      <c r="C255" s="44">
        <f t="shared" si="302"/>
        <v>1600</v>
      </c>
      <c r="D255" s="44">
        <v>1600</v>
      </c>
      <c r="E255" s="44">
        <v>0</v>
      </c>
      <c r="F255" s="44">
        <v>0</v>
      </c>
      <c r="G255" s="44">
        <v>0</v>
      </c>
      <c r="H255" s="44">
        <f t="shared" si="303"/>
        <v>0</v>
      </c>
      <c r="I255" s="44">
        <v>0</v>
      </c>
      <c r="J255" s="44">
        <v>0</v>
      </c>
      <c r="K255" s="44">
        <v>0</v>
      </c>
      <c r="L255" s="44">
        <v>0</v>
      </c>
      <c r="M255" s="44">
        <f t="shared" si="341"/>
        <v>0</v>
      </c>
      <c r="N255" s="44">
        <f t="shared" si="310"/>
        <v>1600</v>
      </c>
      <c r="O255" s="44">
        <f t="shared" si="342"/>
        <v>0</v>
      </c>
      <c r="P255" s="44">
        <f t="shared" si="311"/>
        <v>1600</v>
      </c>
      <c r="Q255" s="44" t="str">
        <f t="shared" si="343"/>
        <v>-</v>
      </c>
      <c r="R255" s="44">
        <f t="shared" si="312"/>
        <v>0</v>
      </c>
      <c r="S255" s="44" t="str">
        <f t="shared" si="344"/>
        <v>-</v>
      </c>
      <c r="T255" s="44">
        <f t="shared" si="313"/>
        <v>0</v>
      </c>
      <c r="U255" s="111" t="s">
        <v>1048</v>
      </c>
    </row>
    <row r="256" spans="1:21" s="31" customFormat="1" ht="45" outlineLevel="1" x14ac:dyDescent="0.25">
      <c r="A256" s="114"/>
      <c r="B256" s="122" t="s">
        <v>552</v>
      </c>
      <c r="C256" s="44">
        <f t="shared" si="302"/>
        <v>350</v>
      </c>
      <c r="D256" s="44">
        <v>350</v>
      </c>
      <c r="E256" s="44">
        <v>0</v>
      </c>
      <c r="F256" s="44">
        <v>0</v>
      </c>
      <c r="G256" s="44">
        <v>0</v>
      </c>
      <c r="H256" s="44">
        <f t="shared" si="303"/>
        <v>199.3</v>
      </c>
      <c r="I256" s="44">
        <v>199.3</v>
      </c>
      <c r="J256" s="44">
        <v>0</v>
      </c>
      <c r="K256" s="44">
        <v>0</v>
      </c>
      <c r="L256" s="44">
        <v>0</v>
      </c>
      <c r="M256" s="44">
        <f t="shared" si="341"/>
        <v>56.94285714285715</v>
      </c>
      <c r="N256" s="44">
        <f t="shared" si="310"/>
        <v>150.69999999999999</v>
      </c>
      <c r="O256" s="44">
        <f t="shared" si="342"/>
        <v>56.94285714285715</v>
      </c>
      <c r="P256" s="44">
        <f t="shared" si="311"/>
        <v>150.69999999999999</v>
      </c>
      <c r="Q256" s="44" t="str">
        <f t="shared" si="343"/>
        <v>-</v>
      </c>
      <c r="R256" s="44">
        <f t="shared" si="312"/>
        <v>0</v>
      </c>
      <c r="S256" s="44" t="str">
        <f t="shared" si="344"/>
        <v>-</v>
      </c>
      <c r="T256" s="44">
        <f t="shared" si="313"/>
        <v>0</v>
      </c>
      <c r="U256" s="113" t="s">
        <v>1049</v>
      </c>
    </row>
    <row r="257" spans="1:21" s="31" customFormat="1" ht="90" outlineLevel="1" x14ac:dyDescent="0.25">
      <c r="A257" s="112"/>
      <c r="B257" s="122" t="s">
        <v>168</v>
      </c>
      <c r="C257" s="44">
        <f t="shared" si="302"/>
        <v>330</v>
      </c>
      <c r="D257" s="44">
        <v>330</v>
      </c>
      <c r="E257" s="44">
        <v>0</v>
      </c>
      <c r="F257" s="44">
        <v>0</v>
      </c>
      <c r="G257" s="44">
        <v>0</v>
      </c>
      <c r="H257" s="44">
        <f t="shared" si="303"/>
        <v>165.4</v>
      </c>
      <c r="I257" s="44">
        <v>165.4</v>
      </c>
      <c r="J257" s="44">
        <v>0</v>
      </c>
      <c r="K257" s="44">
        <v>0</v>
      </c>
      <c r="L257" s="44">
        <v>0</v>
      </c>
      <c r="M257" s="44">
        <f t="shared" si="341"/>
        <v>50.121212121212125</v>
      </c>
      <c r="N257" s="44">
        <f t="shared" si="310"/>
        <v>164.6</v>
      </c>
      <c r="O257" s="44">
        <f t="shared" si="342"/>
        <v>50.121212121212125</v>
      </c>
      <c r="P257" s="44">
        <f t="shared" si="311"/>
        <v>164.6</v>
      </c>
      <c r="Q257" s="44" t="str">
        <f t="shared" si="343"/>
        <v>-</v>
      </c>
      <c r="R257" s="44">
        <f t="shared" si="312"/>
        <v>0</v>
      </c>
      <c r="S257" s="44" t="str">
        <f t="shared" si="344"/>
        <v>-</v>
      </c>
      <c r="T257" s="44">
        <f t="shared" si="313"/>
        <v>0</v>
      </c>
      <c r="U257" s="111" t="s">
        <v>1050</v>
      </c>
    </row>
    <row r="258" spans="1:21" s="31" customFormat="1" ht="69" customHeight="1" outlineLevel="1" x14ac:dyDescent="0.25">
      <c r="A258" s="110"/>
      <c r="B258" s="122" t="s">
        <v>169</v>
      </c>
      <c r="C258" s="44">
        <f t="shared" si="302"/>
        <v>250</v>
      </c>
      <c r="D258" s="44">
        <v>250</v>
      </c>
      <c r="E258" s="44">
        <v>0</v>
      </c>
      <c r="F258" s="44">
        <v>0</v>
      </c>
      <c r="G258" s="44">
        <v>0</v>
      </c>
      <c r="H258" s="44">
        <f t="shared" si="303"/>
        <v>150.69999999999999</v>
      </c>
      <c r="I258" s="44">
        <v>150.69999999999999</v>
      </c>
      <c r="J258" s="44">
        <v>0</v>
      </c>
      <c r="K258" s="44">
        <v>0</v>
      </c>
      <c r="L258" s="44">
        <v>0</v>
      </c>
      <c r="M258" s="44">
        <f t="shared" si="341"/>
        <v>60.28</v>
      </c>
      <c r="N258" s="44">
        <f t="shared" si="310"/>
        <v>99.300000000000011</v>
      </c>
      <c r="O258" s="44">
        <f t="shared" si="342"/>
        <v>60.28</v>
      </c>
      <c r="P258" s="44">
        <f t="shared" si="311"/>
        <v>99.300000000000011</v>
      </c>
      <c r="Q258" s="44" t="str">
        <f t="shared" si="343"/>
        <v>-</v>
      </c>
      <c r="R258" s="44">
        <f t="shared" si="312"/>
        <v>0</v>
      </c>
      <c r="S258" s="44" t="str">
        <f t="shared" si="344"/>
        <v>-</v>
      </c>
      <c r="T258" s="44">
        <f t="shared" si="313"/>
        <v>0</v>
      </c>
      <c r="U258" s="113" t="s">
        <v>1051</v>
      </c>
    </row>
    <row r="259" spans="1:21" s="31" customFormat="1" ht="75" outlineLevel="1" x14ac:dyDescent="0.25">
      <c r="A259" s="110"/>
      <c r="B259" s="122" t="s">
        <v>170</v>
      </c>
      <c r="C259" s="44">
        <f t="shared" si="302"/>
        <v>450</v>
      </c>
      <c r="D259" s="44">
        <v>450</v>
      </c>
      <c r="E259" s="44">
        <v>0</v>
      </c>
      <c r="F259" s="44">
        <v>0</v>
      </c>
      <c r="G259" s="44">
        <v>0</v>
      </c>
      <c r="H259" s="44">
        <f t="shared" si="303"/>
        <v>348</v>
      </c>
      <c r="I259" s="44">
        <v>348</v>
      </c>
      <c r="J259" s="44">
        <v>0</v>
      </c>
      <c r="K259" s="44">
        <v>0</v>
      </c>
      <c r="L259" s="44">
        <v>0</v>
      </c>
      <c r="M259" s="44">
        <f t="shared" si="341"/>
        <v>77.333333333333329</v>
      </c>
      <c r="N259" s="44">
        <f t="shared" si="310"/>
        <v>102</v>
      </c>
      <c r="O259" s="44">
        <f t="shared" si="342"/>
        <v>77.333333333333329</v>
      </c>
      <c r="P259" s="44">
        <f t="shared" si="311"/>
        <v>102</v>
      </c>
      <c r="Q259" s="44" t="str">
        <f t="shared" si="343"/>
        <v>-</v>
      </c>
      <c r="R259" s="44">
        <f t="shared" si="312"/>
        <v>0</v>
      </c>
      <c r="S259" s="44" t="str">
        <f t="shared" si="344"/>
        <v>-</v>
      </c>
      <c r="T259" s="44">
        <f t="shared" si="313"/>
        <v>0</v>
      </c>
      <c r="U259" s="113" t="s">
        <v>1053</v>
      </c>
    </row>
    <row r="260" spans="1:21" s="31" customFormat="1" ht="105" outlineLevel="1" x14ac:dyDescent="0.25">
      <c r="A260" s="112"/>
      <c r="B260" s="122" t="s">
        <v>171</v>
      </c>
      <c r="C260" s="44">
        <f t="shared" si="302"/>
        <v>70</v>
      </c>
      <c r="D260" s="44">
        <v>70</v>
      </c>
      <c r="E260" s="44">
        <v>0</v>
      </c>
      <c r="F260" s="44">
        <v>0</v>
      </c>
      <c r="G260" s="44">
        <v>0</v>
      </c>
      <c r="H260" s="44">
        <f t="shared" si="303"/>
        <v>18</v>
      </c>
      <c r="I260" s="44">
        <v>18</v>
      </c>
      <c r="J260" s="44">
        <v>0</v>
      </c>
      <c r="K260" s="44">
        <v>0</v>
      </c>
      <c r="L260" s="44">
        <v>0</v>
      </c>
      <c r="M260" s="44">
        <f t="shared" si="341"/>
        <v>25.714285714285712</v>
      </c>
      <c r="N260" s="44">
        <f t="shared" si="310"/>
        <v>52</v>
      </c>
      <c r="O260" s="44">
        <f t="shared" si="342"/>
        <v>25.714285714285712</v>
      </c>
      <c r="P260" s="44">
        <f t="shared" si="311"/>
        <v>52</v>
      </c>
      <c r="Q260" s="44" t="str">
        <f t="shared" si="343"/>
        <v>-</v>
      </c>
      <c r="R260" s="44">
        <f t="shared" si="312"/>
        <v>0</v>
      </c>
      <c r="S260" s="44" t="str">
        <f t="shared" si="344"/>
        <v>-</v>
      </c>
      <c r="T260" s="44">
        <f t="shared" si="313"/>
        <v>0</v>
      </c>
      <c r="U260" s="113" t="s">
        <v>1054</v>
      </c>
    </row>
    <row r="261" spans="1:21" s="31" customFormat="1" ht="51" outlineLevel="1" x14ac:dyDescent="0.25">
      <c r="A261" s="112"/>
      <c r="B261" s="122" t="s">
        <v>295</v>
      </c>
      <c r="C261" s="44">
        <f t="shared" si="302"/>
        <v>150</v>
      </c>
      <c r="D261" s="44">
        <v>150</v>
      </c>
      <c r="E261" s="44">
        <v>0</v>
      </c>
      <c r="F261" s="44">
        <v>0</v>
      </c>
      <c r="G261" s="44">
        <v>0</v>
      </c>
      <c r="H261" s="44">
        <f t="shared" si="303"/>
        <v>150</v>
      </c>
      <c r="I261" s="44">
        <v>150</v>
      </c>
      <c r="J261" s="44">
        <v>0</v>
      </c>
      <c r="K261" s="44">
        <v>0</v>
      </c>
      <c r="L261" s="44">
        <v>0</v>
      </c>
      <c r="M261" s="44">
        <f t="shared" si="341"/>
        <v>100</v>
      </c>
      <c r="N261" s="44">
        <f t="shared" si="310"/>
        <v>0</v>
      </c>
      <c r="O261" s="44">
        <f t="shared" si="342"/>
        <v>100</v>
      </c>
      <c r="P261" s="44">
        <f t="shared" si="311"/>
        <v>0</v>
      </c>
      <c r="Q261" s="44" t="str">
        <f t="shared" si="343"/>
        <v>-</v>
      </c>
      <c r="R261" s="44">
        <f t="shared" si="312"/>
        <v>0</v>
      </c>
      <c r="S261" s="44" t="str">
        <f t="shared" si="344"/>
        <v>-</v>
      </c>
      <c r="T261" s="44">
        <f t="shared" si="313"/>
        <v>0</v>
      </c>
      <c r="U261" s="113" t="s">
        <v>928</v>
      </c>
    </row>
    <row r="262" spans="1:21" s="31" customFormat="1" ht="51" outlineLevel="1" x14ac:dyDescent="0.25">
      <c r="A262" s="112"/>
      <c r="B262" s="122" t="s">
        <v>296</v>
      </c>
      <c r="C262" s="44">
        <f t="shared" si="302"/>
        <v>100</v>
      </c>
      <c r="D262" s="44">
        <v>100</v>
      </c>
      <c r="E262" s="44">
        <v>0</v>
      </c>
      <c r="F262" s="44">
        <v>0</v>
      </c>
      <c r="G262" s="44">
        <v>0</v>
      </c>
      <c r="H262" s="44">
        <f t="shared" si="303"/>
        <v>75</v>
      </c>
      <c r="I262" s="44">
        <v>75</v>
      </c>
      <c r="J262" s="44">
        <v>0</v>
      </c>
      <c r="K262" s="44">
        <v>0</v>
      </c>
      <c r="L262" s="44">
        <v>0</v>
      </c>
      <c r="M262" s="44">
        <f t="shared" si="341"/>
        <v>75</v>
      </c>
      <c r="N262" s="44">
        <f t="shared" si="310"/>
        <v>25</v>
      </c>
      <c r="O262" s="44">
        <f t="shared" si="342"/>
        <v>75</v>
      </c>
      <c r="P262" s="44">
        <f t="shared" si="311"/>
        <v>25</v>
      </c>
      <c r="Q262" s="44" t="str">
        <f t="shared" si="343"/>
        <v>-</v>
      </c>
      <c r="R262" s="44">
        <f t="shared" si="312"/>
        <v>0</v>
      </c>
      <c r="S262" s="44" t="str">
        <f t="shared" si="344"/>
        <v>-</v>
      </c>
      <c r="T262" s="44">
        <f t="shared" si="313"/>
        <v>0</v>
      </c>
      <c r="U262" s="113"/>
    </row>
    <row r="263" spans="1:21" s="31" customFormat="1" ht="90" outlineLevel="1" x14ac:dyDescent="0.25">
      <c r="A263" s="112"/>
      <c r="B263" s="113" t="s">
        <v>944</v>
      </c>
      <c r="C263" s="44">
        <f t="shared" si="302"/>
        <v>301.7</v>
      </c>
      <c r="D263" s="44">
        <v>301.7</v>
      </c>
      <c r="E263" s="44"/>
      <c r="F263" s="44"/>
      <c r="G263" s="44"/>
      <c r="H263" s="44">
        <f t="shared" si="303"/>
        <v>0</v>
      </c>
      <c r="I263" s="44">
        <v>0</v>
      </c>
      <c r="J263" s="44"/>
      <c r="K263" s="44"/>
      <c r="L263" s="44"/>
      <c r="M263" s="44">
        <f t="shared" si="341"/>
        <v>0</v>
      </c>
      <c r="N263" s="44">
        <f t="shared" si="310"/>
        <v>301.7</v>
      </c>
      <c r="O263" s="44">
        <f t="shared" si="342"/>
        <v>0</v>
      </c>
      <c r="P263" s="44">
        <f t="shared" si="311"/>
        <v>301.7</v>
      </c>
      <c r="Q263" s="44"/>
      <c r="R263" s="44"/>
      <c r="S263" s="44"/>
      <c r="T263" s="44"/>
      <c r="U263" s="113" t="s">
        <v>1052</v>
      </c>
    </row>
    <row r="264" spans="1:21" s="16" customFormat="1" ht="40.5" x14ac:dyDescent="0.25">
      <c r="A264" s="46">
        <v>16</v>
      </c>
      <c r="B264" s="13" t="s">
        <v>205</v>
      </c>
      <c r="C264" s="14">
        <f t="shared" si="302"/>
        <v>173654.9</v>
      </c>
      <c r="D264" s="14">
        <f>SUM(D265:D268)</f>
        <v>54754.899999999994</v>
      </c>
      <c r="E264" s="14">
        <f>SUM(E265:E268)</f>
        <v>118900</v>
      </c>
      <c r="F264" s="14">
        <f>SUM(F265:F268)</f>
        <v>0</v>
      </c>
      <c r="G264" s="14">
        <f>SUM(G265:G268)</f>
        <v>0</v>
      </c>
      <c r="H264" s="14">
        <f t="shared" si="303"/>
        <v>43836.2</v>
      </c>
      <c r="I264" s="14">
        <f>SUM(I265:I268)</f>
        <v>43836.2</v>
      </c>
      <c r="J264" s="14">
        <f>SUM(J265:J268)</f>
        <v>0</v>
      </c>
      <c r="K264" s="14">
        <f>SUM(K265:K268)</f>
        <v>0</v>
      </c>
      <c r="L264" s="14">
        <f>SUM(L265:L268)</f>
        <v>0</v>
      </c>
      <c r="M264" s="14">
        <f t="shared" si="341"/>
        <v>25.243284237876384</v>
      </c>
      <c r="N264" s="14">
        <f t="shared" si="310"/>
        <v>129818.7</v>
      </c>
      <c r="O264" s="14">
        <f t="shared" si="342"/>
        <v>80.058953627894496</v>
      </c>
      <c r="P264" s="14">
        <f t="shared" si="311"/>
        <v>10918.699999999997</v>
      </c>
      <c r="Q264" s="14">
        <f t="shared" si="343"/>
        <v>0</v>
      </c>
      <c r="R264" s="14">
        <f t="shared" si="312"/>
        <v>118900</v>
      </c>
      <c r="S264" s="14" t="str">
        <f t="shared" si="344"/>
        <v>-</v>
      </c>
      <c r="T264" s="14">
        <f t="shared" si="313"/>
        <v>0</v>
      </c>
      <c r="U264" s="115"/>
    </row>
    <row r="265" spans="1:21" s="31" customFormat="1" ht="135" outlineLevel="1" x14ac:dyDescent="0.2">
      <c r="A265" s="319"/>
      <c r="B265" s="320" t="s">
        <v>172</v>
      </c>
      <c r="C265" s="44">
        <f t="shared" si="302"/>
        <v>144866</v>
      </c>
      <c r="D265" s="44">
        <v>25966</v>
      </c>
      <c r="E265" s="44">
        <v>118900</v>
      </c>
      <c r="F265" s="44">
        <v>0</v>
      </c>
      <c r="G265" s="44">
        <v>0</v>
      </c>
      <c r="H265" s="44">
        <f t="shared" si="303"/>
        <v>22353.200000000001</v>
      </c>
      <c r="I265" s="44">
        <v>22353.200000000001</v>
      </c>
      <c r="J265" s="44">
        <v>0</v>
      </c>
      <c r="K265" s="44">
        <v>0</v>
      </c>
      <c r="L265" s="44">
        <v>0</v>
      </c>
      <c r="M265" s="44">
        <f t="shared" si="341"/>
        <v>15.430259688263636</v>
      </c>
      <c r="N265" s="44">
        <f t="shared" si="310"/>
        <v>122512.8</v>
      </c>
      <c r="O265" s="44">
        <f t="shared" si="342"/>
        <v>86.086420703997533</v>
      </c>
      <c r="P265" s="44">
        <f t="shared" si="311"/>
        <v>3612.7999999999993</v>
      </c>
      <c r="Q265" s="44">
        <f>IFERROR(J265/E265*100,"-")</f>
        <v>0</v>
      </c>
      <c r="R265" s="44">
        <f t="shared" si="312"/>
        <v>118900</v>
      </c>
      <c r="S265" s="44" t="str">
        <f t="shared" si="344"/>
        <v>-</v>
      </c>
      <c r="T265" s="44">
        <f t="shared" si="313"/>
        <v>0</v>
      </c>
      <c r="U265" s="152" t="s">
        <v>1055</v>
      </c>
    </row>
    <row r="266" spans="1:21" s="31" customFormat="1" ht="120" outlineLevel="1" x14ac:dyDescent="0.2">
      <c r="A266" s="321"/>
      <c r="B266" s="320" t="s">
        <v>173</v>
      </c>
      <c r="C266" s="44">
        <f t="shared" si="302"/>
        <v>11175.2</v>
      </c>
      <c r="D266" s="44">
        <v>11175.2</v>
      </c>
      <c r="E266" s="44">
        <v>0</v>
      </c>
      <c r="F266" s="44">
        <v>0</v>
      </c>
      <c r="G266" s="44">
        <v>0</v>
      </c>
      <c r="H266" s="44">
        <f t="shared" si="303"/>
        <v>7793.9</v>
      </c>
      <c r="I266" s="44">
        <v>7793.9</v>
      </c>
      <c r="J266" s="44">
        <v>0</v>
      </c>
      <c r="K266" s="44">
        <v>0</v>
      </c>
      <c r="L266" s="44">
        <v>0</v>
      </c>
      <c r="M266" s="44">
        <f t="shared" si="341"/>
        <v>69.742823394659595</v>
      </c>
      <c r="N266" s="44">
        <f t="shared" si="310"/>
        <v>3381.3000000000011</v>
      </c>
      <c r="O266" s="44">
        <f t="shared" si="342"/>
        <v>69.742823394659595</v>
      </c>
      <c r="P266" s="44">
        <f t="shared" si="311"/>
        <v>3381.3000000000011</v>
      </c>
      <c r="Q266" s="44" t="str">
        <f t="shared" si="343"/>
        <v>-</v>
      </c>
      <c r="R266" s="44">
        <f t="shared" si="312"/>
        <v>0</v>
      </c>
      <c r="S266" s="44" t="str">
        <f t="shared" si="344"/>
        <v>-</v>
      </c>
      <c r="T266" s="44">
        <f t="shared" si="313"/>
        <v>0</v>
      </c>
      <c r="U266" s="152" t="s">
        <v>1056</v>
      </c>
    </row>
    <row r="267" spans="1:21" s="31" customFormat="1" ht="137.25" customHeight="1" outlineLevel="1" x14ac:dyDescent="0.2">
      <c r="A267" s="319"/>
      <c r="B267" s="320" t="s">
        <v>174</v>
      </c>
      <c r="C267" s="44">
        <f t="shared" si="302"/>
        <v>893</v>
      </c>
      <c r="D267" s="44">
        <v>893</v>
      </c>
      <c r="E267" s="44">
        <v>0</v>
      </c>
      <c r="F267" s="44">
        <v>0</v>
      </c>
      <c r="G267" s="44">
        <v>0</v>
      </c>
      <c r="H267" s="44">
        <f t="shared" si="303"/>
        <v>200</v>
      </c>
      <c r="I267" s="44">
        <v>200</v>
      </c>
      <c r="J267" s="44">
        <v>0</v>
      </c>
      <c r="K267" s="44">
        <v>0</v>
      </c>
      <c r="L267" s="44">
        <v>0</v>
      </c>
      <c r="M267" s="44">
        <f t="shared" si="341"/>
        <v>22.396416573348265</v>
      </c>
      <c r="N267" s="44">
        <f t="shared" si="310"/>
        <v>693</v>
      </c>
      <c r="O267" s="44">
        <f t="shared" si="342"/>
        <v>22.396416573348265</v>
      </c>
      <c r="P267" s="44">
        <f t="shared" si="311"/>
        <v>693</v>
      </c>
      <c r="Q267" s="44" t="str">
        <f t="shared" si="343"/>
        <v>-</v>
      </c>
      <c r="R267" s="44">
        <f t="shared" si="312"/>
        <v>0</v>
      </c>
      <c r="S267" s="44" t="str">
        <f t="shared" si="344"/>
        <v>-</v>
      </c>
      <c r="T267" s="44">
        <f t="shared" si="313"/>
        <v>0</v>
      </c>
      <c r="U267" s="113" t="s">
        <v>1057</v>
      </c>
    </row>
    <row r="268" spans="1:21" s="31" customFormat="1" ht="99.75" customHeight="1" outlineLevel="1" x14ac:dyDescent="0.2">
      <c r="A268" s="319"/>
      <c r="B268" s="320" t="s">
        <v>329</v>
      </c>
      <c r="C268" s="44">
        <f t="shared" si="302"/>
        <v>16720.7</v>
      </c>
      <c r="D268" s="44">
        <v>16720.7</v>
      </c>
      <c r="E268" s="44">
        <v>0</v>
      </c>
      <c r="F268" s="44">
        <v>0</v>
      </c>
      <c r="G268" s="44">
        <v>0</v>
      </c>
      <c r="H268" s="44">
        <f t="shared" si="303"/>
        <v>13489.1</v>
      </c>
      <c r="I268" s="44">
        <v>13489.1</v>
      </c>
      <c r="J268" s="44">
        <v>0</v>
      </c>
      <c r="K268" s="44">
        <v>0</v>
      </c>
      <c r="L268" s="44">
        <v>0</v>
      </c>
      <c r="M268" s="44">
        <f t="shared" si="341"/>
        <v>80.673057946138613</v>
      </c>
      <c r="N268" s="44">
        <f t="shared" si="310"/>
        <v>3231.6000000000004</v>
      </c>
      <c r="O268" s="44">
        <f t="shared" si="342"/>
        <v>80.673057946138613</v>
      </c>
      <c r="P268" s="44">
        <f t="shared" si="311"/>
        <v>3231.6000000000004</v>
      </c>
      <c r="Q268" s="44" t="str">
        <f t="shared" si="343"/>
        <v>-</v>
      </c>
      <c r="R268" s="44">
        <f t="shared" si="312"/>
        <v>0</v>
      </c>
      <c r="S268" s="44" t="str">
        <f t="shared" si="344"/>
        <v>-</v>
      </c>
      <c r="T268" s="44">
        <f t="shared" si="313"/>
        <v>0</v>
      </c>
      <c r="U268" s="152" t="s">
        <v>1058</v>
      </c>
    </row>
    <row r="269" spans="1:21" s="16" customFormat="1" ht="32.25" customHeight="1" x14ac:dyDescent="0.25">
      <c r="A269" s="46">
        <v>17</v>
      </c>
      <c r="B269" s="13" t="s">
        <v>177</v>
      </c>
      <c r="C269" s="14">
        <f t="shared" si="302"/>
        <v>19956</v>
      </c>
      <c r="D269" s="14">
        <f>SUM(D270:D271)</f>
        <v>12296</v>
      </c>
      <c r="E269" s="14">
        <f>SUM(E270:E271)</f>
        <v>7660</v>
      </c>
      <c r="F269" s="14">
        <f>SUM(F270:F271)</f>
        <v>0</v>
      </c>
      <c r="G269" s="14">
        <f>SUM(G270:G271)</f>
        <v>0</v>
      </c>
      <c r="H269" s="14">
        <f t="shared" si="303"/>
        <v>14673.6</v>
      </c>
      <c r="I269" s="14">
        <f>SUM(I270:I271)</f>
        <v>9206.8000000000011</v>
      </c>
      <c r="J269" s="14">
        <f>SUM(J270:J271)</f>
        <v>5466.7999999999993</v>
      </c>
      <c r="K269" s="14">
        <f>SUM(K270:K271)</f>
        <v>0</v>
      </c>
      <c r="L269" s="14">
        <f>SUM(L270:L271)</f>
        <v>0</v>
      </c>
      <c r="M269" s="14">
        <f t="shared" si="341"/>
        <v>73.529765484064953</v>
      </c>
      <c r="N269" s="14">
        <f t="shared" si="310"/>
        <v>5282.4</v>
      </c>
      <c r="O269" s="14">
        <f t="shared" si="342"/>
        <v>74.876382563435271</v>
      </c>
      <c r="P269" s="14">
        <f t="shared" si="311"/>
        <v>3089.1999999999989</v>
      </c>
      <c r="Q269" s="14">
        <f t="shared" si="343"/>
        <v>71.368146214099198</v>
      </c>
      <c r="R269" s="14">
        <f t="shared" si="312"/>
        <v>2193.2000000000007</v>
      </c>
      <c r="S269" s="14" t="str">
        <f t="shared" si="344"/>
        <v>-</v>
      </c>
      <c r="T269" s="14">
        <f t="shared" si="313"/>
        <v>0</v>
      </c>
      <c r="U269" s="115"/>
    </row>
    <row r="270" spans="1:21" s="31" customFormat="1" ht="38.25" outlineLevel="1" x14ac:dyDescent="0.25">
      <c r="A270" s="241"/>
      <c r="B270" s="122" t="s">
        <v>175</v>
      </c>
      <c r="C270" s="44">
        <f t="shared" si="302"/>
        <v>17847.300000000003</v>
      </c>
      <c r="D270" s="44">
        <v>11005.2</v>
      </c>
      <c r="E270" s="44">
        <v>6842.1</v>
      </c>
      <c r="F270" s="44">
        <v>0</v>
      </c>
      <c r="G270" s="44">
        <v>0</v>
      </c>
      <c r="H270" s="44">
        <f t="shared" si="303"/>
        <v>13577.5</v>
      </c>
      <c r="I270" s="44">
        <v>8253.6</v>
      </c>
      <c r="J270" s="44">
        <v>5323.9</v>
      </c>
      <c r="K270" s="44">
        <v>0</v>
      </c>
      <c r="L270" s="44">
        <v>0</v>
      </c>
      <c r="M270" s="44">
        <f t="shared" si="341"/>
        <v>76.075933054299512</v>
      </c>
      <c r="N270" s="44">
        <f t="shared" si="310"/>
        <v>4269.8000000000029</v>
      </c>
      <c r="O270" s="44">
        <f t="shared" si="342"/>
        <v>74.997274015919743</v>
      </c>
      <c r="P270" s="44">
        <f t="shared" si="311"/>
        <v>2751.6000000000004</v>
      </c>
      <c r="Q270" s="44">
        <f t="shared" si="343"/>
        <v>77.810906008389225</v>
      </c>
      <c r="R270" s="44">
        <f t="shared" si="312"/>
        <v>1518.2000000000007</v>
      </c>
      <c r="S270" s="44" t="str">
        <f t="shared" si="344"/>
        <v>-</v>
      </c>
      <c r="T270" s="44">
        <f t="shared" si="313"/>
        <v>0</v>
      </c>
      <c r="U270" s="113"/>
    </row>
    <row r="271" spans="1:21" s="31" customFormat="1" ht="25.5" outlineLevel="1" x14ac:dyDescent="0.25">
      <c r="A271" s="241"/>
      <c r="B271" s="122" t="s">
        <v>176</v>
      </c>
      <c r="C271" s="44">
        <f t="shared" si="302"/>
        <v>2108.6999999999998</v>
      </c>
      <c r="D271" s="44">
        <v>1290.8</v>
      </c>
      <c r="E271" s="44">
        <v>817.9</v>
      </c>
      <c r="F271" s="44">
        <v>0</v>
      </c>
      <c r="G271" s="44">
        <v>0</v>
      </c>
      <c r="H271" s="44">
        <f t="shared" si="303"/>
        <v>1096.1000000000001</v>
      </c>
      <c r="I271" s="44">
        <v>953.2</v>
      </c>
      <c r="J271" s="44">
        <v>142.9</v>
      </c>
      <c r="K271" s="44">
        <v>0</v>
      </c>
      <c r="L271" s="44">
        <v>0</v>
      </c>
      <c r="M271" s="44">
        <f t="shared" si="341"/>
        <v>51.979892824963258</v>
      </c>
      <c r="N271" s="44">
        <f t="shared" si="310"/>
        <v>1012.5999999999997</v>
      </c>
      <c r="O271" s="44">
        <f t="shared" si="342"/>
        <v>73.845677099473207</v>
      </c>
      <c r="P271" s="44">
        <f t="shared" si="311"/>
        <v>337.59999999999991</v>
      </c>
      <c r="Q271" s="44">
        <f t="shared" si="343"/>
        <v>17.471573541997802</v>
      </c>
      <c r="R271" s="44">
        <f t="shared" si="312"/>
        <v>675</v>
      </c>
      <c r="S271" s="44" t="str">
        <f t="shared" si="344"/>
        <v>-</v>
      </c>
      <c r="T271" s="44">
        <f t="shared" si="313"/>
        <v>0</v>
      </c>
      <c r="U271" s="113"/>
    </row>
    <row r="272" spans="1:21" s="16" customFormat="1" ht="29.25" customHeight="1" x14ac:dyDescent="0.25">
      <c r="A272" s="46">
        <v>18</v>
      </c>
      <c r="B272" s="13" t="s">
        <v>186</v>
      </c>
      <c r="C272" s="14">
        <f t="shared" si="302"/>
        <v>110451.29999999999</v>
      </c>
      <c r="D272" s="14">
        <f>D273+D276+D280</f>
        <v>91932.9</v>
      </c>
      <c r="E272" s="14">
        <f>E273+E276+E280</f>
        <v>18518.400000000001</v>
      </c>
      <c r="F272" s="14">
        <f>F273+F276+F280</f>
        <v>0</v>
      </c>
      <c r="G272" s="14">
        <f>G273+G276+G280</f>
        <v>0</v>
      </c>
      <c r="H272" s="14">
        <f t="shared" si="303"/>
        <v>71436</v>
      </c>
      <c r="I272" s="14">
        <f>I273+I276+I280</f>
        <v>56802.5</v>
      </c>
      <c r="J272" s="14">
        <f>J273+J276+J280</f>
        <v>14633.5</v>
      </c>
      <c r="K272" s="14">
        <f>K273+K276+K280</f>
        <v>0</v>
      </c>
      <c r="L272" s="14">
        <f>L273+L276+L280</f>
        <v>0</v>
      </c>
      <c r="M272" s="14">
        <f>IFERROR(H272/C272*100,"-")</f>
        <v>64.676468271536862</v>
      </c>
      <c r="N272" s="14">
        <f t="shared" si="310"/>
        <v>39015.299999999988</v>
      </c>
      <c r="O272" s="14">
        <f t="shared" si="342"/>
        <v>61.786911976017301</v>
      </c>
      <c r="P272" s="14">
        <f t="shared" si="311"/>
        <v>35130.399999999994</v>
      </c>
      <c r="Q272" s="14">
        <f t="shared" si="343"/>
        <v>79.021405736996712</v>
      </c>
      <c r="R272" s="14">
        <f t="shared" si="312"/>
        <v>3884.9000000000015</v>
      </c>
      <c r="S272" s="14" t="str">
        <f t="shared" si="344"/>
        <v>-</v>
      </c>
      <c r="T272" s="14">
        <f t="shared" si="313"/>
        <v>0</v>
      </c>
      <c r="U272" s="115"/>
    </row>
    <row r="273" spans="1:21" s="31" customFormat="1" ht="38.25" outlineLevel="1" x14ac:dyDescent="0.25">
      <c r="A273" s="244"/>
      <c r="B273" s="123" t="s">
        <v>178</v>
      </c>
      <c r="C273" s="49">
        <f t="shared" si="302"/>
        <v>22936.9</v>
      </c>
      <c r="D273" s="245">
        <f>D274+D275</f>
        <v>4418.5</v>
      </c>
      <c r="E273" s="245">
        <f t="shared" ref="E273:G273" si="355">E274+E275</f>
        <v>18518.400000000001</v>
      </c>
      <c r="F273" s="245">
        <f t="shared" si="355"/>
        <v>0</v>
      </c>
      <c r="G273" s="245">
        <f t="shared" si="355"/>
        <v>0</v>
      </c>
      <c r="H273" s="49">
        <f t="shared" si="303"/>
        <v>17160.7</v>
      </c>
      <c r="I273" s="245">
        <f>I274+I275</f>
        <v>2527.1999999999998</v>
      </c>
      <c r="J273" s="245">
        <f t="shared" ref="J273:L273" si="356">J274+J275</f>
        <v>14633.5</v>
      </c>
      <c r="K273" s="245">
        <f t="shared" si="356"/>
        <v>0</v>
      </c>
      <c r="L273" s="245">
        <f t="shared" si="356"/>
        <v>0</v>
      </c>
      <c r="M273" s="245">
        <f t="shared" si="341"/>
        <v>74.816997937820716</v>
      </c>
      <c r="N273" s="245">
        <f t="shared" si="310"/>
        <v>5776.2000000000007</v>
      </c>
      <c r="O273" s="245">
        <f t="shared" si="342"/>
        <v>57.195880955075253</v>
      </c>
      <c r="P273" s="245">
        <f t="shared" si="311"/>
        <v>1891.3000000000002</v>
      </c>
      <c r="Q273" s="245">
        <f t="shared" si="343"/>
        <v>79.021405736996712</v>
      </c>
      <c r="R273" s="245">
        <f t="shared" si="312"/>
        <v>3884.9000000000015</v>
      </c>
      <c r="S273" s="245" t="str">
        <f t="shared" si="344"/>
        <v>-</v>
      </c>
      <c r="T273" s="245">
        <f t="shared" si="313"/>
        <v>0</v>
      </c>
      <c r="U273" s="113"/>
    </row>
    <row r="274" spans="1:21" s="31" customFormat="1" ht="45" outlineLevel="2" x14ac:dyDescent="0.25">
      <c r="A274" s="243"/>
      <c r="B274" s="42" t="s">
        <v>331</v>
      </c>
      <c r="C274" s="44">
        <f t="shared" si="302"/>
        <v>19493.400000000001</v>
      </c>
      <c r="D274" s="242">
        <v>975</v>
      </c>
      <c r="E274" s="242">
        <v>18518.400000000001</v>
      </c>
      <c r="F274" s="242">
        <v>0</v>
      </c>
      <c r="G274" s="242">
        <v>0</v>
      </c>
      <c r="H274" s="44">
        <f t="shared" si="303"/>
        <v>15403.7</v>
      </c>
      <c r="I274" s="242">
        <v>770.2</v>
      </c>
      <c r="J274" s="242">
        <v>14633.5</v>
      </c>
      <c r="K274" s="242">
        <v>0</v>
      </c>
      <c r="L274" s="242">
        <v>0</v>
      </c>
      <c r="M274" s="44">
        <f t="shared" si="341"/>
        <v>79.020078590702497</v>
      </c>
      <c r="N274" s="44">
        <f t="shared" si="310"/>
        <v>4089.7000000000007</v>
      </c>
      <c r="O274" s="44">
        <f t="shared" si="342"/>
        <v>78.994871794871798</v>
      </c>
      <c r="P274" s="44">
        <f t="shared" si="311"/>
        <v>204.79999999999995</v>
      </c>
      <c r="Q274" s="44">
        <f>IFERROR(J274/E274*100,"-")</f>
        <v>79.021405736996712</v>
      </c>
      <c r="R274" s="44">
        <f t="shared" si="312"/>
        <v>3884.9000000000015</v>
      </c>
      <c r="S274" s="44" t="str">
        <f t="shared" si="344"/>
        <v>-</v>
      </c>
      <c r="T274" s="44">
        <f t="shared" si="313"/>
        <v>0</v>
      </c>
      <c r="U274" s="113" t="s">
        <v>1059</v>
      </c>
    </row>
    <row r="275" spans="1:21" s="31" customFormat="1" ht="45" outlineLevel="2" x14ac:dyDescent="0.25">
      <c r="A275" s="243"/>
      <c r="B275" s="42" t="s">
        <v>179</v>
      </c>
      <c r="C275" s="44">
        <f t="shared" ref="C275:C290" si="357">SUM(D275:F275)</f>
        <v>3443.5</v>
      </c>
      <c r="D275" s="242">
        <v>3443.5</v>
      </c>
      <c r="E275" s="242">
        <v>0</v>
      </c>
      <c r="F275" s="242">
        <v>0</v>
      </c>
      <c r="G275" s="242">
        <v>0</v>
      </c>
      <c r="H275" s="44">
        <f t="shared" si="303"/>
        <v>1757</v>
      </c>
      <c r="I275" s="242">
        <v>1757</v>
      </c>
      <c r="J275" s="242">
        <v>0</v>
      </c>
      <c r="K275" s="242">
        <v>0</v>
      </c>
      <c r="L275" s="242">
        <v>0</v>
      </c>
      <c r="M275" s="44">
        <f t="shared" si="341"/>
        <v>51.023667779875126</v>
      </c>
      <c r="N275" s="44">
        <f t="shared" si="310"/>
        <v>1686.5</v>
      </c>
      <c r="O275" s="44">
        <f t="shared" si="342"/>
        <v>51.023667779875126</v>
      </c>
      <c r="P275" s="44">
        <f t="shared" si="311"/>
        <v>1686.5</v>
      </c>
      <c r="Q275" s="44" t="str">
        <f t="shared" si="343"/>
        <v>-</v>
      </c>
      <c r="R275" s="44">
        <f t="shared" si="312"/>
        <v>0</v>
      </c>
      <c r="S275" s="44" t="str">
        <f t="shared" si="344"/>
        <v>-</v>
      </c>
      <c r="T275" s="44">
        <f t="shared" si="313"/>
        <v>0</v>
      </c>
      <c r="U275" s="152" t="s">
        <v>921</v>
      </c>
    </row>
    <row r="276" spans="1:21" s="31" customFormat="1" ht="38.25" outlineLevel="1" x14ac:dyDescent="0.25">
      <c r="A276" s="244"/>
      <c r="B276" s="123" t="s">
        <v>180</v>
      </c>
      <c r="C276" s="49">
        <f t="shared" si="357"/>
        <v>47768.3</v>
      </c>
      <c r="D276" s="245">
        <f>SUM(D277:D279)</f>
        <v>47768.3</v>
      </c>
      <c r="E276" s="245">
        <f t="shared" ref="E276:L276" si="358">SUM(E277:E279)</f>
        <v>0</v>
      </c>
      <c r="F276" s="245">
        <f t="shared" si="358"/>
        <v>0</v>
      </c>
      <c r="G276" s="245">
        <f t="shared" si="358"/>
        <v>0</v>
      </c>
      <c r="H276" s="49">
        <f t="shared" ref="H276:H290" si="359">SUM(I276:K276)</f>
        <v>28434.600000000002</v>
      </c>
      <c r="I276" s="245">
        <f t="shared" si="358"/>
        <v>28434.600000000002</v>
      </c>
      <c r="J276" s="245">
        <f t="shared" si="358"/>
        <v>0</v>
      </c>
      <c r="K276" s="245">
        <f t="shared" si="358"/>
        <v>0</v>
      </c>
      <c r="L276" s="245">
        <f t="shared" si="358"/>
        <v>0</v>
      </c>
      <c r="M276" s="49">
        <f t="shared" si="341"/>
        <v>59.526087384311353</v>
      </c>
      <c r="N276" s="49">
        <f t="shared" si="310"/>
        <v>19333.7</v>
      </c>
      <c r="O276" s="49">
        <f t="shared" si="342"/>
        <v>59.526087384311353</v>
      </c>
      <c r="P276" s="49">
        <f t="shared" si="311"/>
        <v>19333.7</v>
      </c>
      <c r="Q276" s="49" t="str">
        <f t="shared" si="343"/>
        <v>-</v>
      </c>
      <c r="R276" s="49">
        <f t="shared" si="312"/>
        <v>0</v>
      </c>
      <c r="S276" s="49" t="str">
        <f t="shared" si="344"/>
        <v>-</v>
      </c>
      <c r="T276" s="49">
        <f t="shared" si="313"/>
        <v>0</v>
      </c>
      <c r="U276" s="152"/>
    </row>
    <row r="277" spans="1:21" s="31" customFormat="1" ht="15.75" customHeight="1" outlineLevel="2" x14ac:dyDescent="0.25">
      <c r="A277" s="243"/>
      <c r="B277" s="42" t="s">
        <v>181</v>
      </c>
      <c r="C277" s="44">
        <f t="shared" si="357"/>
        <v>27174</v>
      </c>
      <c r="D277" s="242">
        <v>27174</v>
      </c>
      <c r="E277" s="242">
        <v>0</v>
      </c>
      <c r="F277" s="242">
        <v>0</v>
      </c>
      <c r="G277" s="242">
        <v>0</v>
      </c>
      <c r="H277" s="44">
        <f t="shared" si="359"/>
        <v>13964.7</v>
      </c>
      <c r="I277" s="242">
        <v>13964.7</v>
      </c>
      <c r="J277" s="242">
        <v>0</v>
      </c>
      <c r="K277" s="44"/>
      <c r="L277" s="44"/>
      <c r="M277" s="44">
        <f t="shared" si="341"/>
        <v>51.389931552219039</v>
      </c>
      <c r="N277" s="44">
        <f t="shared" si="310"/>
        <v>13209.3</v>
      </c>
      <c r="O277" s="44">
        <f t="shared" si="342"/>
        <v>51.389931552219039</v>
      </c>
      <c r="P277" s="44">
        <f t="shared" si="311"/>
        <v>13209.3</v>
      </c>
      <c r="Q277" s="44" t="str">
        <f t="shared" si="343"/>
        <v>-</v>
      </c>
      <c r="R277" s="44">
        <f t="shared" si="312"/>
        <v>0</v>
      </c>
      <c r="S277" s="44" t="str">
        <f t="shared" si="344"/>
        <v>-</v>
      </c>
      <c r="T277" s="44">
        <f t="shared" si="313"/>
        <v>0</v>
      </c>
      <c r="U277" s="372" t="s">
        <v>922</v>
      </c>
    </row>
    <row r="278" spans="1:21" s="31" customFormat="1" ht="26.25" customHeight="1" outlineLevel="2" x14ac:dyDescent="0.25">
      <c r="A278" s="243"/>
      <c r="B278" s="42" t="s">
        <v>182</v>
      </c>
      <c r="C278" s="44">
        <f t="shared" si="357"/>
        <v>17352.5</v>
      </c>
      <c r="D278" s="242">
        <v>17352.5</v>
      </c>
      <c r="E278" s="242">
        <v>0</v>
      </c>
      <c r="F278" s="242">
        <v>0</v>
      </c>
      <c r="G278" s="242">
        <v>0</v>
      </c>
      <c r="H278" s="44">
        <f t="shared" si="359"/>
        <v>12497.7</v>
      </c>
      <c r="I278" s="242">
        <v>12497.7</v>
      </c>
      <c r="J278" s="242">
        <v>0</v>
      </c>
      <c r="K278" s="44"/>
      <c r="L278" s="44"/>
      <c r="M278" s="44">
        <f t="shared" si="341"/>
        <v>72.022475147673248</v>
      </c>
      <c r="N278" s="44">
        <f t="shared" si="310"/>
        <v>4854.7999999999993</v>
      </c>
      <c r="O278" s="44">
        <f t="shared" si="342"/>
        <v>72.022475147673248</v>
      </c>
      <c r="P278" s="44">
        <f t="shared" si="311"/>
        <v>4854.7999999999993</v>
      </c>
      <c r="Q278" s="44" t="str">
        <f t="shared" si="343"/>
        <v>-</v>
      </c>
      <c r="R278" s="44">
        <f t="shared" si="312"/>
        <v>0</v>
      </c>
      <c r="S278" s="44" t="str">
        <f t="shared" si="344"/>
        <v>-</v>
      </c>
      <c r="T278" s="44">
        <f t="shared" si="313"/>
        <v>0</v>
      </c>
      <c r="U278" s="373"/>
    </row>
    <row r="279" spans="1:21" s="31" customFormat="1" ht="45" outlineLevel="2" x14ac:dyDescent="0.25">
      <c r="A279" s="246"/>
      <c r="B279" s="42" t="s">
        <v>183</v>
      </c>
      <c r="C279" s="44">
        <f t="shared" si="357"/>
        <v>3241.8</v>
      </c>
      <c r="D279" s="242">
        <v>3241.8</v>
      </c>
      <c r="E279" s="242">
        <v>0</v>
      </c>
      <c r="F279" s="242">
        <v>0</v>
      </c>
      <c r="G279" s="242">
        <v>0</v>
      </c>
      <c r="H279" s="44">
        <f t="shared" si="359"/>
        <v>1972.2</v>
      </c>
      <c r="I279" s="242">
        <v>1972.2</v>
      </c>
      <c r="J279" s="242">
        <v>0</v>
      </c>
      <c r="K279" s="44"/>
      <c r="L279" s="44"/>
      <c r="M279" s="44">
        <f t="shared" si="341"/>
        <v>60.836572274662224</v>
      </c>
      <c r="N279" s="44">
        <f t="shared" si="310"/>
        <v>1269.6000000000001</v>
      </c>
      <c r="O279" s="44">
        <f t="shared" si="342"/>
        <v>60.836572274662224</v>
      </c>
      <c r="P279" s="44">
        <f t="shared" si="311"/>
        <v>1269.6000000000001</v>
      </c>
      <c r="Q279" s="44" t="str">
        <f t="shared" si="343"/>
        <v>-</v>
      </c>
      <c r="R279" s="44">
        <f t="shared" si="312"/>
        <v>0</v>
      </c>
      <c r="S279" s="44" t="str">
        <f t="shared" si="344"/>
        <v>-</v>
      </c>
      <c r="T279" s="44">
        <f t="shared" si="313"/>
        <v>0</v>
      </c>
      <c r="U279" s="101" t="s">
        <v>1060</v>
      </c>
    </row>
    <row r="280" spans="1:21" s="31" customFormat="1" ht="25.5" outlineLevel="1" x14ac:dyDescent="0.25">
      <c r="A280" s="247"/>
      <c r="B280" s="123" t="s">
        <v>184</v>
      </c>
      <c r="C280" s="49">
        <f t="shared" si="357"/>
        <v>39746.1</v>
      </c>
      <c r="D280" s="245">
        <f>SUM(D281:D282)</f>
        <v>39746.1</v>
      </c>
      <c r="E280" s="245">
        <f>SUM(E281:E282)</f>
        <v>0</v>
      </c>
      <c r="F280" s="245">
        <f>SUM(F281:F282)</f>
        <v>0</v>
      </c>
      <c r="G280" s="245">
        <f>SUM(G281:G282)</f>
        <v>0</v>
      </c>
      <c r="H280" s="49">
        <f t="shared" si="359"/>
        <v>25840.7</v>
      </c>
      <c r="I280" s="245">
        <f>SUM(I281:I282)</f>
        <v>25840.7</v>
      </c>
      <c r="J280" s="245">
        <f>SUM(J281:J282)</f>
        <v>0</v>
      </c>
      <c r="K280" s="245">
        <f>SUM(K281:K282)</f>
        <v>0</v>
      </c>
      <c r="L280" s="245">
        <f>SUM(L281:L282)</f>
        <v>0</v>
      </c>
      <c r="M280" s="245">
        <f t="shared" si="341"/>
        <v>65.014429088640142</v>
      </c>
      <c r="N280" s="245">
        <f t="shared" si="310"/>
        <v>13905.399999999998</v>
      </c>
      <c r="O280" s="245">
        <f t="shared" si="342"/>
        <v>65.014429088640142</v>
      </c>
      <c r="P280" s="245">
        <f t="shared" si="311"/>
        <v>13905.399999999998</v>
      </c>
      <c r="Q280" s="245" t="str">
        <f t="shared" si="343"/>
        <v>-</v>
      </c>
      <c r="R280" s="245">
        <f t="shared" si="312"/>
        <v>0</v>
      </c>
      <c r="S280" s="245" t="str">
        <f t="shared" si="344"/>
        <v>-</v>
      </c>
      <c r="T280" s="245">
        <f t="shared" si="313"/>
        <v>0</v>
      </c>
      <c r="U280" s="113"/>
    </row>
    <row r="281" spans="1:21" s="31" customFormat="1" ht="30" outlineLevel="2" x14ac:dyDescent="0.25">
      <c r="A281" s="244"/>
      <c r="B281" s="42" t="s">
        <v>185</v>
      </c>
      <c r="C281" s="44">
        <f t="shared" si="357"/>
        <v>36367.699999999997</v>
      </c>
      <c r="D281" s="242">
        <v>36367.699999999997</v>
      </c>
      <c r="E281" s="242">
        <v>0</v>
      </c>
      <c r="F281" s="242">
        <v>0</v>
      </c>
      <c r="G281" s="242">
        <v>0</v>
      </c>
      <c r="H281" s="44">
        <f t="shared" si="359"/>
        <v>23024</v>
      </c>
      <c r="I281" s="242">
        <v>23024</v>
      </c>
      <c r="J281" s="242">
        <v>0</v>
      </c>
      <c r="K281" s="242">
        <v>0</v>
      </c>
      <c r="L281" s="242">
        <v>0</v>
      </c>
      <c r="M281" s="44">
        <f t="shared" si="341"/>
        <v>63.308925227605819</v>
      </c>
      <c r="N281" s="44">
        <f t="shared" si="310"/>
        <v>13343.699999999997</v>
      </c>
      <c r="O281" s="44">
        <f t="shared" si="342"/>
        <v>63.308925227605819</v>
      </c>
      <c r="P281" s="44">
        <f t="shared" si="311"/>
        <v>13343.699999999997</v>
      </c>
      <c r="Q281" s="44" t="str">
        <f t="shared" si="343"/>
        <v>-</v>
      </c>
      <c r="R281" s="44">
        <f t="shared" si="312"/>
        <v>0</v>
      </c>
      <c r="S281" s="44" t="str">
        <f t="shared" si="344"/>
        <v>-</v>
      </c>
      <c r="T281" s="44">
        <f t="shared" si="313"/>
        <v>0</v>
      </c>
      <c r="U281" s="101" t="s">
        <v>1061</v>
      </c>
    </row>
    <row r="282" spans="1:21" s="31" customFormat="1" ht="61.5" customHeight="1" outlineLevel="2" x14ac:dyDescent="0.25">
      <c r="A282" s="244"/>
      <c r="B282" s="42" t="s">
        <v>309</v>
      </c>
      <c r="C282" s="44">
        <f t="shared" si="357"/>
        <v>3378.4</v>
      </c>
      <c r="D282" s="242">
        <v>3378.4</v>
      </c>
      <c r="E282" s="242">
        <v>0</v>
      </c>
      <c r="F282" s="242">
        <v>0</v>
      </c>
      <c r="G282" s="242">
        <v>0</v>
      </c>
      <c r="H282" s="242">
        <f t="shared" si="359"/>
        <v>2816.7</v>
      </c>
      <c r="I282" s="242">
        <v>2816.7</v>
      </c>
      <c r="J282" s="242">
        <v>0</v>
      </c>
      <c r="K282" s="242">
        <v>0</v>
      </c>
      <c r="L282" s="242">
        <v>0</v>
      </c>
      <c r="M282" s="44">
        <f t="shared" si="341"/>
        <v>83.373786407766985</v>
      </c>
      <c r="N282" s="44">
        <f t="shared" si="310"/>
        <v>561.70000000000027</v>
      </c>
      <c r="O282" s="44">
        <f t="shared" si="342"/>
        <v>83.373786407766985</v>
      </c>
      <c r="P282" s="44">
        <f t="shared" si="311"/>
        <v>561.70000000000027</v>
      </c>
      <c r="Q282" s="44" t="str">
        <f t="shared" si="343"/>
        <v>-</v>
      </c>
      <c r="R282" s="44">
        <f t="shared" si="312"/>
        <v>0</v>
      </c>
      <c r="S282" s="44" t="str">
        <f t="shared" si="344"/>
        <v>-</v>
      </c>
      <c r="T282" s="44">
        <f t="shared" si="313"/>
        <v>0</v>
      </c>
      <c r="U282" s="101" t="s">
        <v>1098</v>
      </c>
    </row>
    <row r="283" spans="1:21" s="16" customFormat="1" ht="67.5" x14ac:dyDescent="0.25">
      <c r="A283" s="46">
        <v>19</v>
      </c>
      <c r="B283" s="13" t="s">
        <v>192</v>
      </c>
      <c r="C283" s="14">
        <f t="shared" si="357"/>
        <v>73007.8</v>
      </c>
      <c r="D283" s="14">
        <f>D284+D286</f>
        <v>73007.8</v>
      </c>
      <c r="E283" s="14">
        <f>E284+E286</f>
        <v>0</v>
      </c>
      <c r="F283" s="14">
        <f>F284+F286</f>
        <v>0</v>
      </c>
      <c r="G283" s="14">
        <f>G284+G286</f>
        <v>0</v>
      </c>
      <c r="H283" s="14">
        <f t="shared" si="359"/>
        <v>30207.8</v>
      </c>
      <c r="I283" s="14">
        <f>I284+I286</f>
        <v>30207.8</v>
      </c>
      <c r="J283" s="14">
        <f>J284+J286</f>
        <v>0</v>
      </c>
      <c r="K283" s="14">
        <f>K284+K286</f>
        <v>0</v>
      </c>
      <c r="L283" s="14">
        <f>L284+L286</f>
        <v>0</v>
      </c>
      <c r="M283" s="14">
        <f t="shared" si="341"/>
        <v>41.376126934382349</v>
      </c>
      <c r="N283" s="14">
        <f t="shared" si="310"/>
        <v>42800</v>
      </c>
      <c r="O283" s="14">
        <f t="shared" si="342"/>
        <v>41.376126934382349</v>
      </c>
      <c r="P283" s="14">
        <f t="shared" si="311"/>
        <v>42800</v>
      </c>
      <c r="Q283" s="14" t="str">
        <f t="shared" si="343"/>
        <v>-</v>
      </c>
      <c r="R283" s="14">
        <f t="shared" si="312"/>
        <v>0</v>
      </c>
      <c r="S283" s="14" t="str">
        <f t="shared" si="344"/>
        <v>-</v>
      </c>
      <c r="T283" s="14">
        <f t="shared" si="313"/>
        <v>0</v>
      </c>
      <c r="U283" s="115"/>
    </row>
    <row r="284" spans="1:21" s="83" customFormat="1" ht="38.25" outlineLevel="1" x14ac:dyDescent="0.25">
      <c r="A284" s="110"/>
      <c r="B284" s="123" t="s">
        <v>187</v>
      </c>
      <c r="C284" s="49">
        <f t="shared" si="357"/>
        <v>72957.8</v>
      </c>
      <c r="D284" s="49">
        <f>SUM(D285:D285)</f>
        <v>72957.8</v>
      </c>
      <c r="E284" s="49">
        <f>SUM(E285:E285)</f>
        <v>0</v>
      </c>
      <c r="F284" s="49">
        <f>SUM(F285:F285)</f>
        <v>0</v>
      </c>
      <c r="G284" s="49">
        <f>SUM(G285:G285)</f>
        <v>0</v>
      </c>
      <c r="H284" s="49">
        <f t="shared" si="359"/>
        <v>30207.8</v>
      </c>
      <c r="I284" s="49">
        <f>SUM(I285:I285)</f>
        <v>30207.8</v>
      </c>
      <c r="J284" s="49">
        <f>SUM(J285:J285)</f>
        <v>0</v>
      </c>
      <c r="K284" s="49">
        <f>SUM(K285:K285)</f>
        <v>0</v>
      </c>
      <c r="L284" s="49">
        <f>SUM(L285:L285)</f>
        <v>0</v>
      </c>
      <c r="M284" s="49">
        <f t="shared" si="341"/>
        <v>41.404483139568349</v>
      </c>
      <c r="N284" s="49">
        <f t="shared" si="310"/>
        <v>42750</v>
      </c>
      <c r="O284" s="49">
        <f t="shared" si="342"/>
        <v>41.404483139568349</v>
      </c>
      <c r="P284" s="49">
        <f t="shared" si="311"/>
        <v>42750</v>
      </c>
      <c r="Q284" s="49" t="str">
        <f t="shared" si="343"/>
        <v>-</v>
      </c>
      <c r="R284" s="49">
        <f t="shared" si="312"/>
        <v>0</v>
      </c>
      <c r="S284" s="49" t="str">
        <f t="shared" si="344"/>
        <v>-</v>
      </c>
      <c r="T284" s="49">
        <f t="shared" si="313"/>
        <v>0</v>
      </c>
      <c r="U284" s="113"/>
    </row>
    <row r="285" spans="1:21" s="31" customFormat="1" ht="51" outlineLevel="1" x14ac:dyDescent="0.25">
      <c r="A285" s="338"/>
      <c r="B285" s="133" t="s">
        <v>188</v>
      </c>
      <c r="C285" s="44">
        <f t="shared" si="357"/>
        <v>72957.8</v>
      </c>
      <c r="D285" s="44">
        <v>72957.8</v>
      </c>
      <c r="E285" s="44">
        <v>0</v>
      </c>
      <c r="F285" s="44">
        <v>0</v>
      </c>
      <c r="G285" s="44">
        <v>0</v>
      </c>
      <c r="H285" s="44">
        <f t="shared" si="359"/>
        <v>30207.8</v>
      </c>
      <c r="I285" s="44">
        <v>30207.8</v>
      </c>
      <c r="J285" s="44">
        <v>0</v>
      </c>
      <c r="K285" s="44">
        <v>0</v>
      </c>
      <c r="L285" s="44">
        <v>0</v>
      </c>
      <c r="M285" s="44">
        <f t="shared" si="341"/>
        <v>41.404483139568349</v>
      </c>
      <c r="N285" s="44">
        <f t="shared" si="310"/>
        <v>42750</v>
      </c>
      <c r="O285" s="44">
        <f t="shared" si="342"/>
        <v>41.404483139568349</v>
      </c>
      <c r="P285" s="44">
        <f t="shared" si="311"/>
        <v>42750</v>
      </c>
      <c r="Q285" s="44" t="str">
        <f t="shared" si="343"/>
        <v>-</v>
      </c>
      <c r="R285" s="44">
        <f t="shared" si="312"/>
        <v>0</v>
      </c>
      <c r="S285" s="44" t="str">
        <f t="shared" si="344"/>
        <v>-</v>
      </c>
      <c r="T285" s="44">
        <f t="shared" si="313"/>
        <v>0</v>
      </c>
      <c r="U285" s="113" t="s">
        <v>1062</v>
      </c>
    </row>
    <row r="286" spans="1:21" s="83" customFormat="1" ht="25.5" outlineLevel="1" x14ac:dyDescent="0.25">
      <c r="A286" s="110"/>
      <c r="B286" s="123" t="s">
        <v>189</v>
      </c>
      <c r="C286" s="49">
        <f t="shared" si="357"/>
        <v>50</v>
      </c>
      <c r="D286" s="49">
        <f>SUM(D287:D288)</f>
        <v>50</v>
      </c>
      <c r="E286" s="49">
        <f t="shared" ref="E286:L286" si="360">SUM(E287:E288)</f>
        <v>0</v>
      </c>
      <c r="F286" s="49">
        <f t="shared" si="360"/>
        <v>0</v>
      </c>
      <c r="G286" s="49">
        <f t="shared" si="360"/>
        <v>0</v>
      </c>
      <c r="H286" s="49">
        <f t="shared" si="359"/>
        <v>0</v>
      </c>
      <c r="I286" s="49">
        <f t="shared" si="360"/>
        <v>0</v>
      </c>
      <c r="J286" s="49">
        <f t="shared" si="360"/>
        <v>0</v>
      </c>
      <c r="K286" s="49">
        <f t="shared" si="360"/>
        <v>0</v>
      </c>
      <c r="L286" s="49">
        <f t="shared" si="360"/>
        <v>0</v>
      </c>
      <c r="M286" s="49">
        <f t="shared" si="341"/>
        <v>0</v>
      </c>
      <c r="N286" s="49">
        <f t="shared" ref="N286:N294" si="361">C286-H286</f>
        <v>50</v>
      </c>
      <c r="O286" s="49">
        <f t="shared" si="342"/>
        <v>0</v>
      </c>
      <c r="P286" s="49">
        <f t="shared" ref="P286:P294" si="362">D286-I286</f>
        <v>50</v>
      </c>
      <c r="Q286" s="49" t="str">
        <f t="shared" si="343"/>
        <v>-</v>
      </c>
      <c r="R286" s="49">
        <f t="shared" ref="R286:R294" si="363">E286-J286</f>
        <v>0</v>
      </c>
      <c r="S286" s="49" t="str">
        <f t="shared" si="344"/>
        <v>-</v>
      </c>
      <c r="T286" s="49">
        <f t="shared" ref="T286:T294" si="364">F286-K286</f>
        <v>0</v>
      </c>
      <c r="U286" s="113"/>
    </row>
    <row r="287" spans="1:21" s="31" customFormat="1" ht="25.5" outlineLevel="2" x14ac:dyDescent="0.25">
      <c r="A287" s="110"/>
      <c r="B287" s="133" t="s">
        <v>190</v>
      </c>
      <c r="C287" s="44">
        <f t="shared" si="357"/>
        <v>50</v>
      </c>
      <c r="D287" s="44">
        <v>50</v>
      </c>
      <c r="E287" s="44">
        <v>0</v>
      </c>
      <c r="F287" s="44">
        <v>0</v>
      </c>
      <c r="G287" s="44">
        <v>0</v>
      </c>
      <c r="H287" s="44">
        <f t="shared" si="359"/>
        <v>0</v>
      </c>
      <c r="I287" s="44">
        <v>0</v>
      </c>
      <c r="J287" s="44">
        <v>0</v>
      </c>
      <c r="K287" s="44">
        <v>0</v>
      </c>
      <c r="L287" s="44">
        <v>0</v>
      </c>
      <c r="M287" s="44">
        <f t="shared" si="341"/>
        <v>0</v>
      </c>
      <c r="N287" s="44">
        <f t="shared" si="361"/>
        <v>50</v>
      </c>
      <c r="O287" s="44">
        <f t="shared" si="342"/>
        <v>0</v>
      </c>
      <c r="P287" s="44">
        <f t="shared" si="362"/>
        <v>50</v>
      </c>
      <c r="Q287" s="44" t="str">
        <f t="shared" si="343"/>
        <v>-</v>
      </c>
      <c r="R287" s="44">
        <f t="shared" si="363"/>
        <v>0</v>
      </c>
      <c r="S287" s="44" t="str">
        <f t="shared" si="344"/>
        <v>-</v>
      </c>
      <c r="T287" s="44">
        <f t="shared" si="364"/>
        <v>0</v>
      </c>
      <c r="U287" s="113"/>
    </row>
    <row r="288" spans="1:21" s="31" customFormat="1" ht="60" outlineLevel="2" x14ac:dyDescent="0.25">
      <c r="A288" s="110"/>
      <c r="B288" s="133" t="s">
        <v>191</v>
      </c>
      <c r="C288" s="44">
        <f t="shared" si="357"/>
        <v>0</v>
      </c>
      <c r="D288" s="44" t="s">
        <v>911</v>
      </c>
      <c r="E288" s="44">
        <v>0</v>
      </c>
      <c r="F288" s="44">
        <v>0</v>
      </c>
      <c r="G288" s="44">
        <v>0</v>
      </c>
      <c r="H288" s="44">
        <f t="shared" si="359"/>
        <v>0</v>
      </c>
      <c r="I288" s="44">
        <v>0</v>
      </c>
      <c r="J288" s="44">
        <v>0</v>
      </c>
      <c r="K288" s="44">
        <v>0</v>
      </c>
      <c r="L288" s="44">
        <v>0</v>
      </c>
      <c r="M288" s="44" t="str">
        <f t="shared" si="341"/>
        <v>-</v>
      </c>
      <c r="N288" s="44">
        <f t="shared" si="361"/>
        <v>0</v>
      </c>
      <c r="O288" s="44" t="str">
        <f t="shared" si="342"/>
        <v>-</v>
      </c>
      <c r="P288" s="44"/>
      <c r="Q288" s="44" t="str">
        <f t="shared" si="343"/>
        <v>-</v>
      </c>
      <c r="R288" s="44">
        <f t="shared" si="363"/>
        <v>0</v>
      </c>
      <c r="S288" s="44" t="str">
        <f t="shared" si="344"/>
        <v>-</v>
      </c>
      <c r="T288" s="44">
        <f t="shared" si="364"/>
        <v>0</v>
      </c>
      <c r="U288" s="152" t="s">
        <v>1063</v>
      </c>
    </row>
    <row r="289" spans="1:21" s="31" customFormat="1" ht="28.5" hidden="1" customHeight="1" x14ac:dyDescent="0.25">
      <c r="A289" s="110"/>
      <c r="B289" s="123" t="s">
        <v>328</v>
      </c>
      <c r="C289" s="44">
        <f t="shared" si="357"/>
        <v>0</v>
      </c>
      <c r="D289" s="44">
        <v>0</v>
      </c>
      <c r="E289" s="44">
        <v>0</v>
      </c>
      <c r="F289" s="44">
        <v>0</v>
      </c>
      <c r="G289" s="44">
        <v>0</v>
      </c>
      <c r="H289" s="44">
        <f t="shared" si="359"/>
        <v>0</v>
      </c>
      <c r="I289" s="44">
        <v>0</v>
      </c>
      <c r="J289" s="44">
        <v>0</v>
      </c>
      <c r="K289" s="44">
        <v>0</v>
      </c>
      <c r="L289" s="44">
        <v>0</v>
      </c>
      <c r="M289" s="35">
        <v>0</v>
      </c>
      <c r="N289" s="35">
        <f t="shared" si="361"/>
        <v>0</v>
      </c>
      <c r="O289" s="35">
        <v>0</v>
      </c>
      <c r="P289" s="35">
        <f t="shared" si="362"/>
        <v>0</v>
      </c>
      <c r="Q289" s="35">
        <v>0</v>
      </c>
      <c r="R289" s="35">
        <f t="shared" si="363"/>
        <v>0</v>
      </c>
      <c r="S289" s="35">
        <v>0</v>
      </c>
      <c r="T289" s="35">
        <f t="shared" si="364"/>
        <v>0</v>
      </c>
      <c r="U289" s="113"/>
    </row>
    <row r="290" spans="1:21" s="16" customFormat="1" ht="54" x14ac:dyDescent="0.25">
      <c r="A290" s="46">
        <v>20</v>
      </c>
      <c r="B290" s="13" t="s">
        <v>196</v>
      </c>
      <c r="C290" s="14">
        <f t="shared" si="357"/>
        <v>166037.70000000001</v>
      </c>
      <c r="D290" s="14">
        <f>SUM(D291:D296)</f>
        <v>81850</v>
      </c>
      <c r="E290" s="14">
        <f t="shared" ref="E290:F290" si="365">SUM(E291:E296)</f>
        <v>84187.7</v>
      </c>
      <c r="F290" s="14">
        <f t="shared" si="365"/>
        <v>0</v>
      </c>
      <c r="G290" s="14">
        <f>SUM(G291:G294)</f>
        <v>0</v>
      </c>
      <c r="H290" s="14">
        <f t="shared" si="359"/>
        <v>143693.20000000001</v>
      </c>
      <c r="I290" s="14">
        <f>SUM(I291:I296)</f>
        <v>76269.7</v>
      </c>
      <c r="J290" s="14">
        <f t="shared" ref="J290" si="366">SUM(J291:J296)</f>
        <v>67423.5</v>
      </c>
      <c r="K290" s="14">
        <f t="shared" ref="K290" si="367">SUM(K291:K296)</f>
        <v>0</v>
      </c>
      <c r="L290" s="14">
        <f>SUM(L291:L294)</f>
        <v>0</v>
      </c>
      <c r="M290" s="14">
        <f t="shared" si="341"/>
        <v>86.542514139860998</v>
      </c>
      <c r="N290" s="14">
        <f t="shared" si="361"/>
        <v>22344.5</v>
      </c>
      <c r="O290" s="14">
        <f t="shared" si="342"/>
        <v>93.182284667073915</v>
      </c>
      <c r="P290" s="14">
        <f t="shared" si="362"/>
        <v>5580.3000000000029</v>
      </c>
      <c r="Q290" s="14">
        <f t="shared" si="343"/>
        <v>80.087114863572708</v>
      </c>
      <c r="R290" s="14">
        <f t="shared" si="363"/>
        <v>16764.199999999997</v>
      </c>
      <c r="S290" s="14" t="str">
        <f t="shared" si="344"/>
        <v>-</v>
      </c>
      <c r="T290" s="14">
        <f t="shared" si="364"/>
        <v>0</v>
      </c>
      <c r="U290" s="115"/>
    </row>
    <row r="291" spans="1:21" s="31" customFormat="1" ht="63.75" outlineLevel="1" x14ac:dyDescent="0.25">
      <c r="A291" s="248"/>
      <c r="B291" s="122" t="s">
        <v>193</v>
      </c>
      <c r="C291" s="44">
        <f t="shared" ref="C291:C296" si="368">SUM(D291:G291)</f>
        <v>99299.199999999997</v>
      </c>
      <c r="D291" s="44">
        <v>17522.5</v>
      </c>
      <c r="E291" s="44">
        <v>81776.7</v>
      </c>
      <c r="F291" s="44">
        <v>0</v>
      </c>
      <c r="G291" s="44">
        <v>0</v>
      </c>
      <c r="H291" s="44">
        <f t="shared" ref="H291:H296" si="369">SUM(I291:L291)</f>
        <v>82944</v>
      </c>
      <c r="I291" s="44">
        <v>17522.5</v>
      </c>
      <c r="J291" s="44">
        <v>65421.5</v>
      </c>
      <c r="K291" s="44">
        <v>0</v>
      </c>
      <c r="L291" s="44">
        <v>0</v>
      </c>
      <c r="M291" s="35">
        <f t="shared" si="341"/>
        <v>83.529373851954503</v>
      </c>
      <c r="N291" s="35">
        <f t="shared" si="361"/>
        <v>16355.199999999997</v>
      </c>
      <c r="O291" s="35">
        <f t="shared" si="342"/>
        <v>100</v>
      </c>
      <c r="P291" s="35">
        <f t="shared" si="362"/>
        <v>0</v>
      </c>
      <c r="Q291" s="35">
        <f t="shared" si="343"/>
        <v>80.000171197908458</v>
      </c>
      <c r="R291" s="35">
        <f t="shared" si="363"/>
        <v>16355.199999999997</v>
      </c>
      <c r="S291" s="35" t="str">
        <f t="shared" si="344"/>
        <v>-</v>
      </c>
      <c r="T291" s="35">
        <f t="shared" si="364"/>
        <v>0</v>
      </c>
      <c r="U291" s="113" t="s">
        <v>913</v>
      </c>
    </row>
    <row r="292" spans="1:21" s="31" customFormat="1" ht="63.75" outlineLevel="1" x14ac:dyDescent="0.25">
      <c r="A292" s="73"/>
      <c r="B292" s="122" t="s">
        <v>194</v>
      </c>
      <c r="C292" s="44">
        <f t="shared" si="368"/>
        <v>60203.5</v>
      </c>
      <c r="D292" s="44">
        <v>60203.5</v>
      </c>
      <c r="E292" s="44">
        <v>0</v>
      </c>
      <c r="F292" s="44">
        <v>0</v>
      </c>
      <c r="G292" s="44">
        <v>0</v>
      </c>
      <c r="H292" s="44">
        <f t="shared" si="369"/>
        <v>54623.199999999997</v>
      </c>
      <c r="I292" s="44">
        <v>54623.199999999997</v>
      </c>
      <c r="J292" s="44">
        <v>0</v>
      </c>
      <c r="K292" s="44">
        <v>0</v>
      </c>
      <c r="L292" s="44">
        <v>0</v>
      </c>
      <c r="M292" s="242">
        <f t="shared" si="341"/>
        <v>90.730937570074815</v>
      </c>
      <c r="N292" s="242">
        <f t="shared" si="361"/>
        <v>5580.3000000000029</v>
      </c>
      <c r="O292" s="242">
        <f t="shared" si="342"/>
        <v>90.730937570074815</v>
      </c>
      <c r="P292" s="242">
        <f t="shared" si="362"/>
        <v>5580.3000000000029</v>
      </c>
      <c r="Q292" s="242" t="str">
        <f t="shared" si="343"/>
        <v>-</v>
      </c>
      <c r="R292" s="242">
        <f t="shared" si="363"/>
        <v>0</v>
      </c>
      <c r="S292" s="242" t="str">
        <f t="shared" si="344"/>
        <v>-</v>
      </c>
      <c r="T292" s="242">
        <f t="shared" si="364"/>
        <v>0</v>
      </c>
      <c r="U292" s="113" t="s">
        <v>336</v>
      </c>
    </row>
    <row r="293" spans="1:21" s="31" customFormat="1" ht="102" outlineLevel="1" x14ac:dyDescent="0.25">
      <c r="A293" s="73"/>
      <c r="B293" s="122" t="s">
        <v>195</v>
      </c>
      <c r="C293" s="44">
        <f t="shared" si="368"/>
        <v>2124</v>
      </c>
      <c r="D293" s="44">
        <v>2124</v>
      </c>
      <c r="E293" s="44">
        <v>0</v>
      </c>
      <c r="F293" s="44">
        <v>0</v>
      </c>
      <c r="G293" s="44">
        <v>0</v>
      </c>
      <c r="H293" s="44">
        <f t="shared" si="369"/>
        <v>2124</v>
      </c>
      <c r="I293" s="44">
        <v>2124</v>
      </c>
      <c r="J293" s="44">
        <v>0</v>
      </c>
      <c r="K293" s="44">
        <v>0</v>
      </c>
      <c r="L293" s="44">
        <v>0</v>
      </c>
      <c r="M293" s="44">
        <f t="shared" si="341"/>
        <v>100</v>
      </c>
      <c r="N293" s="44">
        <f t="shared" si="361"/>
        <v>0</v>
      </c>
      <c r="O293" s="44">
        <f t="shared" si="342"/>
        <v>100</v>
      </c>
      <c r="P293" s="44">
        <f t="shared" si="362"/>
        <v>0</v>
      </c>
      <c r="Q293" s="44" t="str">
        <f t="shared" si="343"/>
        <v>-</v>
      </c>
      <c r="R293" s="44">
        <f t="shared" si="363"/>
        <v>0</v>
      </c>
      <c r="S293" s="44" t="str">
        <f t="shared" si="344"/>
        <v>-</v>
      </c>
      <c r="T293" s="44">
        <f t="shared" si="364"/>
        <v>0</v>
      </c>
      <c r="U293" s="113" t="s">
        <v>337</v>
      </c>
    </row>
    <row r="294" spans="1:21" s="31" customFormat="1" ht="78.75" customHeight="1" outlineLevel="1" x14ac:dyDescent="0.25">
      <c r="A294" s="73"/>
      <c r="B294" s="122" t="s">
        <v>301</v>
      </c>
      <c r="C294" s="44">
        <f t="shared" si="368"/>
        <v>230</v>
      </c>
      <c r="D294" s="44">
        <v>0</v>
      </c>
      <c r="E294" s="44">
        <v>230</v>
      </c>
      <c r="F294" s="44">
        <v>0</v>
      </c>
      <c r="G294" s="44">
        <v>0</v>
      </c>
      <c r="H294" s="44">
        <f t="shared" si="369"/>
        <v>230</v>
      </c>
      <c r="I294" s="44">
        <v>0</v>
      </c>
      <c r="J294" s="44">
        <v>230</v>
      </c>
      <c r="K294" s="44">
        <v>0</v>
      </c>
      <c r="L294" s="44">
        <v>0</v>
      </c>
      <c r="M294" s="44">
        <f t="shared" ref="M294" si="370">IFERROR(H294/C294*100,"-")</f>
        <v>100</v>
      </c>
      <c r="N294" s="44">
        <f t="shared" si="361"/>
        <v>0</v>
      </c>
      <c r="O294" s="44" t="str">
        <f>IFERROR(I294/D294*100,"-")</f>
        <v>-</v>
      </c>
      <c r="P294" s="44">
        <f t="shared" si="362"/>
        <v>0</v>
      </c>
      <c r="Q294" s="44">
        <f>IFERROR(J294/E294*100,"-")</f>
        <v>100</v>
      </c>
      <c r="R294" s="44">
        <f t="shared" si="363"/>
        <v>0</v>
      </c>
      <c r="S294" s="44" t="str">
        <f>IFERROR(K294/F294*100,"-")</f>
        <v>-</v>
      </c>
      <c r="T294" s="44">
        <f t="shared" si="364"/>
        <v>0</v>
      </c>
      <c r="U294" s="113" t="s">
        <v>1064</v>
      </c>
    </row>
    <row r="295" spans="1:21" s="31" customFormat="1" ht="126" customHeight="1" outlineLevel="1" x14ac:dyDescent="0.25">
      <c r="A295" s="73"/>
      <c r="B295" s="122" t="s">
        <v>914</v>
      </c>
      <c r="C295" s="44">
        <f t="shared" si="368"/>
        <v>2181</v>
      </c>
      <c r="D295" s="44"/>
      <c r="E295" s="44">
        <v>2181</v>
      </c>
      <c r="F295" s="44"/>
      <c r="G295" s="44"/>
      <c r="H295" s="44">
        <f t="shared" si="369"/>
        <v>1772</v>
      </c>
      <c r="I295" s="44"/>
      <c r="J295" s="44">
        <v>1772</v>
      </c>
      <c r="K295" s="44"/>
      <c r="L295" s="44"/>
      <c r="M295" s="44">
        <f t="shared" ref="M295:M296" si="371">IFERROR(H295/C295*100,"-")</f>
        <v>81.24713434204493</v>
      </c>
      <c r="N295" s="44">
        <f t="shared" ref="N295:N296" si="372">C295-H295</f>
        <v>409</v>
      </c>
      <c r="O295" s="44" t="str">
        <f t="shared" ref="O295:O296" si="373">IFERROR(I295/D295*100,"-")</f>
        <v>-</v>
      </c>
      <c r="P295" s="44">
        <f t="shared" ref="P295:P296" si="374">D295-I295</f>
        <v>0</v>
      </c>
      <c r="Q295" s="44">
        <f t="shared" ref="Q295:Q296" si="375">IFERROR(J295/E295*100,"-")</f>
        <v>81.24713434204493</v>
      </c>
      <c r="R295" s="44">
        <f t="shared" ref="R295:R296" si="376">E295-J295</f>
        <v>409</v>
      </c>
      <c r="S295" s="44" t="str">
        <f t="shared" ref="S295:S296" si="377">IFERROR(K295/F295*100,"-")</f>
        <v>-</v>
      </c>
      <c r="T295" s="44">
        <f t="shared" ref="T295:T296" si="378">F295-K295</f>
        <v>0</v>
      </c>
      <c r="U295" s="113" t="s">
        <v>915</v>
      </c>
    </row>
    <row r="296" spans="1:21" s="31" customFormat="1" ht="67.5" customHeight="1" outlineLevel="1" x14ac:dyDescent="0.25">
      <c r="A296" s="73"/>
      <c r="B296" s="122" t="s">
        <v>912</v>
      </c>
      <c r="C296" s="44">
        <f t="shared" si="368"/>
        <v>2000</v>
      </c>
      <c r="D296" s="44">
        <v>2000</v>
      </c>
      <c r="E296" s="44"/>
      <c r="F296" s="44"/>
      <c r="G296" s="44"/>
      <c r="H296" s="44">
        <f t="shared" si="369"/>
        <v>2000</v>
      </c>
      <c r="I296" s="44">
        <v>2000</v>
      </c>
      <c r="J296" s="44"/>
      <c r="K296" s="44"/>
      <c r="L296" s="44"/>
      <c r="M296" s="44">
        <f t="shared" si="371"/>
        <v>100</v>
      </c>
      <c r="N296" s="44">
        <f t="shared" si="372"/>
        <v>0</v>
      </c>
      <c r="O296" s="44">
        <f t="shared" si="373"/>
        <v>100</v>
      </c>
      <c r="P296" s="44">
        <f t="shared" si="374"/>
        <v>0</v>
      </c>
      <c r="Q296" s="44" t="str">
        <f t="shared" si="375"/>
        <v>-</v>
      </c>
      <c r="R296" s="44">
        <f t="shared" si="376"/>
        <v>0</v>
      </c>
      <c r="S296" s="44" t="str">
        <f t="shared" si="377"/>
        <v>-</v>
      </c>
      <c r="T296" s="44">
        <f t="shared" si="378"/>
        <v>0</v>
      </c>
      <c r="U296" s="25"/>
    </row>
    <row r="297" spans="1:21" x14ac:dyDescent="0.25">
      <c r="I297" s="5"/>
      <c r="J297" s="5"/>
      <c r="K297" s="5"/>
      <c r="L297" s="5"/>
      <c r="O297" s="6"/>
      <c r="P297" s="6"/>
      <c r="Q297" s="6"/>
      <c r="R297" s="6"/>
      <c r="S297" s="6"/>
      <c r="T297" s="6"/>
    </row>
    <row r="298" spans="1:21" s="31" customFormat="1" x14ac:dyDescent="0.25">
      <c r="A298" s="31" t="s">
        <v>197</v>
      </c>
      <c r="M298" s="30"/>
      <c r="N298" s="30"/>
      <c r="O298" s="30"/>
      <c r="P298" s="30"/>
      <c r="Q298" s="30"/>
      <c r="R298" s="30"/>
      <c r="S298" s="30"/>
      <c r="T298" s="30"/>
      <c r="U298" s="151"/>
    </row>
    <row r="299" spans="1:21" s="31" customFormat="1" x14ac:dyDescent="0.25">
      <c r="A299" s="30"/>
      <c r="M299" s="30"/>
      <c r="N299" s="30"/>
      <c r="O299" s="30"/>
      <c r="P299" s="30"/>
      <c r="Q299" s="30"/>
      <c r="R299" s="30"/>
      <c r="S299" s="30"/>
      <c r="T299" s="30"/>
      <c r="U299" s="151"/>
    </row>
    <row r="300" spans="1:21" s="31" customFormat="1" ht="18.75" x14ac:dyDescent="0.25">
      <c r="A300" s="374" t="s">
        <v>279</v>
      </c>
      <c r="B300" s="374"/>
      <c r="C300" s="374"/>
      <c r="D300" s="374"/>
      <c r="E300" s="374"/>
      <c r="F300" s="374"/>
      <c r="G300" s="374"/>
      <c r="H300" s="374"/>
      <c r="I300" s="374"/>
      <c r="J300" s="374"/>
      <c r="K300" s="374"/>
      <c r="L300" s="374"/>
      <c r="M300" s="374"/>
      <c r="N300" s="374"/>
      <c r="O300" s="374"/>
      <c r="P300" s="374"/>
      <c r="Q300" s="374"/>
      <c r="R300" s="374"/>
      <c r="S300" s="374"/>
      <c r="T300" s="374"/>
      <c r="U300" s="374"/>
    </row>
    <row r="301" spans="1:21" s="31" customFormat="1" x14ac:dyDescent="0.25">
      <c r="A301" s="30"/>
      <c r="M301" s="30"/>
      <c r="N301" s="30"/>
      <c r="O301" s="30"/>
      <c r="P301" s="30"/>
      <c r="Q301" s="30"/>
      <c r="R301" s="30"/>
      <c r="S301" s="30"/>
      <c r="T301" s="30"/>
      <c r="U301" s="151"/>
    </row>
    <row r="302" spans="1:21" s="31" customFormat="1" x14ac:dyDescent="0.25">
      <c r="A302" s="30"/>
      <c r="M302" s="30"/>
      <c r="N302" s="30"/>
      <c r="O302" s="30"/>
      <c r="P302" s="30"/>
      <c r="Q302" s="30"/>
      <c r="R302" s="30"/>
      <c r="S302" s="30"/>
      <c r="T302" s="30"/>
      <c r="U302" s="151"/>
    </row>
    <row r="303" spans="1:21" s="31" customFormat="1" x14ac:dyDescent="0.25">
      <c r="A303" s="54" t="s">
        <v>1094</v>
      </c>
      <c r="M303" s="30"/>
      <c r="N303" s="30"/>
      <c r="O303" s="30"/>
      <c r="P303" s="30"/>
      <c r="Q303" s="30"/>
      <c r="R303" s="30"/>
      <c r="S303" s="30"/>
      <c r="T303" s="30"/>
      <c r="U303" s="151"/>
    </row>
  </sheetData>
  <dataConsolidate/>
  <mergeCells count="37">
    <mergeCell ref="U25:U26"/>
    <mergeCell ref="M4:T4"/>
    <mergeCell ref="D6:D7"/>
    <mergeCell ref="E6:E7"/>
    <mergeCell ref="F6:F7"/>
    <mergeCell ref="I6:I7"/>
    <mergeCell ref="J6:J7"/>
    <mergeCell ref="I5:K5"/>
    <mergeCell ref="K6:K7"/>
    <mergeCell ref="O6:P6"/>
    <mergeCell ref="Q6:R6"/>
    <mergeCell ref="M5:N6"/>
    <mergeCell ref="S6:T6"/>
    <mergeCell ref="O5:T5"/>
    <mergeCell ref="U120:U121"/>
    <mergeCell ref="U27:U28"/>
    <mergeCell ref="U29:U30"/>
    <mergeCell ref="U48:U49"/>
    <mergeCell ref="U46:U47"/>
    <mergeCell ref="U116:U117"/>
    <mergeCell ref="U89:U93"/>
    <mergeCell ref="U277:U278"/>
    <mergeCell ref="A300:U300"/>
    <mergeCell ref="A1:U1"/>
    <mergeCell ref="A2:U2"/>
    <mergeCell ref="A4:A7"/>
    <mergeCell ref="B4:B7"/>
    <mergeCell ref="C5:C7"/>
    <mergeCell ref="C4:F4"/>
    <mergeCell ref="D5:F5"/>
    <mergeCell ref="U4:U7"/>
    <mergeCell ref="G4:G7"/>
    <mergeCell ref="L4:L7"/>
    <mergeCell ref="H4:K4"/>
    <mergeCell ref="H5:H7"/>
    <mergeCell ref="U159:U160"/>
    <mergeCell ref="U62:U63"/>
  </mergeCells>
  <pageMargins left="0.11811023622047245" right="0.11811023622047245" top="0.19685039370078741" bottom="0.19685039370078741" header="0.31496062992125984" footer="0.31496062992125984"/>
  <pageSetup paperSize="9" scale="47" fitToHeight="30" orientation="landscape" r:id="rId1"/>
  <headerFooter differentFirst="1">
    <oddHeader>&amp;R&amp;P</oddHeader>
  </headerFooter>
  <rowBreaks count="1" manualBreakCount="1">
    <brk id="202"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AG137"/>
  <sheetViews>
    <sheetView view="pageBreakPreview" zoomScaleNormal="100" zoomScaleSheetLayoutView="100" workbookViewId="0">
      <pane xSplit="2" ySplit="6" topLeftCell="C16" activePane="bottomRight" state="frozen"/>
      <selection pane="topRight" activeCell="C1" sqref="C1"/>
      <selection pane="bottomLeft" activeCell="A7" sqref="A7"/>
      <selection pane="bottomRight" activeCell="A138" sqref="A138"/>
    </sheetView>
  </sheetViews>
  <sheetFormatPr defaultRowHeight="15" outlineLevelRow="5" outlineLevelCol="1" x14ac:dyDescent="0.25"/>
  <cols>
    <col min="1" max="1" width="4.7109375" style="4" customWidth="1"/>
    <col min="2" max="2" width="41.85546875" style="3" customWidth="1"/>
    <col min="3" max="3" width="13.7109375" style="3" customWidth="1"/>
    <col min="4" max="4" width="13.85546875" style="3" customWidth="1"/>
    <col min="5" max="5" width="13.7109375" style="3" customWidth="1"/>
    <col min="6" max="6" width="13" style="3" customWidth="1"/>
    <col min="7" max="7" width="11.42578125" style="3" hidden="1" customWidth="1" outlineLevel="1"/>
    <col min="8" max="8" width="12" style="3" customWidth="1" collapsed="1"/>
    <col min="9" max="9" width="12.140625" style="3" customWidth="1"/>
    <col min="10" max="10" width="12" style="3" customWidth="1"/>
    <col min="11" max="11" width="13.140625" style="3" customWidth="1"/>
    <col min="12" max="12" width="11.42578125" style="3" hidden="1" customWidth="1" outlineLevel="1"/>
    <col min="13" max="13" width="11.140625" style="3" customWidth="1" collapsed="1"/>
    <col min="14" max="14" width="12.42578125" style="3" customWidth="1"/>
    <col min="15" max="15" width="12" style="3" customWidth="1"/>
    <col min="16" max="16" width="13.140625" style="3" customWidth="1"/>
    <col min="17" max="17" width="68.5703125" style="7" customWidth="1" outlineLevel="1"/>
    <col min="18" max="16384" width="9.140625" style="3"/>
  </cols>
  <sheetData>
    <row r="1" spans="1:17" ht="18.75" x14ac:dyDescent="0.25">
      <c r="A1" s="375" t="s">
        <v>210</v>
      </c>
      <c r="B1" s="375"/>
      <c r="C1" s="375"/>
      <c r="D1" s="375"/>
      <c r="E1" s="375"/>
      <c r="F1" s="375"/>
      <c r="G1" s="375"/>
      <c r="H1" s="375"/>
      <c r="I1" s="375"/>
      <c r="J1" s="375"/>
      <c r="K1" s="375"/>
      <c r="L1" s="375"/>
      <c r="M1" s="375"/>
      <c r="N1" s="375"/>
      <c r="O1" s="375"/>
      <c r="P1" s="375"/>
      <c r="Q1" s="375"/>
    </row>
    <row r="2" spans="1:17" ht="18.75" x14ac:dyDescent="0.25">
      <c r="A2" s="375" t="s">
        <v>942</v>
      </c>
      <c r="B2" s="375"/>
      <c r="C2" s="375"/>
      <c r="D2" s="375"/>
      <c r="E2" s="375"/>
      <c r="F2" s="375"/>
      <c r="G2" s="375"/>
      <c r="H2" s="375"/>
      <c r="I2" s="375"/>
      <c r="J2" s="375"/>
      <c r="K2" s="375"/>
      <c r="L2" s="375"/>
      <c r="M2" s="375"/>
      <c r="N2" s="375"/>
      <c r="O2" s="375"/>
      <c r="P2" s="375"/>
      <c r="Q2" s="375"/>
    </row>
    <row r="3" spans="1:17" x14ac:dyDescent="0.25">
      <c r="A3" s="30"/>
      <c r="B3" s="31"/>
      <c r="C3" s="32"/>
      <c r="D3" s="32"/>
      <c r="E3" s="31"/>
      <c r="F3" s="31"/>
      <c r="G3" s="31"/>
      <c r="H3" s="31"/>
      <c r="I3" s="31"/>
      <c r="J3" s="31"/>
      <c r="K3" s="31"/>
      <c r="L3" s="31"/>
      <c r="M3" s="31"/>
      <c r="N3" s="31"/>
      <c r="O3" s="31"/>
      <c r="P3" s="31"/>
      <c r="Q3" s="103"/>
    </row>
    <row r="4" spans="1:17" ht="44.25" customHeight="1" x14ac:dyDescent="0.25">
      <c r="A4" s="376" t="s">
        <v>0</v>
      </c>
      <c r="B4" s="376" t="s">
        <v>60</v>
      </c>
      <c r="C4" s="376" t="s">
        <v>334</v>
      </c>
      <c r="D4" s="376"/>
      <c r="E4" s="376"/>
      <c r="F4" s="376"/>
      <c r="G4" s="376" t="s">
        <v>44</v>
      </c>
      <c r="H4" s="376" t="s">
        <v>872</v>
      </c>
      <c r="I4" s="376"/>
      <c r="J4" s="376"/>
      <c r="K4" s="376"/>
      <c r="L4" s="376" t="s">
        <v>44</v>
      </c>
      <c r="M4" s="376" t="s">
        <v>201</v>
      </c>
      <c r="N4" s="376"/>
      <c r="O4" s="376"/>
      <c r="P4" s="376"/>
      <c r="Q4" s="376" t="s">
        <v>200</v>
      </c>
    </row>
    <row r="5" spans="1:17" ht="15.75" customHeight="1" x14ac:dyDescent="0.25">
      <c r="A5" s="376"/>
      <c r="B5" s="376"/>
      <c r="C5" s="376" t="s">
        <v>1</v>
      </c>
      <c r="D5" s="376" t="s">
        <v>2</v>
      </c>
      <c r="E5" s="376"/>
      <c r="F5" s="376"/>
      <c r="G5" s="376"/>
      <c r="H5" s="376" t="s">
        <v>1</v>
      </c>
      <c r="I5" s="376" t="s">
        <v>2</v>
      </c>
      <c r="J5" s="376"/>
      <c r="K5" s="376"/>
      <c r="L5" s="376"/>
      <c r="M5" s="376" t="s">
        <v>1</v>
      </c>
      <c r="N5" s="376" t="s">
        <v>2</v>
      </c>
      <c r="O5" s="376"/>
      <c r="P5" s="376"/>
      <c r="Q5" s="380"/>
    </row>
    <row r="6" spans="1:17" ht="54" customHeight="1" x14ac:dyDescent="0.25">
      <c r="A6" s="376"/>
      <c r="B6" s="376"/>
      <c r="C6" s="376"/>
      <c r="D6" s="33" t="s">
        <v>15</v>
      </c>
      <c r="E6" s="33" t="s">
        <v>16</v>
      </c>
      <c r="F6" s="33" t="s">
        <v>203</v>
      </c>
      <c r="G6" s="376"/>
      <c r="H6" s="376"/>
      <c r="I6" s="33" t="s">
        <v>15</v>
      </c>
      <c r="J6" s="33" t="s">
        <v>16</v>
      </c>
      <c r="K6" s="33" t="s">
        <v>203</v>
      </c>
      <c r="L6" s="376"/>
      <c r="M6" s="376"/>
      <c r="N6" s="33" t="s">
        <v>15</v>
      </c>
      <c r="O6" s="33" t="s">
        <v>16</v>
      </c>
      <c r="P6" s="33" t="s">
        <v>203</v>
      </c>
      <c r="Q6" s="380"/>
    </row>
    <row r="7" spans="1:17" s="41" customFormat="1" ht="29.25" customHeight="1" x14ac:dyDescent="0.25">
      <c r="A7" s="315"/>
      <c r="B7" s="316" t="s">
        <v>211</v>
      </c>
      <c r="C7" s="281">
        <f>C8+C16+C26</f>
        <v>7941.9000000000005</v>
      </c>
      <c r="D7" s="281">
        <f>D8+D16+D26</f>
        <v>5481.9000000000005</v>
      </c>
      <c r="E7" s="281">
        <f>E8+E16+E26</f>
        <v>2460</v>
      </c>
      <c r="F7" s="281">
        <f t="shared" ref="F7:L7" si="0">F8+F16+F26</f>
        <v>0</v>
      </c>
      <c r="G7" s="281">
        <f t="shared" si="0"/>
        <v>0</v>
      </c>
      <c r="H7" s="281">
        <f t="shared" si="0"/>
        <v>1628.4</v>
      </c>
      <c r="I7" s="281">
        <f t="shared" si="0"/>
        <v>1628.4</v>
      </c>
      <c r="J7" s="281">
        <f t="shared" si="0"/>
        <v>0</v>
      </c>
      <c r="K7" s="281">
        <f t="shared" si="0"/>
        <v>0</v>
      </c>
      <c r="L7" s="281">
        <f t="shared" si="0"/>
        <v>0</v>
      </c>
      <c r="M7" s="28">
        <f t="shared" ref="M7:M17" si="1">IFERROR(H7/C7*100,"-")</f>
        <v>20.50390964378801</v>
      </c>
      <c r="N7" s="28">
        <f t="shared" ref="N7:P15" si="2">IFERROR(I7/D7*100,"-")</f>
        <v>29.705029278169974</v>
      </c>
      <c r="O7" s="28">
        <f t="shared" si="2"/>
        <v>0</v>
      </c>
      <c r="P7" s="28" t="str">
        <f t="shared" si="2"/>
        <v>-</v>
      </c>
      <c r="Q7" s="317"/>
    </row>
    <row r="8" spans="1:17" s="16" customFormat="1" ht="85.5" customHeight="1" outlineLevel="1" x14ac:dyDescent="0.25">
      <c r="A8" s="12">
        <v>1</v>
      </c>
      <c r="B8" s="13" t="s">
        <v>212</v>
      </c>
      <c r="C8" s="14">
        <f t="shared" ref="C8:C16" si="3">SUM(D8:G8)</f>
        <v>160</v>
      </c>
      <c r="D8" s="14">
        <f>D9+D10</f>
        <v>160</v>
      </c>
      <c r="E8" s="15">
        <f>E9+E10</f>
        <v>0</v>
      </c>
      <c r="F8" s="15">
        <f>F9+F10</f>
        <v>0</v>
      </c>
      <c r="G8" s="15">
        <f>G9+G10</f>
        <v>0</v>
      </c>
      <c r="H8" s="14">
        <f t="shared" ref="H8:H16" si="4">SUM(I8:L8)</f>
        <v>0</v>
      </c>
      <c r="I8" s="15">
        <f>I9+I10</f>
        <v>0</v>
      </c>
      <c r="J8" s="15">
        <f>J9+J10</f>
        <v>0</v>
      </c>
      <c r="K8" s="15">
        <f>K9+K10</f>
        <v>0</v>
      </c>
      <c r="L8" s="15">
        <f>L9+L10</f>
        <v>0</v>
      </c>
      <c r="M8" s="14">
        <f t="shared" si="1"/>
        <v>0</v>
      </c>
      <c r="N8" s="14">
        <f t="shared" si="2"/>
        <v>0</v>
      </c>
      <c r="O8" s="14" t="str">
        <f t="shared" si="2"/>
        <v>-</v>
      </c>
      <c r="P8" s="14" t="str">
        <f t="shared" si="2"/>
        <v>-</v>
      </c>
      <c r="Q8" s="144"/>
    </row>
    <row r="9" spans="1:17" s="23" customFormat="1" ht="159" customHeight="1" outlineLevel="2" x14ac:dyDescent="0.25">
      <c r="A9" s="17"/>
      <c r="B9" s="18" t="s">
        <v>215</v>
      </c>
      <c r="C9" s="19">
        <f t="shared" si="3"/>
        <v>40</v>
      </c>
      <c r="D9" s="20">
        <v>40</v>
      </c>
      <c r="E9" s="21">
        <v>0</v>
      </c>
      <c r="F9" s="21">
        <v>0</v>
      </c>
      <c r="G9" s="21">
        <v>0</v>
      </c>
      <c r="H9" s="19">
        <f t="shared" si="4"/>
        <v>0</v>
      </c>
      <c r="I9" s="21">
        <v>0</v>
      </c>
      <c r="J9" s="21">
        <v>0</v>
      </c>
      <c r="K9" s="21">
        <v>0</v>
      </c>
      <c r="L9" s="21">
        <v>0</v>
      </c>
      <c r="M9" s="22">
        <f t="shared" si="1"/>
        <v>0</v>
      </c>
      <c r="N9" s="22">
        <f t="shared" si="2"/>
        <v>0</v>
      </c>
      <c r="O9" s="22" t="str">
        <f t="shared" si="2"/>
        <v>-</v>
      </c>
      <c r="P9" s="22" t="str">
        <f t="shared" si="2"/>
        <v>-</v>
      </c>
      <c r="Q9" s="92" t="s">
        <v>1069</v>
      </c>
    </row>
    <row r="10" spans="1:17" s="23" customFormat="1" ht="112.5" customHeight="1" outlineLevel="2" x14ac:dyDescent="0.25">
      <c r="A10" s="17"/>
      <c r="B10" s="18" t="s">
        <v>216</v>
      </c>
      <c r="C10" s="19">
        <f t="shared" si="3"/>
        <v>120</v>
      </c>
      <c r="D10" s="21">
        <f>SUM(D11:D15)</f>
        <v>120</v>
      </c>
      <c r="E10" s="21">
        <f t="shared" ref="E10:G10" si="5">SUM(E11:E15)</f>
        <v>0</v>
      </c>
      <c r="F10" s="21">
        <f t="shared" si="5"/>
        <v>0</v>
      </c>
      <c r="G10" s="21">
        <f t="shared" si="5"/>
        <v>0</v>
      </c>
      <c r="H10" s="19">
        <f t="shared" si="4"/>
        <v>0</v>
      </c>
      <c r="I10" s="21">
        <f>SUM(I11:I15)</f>
        <v>0</v>
      </c>
      <c r="J10" s="21">
        <f t="shared" ref="J10:L10" si="6">SUM(J11:J15)</f>
        <v>0</v>
      </c>
      <c r="K10" s="21">
        <f t="shared" si="6"/>
        <v>0</v>
      </c>
      <c r="L10" s="21">
        <f t="shared" si="6"/>
        <v>0</v>
      </c>
      <c r="M10" s="22">
        <f t="shared" si="1"/>
        <v>0</v>
      </c>
      <c r="N10" s="22">
        <f t="shared" si="2"/>
        <v>0</v>
      </c>
      <c r="O10" s="22" t="str">
        <f t="shared" si="2"/>
        <v>-</v>
      </c>
      <c r="P10" s="22" t="str">
        <f t="shared" si="2"/>
        <v>-</v>
      </c>
      <c r="Q10" s="92" t="s">
        <v>1069</v>
      </c>
    </row>
    <row r="11" spans="1:17" s="29" customFormat="1" ht="30" outlineLevel="3" x14ac:dyDescent="0.25">
      <c r="A11" s="24"/>
      <c r="B11" s="25" t="s">
        <v>289</v>
      </c>
      <c r="C11" s="26">
        <f t="shared" si="3"/>
        <v>10</v>
      </c>
      <c r="D11" s="27">
        <v>10</v>
      </c>
      <c r="E11" s="27">
        <v>0</v>
      </c>
      <c r="F11" s="27">
        <v>0</v>
      </c>
      <c r="G11" s="27">
        <v>0</v>
      </c>
      <c r="H11" s="26">
        <f t="shared" si="4"/>
        <v>0</v>
      </c>
      <c r="I11" s="27">
        <v>0</v>
      </c>
      <c r="J11" s="27">
        <v>0</v>
      </c>
      <c r="K11" s="27">
        <v>0</v>
      </c>
      <c r="L11" s="27">
        <v>0</v>
      </c>
      <c r="M11" s="28">
        <f t="shared" si="1"/>
        <v>0</v>
      </c>
      <c r="N11" s="28">
        <f t="shared" si="2"/>
        <v>0</v>
      </c>
      <c r="O11" s="28" t="str">
        <f t="shared" si="2"/>
        <v>-</v>
      </c>
      <c r="P11" s="28" t="str">
        <f t="shared" si="2"/>
        <v>-</v>
      </c>
      <c r="Q11" s="85"/>
    </row>
    <row r="12" spans="1:17" s="29" customFormat="1" ht="45" outlineLevel="3" x14ac:dyDescent="0.25">
      <c r="A12" s="24"/>
      <c r="B12" s="25" t="s">
        <v>290</v>
      </c>
      <c r="C12" s="26">
        <f t="shared" si="3"/>
        <v>10</v>
      </c>
      <c r="D12" s="27">
        <v>10</v>
      </c>
      <c r="E12" s="27">
        <v>0</v>
      </c>
      <c r="F12" s="27">
        <v>0</v>
      </c>
      <c r="G12" s="27">
        <v>0</v>
      </c>
      <c r="H12" s="26">
        <f t="shared" si="4"/>
        <v>0</v>
      </c>
      <c r="I12" s="27">
        <v>0</v>
      </c>
      <c r="J12" s="27">
        <v>0</v>
      </c>
      <c r="K12" s="27">
        <v>0</v>
      </c>
      <c r="L12" s="27">
        <v>0</v>
      </c>
      <c r="M12" s="28">
        <f t="shared" si="1"/>
        <v>0</v>
      </c>
      <c r="N12" s="28">
        <f t="shared" si="2"/>
        <v>0</v>
      </c>
      <c r="O12" s="28" t="str">
        <f t="shared" si="2"/>
        <v>-</v>
      </c>
      <c r="P12" s="28" t="str">
        <f t="shared" si="2"/>
        <v>-</v>
      </c>
    </row>
    <row r="13" spans="1:17" s="29" customFormat="1" ht="30" outlineLevel="3" x14ac:dyDescent="0.25">
      <c r="A13" s="24"/>
      <c r="B13" s="25" t="s">
        <v>291</v>
      </c>
      <c r="C13" s="26">
        <f t="shared" si="3"/>
        <v>60</v>
      </c>
      <c r="D13" s="27">
        <v>60</v>
      </c>
      <c r="E13" s="27">
        <v>0</v>
      </c>
      <c r="F13" s="27">
        <v>0</v>
      </c>
      <c r="G13" s="27">
        <v>0</v>
      </c>
      <c r="H13" s="26">
        <f t="shared" si="4"/>
        <v>0</v>
      </c>
      <c r="I13" s="27">
        <v>0</v>
      </c>
      <c r="J13" s="27">
        <v>0</v>
      </c>
      <c r="K13" s="27">
        <v>0</v>
      </c>
      <c r="L13" s="27">
        <v>0</v>
      </c>
      <c r="M13" s="28">
        <f t="shared" si="1"/>
        <v>0</v>
      </c>
      <c r="N13" s="28">
        <f t="shared" si="2"/>
        <v>0</v>
      </c>
      <c r="O13" s="28" t="str">
        <f t="shared" si="2"/>
        <v>-</v>
      </c>
      <c r="P13" s="28" t="str">
        <f t="shared" si="2"/>
        <v>-</v>
      </c>
      <c r="Q13" s="101"/>
    </row>
    <row r="14" spans="1:17" s="29" customFormat="1" ht="30" outlineLevel="3" x14ac:dyDescent="0.25">
      <c r="A14" s="24"/>
      <c r="B14" s="25" t="s">
        <v>292</v>
      </c>
      <c r="C14" s="26">
        <f t="shared" si="3"/>
        <v>30</v>
      </c>
      <c r="D14" s="27">
        <v>30</v>
      </c>
      <c r="E14" s="27">
        <v>0</v>
      </c>
      <c r="F14" s="27">
        <v>0</v>
      </c>
      <c r="G14" s="27">
        <v>0</v>
      </c>
      <c r="H14" s="26">
        <f t="shared" si="4"/>
        <v>0</v>
      </c>
      <c r="I14" s="27">
        <v>0</v>
      </c>
      <c r="J14" s="27">
        <v>0</v>
      </c>
      <c r="K14" s="27">
        <v>0</v>
      </c>
      <c r="L14" s="27">
        <v>0</v>
      </c>
      <c r="M14" s="28">
        <f t="shared" si="1"/>
        <v>0</v>
      </c>
      <c r="N14" s="28">
        <f t="shared" si="2"/>
        <v>0</v>
      </c>
      <c r="O14" s="28" t="str">
        <f t="shared" si="2"/>
        <v>-</v>
      </c>
      <c r="P14" s="28" t="str">
        <f t="shared" si="2"/>
        <v>-</v>
      </c>
      <c r="Q14" s="85"/>
    </row>
    <row r="15" spans="1:17" s="29" customFormat="1" ht="45" outlineLevel="3" x14ac:dyDescent="0.25">
      <c r="A15" s="24"/>
      <c r="B15" s="25" t="s">
        <v>293</v>
      </c>
      <c r="C15" s="26">
        <f t="shared" si="3"/>
        <v>10</v>
      </c>
      <c r="D15" s="27">
        <v>10</v>
      </c>
      <c r="E15" s="27">
        <v>0</v>
      </c>
      <c r="F15" s="27">
        <v>0</v>
      </c>
      <c r="G15" s="27">
        <v>0</v>
      </c>
      <c r="H15" s="26">
        <f t="shared" si="4"/>
        <v>0</v>
      </c>
      <c r="I15" s="27">
        <v>0</v>
      </c>
      <c r="J15" s="27">
        <v>0</v>
      </c>
      <c r="K15" s="27">
        <v>0</v>
      </c>
      <c r="L15" s="27">
        <v>0</v>
      </c>
      <c r="M15" s="28">
        <f t="shared" si="1"/>
        <v>0</v>
      </c>
      <c r="N15" s="28">
        <f t="shared" si="2"/>
        <v>0</v>
      </c>
      <c r="O15" s="28" t="str">
        <f t="shared" si="2"/>
        <v>-</v>
      </c>
      <c r="P15" s="28" t="str">
        <f t="shared" si="2"/>
        <v>-</v>
      </c>
      <c r="Q15" s="85"/>
    </row>
    <row r="16" spans="1:17" s="39" customFormat="1" ht="72" customHeight="1" outlineLevel="1" x14ac:dyDescent="0.25">
      <c r="A16" s="38">
        <v>2</v>
      </c>
      <c r="B16" s="13" t="s">
        <v>213</v>
      </c>
      <c r="C16" s="14">
        <f t="shared" si="3"/>
        <v>7728.1</v>
      </c>
      <c r="D16" s="14">
        <f>D17+D20</f>
        <v>5268.1</v>
      </c>
      <c r="E16" s="15">
        <f>E17+E20</f>
        <v>2460</v>
      </c>
      <c r="F16" s="15">
        <f>F17+F20</f>
        <v>0</v>
      </c>
      <c r="G16" s="15">
        <f>G17+G20</f>
        <v>0</v>
      </c>
      <c r="H16" s="14">
        <f t="shared" si="4"/>
        <v>1603</v>
      </c>
      <c r="I16" s="14">
        <f>I17+I20</f>
        <v>1603</v>
      </c>
      <c r="J16" s="15">
        <f>J17+J20</f>
        <v>0</v>
      </c>
      <c r="K16" s="15">
        <f>K17+K20</f>
        <v>0</v>
      </c>
      <c r="L16" s="15">
        <f>L17+L20</f>
        <v>0</v>
      </c>
      <c r="M16" s="14">
        <f t="shared" si="1"/>
        <v>20.742485216288607</v>
      </c>
      <c r="N16" s="14">
        <f t="shared" ref="N16:P17" si="7">IFERROR(I16/D16*100,"-")</f>
        <v>30.428427706383705</v>
      </c>
      <c r="O16" s="14">
        <f t="shared" si="7"/>
        <v>0</v>
      </c>
      <c r="P16" s="14" t="str">
        <f t="shared" si="7"/>
        <v>-</v>
      </c>
      <c r="Q16" s="144"/>
    </row>
    <row r="17" spans="1:17" s="23" customFormat="1" ht="94.5" outlineLevel="2" x14ac:dyDescent="0.25">
      <c r="A17" s="36"/>
      <c r="B17" s="18" t="s">
        <v>217</v>
      </c>
      <c r="C17" s="19">
        <f t="shared" ref="C17:C33" si="8">SUM(D17:G17)</f>
        <v>50</v>
      </c>
      <c r="D17" s="21">
        <f>SUM(D18:D19)</f>
        <v>50</v>
      </c>
      <c r="E17" s="21">
        <f>SUM(E18:E19)</f>
        <v>0</v>
      </c>
      <c r="F17" s="21">
        <f>SUM(F18:F19)</f>
        <v>0</v>
      </c>
      <c r="G17" s="21">
        <f>SUM(G18:G19)</f>
        <v>0</v>
      </c>
      <c r="H17" s="19">
        <f t="shared" ref="H17:H33" si="9">SUM(I17:L17)</f>
        <v>20</v>
      </c>
      <c r="I17" s="21">
        <f>SUM(I18:I19)</f>
        <v>20</v>
      </c>
      <c r="J17" s="21">
        <f>SUM(J18:J19)</f>
        <v>0</v>
      </c>
      <c r="K17" s="21">
        <f>SUM(K18:K19)</f>
        <v>0</v>
      </c>
      <c r="L17" s="21">
        <f>SUM(L18:L19)</f>
        <v>0</v>
      </c>
      <c r="M17" s="22">
        <f t="shared" si="1"/>
        <v>40</v>
      </c>
      <c r="N17" s="22">
        <f t="shared" si="7"/>
        <v>40</v>
      </c>
      <c r="O17" s="22" t="str">
        <f t="shared" si="7"/>
        <v>-</v>
      </c>
      <c r="P17" s="22" t="str">
        <f t="shared" si="7"/>
        <v>-</v>
      </c>
      <c r="Q17" s="92"/>
    </row>
    <row r="18" spans="1:17" s="29" customFormat="1" ht="40.5" outlineLevel="3" x14ac:dyDescent="0.25">
      <c r="A18" s="34"/>
      <c r="B18" s="37" t="s">
        <v>287</v>
      </c>
      <c r="C18" s="26">
        <f t="shared" si="8"/>
        <v>30</v>
      </c>
      <c r="D18" s="27">
        <v>30</v>
      </c>
      <c r="E18" s="27">
        <v>0</v>
      </c>
      <c r="F18" s="27">
        <v>0</v>
      </c>
      <c r="G18" s="27">
        <v>0</v>
      </c>
      <c r="H18" s="26">
        <f t="shared" si="9"/>
        <v>20</v>
      </c>
      <c r="I18" s="27">
        <v>20</v>
      </c>
      <c r="J18" s="27">
        <v>0</v>
      </c>
      <c r="K18" s="27">
        <v>0</v>
      </c>
      <c r="L18" s="27">
        <v>0</v>
      </c>
      <c r="M18" s="28">
        <f t="shared" ref="M18:M19" si="10">IFERROR(H18/C18*100,"-")</f>
        <v>66.666666666666657</v>
      </c>
      <c r="N18" s="28">
        <f t="shared" ref="N18:N19" si="11">IFERROR(I18/D18*100,"-")</f>
        <v>66.666666666666657</v>
      </c>
      <c r="O18" s="28" t="str">
        <f t="shared" ref="O18:O19" si="12">IFERROR(J18/E18*100,"-")</f>
        <v>-</v>
      </c>
      <c r="P18" s="28" t="str">
        <f t="shared" ref="P18:P19" si="13">IFERROR(K18/F18*100,"-")</f>
        <v>-</v>
      </c>
      <c r="Q18" s="101" t="s">
        <v>1067</v>
      </c>
    </row>
    <row r="19" spans="1:17" s="29" customFormat="1" ht="27" outlineLevel="3" x14ac:dyDescent="0.25">
      <c r="A19" s="34"/>
      <c r="B19" s="37" t="s">
        <v>288</v>
      </c>
      <c r="C19" s="26">
        <f t="shared" si="8"/>
        <v>20</v>
      </c>
      <c r="D19" s="27">
        <v>20</v>
      </c>
      <c r="E19" s="27">
        <v>0</v>
      </c>
      <c r="F19" s="27">
        <v>0</v>
      </c>
      <c r="G19" s="27">
        <v>0</v>
      </c>
      <c r="H19" s="26">
        <f t="shared" si="9"/>
        <v>0</v>
      </c>
      <c r="I19" s="27">
        <v>0</v>
      </c>
      <c r="J19" s="27">
        <v>0</v>
      </c>
      <c r="K19" s="27">
        <v>0</v>
      </c>
      <c r="L19" s="27">
        <v>0</v>
      </c>
      <c r="M19" s="28">
        <f t="shared" si="10"/>
        <v>0</v>
      </c>
      <c r="N19" s="28">
        <f t="shared" si="11"/>
        <v>0</v>
      </c>
      <c r="O19" s="28" t="str">
        <f t="shared" si="12"/>
        <v>-</v>
      </c>
      <c r="P19" s="28" t="str">
        <f t="shared" si="13"/>
        <v>-</v>
      </c>
      <c r="Q19" s="101" t="s">
        <v>1068</v>
      </c>
    </row>
    <row r="20" spans="1:17" s="23" customFormat="1" ht="89.25" customHeight="1" outlineLevel="2" x14ac:dyDescent="0.25">
      <c r="A20" s="36"/>
      <c r="B20" s="18" t="s">
        <v>218</v>
      </c>
      <c r="C20" s="19">
        <f t="shared" si="8"/>
        <v>7678.1</v>
      </c>
      <c r="D20" s="40">
        <f>SUM(D21:D25)</f>
        <v>5218.1000000000004</v>
      </c>
      <c r="E20" s="40">
        <f t="shared" ref="E20:G20" si="14">SUM(E21:E25)</f>
        <v>2460</v>
      </c>
      <c r="F20" s="40">
        <f t="shared" si="14"/>
        <v>0</v>
      </c>
      <c r="G20" s="40">
        <f t="shared" si="14"/>
        <v>0</v>
      </c>
      <c r="H20" s="19">
        <f>SUM(I20:L20)</f>
        <v>1583</v>
      </c>
      <c r="I20" s="21">
        <f>SUM(I21:I25)</f>
        <v>1583</v>
      </c>
      <c r="J20" s="21">
        <f t="shared" ref="J20:L20" si="15">SUM(J21:J25)</f>
        <v>0</v>
      </c>
      <c r="K20" s="21">
        <f t="shared" si="15"/>
        <v>0</v>
      </c>
      <c r="L20" s="21">
        <f t="shared" si="15"/>
        <v>0</v>
      </c>
      <c r="M20" s="22">
        <f>IFERROR(H20/C20*100,"-")</f>
        <v>20.617079746291399</v>
      </c>
      <c r="N20" s="22">
        <f>IFERROR(I20/D20*100,"-")</f>
        <v>30.336712596538966</v>
      </c>
      <c r="O20" s="22">
        <f>IFERROR(J20/E20*100,"-")</f>
        <v>0</v>
      </c>
      <c r="P20" s="22" t="str">
        <f>IFERROR(K20/F20*100,"-")</f>
        <v>-</v>
      </c>
      <c r="Q20" s="92"/>
    </row>
    <row r="21" spans="1:17" s="29" customFormat="1" ht="30" outlineLevel="3" x14ac:dyDescent="0.25">
      <c r="A21" s="34"/>
      <c r="B21" s="25" t="s">
        <v>871</v>
      </c>
      <c r="C21" s="26">
        <f t="shared" si="8"/>
        <v>1172.3</v>
      </c>
      <c r="D21" s="27">
        <v>1172.3</v>
      </c>
      <c r="E21" s="27">
        <v>0</v>
      </c>
      <c r="F21" s="27">
        <v>0</v>
      </c>
      <c r="G21" s="27">
        <v>0</v>
      </c>
      <c r="H21" s="26">
        <f t="shared" si="9"/>
        <v>367</v>
      </c>
      <c r="I21" s="27">
        <v>367</v>
      </c>
      <c r="J21" s="27">
        <v>0</v>
      </c>
      <c r="K21" s="27">
        <v>0</v>
      </c>
      <c r="L21" s="27">
        <v>0</v>
      </c>
      <c r="M21" s="35">
        <f>IFERROR(H21/C21*100,"-")</f>
        <v>31.305979698029518</v>
      </c>
      <c r="N21" s="35">
        <f>IFERROR(I21/D21*100,"-")</f>
        <v>31.305979698029518</v>
      </c>
      <c r="O21" s="35" t="str">
        <f t="shared" ref="O21:P21" si="16">IFERROR(J21/E21*100,"-")</f>
        <v>-</v>
      </c>
      <c r="P21" s="35" t="str">
        <f t="shared" si="16"/>
        <v>-</v>
      </c>
      <c r="Q21" s="85" t="s">
        <v>478</v>
      </c>
    </row>
    <row r="22" spans="1:17" s="29" customFormat="1" outlineLevel="3" x14ac:dyDescent="0.25">
      <c r="A22" s="34"/>
      <c r="B22" s="25" t="s">
        <v>270</v>
      </c>
      <c r="C22" s="26">
        <f t="shared" si="8"/>
        <v>240</v>
      </c>
      <c r="D22" s="27">
        <v>240</v>
      </c>
      <c r="E22" s="27">
        <v>0</v>
      </c>
      <c r="F22" s="27">
        <v>0</v>
      </c>
      <c r="G22" s="27">
        <v>0</v>
      </c>
      <c r="H22" s="26">
        <f t="shared" si="9"/>
        <v>177</v>
      </c>
      <c r="I22" s="27">
        <v>177</v>
      </c>
      <c r="J22" s="27">
        <v>0</v>
      </c>
      <c r="K22" s="27">
        <v>0</v>
      </c>
      <c r="L22" s="27">
        <v>0</v>
      </c>
      <c r="M22" s="35">
        <f t="shared" ref="M22:M25" si="17">IFERROR(H22/C22*100,"-")</f>
        <v>73.75</v>
      </c>
      <c r="N22" s="35">
        <f t="shared" ref="N22:N25" si="18">IFERROR(I22/D22*100,"-")</f>
        <v>73.75</v>
      </c>
      <c r="O22" s="35" t="str">
        <f t="shared" ref="O22:O25" si="19">IFERROR(J22/E22*100,"-")</f>
        <v>-</v>
      </c>
      <c r="P22" s="35" t="str">
        <f t="shared" ref="P22:P25" si="20">IFERROR(K22/F22*100,"-")</f>
        <v>-</v>
      </c>
      <c r="Q22" s="101" t="s">
        <v>1068</v>
      </c>
    </row>
    <row r="23" spans="1:17" s="29" customFormat="1" ht="45" outlineLevel="3" x14ac:dyDescent="0.25">
      <c r="A23" s="34"/>
      <c r="B23" s="25" t="s">
        <v>286</v>
      </c>
      <c r="C23" s="26">
        <f t="shared" si="8"/>
        <v>2823.3</v>
      </c>
      <c r="D23" s="27">
        <v>2823.3</v>
      </c>
      <c r="E23" s="27">
        <v>0</v>
      </c>
      <c r="F23" s="27">
        <v>0</v>
      </c>
      <c r="G23" s="27">
        <v>0</v>
      </c>
      <c r="H23" s="26">
        <f t="shared" si="9"/>
        <v>581.5</v>
      </c>
      <c r="I23" s="27">
        <v>581.5</v>
      </c>
      <c r="J23" s="27">
        <v>0</v>
      </c>
      <c r="K23" s="27">
        <v>0</v>
      </c>
      <c r="L23" s="27">
        <v>0</v>
      </c>
      <c r="M23" s="35">
        <f t="shared" si="17"/>
        <v>20.596465129458434</v>
      </c>
      <c r="N23" s="35">
        <f t="shared" si="18"/>
        <v>20.596465129458434</v>
      </c>
      <c r="O23" s="35" t="str">
        <f t="shared" si="19"/>
        <v>-</v>
      </c>
      <c r="P23" s="35" t="str">
        <f t="shared" si="20"/>
        <v>-</v>
      </c>
      <c r="Q23" s="101" t="s">
        <v>1068</v>
      </c>
    </row>
    <row r="24" spans="1:17" s="29" customFormat="1" ht="47.25" customHeight="1" outlineLevel="3" x14ac:dyDescent="0.25">
      <c r="A24" s="34"/>
      <c r="B24" s="25" t="s">
        <v>308</v>
      </c>
      <c r="C24" s="26">
        <f t="shared" ref="C24" si="21">SUM(D24:G24)</f>
        <v>2589.5</v>
      </c>
      <c r="D24" s="27">
        <v>129.5</v>
      </c>
      <c r="E24" s="27">
        <v>2460</v>
      </c>
      <c r="F24" s="27">
        <v>0</v>
      </c>
      <c r="G24" s="27">
        <v>0</v>
      </c>
      <c r="H24" s="26">
        <f t="shared" ref="H24" si="22">SUM(I24:L24)</f>
        <v>0</v>
      </c>
      <c r="I24" s="27">
        <v>0</v>
      </c>
      <c r="J24" s="27">
        <v>0</v>
      </c>
      <c r="K24" s="27">
        <v>0</v>
      </c>
      <c r="L24" s="27">
        <v>0</v>
      </c>
      <c r="M24" s="35">
        <f t="shared" ref="M24" si="23">IFERROR(H24/C24*100,"-")</f>
        <v>0</v>
      </c>
      <c r="N24" s="35">
        <f t="shared" ref="N24" si="24">IFERROR(I24/D24*100,"-")</f>
        <v>0</v>
      </c>
      <c r="O24" s="35">
        <f t="shared" ref="O24" si="25">IFERROR(J24/E24*100,"-")</f>
        <v>0</v>
      </c>
      <c r="P24" s="35" t="str">
        <f t="shared" ref="P24" si="26">IFERROR(K24/F24*100,"-")</f>
        <v>-</v>
      </c>
      <c r="Q24" s="101" t="s">
        <v>1068</v>
      </c>
    </row>
    <row r="25" spans="1:17" s="29" customFormat="1" ht="57.75" customHeight="1" outlineLevel="3" x14ac:dyDescent="0.25">
      <c r="A25" s="34"/>
      <c r="B25" s="25" t="s">
        <v>325</v>
      </c>
      <c r="C25" s="26">
        <f t="shared" si="8"/>
        <v>853</v>
      </c>
      <c r="D25" s="27">
        <v>853</v>
      </c>
      <c r="E25" s="27">
        <v>0</v>
      </c>
      <c r="F25" s="27">
        <v>0</v>
      </c>
      <c r="G25" s="27">
        <v>0</v>
      </c>
      <c r="H25" s="26">
        <f t="shared" si="9"/>
        <v>457.5</v>
      </c>
      <c r="I25" s="27">
        <v>457.5</v>
      </c>
      <c r="J25" s="27">
        <v>0</v>
      </c>
      <c r="K25" s="27">
        <v>0</v>
      </c>
      <c r="L25" s="27">
        <v>0</v>
      </c>
      <c r="M25" s="35">
        <f t="shared" si="17"/>
        <v>53.634232121922629</v>
      </c>
      <c r="N25" s="35">
        <f t="shared" si="18"/>
        <v>53.634232121922629</v>
      </c>
      <c r="O25" s="35" t="str">
        <f t="shared" si="19"/>
        <v>-</v>
      </c>
      <c r="P25" s="35" t="str">
        <f t="shared" si="20"/>
        <v>-</v>
      </c>
      <c r="Q25" s="101" t="s">
        <v>479</v>
      </c>
    </row>
    <row r="26" spans="1:17" s="16" customFormat="1" ht="42.75" customHeight="1" outlineLevel="1" x14ac:dyDescent="0.25">
      <c r="A26" s="272">
        <v>3</v>
      </c>
      <c r="B26" s="13" t="s">
        <v>214</v>
      </c>
      <c r="C26" s="14">
        <f t="shared" si="8"/>
        <v>53.8</v>
      </c>
      <c r="D26" s="14">
        <f>D27</f>
        <v>53.8</v>
      </c>
      <c r="E26" s="14">
        <f>E27</f>
        <v>0</v>
      </c>
      <c r="F26" s="14">
        <f>F27</f>
        <v>0</v>
      </c>
      <c r="G26" s="14">
        <f>G27</f>
        <v>0</v>
      </c>
      <c r="H26" s="14">
        <f t="shared" si="9"/>
        <v>25.4</v>
      </c>
      <c r="I26" s="14">
        <f>I27</f>
        <v>25.4</v>
      </c>
      <c r="J26" s="14">
        <f>J27</f>
        <v>0</v>
      </c>
      <c r="K26" s="14">
        <f>K27</f>
        <v>0</v>
      </c>
      <c r="L26" s="14">
        <f>L27</f>
        <v>0</v>
      </c>
      <c r="M26" s="14">
        <f t="shared" ref="M26:P52" si="27">IFERROR(H26/C26*100,"-")</f>
        <v>47.211895910780669</v>
      </c>
      <c r="N26" s="14">
        <f t="shared" si="27"/>
        <v>47.211895910780669</v>
      </c>
      <c r="O26" s="14" t="str">
        <f t="shared" si="27"/>
        <v>-</v>
      </c>
      <c r="P26" s="14" t="str">
        <f t="shared" si="27"/>
        <v>-</v>
      </c>
      <c r="Q26" s="144"/>
    </row>
    <row r="27" spans="1:17" s="23" customFormat="1" ht="84.75" customHeight="1" outlineLevel="2" x14ac:dyDescent="0.25">
      <c r="A27" s="313"/>
      <c r="B27" s="18" t="s">
        <v>219</v>
      </c>
      <c r="C27" s="19" t="s">
        <v>946</v>
      </c>
      <c r="D27" s="19">
        <f>D28+D29</f>
        <v>53.8</v>
      </c>
      <c r="E27" s="19">
        <f>E28+E29</f>
        <v>0</v>
      </c>
      <c r="F27" s="19">
        <f>F28+F29</f>
        <v>0</v>
      </c>
      <c r="G27" s="19">
        <f>G28+G29</f>
        <v>0</v>
      </c>
      <c r="H27" s="19">
        <f t="shared" si="9"/>
        <v>25.4</v>
      </c>
      <c r="I27" s="19">
        <f>I28+I29</f>
        <v>25.4</v>
      </c>
      <c r="J27" s="19">
        <f>J28+J29</f>
        <v>0</v>
      </c>
      <c r="K27" s="19">
        <f>K28+K29</f>
        <v>0</v>
      </c>
      <c r="L27" s="19">
        <f>L28+L29</f>
        <v>0</v>
      </c>
      <c r="M27" s="22" t="str">
        <f t="shared" si="27"/>
        <v>-</v>
      </c>
      <c r="N27" s="22">
        <f t="shared" si="27"/>
        <v>47.211895910780669</v>
      </c>
      <c r="O27" s="22" t="str">
        <f t="shared" si="27"/>
        <v>-</v>
      </c>
      <c r="P27" s="22" t="str">
        <f t="shared" si="27"/>
        <v>-</v>
      </c>
      <c r="Q27" s="92"/>
    </row>
    <row r="28" spans="1:17" s="29" customFormat="1" ht="40.5" outlineLevel="3" x14ac:dyDescent="0.25">
      <c r="A28" s="314"/>
      <c r="B28" s="37" t="s">
        <v>113</v>
      </c>
      <c r="C28" s="26">
        <f t="shared" si="8"/>
        <v>28.4</v>
      </c>
      <c r="D28" s="26">
        <v>28.4</v>
      </c>
      <c r="E28" s="26">
        <v>0</v>
      </c>
      <c r="F28" s="26">
        <v>0</v>
      </c>
      <c r="G28" s="26">
        <v>0</v>
      </c>
      <c r="H28" s="26">
        <f t="shared" si="9"/>
        <v>0</v>
      </c>
      <c r="I28" s="26">
        <v>0</v>
      </c>
      <c r="J28" s="26">
        <v>0</v>
      </c>
      <c r="K28" s="26">
        <v>0</v>
      </c>
      <c r="L28" s="26">
        <v>0</v>
      </c>
      <c r="M28" s="28">
        <f t="shared" si="27"/>
        <v>0</v>
      </c>
      <c r="N28" s="28">
        <f t="shared" si="27"/>
        <v>0</v>
      </c>
      <c r="O28" s="28" t="str">
        <f t="shared" si="27"/>
        <v>-</v>
      </c>
      <c r="P28" s="28" t="str">
        <f t="shared" si="27"/>
        <v>-</v>
      </c>
      <c r="Q28" s="101" t="s">
        <v>1070</v>
      </c>
    </row>
    <row r="29" spans="1:17" s="29" customFormat="1" ht="45" outlineLevel="3" x14ac:dyDescent="0.25">
      <c r="A29" s="314"/>
      <c r="B29" s="37" t="s">
        <v>280</v>
      </c>
      <c r="C29" s="26">
        <f t="shared" si="8"/>
        <v>25.4</v>
      </c>
      <c r="D29" s="26">
        <v>25.4</v>
      </c>
      <c r="E29" s="26">
        <v>0</v>
      </c>
      <c r="F29" s="26">
        <v>0</v>
      </c>
      <c r="G29" s="26">
        <v>0</v>
      </c>
      <c r="H29" s="26">
        <f t="shared" si="9"/>
        <v>25.4</v>
      </c>
      <c r="I29" s="26">
        <v>25.4</v>
      </c>
      <c r="J29" s="26">
        <v>0</v>
      </c>
      <c r="K29" s="26">
        <v>0</v>
      </c>
      <c r="L29" s="26">
        <v>0</v>
      </c>
      <c r="M29" s="28">
        <f t="shared" si="27"/>
        <v>100</v>
      </c>
      <c r="N29" s="28">
        <f t="shared" si="27"/>
        <v>100</v>
      </c>
      <c r="O29" s="28" t="str">
        <f t="shared" si="27"/>
        <v>-</v>
      </c>
      <c r="P29" s="28" t="str">
        <f t="shared" si="27"/>
        <v>-</v>
      </c>
      <c r="Q29" s="101" t="s">
        <v>1071</v>
      </c>
    </row>
    <row r="30" spans="1:17" s="41" customFormat="1" ht="32.25" customHeight="1" x14ac:dyDescent="0.25">
      <c r="A30" s="358"/>
      <c r="B30" s="280" t="s">
        <v>220</v>
      </c>
      <c r="C30" s="281">
        <f t="shared" ref="C30:L30" si="28">C31+C34+C41</f>
        <v>4413.2</v>
      </c>
      <c r="D30" s="281">
        <f t="shared" si="28"/>
        <v>4413.2</v>
      </c>
      <c r="E30" s="281">
        <f t="shared" si="28"/>
        <v>0</v>
      </c>
      <c r="F30" s="281">
        <f t="shared" si="28"/>
        <v>0</v>
      </c>
      <c r="G30" s="281">
        <f t="shared" si="28"/>
        <v>0</v>
      </c>
      <c r="H30" s="281">
        <f t="shared" si="28"/>
        <v>1111.2</v>
      </c>
      <c r="I30" s="281">
        <f t="shared" si="28"/>
        <v>1111.2</v>
      </c>
      <c r="J30" s="281">
        <f t="shared" si="28"/>
        <v>0</v>
      </c>
      <c r="K30" s="281">
        <f t="shared" si="28"/>
        <v>0</v>
      </c>
      <c r="L30" s="281">
        <f t="shared" si="28"/>
        <v>0</v>
      </c>
      <c r="M30" s="28">
        <f t="shared" si="27"/>
        <v>25.179008429257681</v>
      </c>
      <c r="N30" s="28">
        <f t="shared" si="27"/>
        <v>25.179008429257681</v>
      </c>
      <c r="O30" s="28" t="str">
        <f t="shared" si="27"/>
        <v>-</v>
      </c>
      <c r="P30" s="28" t="str">
        <f t="shared" si="27"/>
        <v>-</v>
      </c>
      <c r="Q30" s="317"/>
    </row>
    <row r="31" spans="1:17" s="16" customFormat="1" ht="87" customHeight="1" outlineLevel="1" x14ac:dyDescent="0.25">
      <c r="A31" s="272">
        <v>4</v>
      </c>
      <c r="B31" s="13" t="s">
        <v>221</v>
      </c>
      <c r="C31" s="14">
        <f>SUM(D31:G31)</f>
        <v>120</v>
      </c>
      <c r="D31" s="14">
        <f>SUM(D32:D33)</f>
        <v>120</v>
      </c>
      <c r="E31" s="14">
        <f>SUM(E32:E33)</f>
        <v>0</v>
      </c>
      <c r="F31" s="14">
        <f>SUM(F32:F33)</f>
        <v>0</v>
      </c>
      <c r="G31" s="14">
        <f>SUM(G32:G33)</f>
        <v>0</v>
      </c>
      <c r="H31" s="14">
        <f t="shared" si="9"/>
        <v>100</v>
      </c>
      <c r="I31" s="14">
        <f>SUM(I32:I33)</f>
        <v>100</v>
      </c>
      <c r="J31" s="14">
        <f>SUM(J32:J33)</f>
        <v>0</v>
      </c>
      <c r="K31" s="14">
        <f>SUM(K32:K33)</f>
        <v>0</v>
      </c>
      <c r="L31" s="14">
        <f>SUM(L32:L33)</f>
        <v>0</v>
      </c>
      <c r="M31" s="14">
        <f t="shared" si="27"/>
        <v>83.333333333333343</v>
      </c>
      <c r="N31" s="14">
        <f t="shared" si="27"/>
        <v>83.333333333333343</v>
      </c>
      <c r="O31" s="14" t="str">
        <f t="shared" si="27"/>
        <v>-</v>
      </c>
      <c r="P31" s="14" t="str">
        <f t="shared" si="27"/>
        <v>-</v>
      </c>
      <c r="Q31" s="144" t="s">
        <v>1088</v>
      </c>
    </row>
    <row r="32" spans="1:17" s="23" customFormat="1" ht="114.75" outlineLevel="3" x14ac:dyDescent="0.25">
      <c r="A32" s="53"/>
      <c r="B32" s="270" t="s">
        <v>222</v>
      </c>
      <c r="C32" s="19">
        <f t="shared" si="8"/>
        <v>40</v>
      </c>
      <c r="D32" s="19">
        <v>40</v>
      </c>
      <c r="E32" s="19">
        <v>0</v>
      </c>
      <c r="F32" s="19">
        <v>0</v>
      </c>
      <c r="G32" s="19">
        <v>0</v>
      </c>
      <c r="H32" s="19">
        <f t="shared" si="9"/>
        <v>40</v>
      </c>
      <c r="I32" s="19">
        <v>40</v>
      </c>
      <c r="J32" s="19">
        <v>0</v>
      </c>
      <c r="K32" s="19">
        <v>0</v>
      </c>
      <c r="L32" s="19">
        <v>0</v>
      </c>
      <c r="M32" s="22">
        <f t="shared" si="27"/>
        <v>100</v>
      </c>
      <c r="N32" s="22">
        <f t="shared" si="27"/>
        <v>100</v>
      </c>
      <c r="O32" s="22" t="str">
        <f t="shared" si="27"/>
        <v>-</v>
      </c>
      <c r="P32" s="22" t="str">
        <f t="shared" si="27"/>
        <v>-</v>
      </c>
      <c r="Q32" s="92"/>
    </row>
    <row r="33" spans="1:33" s="23" customFormat="1" ht="89.25" outlineLevel="3" x14ac:dyDescent="0.25">
      <c r="A33" s="271"/>
      <c r="B33" s="260" t="s">
        <v>223</v>
      </c>
      <c r="C33" s="19">
        <f t="shared" si="8"/>
        <v>80</v>
      </c>
      <c r="D33" s="19">
        <v>80</v>
      </c>
      <c r="E33" s="19">
        <v>0</v>
      </c>
      <c r="F33" s="19">
        <v>0</v>
      </c>
      <c r="G33" s="19">
        <v>0</v>
      </c>
      <c r="H33" s="19">
        <f t="shared" si="9"/>
        <v>60</v>
      </c>
      <c r="I33" s="19">
        <v>60</v>
      </c>
      <c r="J33" s="19">
        <v>0</v>
      </c>
      <c r="K33" s="19">
        <v>0</v>
      </c>
      <c r="L33" s="19">
        <v>0</v>
      </c>
      <c r="M33" s="22">
        <f t="shared" si="27"/>
        <v>75</v>
      </c>
      <c r="N33" s="22">
        <f t="shared" si="27"/>
        <v>75</v>
      </c>
      <c r="O33" s="22" t="str">
        <f t="shared" si="27"/>
        <v>-</v>
      </c>
      <c r="P33" s="22" t="str">
        <f t="shared" si="27"/>
        <v>-</v>
      </c>
      <c r="Q33" s="92"/>
    </row>
    <row r="34" spans="1:33" s="16" customFormat="1" ht="73.5" customHeight="1" outlineLevel="1" x14ac:dyDescent="0.25">
      <c r="A34" s="46">
        <v>5</v>
      </c>
      <c r="B34" s="13" t="s">
        <v>224</v>
      </c>
      <c r="C34" s="14">
        <f t="shared" ref="C34:C44" si="29">SUM(D34:G34)</f>
        <v>4256.2</v>
      </c>
      <c r="D34" s="47">
        <f>D35+D36</f>
        <v>4256.2</v>
      </c>
      <c r="E34" s="47">
        <f>E35+E36</f>
        <v>0</v>
      </c>
      <c r="F34" s="47">
        <f>F35+F36</f>
        <v>0</v>
      </c>
      <c r="G34" s="47">
        <f>G35+G36</f>
        <v>0</v>
      </c>
      <c r="H34" s="14">
        <f t="shared" ref="H34:H44" si="30">SUM(I34:L34)</f>
        <v>1011.2</v>
      </c>
      <c r="I34" s="47">
        <f>I35+I36</f>
        <v>1011.2</v>
      </c>
      <c r="J34" s="47">
        <f>J35+J36</f>
        <v>0</v>
      </c>
      <c r="K34" s="47">
        <f>K35+K36</f>
        <v>0</v>
      </c>
      <c r="L34" s="47">
        <f>L35+L36</f>
        <v>0</v>
      </c>
      <c r="M34" s="14">
        <f t="shared" si="27"/>
        <v>23.758282035618631</v>
      </c>
      <c r="N34" s="14">
        <f t="shared" si="27"/>
        <v>23.758282035618631</v>
      </c>
      <c r="O34" s="14" t="str">
        <f t="shared" si="27"/>
        <v>-</v>
      </c>
      <c r="P34" s="14" t="str">
        <f t="shared" si="27"/>
        <v>-</v>
      </c>
      <c r="Q34" s="144"/>
    </row>
    <row r="35" spans="1:33" s="23" customFormat="1" ht="89.25" customHeight="1" outlineLevel="2" x14ac:dyDescent="0.25">
      <c r="A35" s="273"/>
      <c r="B35" s="260" t="s">
        <v>225</v>
      </c>
      <c r="C35" s="19">
        <f t="shared" si="29"/>
        <v>50</v>
      </c>
      <c r="D35" s="19">
        <v>50</v>
      </c>
      <c r="E35" s="19">
        <v>0</v>
      </c>
      <c r="F35" s="19">
        <v>0</v>
      </c>
      <c r="G35" s="19">
        <v>0</v>
      </c>
      <c r="H35" s="19">
        <f t="shared" si="30"/>
        <v>0</v>
      </c>
      <c r="I35" s="19">
        <v>0</v>
      </c>
      <c r="J35" s="19">
        <v>0</v>
      </c>
      <c r="K35" s="19">
        <v>0</v>
      </c>
      <c r="L35" s="19">
        <v>0</v>
      </c>
      <c r="M35" s="22">
        <f t="shared" si="27"/>
        <v>0</v>
      </c>
      <c r="N35" s="22">
        <f t="shared" si="27"/>
        <v>0</v>
      </c>
      <c r="O35" s="22" t="str">
        <f t="shared" si="27"/>
        <v>-</v>
      </c>
      <c r="P35" s="22" t="str">
        <f t="shared" si="27"/>
        <v>-</v>
      </c>
      <c r="Q35" s="92" t="s">
        <v>1087</v>
      </c>
    </row>
    <row r="36" spans="1:33" s="23" customFormat="1" ht="63.75" outlineLevel="2" x14ac:dyDescent="0.25">
      <c r="A36" s="273"/>
      <c r="B36" s="260" t="s">
        <v>226</v>
      </c>
      <c r="C36" s="19">
        <f>SUM(D36:G36)</f>
        <v>4206.2</v>
      </c>
      <c r="D36" s="19">
        <f>SUM(D37:D40)</f>
        <v>4206.2</v>
      </c>
      <c r="E36" s="19">
        <f t="shared" ref="E36:G36" si="31">SUM(E37:E40)</f>
        <v>0</v>
      </c>
      <c r="F36" s="19">
        <f t="shared" si="31"/>
        <v>0</v>
      </c>
      <c r="G36" s="19">
        <f t="shared" si="31"/>
        <v>0</v>
      </c>
      <c r="H36" s="19">
        <f t="shared" si="30"/>
        <v>1011.2</v>
      </c>
      <c r="I36" s="19">
        <f>SUM(I37:I40)</f>
        <v>1011.2</v>
      </c>
      <c r="J36" s="19">
        <f t="shared" ref="J36:L36" si="32">SUM(J37:J40)</f>
        <v>0</v>
      </c>
      <c r="K36" s="19">
        <f t="shared" si="32"/>
        <v>0</v>
      </c>
      <c r="L36" s="19">
        <f t="shared" si="32"/>
        <v>0</v>
      </c>
      <c r="M36" s="22">
        <f t="shared" si="27"/>
        <v>24.040701821121203</v>
      </c>
      <c r="N36" s="22">
        <f t="shared" si="27"/>
        <v>24.040701821121203</v>
      </c>
      <c r="O36" s="22" t="str">
        <f t="shared" si="27"/>
        <v>-</v>
      </c>
      <c r="P36" s="22" t="str">
        <f t="shared" si="27"/>
        <v>-</v>
      </c>
      <c r="Q36" s="276"/>
    </row>
    <row r="37" spans="1:33" s="29" customFormat="1" ht="30" outlineLevel="3" x14ac:dyDescent="0.25">
      <c r="A37" s="274"/>
      <c r="B37" s="259" t="s">
        <v>281</v>
      </c>
      <c r="C37" s="26">
        <f t="shared" si="29"/>
        <v>898</v>
      </c>
      <c r="D37" s="26">
        <v>898</v>
      </c>
      <c r="E37" s="26">
        <v>0</v>
      </c>
      <c r="F37" s="26">
        <v>0</v>
      </c>
      <c r="G37" s="26">
        <v>0</v>
      </c>
      <c r="H37" s="26">
        <f t="shared" si="30"/>
        <v>404.2</v>
      </c>
      <c r="I37" s="26">
        <v>404.2</v>
      </c>
      <c r="J37" s="26">
        <v>0</v>
      </c>
      <c r="K37" s="26">
        <v>0</v>
      </c>
      <c r="L37" s="26">
        <v>0</v>
      </c>
      <c r="M37" s="28">
        <f t="shared" ref="M37:M40" si="33">IFERROR(H37/C37*100,"-")</f>
        <v>45.011135857461021</v>
      </c>
      <c r="N37" s="28">
        <f t="shared" ref="N37:N40" si="34">IFERROR(I37/D37*100,"-")</f>
        <v>45.011135857461021</v>
      </c>
      <c r="O37" s="28" t="str">
        <f t="shared" ref="O37:O40" si="35">IFERROR(J37/E37*100,"-")</f>
        <v>-</v>
      </c>
      <c r="P37" s="28" t="str">
        <f t="shared" ref="P37:P40" si="36">IFERROR(K37/F37*100,"-")</f>
        <v>-</v>
      </c>
      <c r="Q37" s="101" t="s">
        <v>478</v>
      </c>
    </row>
    <row r="38" spans="1:33" s="29" customFormat="1" ht="15.75" outlineLevel="3" x14ac:dyDescent="0.25">
      <c r="A38" s="274"/>
      <c r="B38" s="259" t="s">
        <v>282</v>
      </c>
      <c r="C38" s="26">
        <f t="shared" si="29"/>
        <v>190</v>
      </c>
      <c r="D38" s="26">
        <v>190</v>
      </c>
      <c r="E38" s="26">
        <v>0</v>
      </c>
      <c r="F38" s="26">
        <v>0</v>
      </c>
      <c r="G38" s="26">
        <v>0</v>
      </c>
      <c r="H38" s="26">
        <f t="shared" si="30"/>
        <v>175</v>
      </c>
      <c r="I38" s="26">
        <v>175</v>
      </c>
      <c r="J38" s="26">
        <v>0</v>
      </c>
      <c r="K38" s="26">
        <v>0</v>
      </c>
      <c r="L38" s="26">
        <v>0</v>
      </c>
      <c r="M38" s="28">
        <f t="shared" si="33"/>
        <v>92.10526315789474</v>
      </c>
      <c r="N38" s="28">
        <f t="shared" si="34"/>
        <v>92.10526315789474</v>
      </c>
      <c r="O38" s="28" t="str">
        <f t="shared" si="35"/>
        <v>-</v>
      </c>
      <c r="P38" s="28" t="str">
        <f t="shared" si="36"/>
        <v>-</v>
      </c>
      <c r="Q38" s="101" t="s">
        <v>1087</v>
      </c>
    </row>
    <row r="39" spans="1:33" s="29" customFormat="1" ht="45" outlineLevel="3" x14ac:dyDescent="0.25">
      <c r="A39" s="274"/>
      <c r="B39" s="259" t="s">
        <v>272</v>
      </c>
      <c r="C39" s="26">
        <f t="shared" si="29"/>
        <v>3035.9</v>
      </c>
      <c r="D39" s="26">
        <v>3035.9</v>
      </c>
      <c r="E39" s="26">
        <v>0</v>
      </c>
      <c r="F39" s="26">
        <v>0</v>
      </c>
      <c r="G39" s="26">
        <v>0</v>
      </c>
      <c r="H39" s="26">
        <f>SUM(I39:L39)</f>
        <v>377.2</v>
      </c>
      <c r="I39" s="26">
        <v>377.2</v>
      </c>
      <c r="J39" s="26">
        <v>0</v>
      </c>
      <c r="K39" s="26">
        <v>0</v>
      </c>
      <c r="L39" s="26">
        <v>0</v>
      </c>
      <c r="M39" s="28">
        <f t="shared" si="33"/>
        <v>12.424651668368522</v>
      </c>
      <c r="N39" s="28">
        <f t="shared" si="34"/>
        <v>12.424651668368522</v>
      </c>
      <c r="O39" s="28" t="str">
        <f t="shared" si="35"/>
        <v>-</v>
      </c>
      <c r="P39" s="28" t="str">
        <f t="shared" si="36"/>
        <v>-</v>
      </c>
      <c r="Q39" s="275" t="s">
        <v>509</v>
      </c>
    </row>
    <row r="40" spans="1:33" s="29" customFormat="1" ht="53.25" customHeight="1" outlineLevel="3" x14ac:dyDescent="0.25">
      <c r="A40" s="274"/>
      <c r="B40" s="25" t="s">
        <v>324</v>
      </c>
      <c r="C40" s="26">
        <f t="shared" si="29"/>
        <v>82.3</v>
      </c>
      <c r="D40" s="26">
        <v>82.3</v>
      </c>
      <c r="E40" s="26">
        <v>0</v>
      </c>
      <c r="F40" s="26">
        <v>0</v>
      </c>
      <c r="G40" s="26">
        <v>0</v>
      </c>
      <c r="H40" s="26">
        <f>SUM(I40:L40)</f>
        <v>54.8</v>
      </c>
      <c r="I40" s="26">
        <v>54.8</v>
      </c>
      <c r="J40" s="26">
        <v>0</v>
      </c>
      <c r="K40" s="26">
        <v>0</v>
      </c>
      <c r="L40" s="26">
        <v>0</v>
      </c>
      <c r="M40" s="28">
        <f t="shared" si="33"/>
        <v>66.585662211421621</v>
      </c>
      <c r="N40" s="28">
        <f t="shared" si="34"/>
        <v>66.585662211421621</v>
      </c>
      <c r="O40" s="28" t="str">
        <f t="shared" si="35"/>
        <v>-</v>
      </c>
      <c r="P40" s="28" t="str">
        <f t="shared" si="36"/>
        <v>-</v>
      </c>
      <c r="Q40" s="85" t="s">
        <v>511</v>
      </c>
    </row>
    <row r="41" spans="1:33" s="16" customFormat="1" ht="47.25" customHeight="1" outlineLevel="1" x14ac:dyDescent="0.25">
      <c r="A41" s="46">
        <v>6</v>
      </c>
      <c r="B41" s="13" t="s">
        <v>227</v>
      </c>
      <c r="C41" s="14">
        <f t="shared" si="29"/>
        <v>37</v>
      </c>
      <c r="D41" s="47">
        <f>D42</f>
        <v>37</v>
      </c>
      <c r="E41" s="47">
        <f>E42</f>
        <v>0</v>
      </c>
      <c r="F41" s="47">
        <f>F42</f>
        <v>0</v>
      </c>
      <c r="G41" s="47">
        <f>G42</f>
        <v>0</v>
      </c>
      <c r="H41" s="14">
        <f t="shared" si="30"/>
        <v>0</v>
      </c>
      <c r="I41" s="47">
        <f>I42</f>
        <v>0</v>
      </c>
      <c r="J41" s="47">
        <f>J42</f>
        <v>0</v>
      </c>
      <c r="K41" s="47">
        <f>K42</f>
        <v>0</v>
      </c>
      <c r="L41" s="47">
        <f>L42</f>
        <v>0</v>
      </c>
      <c r="M41" s="14">
        <f t="shared" si="27"/>
        <v>0</v>
      </c>
      <c r="N41" s="14">
        <f t="shared" si="27"/>
        <v>0</v>
      </c>
      <c r="O41" s="14" t="str">
        <f t="shared" si="27"/>
        <v>-</v>
      </c>
      <c r="P41" s="14" t="str">
        <f t="shared" si="27"/>
        <v>-</v>
      </c>
      <c r="Q41" s="144"/>
    </row>
    <row r="42" spans="1:33" s="23" customFormat="1" ht="51" outlineLevel="2" x14ac:dyDescent="0.25">
      <c r="A42" s="277"/>
      <c r="B42" s="277" t="s">
        <v>228</v>
      </c>
      <c r="C42" s="22">
        <f t="shared" si="29"/>
        <v>37</v>
      </c>
      <c r="D42" s="22">
        <f>SUM(D43:D44)</f>
        <v>37</v>
      </c>
      <c r="E42" s="22">
        <f>SUM(E43:E44)</f>
        <v>0</v>
      </c>
      <c r="F42" s="22">
        <f>SUM(F43:F44)</f>
        <v>0</v>
      </c>
      <c r="G42" s="22">
        <f>SUM(G43:G44)</f>
        <v>0</v>
      </c>
      <c r="H42" s="22">
        <f t="shared" si="30"/>
        <v>0</v>
      </c>
      <c r="I42" s="22">
        <f>SUM(I43:I44)</f>
        <v>0</v>
      </c>
      <c r="J42" s="22">
        <f>SUM(J43:J44)</f>
        <v>0</v>
      </c>
      <c r="K42" s="22">
        <f>SUM(K43:K44)</f>
        <v>0</v>
      </c>
      <c r="L42" s="22">
        <f>SUM(L43:L44)</f>
        <v>0</v>
      </c>
      <c r="M42" s="22">
        <f t="shared" si="27"/>
        <v>0</v>
      </c>
      <c r="N42" s="22">
        <f t="shared" si="27"/>
        <v>0</v>
      </c>
      <c r="O42" s="22" t="str">
        <f t="shared" si="27"/>
        <v>-</v>
      </c>
      <c r="P42" s="22" t="str">
        <f t="shared" si="27"/>
        <v>-</v>
      </c>
      <c r="Q42" s="278"/>
      <c r="R42" s="55"/>
      <c r="S42" s="55"/>
      <c r="T42" s="55"/>
      <c r="U42" s="55"/>
      <c r="V42" s="55"/>
      <c r="W42" s="55"/>
      <c r="X42" s="55"/>
      <c r="Y42" s="55"/>
      <c r="Z42" s="55"/>
      <c r="AA42" s="55"/>
      <c r="AB42" s="55"/>
      <c r="AC42" s="55"/>
      <c r="AD42" s="55"/>
      <c r="AE42" s="55"/>
      <c r="AF42" s="55"/>
      <c r="AG42" s="55"/>
    </row>
    <row r="43" spans="1:33" s="31" customFormat="1" ht="38.25" outlineLevel="3" x14ac:dyDescent="0.25">
      <c r="A43" s="279"/>
      <c r="B43" s="50" t="s">
        <v>229</v>
      </c>
      <c r="C43" s="56">
        <f t="shared" si="29"/>
        <v>11.7</v>
      </c>
      <c r="D43" s="56">
        <v>11.7</v>
      </c>
      <c r="E43" s="44">
        <v>0</v>
      </c>
      <c r="F43" s="44">
        <v>0</v>
      </c>
      <c r="G43" s="44">
        <v>0</v>
      </c>
      <c r="H43" s="44">
        <f t="shared" si="30"/>
        <v>0</v>
      </c>
      <c r="I43" s="51">
        <v>0</v>
      </c>
      <c r="J43" s="44">
        <v>0</v>
      </c>
      <c r="K43" s="44">
        <v>0</v>
      </c>
      <c r="L43" s="44">
        <v>0</v>
      </c>
      <c r="M43" s="28">
        <f t="shared" si="27"/>
        <v>0</v>
      </c>
      <c r="N43" s="28">
        <f t="shared" si="27"/>
        <v>0</v>
      </c>
      <c r="O43" s="28" t="str">
        <f t="shared" si="27"/>
        <v>-</v>
      </c>
      <c r="P43" s="28" t="str">
        <f t="shared" si="27"/>
        <v>-</v>
      </c>
      <c r="Q43" s="85" t="s">
        <v>343</v>
      </c>
    </row>
    <row r="44" spans="1:33" s="31" customFormat="1" ht="30" outlineLevel="3" x14ac:dyDescent="0.25">
      <c r="A44" s="279"/>
      <c r="B44" s="50" t="s">
        <v>112</v>
      </c>
      <c r="C44" s="56">
        <f t="shared" si="29"/>
        <v>25.3</v>
      </c>
      <c r="D44" s="56">
        <v>25.3</v>
      </c>
      <c r="E44" s="44">
        <v>0</v>
      </c>
      <c r="F44" s="44">
        <v>0</v>
      </c>
      <c r="G44" s="44">
        <v>0</v>
      </c>
      <c r="H44" s="44">
        <f t="shared" si="30"/>
        <v>0</v>
      </c>
      <c r="I44" s="51">
        <v>0</v>
      </c>
      <c r="J44" s="44">
        <v>0</v>
      </c>
      <c r="K44" s="44">
        <v>0</v>
      </c>
      <c r="L44" s="44">
        <v>0</v>
      </c>
      <c r="M44" s="28">
        <f t="shared" si="27"/>
        <v>0</v>
      </c>
      <c r="N44" s="28">
        <f t="shared" si="27"/>
        <v>0</v>
      </c>
      <c r="O44" s="28" t="str">
        <f t="shared" si="27"/>
        <v>-</v>
      </c>
      <c r="P44" s="28" t="str">
        <f t="shared" si="27"/>
        <v>-</v>
      </c>
      <c r="Q44" s="85" t="s">
        <v>1089</v>
      </c>
    </row>
    <row r="45" spans="1:33" s="31" customFormat="1" ht="27.75" customHeight="1" x14ac:dyDescent="0.25">
      <c r="A45" s="279"/>
      <c r="B45" s="286" t="s">
        <v>230</v>
      </c>
      <c r="C45" s="281">
        <f t="shared" ref="C45:L45" si="37">C46+C49+C52</f>
        <v>5655.2</v>
      </c>
      <c r="D45" s="281">
        <f t="shared" si="37"/>
        <v>5655.2</v>
      </c>
      <c r="E45" s="281">
        <f t="shared" si="37"/>
        <v>0</v>
      </c>
      <c r="F45" s="281">
        <f t="shared" si="37"/>
        <v>0</v>
      </c>
      <c r="G45" s="281">
        <f t="shared" si="37"/>
        <v>0</v>
      </c>
      <c r="H45" s="281">
        <f t="shared" si="37"/>
        <v>1189.8</v>
      </c>
      <c r="I45" s="281">
        <f t="shared" si="37"/>
        <v>1189.8</v>
      </c>
      <c r="J45" s="281">
        <f t="shared" si="37"/>
        <v>0</v>
      </c>
      <c r="K45" s="281">
        <f t="shared" si="37"/>
        <v>0</v>
      </c>
      <c r="L45" s="281">
        <f t="shared" si="37"/>
        <v>0</v>
      </c>
      <c r="M45" s="28">
        <f t="shared" si="27"/>
        <v>21.039043711981893</v>
      </c>
      <c r="N45" s="28">
        <f t="shared" si="27"/>
        <v>21.039043711981893</v>
      </c>
      <c r="O45" s="28" t="str">
        <f t="shared" si="27"/>
        <v>-</v>
      </c>
      <c r="P45" s="28" t="str">
        <f t="shared" si="27"/>
        <v>-</v>
      </c>
      <c r="Q45" s="25"/>
    </row>
    <row r="46" spans="1:33" s="16" customFormat="1" ht="87" customHeight="1" outlineLevel="1" x14ac:dyDescent="0.25">
      <c r="A46" s="46">
        <v>7</v>
      </c>
      <c r="B46" s="13" t="s">
        <v>231</v>
      </c>
      <c r="C46" s="14">
        <f t="shared" ref="C46:C55" si="38">SUM(D46:G46)</f>
        <v>134</v>
      </c>
      <c r="D46" s="47">
        <f>SUM(D47:D48)</f>
        <v>134</v>
      </c>
      <c r="E46" s="47">
        <f>SUM(E47:E48)</f>
        <v>0</v>
      </c>
      <c r="F46" s="47">
        <f>SUM(F47:F48)</f>
        <v>0</v>
      </c>
      <c r="G46" s="47">
        <f>SUM(G47:G48)</f>
        <v>0</v>
      </c>
      <c r="H46" s="14">
        <f t="shared" ref="H46:H55" si="39">SUM(I46:L46)</f>
        <v>12</v>
      </c>
      <c r="I46" s="47">
        <f>SUM(I47:I48)</f>
        <v>12</v>
      </c>
      <c r="J46" s="47">
        <f>SUM(J47:J48)</f>
        <v>0</v>
      </c>
      <c r="K46" s="47">
        <f>SUM(K47:K48)</f>
        <v>0</v>
      </c>
      <c r="L46" s="47">
        <f>SUM(L47:L48)</f>
        <v>0</v>
      </c>
      <c r="M46" s="14">
        <f t="shared" si="27"/>
        <v>8.9552238805970141</v>
      </c>
      <c r="N46" s="14">
        <f t="shared" si="27"/>
        <v>8.9552238805970141</v>
      </c>
      <c r="O46" s="14" t="str">
        <f t="shared" si="27"/>
        <v>-</v>
      </c>
      <c r="P46" s="14" t="str">
        <f t="shared" si="27"/>
        <v>-</v>
      </c>
      <c r="Q46" s="144"/>
    </row>
    <row r="47" spans="1:33" s="23" customFormat="1" ht="114.75" outlineLevel="3" x14ac:dyDescent="0.25">
      <c r="A47" s="53"/>
      <c r="B47" s="270" t="s">
        <v>232</v>
      </c>
      <c r="C47" s="19">
        <f t="shared" si="38"/>
        <v>40</v>
      </c>
      <c r="D47" s="19">
        <v>40</v>
      </c>
      <c r="E47" s="19">
        <v>0</v>
      </c>
      <c r="F47" s="19">
        <v>0</v>
      </c>
      <c r="G47" s="19">
        <v>0</v>
      </c>
      <c r="H47" s="19">
        <f t="shared" si="39"/>
        <v>0</v>
      </c>
      <c r="I47" s="19">
        <v>0</v>
      </c>
      <c r="J47" s="19">
        <v>0</v>
      </c>
      <c r="K47" s="19">
        <v>0</v>
      </c>
      <c r="L47" s="19">
        <v>0</v>
      </c>
      <c r="M47" s="22">
        <f t="shared" si="27"/>
        <v>0</v>
      </c>
      <c r="N47" s="22">
        <f t="shared" si="27"/>
        <v>0</v>
      </c>
      <c r="O47" s="22" t="str">
        <f t="shared" si="27"/>
        <v>-</v>
      </c>
      <c r="P47" s="22" t="str">
        <f t="shared" si="27"/>
        <v>-</v>
      </c>
      <c r="Q47" s="92" t="s">
        <v>1091</v>
      </c>
    </row>
    <row r="48" spans="1:33" s="23" customFormat="1" ht="89.25" outlineLevel="3" x14ac:dyDescent="0.25">
      <c r="A48" s="53"/>
      <c r="B48" s="270" t="s">
        <v>233</v>
      </c>
      <c r="C48" s="19">
        <f t="shared" si="38"/>
        <v>94</v>
      </c>
      <c r="D48" s="19">
        <v>94</v>
      </c>
      <c r="E48" s="19">
        <v>0</v>
      </c>
      <c r="F48" s="19">
        <v>0</v>
      </c>
      <c r="G48" s="19">
        <v>0</v>
      </c>
      <c r="H48" s="19">
        <f t="shared" si="39"/>
        <v>12</v>
      </c>
      <c r="I48" s="19">
        <v>12</v>
      </c>
      <c r="J48" s="19">
        <v>0</v>
      </c>
      <c r="K48" s="19">
        <v>0</v>
      </c>
      <c r="L48" s="19">
        <v>0</v>
      </c>
      <c r="M48" s="22">
        <f t="shared" si="27"/>
        <v>12.76595744680851</v>
      </c>
      <c r="N48" s="22">
        <f t="shared" si="27"/>
        <v>12.76595744680851</v>
      </c>
      <c r="O48" s="22" t="str">
        <f t="shared" si="27"/>
        <v>-</v>
      </c>
      <c r="P48" s="22" t="str">
        <f t="shared" si="27"/>
        <v>-</v>
      </c>
      <c r="Q48" s="92" t="s">
        <v>1087</v>
      </c>
    </row>
    <row r="49" spans="1:17" s="16" customFormat="1" ht="67.5" outlineLevel="1" x14ac:dyDescent="0.25">
      <c r="A49" s="46">
        <v>8</v>
      </c>
      <c r="B49" s="13" t="s">
        <v>234</v>
      </c>
      <c r="C49" s="47">
        <f t="shared" si="38"/>
        <v>5446.2</v>
      </c>
      <c r="D49" s="47">
        <f>D50+D51</f>
        <v>5446.2</v>
      </c>
      <c r="E49" s="47">
        <f>E50+E51</f>
        <v>0</v>
      </c>
      <c r="F49" s="47">
        <f>F50+F51</f>
        <v>0</v>
      </c>
      <c r="G49" s="47">
        <f>G50+G51</f>
        <v>0</v>
      </c>
      <c r="H49" s="47">
        <f t="shared" si="39"/>
        <v>1156.5999999999999</v>
      </c>
      <c r="I49" s="47">
        <f>I50+I51</f>
        <v>1156.5999999999999</v>
      </c>
      <c r="J49" s="47">
        <f>J50+J51</f>
        <v>0</v>
      </c>
      <c r="K49" s="47">
        <f>K50+K51</f>
        <v>0</v>
      </c>
      <c r="L49" s="47">
        <f>L50+L51</f>
        <v>0</v>
      </c>
      <c r="M49" s="14">
        <f t="shared" si="27"/>
        <v>21.236825676618558</v>
      </c>
      <c r="N49" s="14">
        <f t="shared" si="27"/>
        <v>21.236825676618558</v>
      </c>
      <c r="O49" s="14" t="str">
        <f t="shared" si="27"/>
        <v>-</v>
      </c>
      <c r="P49" s="14" t="str">
        <f t="shared" si="27"/>
        <v>-</v>
      </c>
      <c r="Q49" s="144"/>
    </row>
    <row r="50" spans="1:17" s="23" customFormat="1" ht="101.25" customHeight="1" outlineLevel="3" x14ac:dyDescent="0.25">
      <c r="A50" s="282"/>
      <c r="B50" s="257" t="s">
        <v>235</v>
      </c>
      <c r="C50" s="45">
        <f t="shared" si="38"/>
        <v>50</v>
      </c>
      <c r="D50" s="19">
        <v>50</v>
      </c>
      <c r="E50" s="19">
        <v>0</v>
      </c>
      <c r="F50" s="19">
        <v>0</v>
      </c>
      <c r="G50" s="19">
        <v>0</v>
      </c>
      <c r="H50" s="45">
        <f t="shared" si="39"/>
        <v>0</v>
      </c>
      <c r="I50" s="19">
        <v>0</v>
      </c>
      <c r="J50" s="19">
        <v>0</v>
      </c>
      <c r="K50" s="19">
        <v>0</v>
      </c>
      <c r="L50" s="19">
        <v>0</v>
      </c>
      <c r="M50" s="22">
        <f t="shared" si="27"/>
        <v>0</v>
      </c>
      <c r="N50" s="22">
        <f t="shared" si="27"/>
        <v>0</v>
      </c>
      <c r="O50" s="22" t="str">
        <f t="shared" si="27"/>
        <v>-</v>
      </c>
      <c r="P50" s="22" t="str">
        <f t="shared" si="27"/>
        <v>-</v>
      </c>
      <c r="Q50" s="92" t="s">
        <v>1087</v>
      </c>
    </row>
    <row r="51" spans="1:17" s="23" customFormat="1" ht="67.5" outlineLevel="3" x14ac:dyDescent="0.25">
      <c r="A51" s="257"/>
      <c r="B51" s="257" t="s">
        <v>236</v>
      </c>
      <c r="C51" s="45">
        <f t="shared" si="38"/>
        <v>5396.2</v>
      </c>
      <c r="D51" s="19">
        <v>5396.2</v>
      </c>
      <c r="E51" s="19">
        <v>0</v>
      </c>
      <c r="F51" s="19">
        <v>0</v>
      </c>
      <c r="G51" s="19">
        <v>0</v>
      </c>
      <c r="H51" s="45">
        <f t="shared" si="39"/>
        <v>1156.5999999999999</v>
      </c>
      <c r="I51" s="19">
        <v>1156.5999999999999</v>
      </c>
      <c r="J51" s="19">
        <v>0</v>
      </c>
      <c r="K51" s="19">
        <v>0</v>
      </c>
      <c r="L51" s="19">
        <v>0</v>
      </c>
      <c r="M51" s="22">
        <f t="shared" si="27"/>
        <v>21.433601423223749</v>
      </c>
      <c r="N51" s="22">
        <f t="shared" si="27"/>
        <v>21.433601423223749</v>
      </c>
      <c r="O51" s="22" t="str">
        <f t="shared" si="27"/>
        <v>-</v>
      </c>
      <c r="P51" s="22" t="str">
        <f t="shared" si="27"/>
        <v>-</v>
      </c>
      <c r="Q51" s="92" t="s">
        <v>353</v>
      </c>
    </row>
    <row r="52" spans="1:17" s="16" customFormat="1" ht="42" customHeight="1" outlineLevel="1" x14ac:dyDescent="0.25">
      <c r="A52" s="46">
        <v>9</v>
      </c>
      <c r="B52" s="13" t="s">
        <v>237</v>
      </c>
      <c r="C52" s="47">
        <f t="shared" si="38"/>
        <v>75</v>
      </c>
      <c r="D52" s="47">
        <f>D53</f>
        <v>75</v>
      </c>
      <c r="E52" s="47">
        <f>E53</f>
        <v>0</v>
      </c>
      <c r="F52" s="47">
        <f>F53</f>
        <v>0</v>
      </c>
      <c r="G52" s="47">
        <f>G53</f>
        <v>0</v>
      </c>
      <c r="H52" s="47">
        <f t="shared" si="39"/>
        <v>21.2</v>
      </c>
      <c r="I52" s="47">
        <f>I53</f>
        <v>21.2</v>
      </c>
      <c r="J52" s="47">
        <f>J53</f>
        <v>0</v>
      </c>
      <c r="K52" s="47">
        <f>K53</f>
        <v>0</v>
      </c>
      <c r="L52" s="47">
        <f>L53</f>
        <v>0</v>
      </c>
      <c r="M52" s="14">
        <f t="shared" si="27"/>
        <v>28.266666666666669</v>
      </c>
      <c r="N52" s="14">
        <f t="shared" si="27"/>
        <v>28.266666666666669</v>
      </c>
      <c r="O52" s="14" t="str">
        <f t="shared" si="27"/>
        <v>-</v>
      </c>
      <c r="P52" s="14" t="str">
        <f t="shared" si="27"/>
        <v>-</v>
      </c>
      <c r="Q52" s="144"/>
    </row>
    <row r="53" spans="1:17" s="23" customFormat="1" ht="54" customHeight="1" outlineLevel="2" x14ac:dyDescent="0.25">
      <c r="A53" s="285"/>
      <c r="B53" s="18" t="s">
        <v>238</v>
      </c>
      <c r="C53" s="45">
        <f t="shared" si="38"/>
        <v>75</v>
      </c>
      <c r="D53" s="45">
        <f>D54+D55</f>
        <v>75</v>
      </c>
      <c r="E53" s="45">
        <f>E54+E55</f>
        <v>0</v>
      </c>
      <c r="F53" s="45">
        <f>F54+F55</f>
        <v>0</v>
      </c>
      <c r="G53" s="45">
        <f>G54+G55</f>
        <v>0</v>
      </c>
      <c r="H53" s="45">
        <f t="shared" si="39"/>
        <v>21.2</v>
      </c>
      <c r="I53" s="45">
        <f>I54+I55</f>
        <v>21.2</v>
      </c>
      <c r="J53" s="45">
        <f>J54+J55</f>
        <v>0</v>
      </c>
      <c r="K53" s="45">
        <f>K54+K55</f>
        <v>0</v>
      </c>
      <c r="L53" s="45">
        <f>L54+L55</f>
        <v>0</v>
      </c>
      <c r="M53" s="22">
        <f t="shared" ref="M53:M54" si="40">IFERROR(H53/C53*100,"-")</f>
        <v>28.266666666666669</v>
      </c>
      <c r="N53" s="22">
        <f t="shared" ref="N53" si="41">IFERROR(I53/D53*100,"-")</f>
        <v>28.266666666666669</v>
      </c>
      <c r="O53" s="22" t="str">
        <f t="shared" ref="O53:O54" si="42">IFERROR(J53/E53*100,"-")</f>
        <v>-</v>
      </c>
      <c r="P53" s="22" t="str">
        <f t="shared" ref="P53:P54" si="43">IFERROR(K53/F53*100,"-")</f>
        <v>-</v>
      </c>
      <c r="Q53" s="92"/>
    </row>
    <row r="54" spans="1:17" s="29" customFormat="1" ht="40.5" customHeight="1" outlineLevel="3" x14ac:dyDescent="0.25">
      <c r="A54" s="283"/>
      <c r="B54" s="37" t="s">
        <v>229</v>
      </c>
      <c r="C54" s="51">
        <f t="shared" si="38"/>
        <v>53.8</v>
      </c>
      <c r="D54" s="258">
        <v>53.8</v>
      </c>
      <c r="E54" s="258">
        <v>0</v>
      </c>
      <c r="F54" s="258">
        <v>0</v>
      </c>
      <c r="G54" s="258">
        <v>0</v>
      </c>
      <c r="H54" s="51">
        <f t="shared" si="39"/>
        <v>0</v>
      </c>
      <c r="I54" s="258">
        <v>0</v>
      </c>
      <c r="J54" s="258">
        <v>0</v>
      </c>
      <c r="K54" s="258">
        <v>0</v>
      </c>
      <c r="L54" s="258">
        <v>0</v>
      </c>
      <c r="M54" s="28">
        <f t="shared" si="40"/>
        <v>0</v>
      </c>
      <c r="N54" s="28">
        <f>IFERROR(I54/D54*100,"-")</f>
        <v>0</v>
      </c>
      <c r="O54" s="28" t="str">
        <f t="shared" si="42"/>
        <v>-</v>
      </c>
      <c r="P54" s="28" t="str">
        <f t="shared" si="43"/>
        <v>-</v>
      </c>
      <c r="Q54" s="101" t="s">
        <v>1090</v>
      </c>
    </row>
    <row r="55" spans="1:17" s="31" customFormat="1" ht="30" customHeight="1" outlineLevel="3" x14ac:dyDescent="0.25">
      <c r="A55" s="279"/>
      <c r="B55" s="284" t="s">
        <v>112</v>
      </c>
      <c r="C55" s="51">
        <f t="shared" si="38"/>
        <v>21.2</v>
      </c>
      <c r="D55" s="258">
        <v>21.2</v>
      </c>
      <c r="E55" s="258">
        <v>0</v>
      </c>
      <c r="F55" s="258">
        <v>0</v>
      </c>
      <c r="G55" s="258">
        <v>0</v>
      </c>
      <c r="H55" s="51">
        <f t="shared" si="39"/>
        <v>21.2</v>
      </c>
      <c r="I55" s="258">
        <v>21.2</v>
      </c>
      <c r="J55" s="258">
        <v>0</v>
      </c>
      <c r="K55" s="258">
        <v>0</v>
      </c>
      <c r="L55" s="258">
        <v>0</v>
      </c>
      <c r="M55" s="28">
        <f t="shared" ref="M55:P71" si="44">IFERROR(H55/C55*100,"-")</f>
        <v>100</v>
      </c>
      <c r="N55" s="28">
        <f t="shared" si="44"/>
        <v>100</v>
      </c>
      <c r="O55" s="28" t="str">
        <f t="shared" si="44"/>
        <v>-</v>
      </c>
      <c r="P55" s="28" t="str">
        <f t="shared" si="44"/>
        <v>-</v>
      </c>
      <c r="Q55" s="25" t="s">
        <v>881</v>
      </c>
    </row>
    <row r="56" spans="1:17" s="31" customFormat="1" ht="27.75" customHeight="1" x14ac:dyDescent="0.25">
      <c r="A56" s="279"/>
      <c r="B56" s="286" t="s">
        <v>239</v>
      </c>
      <c r="C56" s="281">
        <f t="shared" ref="C56:L56" si="45">C57+C60+C67</f>
        <v>6611.9</v>
      </c>
      <c r="D56" s="281">
        <f t="shared" si="45"/>
        <v>6611.9</v>
      </c>
      <c r="E56" s="281">
        <f t="shared" si="45"/>
        <v>0</v>
      </c>
      <c r="F56" s="281">
        <f t="shared" si="45"/>
        <v>0</v>
      </c>
      <c r="G56" s="281">
        <f t="shared" si="45"/>
        <v>0</v>
      </c>
      <c r="H56" s="281">
        <f t="shared" si="45"/>
        <v>3893.0000000000005</v>
      </c>
      <c r="I56" s="281">
        <f t="shared" si="45"/>
        <v>3893.0000000000005</v>
      </c>
      <c r="J56" s="281">
        <f t="shared" si="45"/>
        <v>0</v>
      </c>
      <c r="K56" s="281">
        <f t="shared" si="45"/>
        <v>0</v>
      </c>
      <c r="L56" s="281">
        <f t="shared" si="45"/>
        <v>0</v>
      </c>
      <c r="M56" s="49">
        <f t="shared" si="44"/>
        <v>58.878688425414794</v>
      </c>
      <c r="N56" s="49">
        <f t="shared" si="44"/>
        <v>58.878688425414794</v>
      </c>
      <c r="O56" s="49" t="str">
        <f t="shared" si="44"/>
        <v>-</v>
      </c>
      <c r="P56" s="49" t="str">
        <f t="shared" si="44"/>
        <v>-</v>
      </c>
      <c r="Q56" s="25"/>
    </row>
    <row r="57" spans="1:17" s="16" customFormat="1" ht="87" customHeight="1" outlineLevel="1" x14ac:dyDescent="0.25">
      <c r="A57" s="46">
        <v>10</v>
      </c>
      <c r="B57" s="13" t="s">
        <v>240</v>
      </c>
      <c r="C57" s="47">
        <f t="shared" ref="C57:C75" si="46">SUM(D57:G57)</f>
        <v>70</v>
      </c>
      <c r="D57" s="47">
        <f>SUM(D58:D59)</f>
        <v>70</v>
      </c>
      <c r="E57" s="47">
        <f>SUM(E58:E59)</f>
        <v>0</v>
      </c>
      <c r="F57" s="47">
        <f>SUM(F58:F59)</f>
        <v>0</v>
      </c>
      <c r="G57" s="47">
        <f>SUM(G58:G59)</f>
        <v>0</v>
      </c>
      <c r="H57" s="47">
        <f t="shared" ref="H57:H74" si="47">SUM(I57:L57)</f>
        <v>24.3</v>
      </c>
      <c r="I57" s="47">
        <f>SUM(I58:I59)</f>
        <v>24.3</v>
      </c>
      <c r="J57" s="47">
        <f>SUM(J58:J59)</f>
        <v>0</v>
      </c>
      <c r="K57" s="47">
        <f>SUM(K58:K59)</f>
        <v>0</v>
      </c>
      <c r="L57" s="47">
        <f>SUM(L58:L59)</f>
        <v>0</v>
      </c>
      <c r="M57" s="48">
        <f t="shared" si="44"/>
        <v>34.714285714285715</v>
      </c>
      <c r="N57" s="48">
        <f t="shared" si="44"/>
        <v>34.714285714285715</v>
      </c>
      <c r="O57" s="48" t="str">
        <f t="shared" si="44"/>
        <v>-</v>
      </c>
      <c r="P57" s="48" t="str">
        <f t="shared" si="44"/>
        <v>-</v>
      </c>
      <c r="Q57" s="144"/>
    </row>
    <row r="58" spans="1:17" s="23" customFormat="1" ht="138.75" customHeight="1" outlineLevel="3" x14ac:dyDescent="0.25">
      <c r="A58" s="256"/>
      <c r="B58" s="257" t="s">
        <v>241</v>
      </c>
      <c r="C58" s="40">
        <f t="shared" si="46"/>
        <v>40</v>
      </c>
      <c r="D58" s="40">
        <v>40</v>
      </c>
      <c r="E58" s="40">
        <v>0</v>
      </c>
      <c r="F58" s="40">
        <v>0</v>
      </c>
      <c r="G58" s="40">
        <v>0</v>
      </c>
      <c r="H58" s="40">
        <f t="shared" si="47"/>
        <v>4.3</v>
      </c>
      <c r="I58" s="40">
        <v>4.3</v>
      </c>
      <c r="J58" s="40">
        <v>0</v>
      </c>
      <c r="K58" s="40">
        <v>0</v>
      </c>
      <c r="L58" s="40">
        <v>0</v>
      </c>
      <c r="M58" s="19">
        <f t="shared" ref="M58" si="48">IFERROR(H58/C58*100,"-")</f>
        <v>10.75</v>
      </c>
      <c r="N58" s="19">
        <f t="shared" ref="N58" si="49">IFERROR(I58/D58*100,"-")</f>
        <v>10.75</v>
      </c>
      <c r="O58" s="19" t="str">
        <f t="shared" ref="O58" si="50">IFERROR(J58/E58*100,"-")</f>
        <v>-</v>
      </c>
      <c r="P58" s="19" t="str">
        <f t="shared" ref="P58" si="51">IFERROR(K58/F58*100,"-")</f>
        <v>-</v>
      </c>
      <c r="Q58" s="92" t="s">
        <v>354</v>
      </c>
    </row>
    <row r="59" spans="1:17" s="23" customFormat="1" ht="96" customHeight="1" outlineLevel="3" x14ac:dyDescent="0.25">
      <c r="A59" s="257"/>
      <c r="B59" s="257" t="s">
        <v>242</v>
      </c>
      <c r="C59" s="40">
        <f t="shared" si="46"/>
        <v>30</v>
      </c>
      <c r="D59" s="40">
        <v>30</v>
      </c>
      <c r="E59" s="40">
        <v>0</v>
      </c>
      <c r="F59" s="40">
        <v>0</v>
      </c>
      <c r="G59" s="40">
        <v>0</v>
      </c>
      <c r="H59" s="40">
        <f t="shared" si="47"/>
        <v>20</v>
      </c>
      <c r="I59" s="40">
        <v>20</v>
      </c>
      <c r="J59" s="40">
        <v>0</v>
      </c>
      <c r="K59" s="40">
        <v>0</v>
      </c>
      <c r="L59" s="40">
        <v>0</v>
      </c>
      <c r="M59" s="19">
        <f t="shared" si="44"/>
        <v>66.666666666666657</v>
      </c>
      <c r="N59" s="19">
        <f t="shared" si="44"/>
        <v>66.666666666666657</v>
      </c>
      <c r="O59" s="19" t="str">
        <f t="shared" si="44"/>
        <v>-</v>
      </c>
      <c r="P59" s="19" t="str">
        <f t="shared" si="44"/>
        <v>-</v>
      </c>
      <c r="Q59" s="92" t="s">
        <v>1073</v>
      </c>
    </row>
    <row r="60" spans="1:17" s="16" customFormat="1" ht="74.25" customHeight="1" outlineLevel="1" x14ac:dyDescent="0.25">
      <c r="A60" s="46">
        <v>11</v>
      </c>
      <c r="B60" s="13" t="s">
        <v>243</v>
      </c>
      <c r="C60" s="47">
        <f t="shared" si="46"/>
        <v>6465.9</v>
      </c>
      <c r="D60" s="47">
        <f>D61+D62</f>
        <v>6465.9</v>
      </c>
      <c r="E60" s="47">
        <f t="shared" ref="E60:G60" si="52">E61+E62</f>
        <v>0</v>
      </c>
      <c r="F60" s="47">
        <f t="shared" si="52"/>
        <v>0</v>
      </c>
      <c r="G60" s="47">
        <f t="shared" si="52"/>
        <v>0</v>
      </c>
      <c r="H60" s="47">
        <f t="shared" si="47"/>
        <v>3868.7000000000003</v>
      </c>
      <c r="I60" s="47">
        <f>I61+I62</f>
        <v>3868.7000000000003</v>
      </c>
      <c r="J60" s="47">
        <f t="shared" ref="J60:L60" si="53">J61+J62</f>
        <v>0</v>
      </c>
      <c r="K60" s="47">
        <f t="shared" si="53"/>
        <v>0</v>
      </c>
      <c r="L60" s="47">
        <f t="shared" si="53"/>
        <v>0</v>
      </c>
      <c r="M60" s="48">
        <f t="shared" si="44"/>
        <v>59.832351258138857</v>
      </c>
      <c r="N60" s="48">
        <f t="shared" si="44"/>
        <v>59.832351258138857</v>
      </c>
      <c r="O60" s="48" t="str">
        <f t="shared" si="44"/>
        <v>-</v>
      </c>
      <c r="P60" s="48" t="str">
        <f t="shared" si="44"/>
        <v>-</v>
      </c>
      <c r="Q60" s="144"/>
    </row>
    <row r="61" spans="1:17" s="23" customFormat="1" ht="89.25" outlineLevel="2" x14ac:dyDescent="0.25">
      <c r="A61" s="36"/>
      <c r="B61" s="352" t="s">
        <v>244</v>
      </c>
      <c r="C61" s="45">
        <f t="shared" si="46"/>
        <v>100</v>
      </c>
      <c r="D61" s="45">
        <v>100</v>
      </c>
      <c r="E61" s="45">
        <v>0</v>
      </c>
      <c r="F61" s="45">
        <v>0</v>
      </c>
      <c r="G61" s="45">
        <v>0</v>
      </c>
      <c r="H61" s="45">
        <f t="shared" si="47"/>
        <v>75</v>
      </c>
      <c r="I61" s="45">
        <v>75</v>
      </c>
      <c r="J61" s="45">
        <v>0</v>
      </c>
      <c r="K61" s="45">
        <v>0</v>
      </c>
      <c r="L61" s="45">
        <v>0</v>
      </c>
      <c r="M61" s="19">
        <f t="shared" si="44"/>
        <v>75</v>
      </c>
      <c r="N61" s="19">
        <f t="shared" si="44"/>
        <v>75</v>
      </c>
      <c r="O61" s="19" t="str">
        <f t="shared" si="44"/>
        <v>-</v>
      </c>
      <c r="P61" s="19" t="str">
        <f t="shared" si="44"/>
        <v>-</v>
      </c>
      <c r="Q61" s="92" t="s">
        <v>1074</v>
      </c>
    </row>
    <row r="62" spans="1:17" s="23" customFormat="1" ht="70.5" customHeight="1" outlineLevel="2" x14ac:dyDescent="0.25">
      <c r="A62" s="260"/>
      <c r="B62" s="260" t="s">
        <v>245</v>
      </c>
      <c r="C62" s="45">
        <f t="shared" si="46"/>
        <v>6365.9</v>
      </c>
      <c r="D62" s="19">
        <f>SUM(D63:D66)</f>
        <v>6365.9</v>
      </c>
      <c r="E62" s="19">
        <f>SUM(E63:E65)</f>
        <v>0</v>
      </c>
      <c r="F62" s="19">
        <f>SUM(F63:F65)</f>
        <v>0</v>
      </c>
      <c r="G62" s="19">
        <f>SUM(G63:G65)</f>
        <v>0</v>
      </c>
      <c r="H62" s="45">
        <f t="shared" si="47"/>
        <v>3793.7000000000003</v>
      </c>
      <c r="I62" s="19">
        <f>SUM(I63:I66)</f>
        <v>3793.7000000000003</v>
      </c>
      <c r="J62" s="19">
        <f>SUM(J63:J65)</f>
        <v>0</v>
      </c>
      <c r="K62" s="19">
        <f>SUM(K63:K65)</f>
        <v>0</v>
      </c>
      <c r="L62" s="19">
        <f>SUM(L63:L65)</f>
        <v>0</v>
      </c>
      <c r="M62" s="19">
        <f t="shared" si="44"/>
        <v>59.594087246108174</v>
      </c>
      <c r="N62" s="19">
        <f t="shared" si="44"/>
        <v>59.594087246108174</v>
      </c>
      <c r="O62" s="19" t="str">
        <f t="shared" si="44"/>
        <v>-</v>
      </c>
      <c r="P62" s="19" t="str">
        <f t="shared" si="44"/>
        <v>-</v>
      </c>
      <c r="Q62" s="92"/>
    </row>
    <row r="63" spans="1:17" s="29" customFormat="1" ht="30" outlineLevel="3" x14ac:dyDescent="0.25">
      <c r="A63" s="353"/>
      <c r="B63" s="259" t="s">
        <v>281</v>
      </c>
      <c r="C63" s="258">
        <f t="shared" si="46"/>
        <v>450</v>
      </c>
      <c r="D63" s="26">
        <v>450</v>
      </c>
      <c r="E63" s="26">
        <v>0</v>
      </c>
      <c r="F63" s="26">
        <v>0</v>
      </c>
      <c r="G63" s="26">
        <v>0</v>
      </c>
      <c r="H63" s="258">
        <f t="shared" si="47"/>
        <v>210.3</v>
      </c>
      <c r="I63" s="26">
        <v>210.3</v>
      </c>
      <c r="J63" s="26">
        <v>0</v>
      </c>
      <c r="K63" s="26">
        <v>0</v>
      </c>
      <c r="L63" s="26">
        <v>0</v>
      </c>
      <c r="M63" s="44">
        <f t="shared" si="44"/>
        <v>46.733333333333334</v>
      </c>
      <c r="N63" s="44">
        <f t="shared" si="44"/>
        <v>46.733333333333334</v>
      </c>
      <c r="O63" s="44" t="str">
        <f t="shared" si="44"/>
        <v>-</v>
      </c>
      <c r="P63" s="44" t="str">
        <f t="shared" si="44"/>
        <v>-</v>
      </c>
      <c r="Q63" s="85" t="s">
        <v>510</v>
      </c>
    </row>
    <row r="64" spans="1:17" s="29" customFormat="1" ht="75" outlineLevel="3" x14ac:dyDescent="0.25">
      <c r="A64" s="353"/>
      <c r="B64" s="259" t="s">
        <v>272</v>
      </c>
      <c r="C64" s="258">
        <f t="shared" si="46"/>
        <v>5387.9</v>
      </c>
      <c r="D64" s="26">
        <v>5387.9</v>
      </c>
      <c r="E64" s="26">
        <v>0</v>
      </c>
      <c r="F64" s="26">
        <v>0</v>
      </c>
      <c r="G64" s="26">
        <v>0</v>
      </c>
      <c r="H64" s="258">
        <f t="shared" si="47"/>
        <v>3259.6</v>
      </c>
      <c r="I64" s="26">
        <v>3259.6</v>
      </c>
      <c r="J64" s="26">
        <v>0</v>
      </c>
      <c r="K64" s="26">
        <v>0</v>
      </c>
      <c r="L64" s="26">
        <v>0</v>
      </c>
      <c r="M64" s="44">
        <f t="shared" si="44"/>
        <v>60.498524471500957</v>
      </c>
      <c r="N64" s="44">
        <f t="shared" si="44"/>
        <v>60.498524471500957</v>
      </c>
      <c r="O64" s="44" t="str">
        <f t="shared" si="44"/>
        <v>-</v>
      </c>
      <c r="P64" s="44" t="str">
        <f t="shared" si="44"/>
        <v>-</v>
      </c>
      <c r="Q64" s="85" t="s">
        <v>1075</v>
      </c>
    </row>
    <row r="65" spans="1:17" s="29" customFormat="1" outlineLevel="3" x14ac:dyDescent="0.25">
      <c r="A65" s="353"/>
      <c r="B65" s="259" t="s">
        <v>282</v>
      </c>
      <c r="C65" s="258">
        <f t="shared" si="46"/>
        <v>158</v>
      </c>
      <c r="D65" s="26">
        <v>158</v>
      </c>
      <c r="E65" s="26">
        <v>0</v>
      </c>
      <c r="F65" s="26">
        <v>0</v>
      </c>
      <c r="G65" s="26">
        <v>0</v>
      </c>
      <c r="H65" s="258">
        <f t="shared" si="47"/>
        <v>128.9</v>
      </c>
      <c r="I65" s="26">
        <v>128.9</v>
      </c>
      <c r="J65" s="26">
        <v>0</v>
      </c>
      <c r="K65" s="26">
        <v>0</v>
      </c>
      <c r="L65" s="26">
        <v>0</v>
      </c>
      <c r="M65" s="44">
        <f t="shared" si="44"/>
        <v>81.582278481012665</v>
      </c>
      <c r="N65" s="44">
        <f t="shared" si="44"/>
        <v>81.582278481012665</v>
      </c>
      <c r="O65" s="44" t="str">
        <f t="shared" si="44"/>
        <v>-</v>
      </c>
      <c r="P65" s="44" t="str">
        <f t="shared" si="44"/>
        <v>-</v>
      </c>
      <c r="Q65" s="85" t="s">
        <v>927</v>
      </c>
    </row>
    <row r="66" spans="1:17" s="29" customFormat="1" ht="60" outlineLevel="3" x14ac:dyDescent="0.25">
      <c r="A66" s="353"/>
      <c r="B66" s="25" t="s">
        <v>324</v>
      </c>
      <c r="C66" s="258">
        <f t="shared" si="46"/>
        <v>370</v>
      </c>
      <c r="D66" s="26">
        <v>370</v>
      </c>
      <c r="E66" s="26">
        <v>0</v>
      </c>
      <c r="F66" s="26">
        <v>0</v>
      </c>
      <c r="G66" s="26">
        <v>0</v>
      </c>
      <c r="H66" s="258">
        <f t="shared" si="47"/>
        <v>194.9</v>
      </c>
      <c r="I66" s="26">
        <v>194.9</v>
      </c>
      <c r="J66" s="26">
        <v>0</v>
      </c>
      <c r="K66" s="26">
        <v>0</v>
      </c>
      <c r="L66" s="26">
        <v>0</v>
      </c>
      <c r="M66" s="44">
        <f t="shared" si="44"/>
        <v>52.675675675675684</v>
      </c>
      <c r="N66" s="44">
        <f t="shared" ref="N66" si="54">IFERROR(I66/D66*100,"-")</f>
        <v>52.675675675675684</v>
      </c>
      <c r="O66" s="44" t="str">
        <f t="shared" ref="O66" si="55">IFERROR(J66/E66*100,"-")</f>
        <v>-</v>
      </c>
      <c r="P66" s="44" t="str">
        <f t="shared" ref="P66" si="56">IFERROR(K66/F66*100,"-")</f>
        <v>-</v>
      </c>
      <c r="Q66" s="85" t="s">
        <v>511</v>
      </c>
    </row>
    <row r="67" spans="1:17" s="16" customFormat="1" ht="42" customHeight="1" outlineLevel="1" x14ac:dyDescent="0.25">
      <c r="A67" s="46">
        <v>12</v>
      </c>
      <c r="B67" s="13" t="s">
        <v>246</v>
      </c>
      <c r="C67" s="47">
        <f t="shared" si="46"/>
        <v>76</v>
      </c>
      <c r="D67" s="47">
        <f>D68</f>
        <v>76</v>
      </c>
      <c r="E67" s="47">
        <f>E68</f>
        <v>0</v>
      </c>
      <c r="F67" s="47">
        <f>F68</f>
        <v>0</v>
      </c>
      <c r="G67" s="47">
        <f>G68</f>
        <v>0</v>
      </c>
      <c r="H67" s="47">
        <f t="shared" si="47"/>
        <v>0</v>
      </c>
      <c r="I67" s="47">
        <f>I68</f>
        <v>0</v>
      </c>
      <c r="J67" s="47">
        <f>J68</f>
        <v>0</v>
      </c>
      <c r="K67" s="47">
        <f>K68</f>
        <v>0</v>
      </c>
      <c r="L67" s="47">
        <f>L68</f>
        <v>0</v>
      </c>
      <c r="M67" s="48">
        <f t="shared" si="44"/>
        <v>0</v>
      </c>
      <c r="N67" s="48">
        <f t="shared" si="44"/>
        <v>0</v>
      </c>
      <c r="O67" s="48" t="str">
        <f t="shared" si="44"/>
        <v>-</v>
      </c>
      <c r="P67" s="48" t="str">
        <f t="shared" si="44"/>
        <v>-</v>
      </c>
      <c r="Q67" s="144"/>
    </row>
    <row r="68" spans="1:17" s="23" customFormat="1" ht="64.5" customHeight="1" outlineLevel="2" x14ac:dyDescent="0.25">
      <c r="A68" s="277"/>
      <c r="B68" s="277" t="s">
        <v>247</v>
      </c>
      <c r="C68" s="350">
        <f t="shared" si="46"/>
        <v>76</v>
      </c>
      <c r="D68" s="22">
        <f>SUM(D69:D70)</f>
        <v>76</v>
      </c>
      <c r="E68" s="22">
        <f>SUM(E69:E70)</f>
        <v>0</v>
      </c>
      <c r="F68" s="22">
        <f>SUM(F69:F70)</f>
        <v>0</v>
      </c>
      <c r="G68" s="22">
        <f>SUM(G69:G70)</f>
        <v>0</v>
      </c>
      <c r="H68" s="350">
        <f t="shared" si="47"/>
        <v>0</v>
      </c>
      <c r="I68" s="22">
        <f>SUM(I69:I70)</f>
        <v>0</v>
      </c>
      <c r="J68" s="22">
        <f>SUM(J69:J70)</f>
        <v>0</v>
      </c>
      <c r="K68" s="22">
        <f>SUM(K69:K70)</f>
        <v>0</v>
      </c>
      <c r="L68" s="22">
        <f>SUM(L69:L70)</f>
        <v>0</v>
      </c>
      <c r="M68" s="19">
        <f t="shared" si="44"/>
        <v>0</v>
      </c>
      <c r="N68" s="19">
        <f t="shared" si="44"/>
        <v>0</v>
      </c>
      <c r="O68" s="19" t="str">
        <f t="shared" si="44"/>
        <v>-</v>
      </c>
      <c r="P68" s="19" t="str">
        <f t="shared" si="44"/>
        <v>-</v>
      </c>
      <c r="Q68" s="92"/>
    </row>
    <row r="69" spans="1:17" s="31" customFormat="1" ht="38.25" outlineLevel="3" x14ac:dyDescent="0.25">
      <c r="A69" s="351"/>
      <c r="B69" s="50" t="s">
        <v>229</v>
      </c>
      <c r="C69" s="51">
        <f t="shared" si="46"/>
        <v>52.5</v>
      </c>
      <c r="D69" s="44">
        <v>52.5</v>
      </c>
      <c r="E69" s="44">
        <v>0</v>
      </c>
      <c r="F69" s="44">
        <v>0</v>
      </c>
      <c r="G69" s="44">
        <v>0</v>
      </c>
      <c r="H69" s="51">
        <f t="shared" si="47"/>
        <v>0</v>
      </c>
      <c r="I69" s="44">
        <v>0</v>
      </c>
      <c r="J69" s="44">
        <v>0</v>
      </c>
      <c r="K69" s="44">
        <v>0</v>
      </c>
      <c r="L69" s="44">
        <v>0</v>
      </c>
      <c r="M69" s="44">
        <f t="shared" si="44"/>
        <v>0</v>
      </c>
      <c r="N69" s="44">
        <f t="shared" si="44"/>
        <v>0</v>
      </c>
      <c r="O69" s="44" t="str">
        <f t="shared" si="44"/>
        <v>-</v>
      </c>
      <c r="P69" s="44" t="str">
        <f t="shared" si="44"/>
        <v>-</v>
      </c>
      <c r="Q69" s="85" t="s">
        <v>343</v>
      </c>
    </row>
    <row r="70" spans="1:17" s="31" customFormat="1" ht="30" outlineLevel="3" x14ac:dyDescent="0.25">
      <c r="A70" s="351"/>
      <c r="B70" s="50" t="s">
        <v>112</v>
      </c>
      <c r="C70" s="51">
        <f t="shared" si="46"/>
        <v>23.5</v>
      </c>
      <c r="D70" s="44">
        <v>23.5</v>
      </c>
      <c r="E70" s="44">
        <v>0</v>
      </c>
      <c r="F70" s="44">
        <v>0</v>
      </c>
      <c r="G70" s="44">
        <v>0</v>
      </c>
      <c r="H70" s="51">
        <f t="shared" si="47"/>
        <v>0</v>
      </c>
      <c r="I70" s="44">
        <v>0</v>
      </c>
      <c r="J70" s="44">
        <v>0</v>
      </c>
      <c r="K70" s="44">
        <v>0</v>
      </c>
      <c r="L70" s="44">
        <v>0</v>
      </c>
      <c r="M70" s="44">
        <f t="shared" si="44"/>
        <v>0</v>
      </c>
      <c r="N70" s="44">
        <f t="shared" si="44"/>
        <v>0</v>
      </c>
      <c r="O70" s="44" t="str">
        <f t="shared" si="44"/>
        <v>-</v>
      </c>
      <c r="P70" s="44" t="str">
        <f t="shared" si="44"/>
        <v>-</v>
      </c>
      <c r="Q70" s="85" t="s">
        <v>1072</v>
      </c>
    </row>
    <row r="71" spans="1:17" s="31" customFormat="1" ht="32.25" customHeight="1" x14ac:dyDescent="0.25">
      <c r="A71" s="351"/>
      <c r="B71" s="286" t="s">
        <v>248</v>
      </c>
      <c r="C71" s="281">
        <f t="shared" si="46"/>
        <v>9607.2999999999993</v>
      </c>
      <c r="D71" s="281">
        <f>D72+D75+D88</f>
        <v>4657.2999999999993</v>
      </c>
      <c r="E71" s="281">
        <f>E72+E75+E88</f>
        <v>4950</v>
      </c>
      <c r="F71" s="281">
        <f>F72+F75+F88</f>
        <v>0</v>
      </c>
      <c r="G71" s="281">
        <f>G72+G75+G88</f>
        <v>0</v>
      </c>
      <c r="H71" s="281">
        <f t="shared" si="47"/>
        <v>2955.5</v>
      </c>
      <c r="I71" s="281">
        <f>I72+I75+I88</f>
        <v>2955.5</v>
      </c>
      <c r="J71" s="281">
        <f>J72+J75+J88</f>
        <v>0</v>
      </c>
      <c r="K71" s="281">
        <f>K72+K75+K88</f>
        <v>0</v>
      </c>
      <c r="L71" s="281">
        <f>L72+L75+L88</f>
        <v>0</v>
      </c>
      <c r="M71" s="49">
        <f t="shared" si="44"/>
        <v>30.763065585544329</v>
      </c>
      <c r="N71" s="49">
        <f t="shared" si="44"/>
        <v>63.45951516973355</v>
      </c>
      <c r="O71" s="49">
        <f t="shared" si="44"/>
        <v>0</v>
      </c>
      <c r="P71" s="49" t="str">
        <f t="shared" si="44"/>
        <v>-</v>
      </c>
      <c r="Q71" s="25"/>
    </row>
    <row r="72" spans="1:17" s="16" customFormat="1" ht="94.5" outlineLevel="1" x14ac:dyDescent="0.25">
      <c r="A72" s="46">
        <v>13</v>
      </c>
      <c r="B72" s="13" t="s">
        <v>249</v>
      </c>
      <c r="C72" s="47">
        <f t="shared" si="46"/>
        <v>150</v>
      </c>
      <c r="D72" s="288">
        <f>SUM(D73:D74)</f>
        <v>150</v>
      </c>
      <c r="E72" s="288">
        <f>SUM(E73:E74)</f>
        <v>0</v>
      </c>
      <c r="F72" s="288">
        <f>SUM(F73:F74)</f>
        <v>0</v>
      </c>
      <c r="G72" s="288">
        <f>SUM(G73:G74)</f>
        <v>0</v>
      </c>
      <c r="H72" s="47">
        <f t="shared" si="47"/>
        <v>92.800000000000011</v>
      </c>
      <c r="I72" s="288">
        <f>SUM(I73:I74)</f>
        <v>92.800000000000011</v>
      </c>
      <c r="J72" s="288">
        <f>SUM(J73:J74)</f>
        <v>0</v>
      </c>
      <c r="K72" s="288">
        <f>SUM(K73:K74)</f>
        <v>0</v>
      </c>
      <c r="L72" s="288">
        <f>SUM(L73:L74)</f>
        <v>0</v>
      </c>
      <c r="M72" s="48">
        <f t="shared" ref="M72:P97" si="57">IFERROR(H72/C72*100,"-")</f>
        <v>61.866666666666667</v>
      </c>
      <c r="N72" s="48">
        <f t="shared" si="57"/>
        <v>61.866666666666667</v>
      </c>
      <c r="O72" s="48" t="str">
        <f t="shared" si="57"/>
        <v>-</v>
      </c>
      <c r="P72" s="48" t="str">
        <f t="shared" si="57"/>
        <v>-</v>
      </c>
      <c r="Q72" s="144"/>
    </row>
    <row r="73" spans="1:17" s="23" customFormat="1" ht="114.75" outlineLevel="3" x14ac:dyDescent="0.25">
      <c r="A73" s="271"/>
      <c r="B73" s="260" t="s">
        <v>250</v>
      </c>
      <c r="C73" s="45">
        <f t="shared" si="46"/>
        <v>30</v>
      </c>
      <c r="D73" s="287">
        <v>30</v>
      </c>
      <c r="E73" s="287">
        <v>0</v>
      </c>
      <c r="F73" s="287">
        <v>0</v>
      </c>
      <c r="G73" s="287">
        <v>0</v>
      </c>
      <c r="H73" s="45">
        <f t="shared" si="47"/>
        <v>2.4</v>
      </c>
      <c r="I73" s="287">
        <v>2.4</v>
      </c>
      <c r="J73" s="287">
        <v>0</v>
      </c>
      <c r="K73" s="287">
        <v>0</v>
      </c>
      <c r="L73" s="287">
        <v>0</v>
      </c>
      <c r="M73" s="19">
        <f t="shared" si="57"/>
        <v>8</v>
      </c>
      <c r="N73" s="19">
        <f t="shared" si="57"/>
        <v>8</v>
      </c>
      <c r="O73" s="19" t="str">
        <f t="shared" si="57"/>
        <v>-</v>
      </c>
      <c r="P73" s="19" t="str">
        <f t="shared" si="57"/>
        <v>-</v>
      </c>
      <c r="Q73" s="92" t="s">
        <v>1084</v>
      </c>
    </row>
    <row r="74" spans="1:17" s="23" customFormat="1" ht="105" outlineLevel="3" x14ac:dyDescent="0.25">
      <c r="A74" s="271"/>
      <c r="B74" s="270" t="s">
        <v>251</v>
      </c>
      <c r="C74" s="45">
        <f t="shared" si="46"/>
        <v>120</v>
      </c>
      <c r="D74" s="287">
        <v>120</v>
      </c>
      <c r="E74" s="287">
        <v>0</v>
      </c>
      <c r="F74" s="287">
        <v>0</v>
      </c>
      <c r="G74" s="287">
        <v>0</v>
      </c>
      <c r="H74" s="45">
        <f t="shared" si="47"/>
        <v>90.4</v>
      </c>
      <c r="I74" s="287">
        <v>90.4</v>
      </c>
      <c r="J74" s="287">
        <v>0</v>
      </c>
      <c r="K74" s="287">
        <v>0</v>
      </c>
      <c r="L74" s="287">
        <v>0</v>
      </c>
      <c r="M74" s="19">
        <f t="shared" si="57"/>
        <v>75.333333333333343</v>
      </c>
      <c r="N74" s="19">
        <f t="shared" si="57"/>
        <v>75.333333333333343</v>
      </c>
      <c r="O74" s="19" t="str">
        <f t="shared" si="57"/>
        <v>-</v>
      </c>
      <c r="P74" s="19" t="str">
        <f t="shared" si="57"/>
        <v>-</v>
      </c>
      <c r="Q74" s="92" t="s">
        <v>930</v>
      </c>
    </row>
    <row r="75" spans="1:17" s="16" customFormat="1" ht="72" customHeight="1" outlineLevel="1" x14ac:dyDescent="0.25">
      <c r="A75" s="46">
        <v>14</v>
      </c>
      <c r="B75" s="13" t="s">
        <v>252</v>
      </c>
      <c r="C75" s="47">
        <f t="shared" si="46"/>
        <v>9370.2999999999993</v>
      </c>
      <c r="D75" s="47">
        <f>D76+D77</f>
        <v>4420.2999999999993</v>
      </c>
      <c r="E75" s="47">
        <f t="shared" ref="E75:L75" si="58">E76+E77</f>
        <v>4950</v>
      </c>
      <c r="F75" s="47">
        <f t="shared" si="58"/>
        <v>0</v>
      </c>
      <c r="G75" s="47">
        <f t="shared" si="58"/>
        <v>0</v>
      </c>
      <c r="H75" s="47">
        <f t="shared" si="58"/>
        <v>2843.6</v>
      </c>
      <c r="I75" s="47">
        <f t="shared" si="58"/>
        <v>2843.6</v>
      </c>
      <c r="J75" s="47">
        <f t="shared" si="58"/>
        <v>0</v>
      </c>
      <c r="K75" s="47">
        <f t="shared" si="58"/>
        <v>0</v>
      </c>
      <c r="L75" s="47">
        <f t="shared" si="58"/>
        <v>0</v>
      </c>
      <c r="M75" s="48">
        <f t="shared" si="57"/>
        <v>30.346947269564478</v>
      </c>
      <c r="N75" s="48">
        <f t="shared" si="57"/>
        <v>64.330475307105857</v>
      </c>
      <c r="O75" s="48">
        <f t="shared" si="57"/>
        <v>0</v>
      </c>
      <c r="P75" s="48" t="str">
        <f t="shared" si="57"/>
        <v>-</v>
      </c>
      <c r="Q75" s="144"/>
    </row>
    <row r="76" spans="1:17" s="23" customFormat="1" ht="89.25" outlineLevel="2" x14ac:dyDescent="0.25">
      <c r="A76" s="260"/>
      <c r="B76" s="260" t="s">
        <v>253</v>
      </c>
      <c r="C76" s="45">
        <f t="shared" ref="C76:C87" si="59">SUM(D76:G76)</f>
        <v>75</v>
      </c>
      <c r="D76" s="19">
        <v>75</v>
      </c>
      <c r="E76" s="19">
        <v>0</v>
      </c>
      <c r="F76" s="19">
        <v>0</v>
      </c>
      <c r="G76" s="19">
        <v>0</v>
      </c>
      <c r="H76" s="45">
        <f t="shared" ref="H76:H87" si="60">SUM(I76:L76)</f>
        <v>50</v>
      </c>
      <c r="I76" s="19">
        <v>50</v>
      </c>
      <c r="J76" s="19">
        <v>0</v>
      </c>
      <c r="K76" s="19">
        <v>0</v>
      </c>
      <c r="L76" s="19">
        <v>0</v>
      </c>
      <c r="M76" s="19">
        <f t="shared" si="57"/>
        <v>66.666666666666657</v>
      </c>
      <c r="N76" s="19">
        <f t="shared" si="57"/>
        <v>66.666666666666657</v>
      </c>
      <c r="O76" s="19" t="str">
        <f t="shared" si="57"/>
        <v>-</v>
      </c>
      <c r="P76" s="19" t="str">
        <f t="shared" si="57"/>
        <v>-</v>
      </c>
      <c r="Q76" s="92" t="s">
        <v>1085</v>
      </c>
    </row>
    <row r="77" spans="1:17" s="23" customFormat="1" ht="63.75" outlineLevel="2" x14ac:dyDescent="0.25">
      <c r="A77" s="260"/>
      <c r="B77" s="260" t="s">
        <v>254</v>
      </c>
      <c r="C77" s="45">
        <f>SUM(D77:G77)</f>
        <v>9295.2999999999993</v>
      </c>
      <c r="D77" s="19">
        <f>SUM(D78:D87)</f>
        <v>4345.2999999999993</v>
      </c>
      <c r="E77" s="19">
        <f>SUM(E78:E87)</f>
        <v>4950</v>
      </c>
      <c r="F77" s="19">
        <f t="shared" ref="F77" si="61">SUM(F78:F85)</f>
        <v>0</v>
      </c>
      <c r="G77" s="19">
        <f>SUM(G78:G85)</f>
        <v>0</v>
      </c>
      <c r="H77" s="45">
        <f t="shared" si="60"/>
        <v>2793.6</v>
      </c>
      <c r="I77" s="19">
        <f>SUM(I78:I87)</f>
        <v>2793.6</v>
      </c>
      <c r="J77" s="19">
        <f>SUM(J79:J87)</f>
        <v>0</v>
      </c>
      <c r="K77" s="19">
        <f t="shared" ref="K77" si="62">SUM(K78:K85)</f>
        <v>0</v>
      </c>
      <c r="L77" s="19">
        <f>SUM(L78:L85)</f>
        <v>0</v>
      </c>
      <c r="M77" s="19">
        <f t="shared" si="57"/>
        <v>30.053898206620548</v>
      </c>
      <c r="N77" s="19">
        <f t="shared" si="57"/>
        <v>64.290152578648204</v>
      </c>
      <c r="O77" s="19">
        <f t="shared" si="57"/>
        <v>0</v>
      </c>
      <c r="P77" s="19" t="str">
        <f t="shared" si="57"/>
        <v>-</v>
      </c>
      <c r="Q77" s="92"/>
    </row>
    <row r="78" spans="1:17" s="31" customFormat="1" ht="30" outlineLevel="3" x14ac:dyDescent="0.25">
      <c r="A78" s="355"/>
      <c r="B78" s="52" t="s">
        <v>255</v>
      </c>
      <c r="C78" s="51">
        <f t="shared" si="59"/>
        <v>296</v>
      </c>
      <c r="D78" s="44">
        <v>296</v>
      </c>
      <c r="E78" s="44">
        <v>0</v>
      </c>
      <c r="F78" s="44">
        <v>0</v>
      </c>
      <c r="G78" s="44">
        <v>0</v>
      </c>
      <c r="H78" s="51">
        <f t="shared" si="60"/>
        <v>196</v>
      </c>
      <c r="I78" s="44">
        <v>196</v>
      </c>
      <c r="J78" s="44">
        <v>0</v>
      </c>
      <c r="K78" s="44">
        <v>0</v>
      </c>
      <c r="L78" s="44">
        <v>0</v>
      </c>
      <c r="M78" s="44">
        <f t="shared" si="57"/>
        <v>66.21621621621621</v>
      </c>
      <c r="N78" s="44">
        <f t="shared" si="57"/>
        <v>66.21621621621621</v>
      </c>
      <c r="O78" s="44" t="str">
        <f t="shared" si="57"/>
        <v>-</v>
      </c>
      <c r="P78" s="44" t="str">
        <f t="shared" si="57"/>
        <v>-</v>
      </c>
      <c r="Q78" s="85" t="s">
        <v>559</v>
      </c>
    </row>
    <row r="79" spans="1:17" s="31" customFormat="1" ht="30" outlineLevel="3" x14ac:dyDescent="0.25">
      <c r="A79" s="355"/>
      <c r="B79" s="25" t="s">
        <v>256</v>
      </c>
      <c r="C79" s="51">
        <f t="shared" si="59"/>
        <v>690</v>
      </c>
      <c r="D79" s="44">
        <v>690</v>
      </c>
      <c r="E79" s="44">
        <v>0</v>
      </c>
      <c r="F79" s="44">
        <v>0</v>
      </c>
      <c r="G79" s="44">
        <v>0</v>
      </c>
      <c r="H79" s="51">
        <f t="shared" si="60"/>
        <v>260.10000000000002</v>
      </c>
      <c r="I79" s="44">
        <v>260.10000000000002</v>
      </c>
      <c r="J79" s="44">
        <v>0</v>
      </c>
      <c r="K79" s="44">
        <v>0</v>
      </c>
      <c r="L79" s="44">
        <v>0</v>
      </c>
      <c r="M79" s="44">
        <f t="shared" si="57"/>
        <v>37.695652173913047</v>
      </c>
      <c r="N79" s="44">
        <f t="shared" si="57"/>
        <v>37.695652173913047</v>
      </c>
      <c r="O79" s="44" t="str">
        <f t="shared" si="57"/>
        <v>-</v>
      </c>
      <c r="P79" s="44" t="str">
        <f t="shared" si="57"/>
        <v>-</v>
      </c>
      <c r="Q79" s="85" t="s">
        <v>559</v>
      </c>
    </row>
    <row r="80" spans="1:17" s="31" customFormat="1" ht="38.25" customHeight="1" outlineLevel="3" x14ac:dyDescent="0.25">
      <c r="A80" s="354"/>
      <c r="B80" s="25" t="s">
        <v>257</v>
      </c>
      <c r="C80" s="51">
        <f t="shared" si="59"/>
        <v>726.4</v>
      </c>
      <c r="D80" s="44">
        <v>726.4</v>
      </c>
      <c r="E80" s="44">
        <v>0</v>
      </c>
      <c r="F80" s="44">
        <v>0</v>
      </c>
      <c r="G80" s="44">
        <v>0</v>
      </c>
      <c r="H80" s="51">
        <f t="shared" si="60"/>
        <v>406.8</v>
      </c>
      <c r="I80" s="44">
        <v>406.8</v>
      </c>
      <c r="J80" s="44">
        <v>0</v>
      </c>
      <c r="K80" s="44">
        <v>0</v>
      </c>
      <c r="L80" s="44">
        <v>0</v>
      </c>
      <c r="M80" s="44">
        <f t="shared" si="57"/>
        <v>56.002202643171806</v>
      </c>
      <c r="N80" s="44">
        <f t="shared" si="57"/>
        <v>56.002202643171806</v>
      </c>
      <c r="O80" s="44" t="str">
        <f t="shared" si="57"/>
        <v>-</v>
      </c>
      <c r="P80" s="44" t="str">
        <f t="shared" si="57"/>
        <v>-</v>
      </c>
      <c r="Q80" s="85" t="s">
        <v>478</v>
      </c>
    </row>
    <row r="81" spans="1:17" s="31" customFormat="1" ht="45" outlineLevel="3" x14ac:dyDescent="0.25">
      <c r="A81" s="354"/>
      <c r="B81" s="259" t="s">
        <v>286</v>
      </c>
      <c r="C81" s="51">
        <f t="shared" si="59"/>
        <v>1290.5999999999999</v>
      </c>
      <c r="D81" s="44">
        <v>1290.5999999999999</v>
      </c>
      <c r="E81" s="44">
        <v>0</v>
      </c>
      <c r="F81" s="44">
        <v>0</v>
      </c>
      <c r="G81" s="44">
        <v>0</v>
      </c>
      <c r="H81" s="51">
        <f t="shared" si="60"/>
        <v>979.6</v>
      </c>
      <c r="I81" s="44">
        <v>979.6</v>
      </c>
      <c r="J81" s="44">
        <v>0</v>
      </c>
      <c r="K81" s="44">
        <v>0</v>
      </c>
      <c r="L81" s="44">
        <v>0</v>
      </c>
      <c r="M81" s="44">
        <f t="shared" si="57"/>
        <v>75.902680923601423</v>
      </c>
      <c r="N81" s="44">
        <f t="shared" si="57"/>
        <v>75.902680923601423</v>
      </c>
      <c r="O81" s="44" t="str">
        <f t="shared" si="57"/>
        <v>-</v>
      </c>
      <c r="P81" s="44" t="str">
        <f t="shared" si="57"/>
        <v>-</v>
      </c>
      <c r="Q81" s="85" t="s">
        <v>557</v>
      </c>
    </row>
    <row r="82" spans="1:17" s="31" customFormat="1" ht="105" outlineLevel="3" x14ac:dyDescent="0.25">
      <c r="A82" s="355"/>
      <c r="B82" s="259" t="s">
        <v>558</v>
      </c>
      <c r="C82" s="51">
        <f t="shared" si="59"/>
        <v>784.7</v>
      </c>
      <c r="D82" s="44">
        <v>784.7</v>
      </c>
      <c r="E82" s="44">
        <v>0</v>
      </c>
      <c r="F82" s="44">
        <v>0</v>
      </c>
      <c r="G82" s="44">
        <v>0</v>
      </c>
      <c r="H82" s="51">
        <f t="shared" si="60"/>
        <v>722</v>
      </c>
      <c r="I82" s="44">
        <v>722</v>
      </c>
      <c r="J82" s="44">
        <v>0</v>
      </c>
      <c r="K82" s="44">
        <v>0</v>
      </c>
      <c r="L82" s="44">
        <v>0</v>
      </c>
      <c r="M82" s="44">
        <f t="shared" si="57"/>
        <v>92.009685230024203</v>
      </c>
      <c r="N82" s="44">
        <f t="shared" si="57"/>
        <v>92.009685230024203</v>
      </c>
      <c r="O82" s="44" t="str">
        <f t="shared" si="57"/>
        <v>-</v>
      </c>
      <c r="P82" s="44" t="str">
        <f t="shared" si="57"/>
        <v>-</v>
      </c>
      <c r="Q82" s="85" t="s">
        <v>559</v>
      </c>
    </row>
    <row r="83" spans="1:17" s="31" customFormat="1" ht="60" outlineLevel="3" x14ac:dyDescent="0.25">
      <c r="A83" s="355"/>
      <c r="B83" s="25" t="s">
        <v>324</v>
      </c>
      <c r="C83" s="51">
        <f t="shared" si="59"/>
        <v>175.5</v>
      </c>
      <c r="D83" s="44">
        <v>175.5</v>
      </c>
      <c r="E83" s="44">
        <v>0</v>
      </c>
      <c r="F83" s="44">
        <v>0</v>
      </c>
      <c r="G83" s="44">
        <v>0</v>
      </c>
      <c r="H83" s="51">
        <f t="shared" si="60"/>
        <v>117</v>
      </c>
      <c r="I83" s="44">
        <v>117</v>
      </c>
      <c r="J83" s="44">
        <v>0</v>
      </c>
      <c r="K83" s="44">
        <v>0</v>
      </c>
      <c r="L83" s="44">
        <v>0</v>
      </c>
      <c r="M83" s="44">
        <f t="shared" ref="M83:M86" si="63">IFERROR(H83/C83*100,"-")</f>
        <v>66.666666666666657</v>
      </c>
      <c r="N83" s="44">
        <f t="shared" ref="N83:N86" si="64">IFERROR(I83/D83*100,"-")</f>
        <v>66.666666666666657</v>
      </c>
      <c r="O83" s="44" t="str">
        <f t="shared" ref="O83" si="65">IFERROR(J83/E83*100,"-")</f>
        <v>-</v>
      </c>
      <c r="P83" s="44" t="str">
        <f t="shared" ref="P83" si="66">IFERROR(K83/F83*100,"-")</f>
        <v>-</v>
      </c>
      <c r="Q83" s="85" t="s">
        <v>559</v>
      </c>
    </row>
    <row r="84" spans="1:17" s="31" customFormat="1" ht="30" outlineLevel="3" x14ac:dyDescent="0.25">
      <c r="A84" s="355"/>
      <c r="B84" s="356" t="s">
        <v>873</v>
      </c>
      <c r="C84" s="51">
        <f t="shared" si="59"/>
        <v>34.5</v>
      </c>
      <c r="D84" s="44">
        <v>34.5</v>
      </c>
      <c r="E84" s="44"/>
      <c r="F84" s="44"/>
      <c r="G84" s="44"/>
      <c r="H84" s="51">
        <f t="shared" si="60"/>
        <v>34.5</v>
      </c>
      <c r="I84" s="44">
        <v>34.5</v>
      </c>
      <c r="J84" s="44"/>
      <c r="K84" s="44"/>
      <c r="L84" s="44"/>
      <c r="M84" s="44">
        <f t="shared" si="57"/>
        <v>100</v>
      </c>
      <c r="N84" s="44">
        <f t="shared" ref="N84:N87" si="67">IFERROR(I84/D84*100,"-")</f>
        <v>100</v>
      </c>
      <c r="O84" s="44" t="str">
        <f t="shared" ref="O84:O87" si="68">IFERROR(J84/E84*100,"-")</f>
        <v>-</v>
      </c>
      <c r="P84" s="44" t="str">
        <f t="shared" ref="P84:P87" si="69">IFERROR(K84/F84*100,"-")</f>
        <v>-</v>
      </c>
      <c r="Q84" s="85"/>
    </row>
    <row r="85" spans="1:17" s="31" customFormat="1" ht="30" outlineLevel="3" x14ac:dyDescent="0.25">
      <c r="A85" s="355"/>
      <c r="B85" s="356" t="s">
        <v>874</v>
      </c>
      <c r="C85" s="51">
        <f t="shared" si="59"/>
        <v>77.599999999999994</v>
      </c>
      <c r="D85" s="44">
        <v>77.599999999999994</v>
      </c>
      <c r="E85" s="44"/>
      <c r="F85" s="44"/>
      <c r="G85" s="44"/>
      <c r="H85" s="51">
        <f t="shared" si="60"/>
        <v>77.599999999999994</v>
      </c>
      <c r="I85" s="44">
        <v>77.599999999999994</v>
      </c>
      <c r="J85" s="44"/>
      <c r="K85" s="44"/>
      <c r="L85" s="44"/>
      <c r="M85" s="44">
        <f t="shared" si="63"/>
        <v>100</v>
      </c>
      <c r="N85" s="44">
        <f t="shared" si="64"/>
        <v>100</v>
      </c>
      <c r="O85" s="44" t="str">
        <f t="shared" si="68"/>
        <v>-</v>
      </c>
      <c r="P85" s="44" t="str">
        <f t="shared" si="69"/>
        <v>-</v>
      </c>
      <c r="Q85" s="85"/>
    </row>
    <row r="86" spans="1:17" s="31" customFormat="1" outlineLevel="3" x14ac:dyDescent="0.25">
      <c r="A86" s="355"/>
      <c r="B86" s="356" t="s">
        <v>952</v>
      </c>
      <c r="C86" s="51">
        <f t="shared" si="59"/>
        <v>270</v>
      </c>
      <c r="D86" s="44">
        <v>270</v>
      </c>
      <c r="E86" s="44"/>
      <c r="F86" s="44"/>
      <c r="G86" s="44"/>
      <c r="H86" s="51">
        <f t="shared" si="60"/>
        <v>0</v>
      </c>
      <c r="I86" s="44">
        <v>0</v>
      </c>
      <c r="J86" s="44"/>
      <c r="K86" s="44"/>
      <c r="L86" s="44"/>
      <c r="M86" s="44">
        <f t="shared" si="63"/>
        <v>0</v>
      </c>
      <c r="N86" s="44">
        <f t="shared" si="64"/>
        <v>0</v>
      </c>
      <c r="O86" s="44"/>
      <c r="P86" s="44"/>
      <c r="Q86" s="85" t="s">
        <v>1085</v>
      </c>
    </row>
    <row r="87" spans="1:17" s="31" customFormat="1" ht="159" customHeight="1" outlineLevel="3" x14ac:dyDescent="0.25">
      <c r="A87" s="355"/>
      <c r="B87" s="357" t="s">
        <v>951</v>
      </c>
      <c r="C87" s="51">
        <f t="shared" si="59"/>
        <v>4950</v>
      </c>
      <c r="D87" s="44">
        <v>0</v>
      </c>
      <c r="E87" s="44">
        <v>4950</v>
      </c>
      <c r="F87" s="44"/>
      <c r="G87" s="44"/>
      <c r="H87" s="51">
        <f t="shared" si="60"/>
        <v>0</v>
      </c>
      <c r="I87" s="44">
        <v>0</v>
      </c>
      <c r="J87" s="44">
        <v>0</v>
      </c>
      <c r="K87" s="44"/>
      <c r="L87" s="44"/>
      <c r="M87" s="44">
        <f t="shared" si="57"/>
        <v>0</v>
      </c>
      <c r="N87" s="44" t="str">
        <f t="shared" si="67"/>
        <v>-</v>
      </c>
      <c r="O87" s="44">
        <f t="shared" si="68"/>
        <v>0</v>
      </c>
      <c r="P87" s="44" t="str">
        <f t="shared" si="69"/>
        <v>-</v>
      </c>
      <c r="Q87" s="85"/>
    </row>
    <row r="88" spans="1:17" s="16" customFormat="1" ht="40.5" outlineLevel="1" x14ac:dyDescent="0.25">
      <c r="A88" s="46">
        <v>15</v>
      </c>
      <c r="B88" s="13" t="s">
        <v>259</v>
      </c>
      <c r="C88" s="47">
        <f t="shared" ref="C88:C96" si="70">SUM(D88:G88)</f>
        <v>87</v>
      </c>
      <c r="D88" s="47">
        <f>D89</f>
        <v>87</v>
      </c>
      <c r="E88" s="47">
        <f>E89</f>
        <v>0</v>
      </c>
      <c r="F88" s="47">
        <f>F89</f>
        <v>0</v>
      </c>
      <c r="G88" s="47">
        <f>G89</f>
        <v>0</v>
      </c>
      <c r="H88" s="47">
        <f>SUM(I88:L88)</f>
        <v>19.100000000000001</v>
      </c>
      <c r="I88" s="47">
        <f>I89</f>
        <v>19.100000000000001</v>
      </c>
      <c r="J88" s="47">
        <f>J89</f>
        <v>0</v>
      </c>
      <c r="K88" s="47">
        <f>K89</f>
        <v>0</v>
      </c>
      <c r="L88" s="47">
        <f>L89</f>
        <v>0</v>
      </c>
      <c r="M88" s="14">
        <f t="shared" si="57"/>
        <v>21.954022988505749</v>
      </c>
      <c r="N88" s="14">
        <f t="shared" si="57"/>
        <v>21.954022988505749</v>
      </c>
      <c r="O88" s="14" t="str">
        <f t="shared" si="57"/>
        <v>-</v>
      </c>
      <c r="P88" s="14" t="str">
        <f t="shared" si="57"/>
        <v>-</v>
      </c>
      <c r="Q88" s="144"/>
    </row>
    <row r="89" spans="1:17" s="23" customFormat="1" ht="51" outlineLevel="3" x14ac:dyDescent="0.25">
      <c r="A89" s="260"/>
      <c r="B89" s="260" t="s">
        <v>260</v>
      </c>
      <c r="C89" s="45">
        <f t="shared" si="70"/>
        <v>87</v>
      </c>
      <c r="D89" s="19">
        <f>D90+D91</f>
        <v>87</v>
      </c>
      <c r="E89" s="19">
        <f>E90+E91</f>
        <v>0</v>
      </c>
      <c r="F89" s="19">
        <f>F90+F91</f>
        <v>0</v>
      </c>
      <c r="G89" s="19">
        <f>G90+G91</f>
        <v>0</v>
      </c>
      <c r="H89" s="45">
        <f>SUM(I89:L89)</f>
        <v>19.100000000000001</v>
      </c>
      <c r="I89" s="19">
        <f>I90+I91</f>
        <v>19.100000000000001</v>
      </c>
      <c r="J89" s="19">
        <f>J90+J91</f>
        <v>0</v>
      </c>
      <c r="K89" s="19">
        <f>K90+K91</f>
        <v>0</v>
      </c>
      <c r="L89" s="19">
        <f>L90+L91</f>
        <v>0</v>
      </c>
      <c r="M89" s="19">
        <f t="shared" si="57"/>
        <v>21.954022988505749</v>
      </c>
      <c r="N89" s="19">
        <f t="shared" si="57"/>
        <v>21.954022988505749</v>
      </c>
      <c r="O89" s="19" t="str">
        <f t="shared" si="57"/>
        <v>-</v>
      </c>
      <c r="P89" s="19" t="str">
        <f t="shared" si="57"/>
        <v>-</v>
      </c>
      <c r="Q89" s="92"/>
    </row>
    <row r="90" spans="1:17" s="31" customFormat="1" ht="38.25" outlineLevel="5" x14ac:dyDescent="0.25">
      <c r="A90" s="50"/>
      <c r="B90" s="50" t="s">
        <v>229</v>
      </c>
      <c r="C90" s="51">
        <f t="shared" si="70"/>
        <v>67.900000000000006</v>
      </c>
      <c r="D90" s="44">
        <v>67.900000000000006</v>
      </c>
      <c r="E90" s="51">
        <v>0</v>
      </c>
      <c r="F90" s="51">
        <v>0</v>
      </c>
      <c r="G90" s="51">
        <v>0</v>
      </c>
      <c r="H90" s="51">
        <f>SUM(I90:L90)</f>
        <v>0</v>
      </c>
      <c r="I90" s="51">
        <v>0</v>
      </c>
      <c r="J90" s="51">
        <v>0</v>
      </c>
      <c r="K90" s="51">
        <v>0</v>
      </c>
      <c r="L90" s="51">
        <v>0</v>
      </c>
      <c r="M90" s="44">
        <f t="shared" si="57"/>
        <v>0</v>
      </c>
      <c r="N90" s="44">
        <f t="shared" si="57"/>
        <v>0</v>
      </c>
      <c r="O90" s="44" t="str">
        <f t="shared" si="57"/>
        <v>-</v>
      </c>
      <c r="P90" s="44" t="str">
        <f t="shared" si="57"/>
        <v>-</v>
      </c>
      <c r="Q90" s="85" t="s">
        <v>1086</v>
      </c>
    </row>
    <row r="91" spans="1:17" s="31" customFormat="1" outlineLevel="5" x14ac:dyDescent="0.25">
      <c r="A91" s="289"/>
      <c r="B91" s="50" t="s">
        <v>261</v>
      </c>
      <c r="C91" s="51">
        <f t="shared" si="70"/>
        <v>19.100000000000001</v>
      </c>
      <c r="D91" s="44">
        <v>19.100000000000001</v>
      </c>
      <c r="E91" s="51">
        <v>0</v>
      </c>
      <c r="F91" s="51">
        <v>0</v>
      </c>
      <c r="G91" s="51">
        <v>0</v>
      </c>
      <c r="H91" s="51">
        <f>SUM(I91:L91)</f>
        <v>19.100000000000001</v>
      </c>
      <c r="I91" s="51">
        <v>19.100000000000001</v>
      </c>
      <c r="J91" s="51">
        <v>0</v>
      </c>
      <c r="K91" s="51">
        <v>0</v>
      </c>
      <c r="L91" s="51">
        <v>0</v>
      </c>
      <c r="M91" s="44">
        <f t="shared" si="57"/>
        <v>100</v>
      </c>
      <c r="N91" s="44">
        <f t="shared" si="57"/>
        <v>100</v>
      </c>
      <c r="O91" s="44" t="str">
        <f t="shared" si="57"/>
        <v>-</v>
      </c>
      <c r="P91" s="44" t="str">
        <f t="shared" si="57"/>
        <v>-</v>
      </c>
      <c r="Q91" s="85" t="s">
        <v>927</v>
      </c>
    </row>
    <row r="92" spans="1:17" s="31" customFormat="1" ht="27.75" customHeight="1" x14ac:dyDescent="0.25">
      <c r="A92" s="289"/>
      <c r="B92" s="280" t="s">
        <v>262</v>
      </c>
      <c r="C92" s="281">
        <f t="shared" si="70"/>
        <v>11579.4</v>
      </c>
      <c r="D92" s="281">
        <f>D93+D96+D107</f>
        <v>4597</v>
      </c>
      <c r="E92" s="281">
        <f>E93+E96+E107</f>
        <v>6982.4</v>
      </c>
      <c r="F92" s="281">
        <f>F93+F96+F107</f>
        <v>0</v>
      </c>
      <c r="G92" s="281">
        <f>G93+G96+G107</f>
        <v>0</v>
      </c>
      <c r="H92" s="281">
        <f t="shared" ref="H92:H99" si="71">SUM(I92:L92)</f>
        <v>4466.2</v>
      </c>
      <c r="I92" s="281">
        <f>I93+I96+I107</f>
        <v>1872.1999999999998</v>
      </c>
      <c r="J92" s="281">
        <f>J93+J96+J107</f>
        <v>2594</v>
      </c>
      <c r="K92" s="281">
        <f>K93+K96+K107</f>
        <v>0</v>
      </c>
      <c r="L92" s="281">
        <f>L93+L96+L107</f>
        <v>0</v>
      </c>
      <c r="M92" s="49">
        <f t="shared" si="57"/>
        <v>38.570219527782093</v>
      </c>
      <c r="N92" s="49">
        <f t="shared" si="57"/>
        <v>40.72656080052208</v>
      </c>
      <c r="O92" s="49">
        <f t="shared" si="57"/>
        <v>37.150549954170486</v>
      </c>
      <c r="P92" s="49" t="str">
        <f t="shared" si="57"/>
        <v>-</v>
      </c>
      <c r="Q92" s="25"/>
    </row>
    <row r="93" spans="1:17" s="16" customFormat="1" ht="87" customHeight="1" outlineLevel="1" x14ac:dyDescent="0.25">
      <c r="A93" s="46">
        <v>16</v>
      </c>
      <c r="B93" s="13" t="s">
        <v>263</v>
      </c>
      <c r="C93" s="47">
        <f t="shared" si="70"/>
        <v>90</v>
      </c>
      <c r="D93" s="47">
        <f>SUM(D94:D95)</f>
        <v>90</v>
      </c>
      <c r="E93" s="47">
        <f>SUM(E94:E95)</f>
        <v>0</v>
      </c>
      <c r="F93" s="47">
        <f>SUM(F94:F95)</f>
        <v>0</v>
      </c>
      <c r="G93" s="47">
        <f>SUM(G94:G95)</f>
        <v>0</v>
      </c>
      <c r="H93" s="47">
        <f t="shared" si="71"/>
        <v>1</v>
      </c>
      <c r="I93" s="47">
        <f>SUM(I94:I95)</f>
        <v>1</v>
      </c>
      <c r="J93" s="47">
        <f>SUM(J94:J95)</f>
        <v>0</v>
      </c>
      <c r="K93" s="47">
        <f>SUM(K94:K95)</f>
        <v>0</v>
      </c>
      <c r="L93" s="47">
        <f>SUM(L94:L95)</f>
        <v>0</v>
      </c>
      <c r="M93" s="48">
        <f t="shared" si="57"/>
        <v>1.1111111111111112</v>
      </c>
      <c r="N93" s="48">
        <f t="shared" si="57"/>
        <v>1.1111111111111112</v>
      </c>
      <c r="O93" s="48" t="str">
        <f t="shared" si="57"/>
        <v>-</v>
      </c>
      <c r="P93" s="48" t="str">
        <f t="shared" si="57"/>
        <v>-</v>
      </c>
      <c r="Q93" s="144"/>
    </row>
    <row r="94" spans="1:17" s="23" customFormat="1" ht="114.75" outlineLevel="3" x14ac:dyDescent="0.2">
      <c r="A94" s="290"/>
      <c r="B94" s="260" t="s">
        <v>264</v>
      </c>
      <c r="C94" s="45">
        <f t="shared" si="70"/>
        <v>50</v>
      </c>
      <c r="D94" s="19">
        <v>50</v>
      </c>
      <c r="E94" s="19">
        <v>0</v>
      </c>
      <c r="F94" s="19">
        <v>0</v>
      </c>
      <c r="G94" s="19">
        <v>0</v>
      </c>
      <c r="H94" s="45">
        <f t="shared" si="71"/>
        <v>0</v>
      </c>
      <c r="I94" s="19">
        <v>0</v>
      </c>
      <c r="J94" s="19">
        <v>0</v>
      </c>
      <c r="K94" s="19">
        <v>0</v>
      </c>
      <c r="L94" s="19">
        <v>0</v>
      </c>
      <c r="M94" s="19">
        <f t="shared" si="57"/>
        <v>0</v>
      </c>
      <c r="N94" s="19">
        <f t="shared" si="57"/>
        <v>0</v>
      </c>
      <c r="O94" s="19" t="str">
        <f t="shared" si="57"/>
        <v>-</v>
      </c>
      <c r="P94" s="19" t="str">
        <f t="shared" si="57"/>
        <v>-</v>
      </c>
      <c r="Q94" s="92" t="s">
        <v>508</v>
      </c>
    </row>
    <row r="95" spans="1:17" s="23" customFormat="1" ht="89.25" outlineLevel="3" x14ac:dyDescent="0.2">
      <c r="A95" s="291"/>
      <c r="B95" s="260" t="s">
        <v>265</v>
      </c>
      <c r="C95" s="45">
        <f t="shared" si="70"/>
        <v>40</v>
      </c>
      <c r="D95" s="19">
        <v>40</v>
      </c>
      <c r="E95" s="19">
        <v>0</v>
      </c>
      <c r="F95" s="19">
        <v>0</v>
      </c>
      <c r="G95" s="19">
        <v>0</v>
      </c>
      <c r="H95" s="45">
        <f t="shared" si="71"/>
        <v>1</v>
      </c>
      <c r="I95" s="19">
        <v>1</v>
      </c>
      <c r="J95" s="19">
        <v>0</v>
      </c>
      <c r="K95" s="19">
        <v>0</v>
      </c>
      <c r="L95" s="19">
        <v>0</v>
      </c>
      <c r="M95" s="19">
        <f t="shared" ref="M95" si="72">IFERROR(H95/C95*100,"-")</f>
        <v>2.5</v>
      </c>
      <c r="N95" s="19">
        <f t="shared" ref="N95" si="73">IFERROR(I95/D95*100,"-")</f>
        <v>2.5</v>
      </c>
      <c r="O95" s="19" t="str">
        <f t="shared" ref="O95" si="74">IFERROR(J95/E95*100,"-")</f>
        <v>-</v>
      </c>
      <c r="P95" s="19" t="str">
        <f t="shared" ref="P95" si="75">IFERROR(K95/F95*100,"-")</f>
        <v>-</v>
      </c>
      <c r="Q95" s="92" t="s">
        <v>508</v>
      </c>
    </row>
    <row r="96" spans="1:17" s="16" customFormat="1" ht="72" customHeight="1" outlineLevel="1" x14ac:dyDescent="0.25">
      <c r="A96" s="46">
        <v>17</v>
      </c>
      <c r="B96" s="13" t="s">
        <v>266</v>
      </c>
      <c r="C96" s="47">
        <f t="shared" si="70"/>
        <v>11413.4</v>
      </c>
      <c r="D96" s="47">
        <f>SUM(D97:D98)</f>
        <v>4431</v>
      </c>
      <c r="E96" s="47">
        <f>SUM(E97:E98)</f>
        <v>6982.4</v>
      </c>
      <c r="F96" s="47">
        <f>SUM(F97:F98)</f>
        <v>0</v>
      </c>
      <c r="G96" s="47">
        <f>SUM(G97:G98)</f>
        <v>0</v>
      </c>
      <c r="H96" s="47">
        <f>SUM(I96:L96)</f>
        <v>4465.2</v>
      </c>
      <c r="I96" s="47">
        <f>SUM(I97:I98)</f>
        <v>1871.1999999999998</v>
      </c>
      <c r="J96" s="47">
        <f>SUM(J97:J98)</f>
        <v>2594</v>
      </c>
      <c r="K96" s="47">
        <f>SUM(K97:K98)</f>
        <v>0</v>
      </c>
      <c r="L96" s="47">
        <f>SUM(L97:L98)</f>
        <v>0</v>
      </c>
      <c r="M96" s="48">
        <f t="shared" si="57"/>
        <v>39.122435032505656</v>
      </c>
      <c r="N96" s="48">
        <f t="shared" si="57"/>
        <v>42.229744978560142</v>
      </c>
      <c r="O96" s="48">
        <f t="shared" si="57"/>
        <v>37.150549954170486</v>
      </c>
      <c r="P96" s="48" t="str">
        <f t="shared" si="57"/>
        <v>-</v>
      </c>
      <c r="Q96" s="144"/>
    </row>
    <row r="97" spans="1:17" s="23" customFormat="1" ht="89.25" outlineLevel="3" x14ac:dyDescent="0.25">
      <c r="A97" s="292"/>
      <c r="B97" s="260" t="s">
        <v>267</v>
      </c>
      <c r="C97" s="45">
        <f t="shared" ref="C97:C105" si="76">SUM(D97:G97)</f>
        <v>50</v>
      </c>
      <c r="D97" s="19">
        <v>50</v>
      </c>
      <c r="E97" s="19">
        <v>0</v>
      </c>
      <c r="F97" s="19">
        <v>0</v>
      </c>
      <c r="G97" s="19">
        <v>0</v>
      </c>
      <c r="H97" s="45">
        <f t="shared" si="71"/>
        <v>0</v>
      </c>
      <c r="I97" s="19">
        <v>0</v>
      </c>
      <c r="J97" s="19">
        <v>0</v>
      </c>
      <c r="K97" s="19">
        <v>0</v>
      </c>
      <c r="L97" s="19">
        <v>0</v>
      </c>
      <c r="M97" s="19">
        <f t="shared" si="57"/>
        <v>0</v>
      </c>
      <c r="N97" s="19">
        <f t="shared" si="57"/>
        <v>0</v>
      </c>
      <c r="O97" s="19" t="str">
        <f t="shared" si="57"/>
        <v>-</v>
      </c>
      <c r="P97" s="19" t="str">
        <f t="shared" si="57"/>
        <v>-</v>
      </c>
      <c r="Q97" s="92" t="s">
        <v>508</v>
      </c>
    </row>
    <row r="98" spans="1:17" s="23" customFormat="1" ht="63.75" outlineLevel="3" x14ac:dyDescent="0.25">
      <c r="A98" s="292"/>
      <c r="B98" s="260" t="s">
        <v>268</v>
      </c>
      <c r="C98" s="45">
        <f t="shared" si="76"/>
        <v>11363.4</v>
      </c>
      <c r="D98" s="19">
        <f>SUM(D99:D106)</f>
        <v>4381</v>
      </c>
      <c r="E98" s="19">
        <f>SUM(E99:E106)</f>
        <v>6982.4</v>
      </c>
      <c r="F98" s="19">
        <f>SUM(F99:F104)</f>
        <v>0</v>
      </c>
      <c r="G98" s="19">
        <f>SUM(G99:G104)</f>
        <v>0</v>
      </c>
      <c r="H98" s="45">
        <f t="shared" si="71"/>
        <v>4465.2</v>
      </c>
      <c r="I98" s="19">
        <f>SUM(I99:I106)</f>
        <v>1871.1999999999998</v>
      </c>
      <c r="J98" s="19">
        <f>SUM(J99:J106)</f>
        <v>2594</v>
      </c>
      <c r="K98" s="19">
        <f>SUM(K99:K104)</f>
        <v>0</v>
      </c>
      <c r="L98" s="19">
        <f>SUM(L99:L104)</f>
        <v>0</v>
      </c>
      <c r="M98" s="22">
        <f t="shared" ref="M98:P125" si="77">IFERROR(H98/C98*100,"-")</f>
        <v>39.294577327208408</v>
      </c>
      <c r="N98" s="22">
        <f t="shared" si="77"/>
        <v>42.711709655329827</v>
      </c>
      <c r="O98" s="22">
        <f t="shared" si="77"/>
        <v>37.150549954170486</v>
      </c>
      <c r="P98" s="22" t="str">
        <f t="shared" si="77"/>
        <v>-</v>
      </c>
      <c r="Q98" s="92"/>
    </row>
    <row r="99" spans="1:17" s="31" customFormat="1" ht="45" outlineLevel="4" x14ac:dyDescent="0.25">
      <c r="A99" s="293"/>
      <c r="B99" s="294" t="s">
        <v>269</v>
      </c>
      <c r="C99" s="258">
        <f t="shared" si="76"/>
        <v>315</v>
      </c>
      <c r="D99" s="44">
        <v>315</v>
      </c>
      <c r="E99" s="44">
        <v>0</v>
      </c>
      <c r="F99" s="44">
        <v>0</v>
      </c>
      <c r="G99" s="44">
        <v>0</v>
      </c>
      <c r="H99" s="258">
        <f t="shared" si="71"/>
        <v>0</v>
      </c>
      <c r="I99" s="44">
        <v>0</v>
      </c>
      <c r="J99" s="44">
        <v>0</v>
      </c>
      <c r="K99" s="44">
        <v>0</v>
      </c>
      <c r="L99" s="44">
        <v>0</v>
      </c>
      <c r="M99" s="44">
        <f t="shared" si="77"/>
        <v>0</v>
      </c>
      <c r="N99" s="44">
        <f t="shared" si="77"/>
        <v>0</v>
      </c>
      <c r="O99" s="44" t="str">
        <f t="shared" si="77"/>
        <v>-</v>
      </c>
      <c r="P99" s="44" t="str">
        <f t="shared" si="77"/>
        <v>-</v>
      </c>
      <c r="Q99" s="85" t="s">
        <v>508</v>
      </c>
    </row>
    <row r="100" spans="1:17" s="31" customFormat="1" ht="30" outlineLevel="4" x14ac:dyDescent="0.25">
      <c r="A100" s="293"/>
      <c r="B100" s="294" t="s">
        <v>257</v>
      </c>
      <c r="C100" s="258">
        <f t="shared" si="76"/>
        <v>655</v>
      </c>
      <c r="D100" s="44">
        <v>655</v>
      </c>
      <c r="E100" s="44">
        <v>0</v>
      </c>
      <c r="F100" s="44">
        <v>0</v>
      </c>
      <c r="G100" s="44">
        <v>0</v>
      </c>
      <c r="H100" s="258">
        <f t="shared" ref="H100:H105" si="78">SUM(I100:L100)</f>
        <v>307.10000000000002</v>
      </c>
      <c r="I100" s="44">
        <v>307.10000000000002</v>
      </c>
      <c r="J100" s="44">
        <v>0</v>
      </c>
      <c r="K100" s="44">
        <v>0</v>
      </c>
      <c r="L100" s="44">
        <v>0</v>
      </c>
      <c r="M100" s="44">
        <f t="shared" si="77"/>
        <v>46.885496183206108</v>
      </c>
      <c r="N100" s="44">
        <f t="shared" si="77"/>
        <v>46.885496183206108</v>
      </c>
      <c r="O100" s="44" t="str">
        <f t="shared" si="77"/>
        <v>-</v>
      </c>
      <c r="P100" s="44" t="str">
        <f t="shared" si="77"/>
        <v>-</v>
      </c>
      <c r="Q100" s="85" t="s">
        <v>478</v>
      </c>
    </row>
    <row r="101" spans="1:17" s="31" customFormat="1" ht="15.75" outlineLevel="4" x14ac:dyDescent="0.25">
      <c r="A101" s="293"/>
      <c r="B101" s="294" t="s">
        <v>270</v>
      </c>
      <c r="C101" s="258">
        <f t="shared" si="76"/>
        <v>50</v>
      </c>
      <c r="D101" s="44">
        <v>50</v>
      </c>
      <c r="E101" s="44">
        <v>0</v>
      </c>
      <c r="F101" s="44">
        <v>0</v>
      </c>
      <c r="G101" s="44">
        <v>0</v>
      </c>
      <c r="H101" s="258">
        <f t="shared" si="78"/>
        <v>50</v>
      </c>
      <c r="I101" s="44">
        <v>50</v>
      </c>
      <c r="J101" s="44">
        <v>0</v>
      </c>
      <c r="K101" s="44">
        <v>0</v>
      </c>
      <c r="L101" s="44">
        <v>0</v>
      </c>
      <c r="M101" s="49">
        <f t="shared" si="77"/>
        <v>100</v>
      </c>
      <c r="N101" s="49">
        <f t="shared" si="77"/>
        <v>100</v>
      </c>
      <c r="O101" s="49" t="str">
        <f t="shared" si="77"/>
        <v>-</v>
      </c>
      <c r="P101" s="49" t="str">
        <f t="shared" si="77"/>
        <v>-</v>
      </c>
      <c r="Q101" s="85" t="s">
        <v>927</v>
      </c>
    </row>
    <row r="102" spans="1:17" s="31" customFormat="1" ht="15.75" outlineLevel="4" x14ac:dyDescent="0.25">
      <c r="A102" s="293"/>
      <c r="B102" s="294" t="s">
        <v>271</v>
      </c>
      <c r="C102" s="258">
        <f t="shared" si="76"/>
        <v>0</v>
      </c>
      <c r="D102" s="44">
        <v>0</v>
      </c>
      <c r="E102" s="44">
        <v>0</v>
      </c>
      <c r="F102" s="44">
        <v>0</v>
      </c>
      <c r="G102" s="44">
        <v>0</v>
      </c>
      <c r="H102" s="258">
        <f t="shared" si="78"/>
        <v>0</v>
      </c>
      <c r="I102" s="44">
        <v>0</v>
      </c>
      <c r="J102" s="44">
        <v>0</v>
      </c>
      <c r="K102" s="44">
        <v>0</v>
      </c>
      <c r="L102" s="44">
        <v>0</v>
      </c>
      <c r="M102" s="44" t="str">
        <f t="shared" ref="M102" si="79">IFERROR(H102/C102*100,"-")</f>
        <v>-</v>
      </c>
      <c r="N102" s="44" t="str">
        <f t="shared" ref="N102" si="80">IFERROR(I102/D102*100,"-")</f>
        <v>-</v>
      </c>
      <c r="O102" s="44" t="str">
        <f t="shared" ref="O102" si="81">IFERROR(J102/E102*100,"-")</f>
        <v>-</v>
      </c>
      <c r="P102" s="44" t="str">
        <f t="shared" ref="P102" si="82">IFERROR(K102/F102*100,"-")</f>
        <v>-</v>
      </c>
      <c r="Q102" s="85"/>
    </row>
    <row r="103" spans="1:17" s="31" customFormat="1" ht="45" outlineLevel="4" x14ac:dyDescent="0.25">
      <c r="A103" s="293"/>
      <c r="B103" s="295" t="s">
        <v>272</v>
      </c>
      <c r="C103" s="258">
        <f t="shared" si="76"/>
        <v>1455.6</v>
      </c>
      <c r="D103" s="44">
        <v>1455.6</v>
      </c>
      <c r="E103" s="44">
        <v>0</v>
      </c>
      <c r="F103" s="44">
        <v>0</v>
      </c>
      <c r="G103" s="44">
        <v>0</v>
      </c>
      <c r="H103" s="258">
        <f t="shared" si="78"/>
        <v>562.9</v>
      </c>
      <c r="I103" s="44">
        <v>562.9</v>
      </c>
      <c r="J103" s="44">
        <v>0</v>
      </c>
      <c r="K103" s="44">
        <v>0</v>
      </c>
      <c r="L103" s="44">
        <v>0</v>
      </c>
      <c r="M103" s="44">
        <f t="shared" si="77"/>
        <v>38.671338279747189</v>
      </c>
      <c r="N103" s="44">
        <f t="shared" si="77"/>
        <v>38.671338279747189</v>
      </c>
      <c r="O103" s="44" t="str">
        <f t="shared" si="77"/>
        <v>-</v>
      </c>
      <c r="P103" s="44" t="str">
        <f t="shared" si="77"/>
        <v>-</v>
      </c>
      <c r="Q103" s="85" t="s">
        <v>877</v>
      </c>
    </row>
    <row r="104" spans="1:17" s="31" customFormat="1" ht="62.25" customHeight="1" outlineLevel="4" x14ac:dyDescent="0.25">
      <c r="A104" s="293"/>
      <c r="B104" s="295" t="s">
        <v>258</v>
      </c>
      <c r="C104" s="258">
        <f t="shared" si="76"/>
        <v>999</v>
      </c>
      <c r="D104" s="44">
        <v>999</v>
      </c>
      <c r="E104" s="44">
        <v>0</v>
      </c>
      <c r="F104" s="44">
        <v>0</v>
      </c>
      <c r="G104" s="44">
        <v>0</v>
      </c>
      <c r="H104" s="258">
        <f t="shared" si="78"/>
        <v>622.1</v>
      </c>
      <c r="I104" s="44">
        <v>622.1</v>
      </c>
      <c r="J104" s="44">
        <v>0</v>
      </c>
      <c r="K104" s="44">
        <v>0</v>
      </c>
      <c r="L104" s="44">
        <v>0</v>
      </c>
      <c r="M104" s="44">
        <f t="shared" si="77"/>
        <v>62.272272272272275</v>
      </c>
      <c r="N104" s="44">
        <f t="shared" si="77"/>
        <v>62.272272272272275</v>
      </c>
      <c r="O104" s="44" t="str">
        <f t="shared" si="77"/>
        <v>-</v>
      </c>
      <c r="P104" s="44" t="str">
        <f t="shared" si="77"/>
        <v>-</v>
      </c>
      <c r="Q104" s="85" t="s">
        <v>878</v>
      </c>
    </row>
    <row r="105" spans="1:17" s="31" customFormat="1" ht="62.25" customHeight="1" outlineLevel="4" x14ac:dyDescent="0.25">
      <c r="A105" s="293"/>
      <c r="B105" s="295" t="s">
        <v>324</v>
      </c>
      <c r="C105" s="258">
        <f t="shared" si="76"/>
        <v>538.9</v>
      </c>
      <c r="D105" s="44">
        <v>538.9</v>
      </c>
      <c r="E105" s="44"/>
      <c r="F105" s="44"/>
      <c r="G105" s="44"/>
      <c r="H105" s="258">
        <f t="shared" si="78"/>
        <v>192.6</v>
      </c>
      <c r="I105" s="44">
        <v>192.6</v>
      </c>
      <c r="J105" s="44"/>
      <c r="K105" s="44"/>
      <c r="L105" s="44"/>
      <c r="M105" s="44">
        <f t="shared" ref="M105" si="83">IFERROR(H105/C105*100,"-")</f>
        <v>35.739469289293005</v>
      </c>
      <c r="N105" s="44">
        <f t="shared" ref="N105" si="84">IFERROR(I105/D105*100,"-")</f>
        <v>35.739469289293005</v>
      </c>
      <c r="O105" s="44" t="str">
        <f t="shared" ref="O105" si="85">IFERROR(J105/E105*100,"-")</f>
        <v>-</v>
      </c>
      <c r="P105" s="44" t="str">
        <f t="shared" ref="P105" si="86">IFERROR(K105/F105*100,"-")</f>
        <v>-</v>
      </c>
      <c r="Q105" s="85" t="s">
        <v>878</v>
      </c>
    </row>
    <row r="106" spans="1:17" s="31" customFormat="1" ht="60" outlineLevel="4" x14ac:dyDescent="0.25">
      <c r="A106" s="293"/>
      <c r="B106" s="295" t="s">
        <v>308</v>
      </c>
      <c r="C106" s="258">
        <f>SUM(D106:G106)</f>
        <v>7349.9</v>
      </c>
      <c r="D106" s="44">
        <v>367.5</v>
      </c>
      <c r="E106" s="44">
        <v>6982.4</v>
      </c>
      <c r="F106" s="44">
        <v>0</v>
      </c>
      <c r="G106" s="44">
        <v>0</v>
      </c>
      <c r="H106" s="258">
        <f>SUM(I106:L106)</f>
        <v>2730.5</v>
      </c>
      <c r="I106" s="44">
        <v>136.5</v>
      </c>
      <c r="J106" s="44">
        <v>2594</v>
      </c>
      <c r="K106" s="44">
        <v>0</v>
      </c>
      <c r="L106" s="44">
        <v>0</v>
      </c>
      <c r="M106" s="49">
        <f t="shared" ref="M106" si="87">IFERROR(H106/C106*100,"-")</f>
        <v>37.150165308371548</v>
      </c>
      <c r="N106" s="49">
        <f t="shared" ref="N106" si="88">IFERROR(I106/D106*100,"-")</f>
        <v>37.142857142857146</v>
      </c>
      <c r="O106" s="49">
        <f t="shared" ref="O106" si="89">IFERROR(J106/E106*100,"-")</f>
        <v>37.150549954170486</v>
      </c>
      <c r="P106" s="49" t="str">
        <f t="shared" ref="P106" si="90">IFERROR(K106/F106*100,"-")</f>
        <v>-</v>
      </c>
      <c r="Q106" s="85" t="s">
        <v>997</v>
      </c>
    </row>
    <row r="107" spans="1:17" s="16" customFormat="1" ht="40.5" outlineLevel="1" x14ac:dyDescent="0.25">
      <c r="A107" s="46">
        <v>18</v>
      </c>
      <c r="B107" s="13" t="s">
        <v>273</v>
      </c>
      <c r="C107" s="47">
        <f t="shared" ref="C107:C114" si="91">SUM(D107:G107)</f>
        <v>76</v>
      </c>
      <c r="D107" s="47">
        <f>D108</f>
        <v>76</v>
      </c>
      <c r="E107" s="47">
        <f>E108</f>
        <v>0</v>
      </c>
      <c r="F107" s="47">
        <f>F108</f>
        <v>0</v>
      </c>
      <c r="G107" s="47">
        <f>G108</f>
        <v>0</v>
      </c>
      <c r="H107" s="47">
        <f>SUM(I107:L107)</f>
        <v>0</v>
      </c>
      <c r="I107" s="47">
        <f>I108</f>
        <v>0</v>
      </c>
      <c r="J107" s="47">
        <f>J108</f>
        <v>0</v>
      </c>
      <c r="K107" s="47">
        <f>K108</f>
        <v>0</v>
      </c>
      <c r="L107" s="47">
        <f>L108</f>
        <v>0</v>
      </c>
      <c r="M107" s="48">
        <f t="shared" si="77"/>
        <v>0</v>
      </c>
      <c r="N107" s="48">
        <f t="shared" si="77"/>
        <v>0</v>
      </c>
      <c r="O107" s="48" t="str">
        <f t="shared" si="77"/>
        <v>-</v>
      </c>
      <c r="P107" s="48" t="str">
        <f t="shared" si="77"/>
        <v>-</v>
      </c>
      <c r="Q107" s="144"/>
    </row>
    <row r="108" spans="1:17" s="23" customFormat="1" ht="51" outlineLevel="2" x14ac:dyDescent="0.25">
      <c r="A108" s="298"/>
      <c r="B108" s="260" t="s">
        <v>274</v>
      </c>
      <c r="C108" s="45">
        <f t="shared" si="91"/>
        <v>76</v>
      </c>
      <c r="D108" s="299">
        <f>D109+D110</f>
        <v>76</v>
      </c>
      <c r="E108" s="299">
        <f>E109+E110</f>
        <v>0</v>
      </c>
      <c r="F108" s="299">
        <f>F109+F110</f>
        <v>0</v>
      </c>
      <c r="G108" s="299">
        <f>G109+G110</f>
        <v>0</v>
      </c>
      <c r="H108" s="45">
        <f>SUM(I108:L108)</f>
        <v>0</v>
      </c>
      <c r="I108" s="299">
        <f>I109+I110</f>
        <v>0</v>
      </c>
      <c r="J108" s="299">
        <f>J109+J110</f>
        <v>0</v>
      </c>
      <c r="K108" s="299">
        <f>K109+K110</f>
        <v>0</v>
      </c>
      <c r="L108" s="299">
        <f>L109+L110</f>
        <v>0</v>
      </c>
      <c r="M108" s="19">
        <f t="shared" si="77"/>
        <v>0</v>
      </c>
      <c r="N108" s="19">
        <f t="shared" si="77"/>
        <v>0</v>
      </c>
      <c r="O108" s="19" t="str">
        <f t="shared" si="77"/>
        <v>-</v>
      </c>
      <c r="P108" s="19" t="str">
        <f t="shared" si="77"/>
        <v>-</v>
      </c>
      <c r="Q108" s="92"/>
    </row>
    <row r="109" spans="1:17" s="31" customFormat="1" ht="42.75" customHeight="1" outlineLevel="3" x14ac:dyDescent="0.25">
      <c r="A109" s="300"/>
      <c r="B109" s="42" t="s">
        <v>229</v>
      </c>
      <c r="C109" s="51">
        <f t="shared" si="91"/>
        <v>54</v>
      </c>
      <c r="D109" s="297">
        <v>54</v>
      </c>
      <c r="E109" s="297">
        <v>0</v>
      </c>
      <c r="F109" s="297">
        <v>0</v>
      </c>
      <c r="G109" s="297">
        <v>0</v>
      </c>
      <c r="H109" s="51">
        <f>SUM(I109:L109)</f>
        <v>0</v>
      </c>
      <c r="I109" s="297">
        <v>0</v>
      </c>
      <c r="J109" s="297">
        <v>0</v>
      </c>
      <c r="K109" s="297">
        <v>0</v>
      </c>
      <c r="L109" s="297">
        <v>0</v>
      </c>
      <c r="M109" s="44">
        <f t="shared" si="77"/>
        <v>0</v>
      </c>
      <c r="N109" s="44">
        <f t="shared" si="77"/>
        <v>0</v>
      </c>
      <c r="O109" s="44" t="str">
        <f t="shared" si="77"/>
        <v>-</v>
      </c>
      <c r="P109" s="44" t="str">
        <f t="shared" si="77"/>
        <v>-</v>
      </c>
      <c r="Q109" s="85" t="s">
        <v>877</v>
      </c>
    </row>
    <row r="110" spans="1:17" s="31" customFormat="1" ht="42.75" customHeight="1" outlineLevel="3" x14ac:dyDescent="0.25">
      <c r="A110" s="296"/>
      <c r="B110" s="42" t="s">
        <v>112</v>
      </c>
      <c r="C110" s="51">
        <f t="shared" si="91"/>
        <v>22</v>
      </c>
      <c r="D110" s="297">
        <v>22</v>
      </c>
      <c r="E110" s="297">
        <v>0</v>
      </c>
      <c r="F110" s="297">
        <v>0</v>
      </c>
      <c r="G110" s="297">
        <v>0</v>
      </c>
      <c r="H110" s="51">
        <f>SUM(I110:L110)</f>
        <v>0</v>
      </c>
      <c r="I110" s="297">
        <v>0</v>
      </c>
      <c r="J110" s="297">
        <v>0</v>
      </c>
      <c r="K110" s="297">
        <v>0</v>
      </c>
      <c r="L110" s="297">
        <v>0</v>
      </c>
      <c r="M110" s="44">
        <f t="shared" si="77"/>
        <v>0</v>
      </c>
      <c r="N110" s="44">
        <f t="shared" si="77"/>
        <v>0</v>
      </c>
      <c r="O110" s="44" t="str">
        <f t="shared" si="77"/>
        <v>-</v>
      </c>
      <c r="P110" s="44" t="str">
        <f t="shared" si="77"/>
        <v>-</v>
      </c>
      <c r="Q110" s="42" t="s">
        <v>508</v>
      </c>
    </row>
    <row r="111" spans="1:17" s="31" customFormat="1" ht="27" customHeight="1" x14ac:dyDescent="0.25">
      <c r="A111" s="296"/>
      <c r="B111" s="286" t="s">
        <v>275</v>
      </c>
      <c r="C111" s="281">
        <f t="shared" si="91"/>
        <v>98202.8</v>
      </c>
      <c r="D111" s="281">
        <f t="shared" ref="D111:L111" si="92">D112+D120</f>
        <v>60462.200000000004</v>
      </c>
      <c r="E111" s="281">
        <f t="shared" si="92"/>
        <v>37740.6</v>
      </c>
      <c r="F111" s="281">
        <f t="shared" si="92"/>
        <v>0</v>
      </c>
      <c r="G111" s="281">
        <f t="shared" si="92"/>
        <v>0</v>
      </c>
      <c r="H111" s="281">
        <f t="shared" si="92"/>
        <v>46735.4</v>
      </c>
      <c r="I111" s="281">
        <f t="shared" si="92"/>
        <v>46735.4</v>
      </c>
      <c r="J111" s="281">
        <f t="shared" si="92"/>
        <v>0</v>
      </c>
      <c r="K111" s="281">
        <f t="shared" si="92"/>
        <v>0</v>
      </c>
      <c r="L111" s="281" t="e">
        <f t="shared" si="92"/>
        <v>#REF!</v>
      </c>
      <c r="M111" s="49">
        <f t="shared" si="77"/>
        <v>47.590700061505373</v>
      </c>
      <c r="N111" s="49">
        <f t="shared" si="77"/>
        <v>77.296889626907387</v>
      </c>
      <c r="O111" s="49">
        <f t="shared" si="77"/>
        <v>0</v>
      </c>
      <c r="P111" s="49" t="str">
        <f t="shared" si="77"/>
        <v>-</v>
      </c>
      <c r="Q111" s="25"/>
    </row>
    <row r="112" spans="1:17" s="16" customFormat="1" ht="60" customHeight="1" outlineLevel="1" x14ac:dyDescent="0.25">
      <c r="A112" s="46">
        <v>19</v>
      </c>
      <c r="B112" s="13" t="s">
        <v>311</v>
      </c>
      <c r="C112" s="47">
        <f t="shared" si="91"/>
        <v>7388.3</v>
      </c>
      <c r="D112" s="47">
        <f>D113+D115</f>
        <v>7388.3</v>
      </c>
      <c r="E112" s="47">
        <f>E113</f>
        <v>0</v>
      </c>
      <c r="F112" s="47">
        <f>F113</f>
        <v>0</v>
      </c>
      <c r="G112" s="47">
        <f>G113</f>
        <v>0</v>
      </c>
      <c r="H112" s="47">
        <f>SUM(I112:L112)</f>
        <v>3161.6</v>
      </c>
      <c r="I112" s="47">
        <f>I113+I115</f>
        <v>3161.6</v>
      </c>
      <c r="J112" s="47">
        <f>J113+J115</f>
        <v>0</v>
      </c>
      <c r="K112" s="47">
        <f>K113+K115</f>
        <v>0</v>
      </c>
      <c r="L112" s="47">
        <f>L113+L115</f>
        <v>0</v>
      </c>
      <c r="M112" s="72">
        <f t="shared" si="77"/>
        <v>42.791981917355812</v>
      </c>
      <c r="N112" s="72">
        <f t="shared" si="77"/>
        <v>42.791981917355812</v>
      </c>
      <c r="O112" s="72" t="str">
        <f t="shared" si="77"/>
        <v>-</v>
      </c>
      <c r="P112" s="72" t="str">
        <f t="shared" si="77"/>
        <v>-</v>
      </c>
      <c r="Q112" s="144"/>
    </row>
    <row r="113" spans="1:17" s="62" customFormat="1" ht="87" customHeight="1" outlineLevel="2" x14ac:dyDescent="0.25">
      <c r="A113" s="57"/>
      <c r="B113" s="58" t="s">
        <v>312</v>
      </c>
      <c r="C113" s="59">
        <f t="shared" si="91"/>
        <v>7298.7</v>
      </c>
      <c r="D113" s="28">
        <f>D114</f>
        <v>7298.7</v>
      </c>
      <c r="E113" s="28">
        <f>SUM(E114:E119)</f>
        <v>0</v>
      </c>
      <c r="F113" s="28">
        <f>SUM(F114:F119)</f>
        <v>0</v>
      </c>
      <c r="G113" s="28">
        <f>SUM(G114:G119)</f>
        <v>0</v>
      </c>
      <c r="H113" s="60">
        <f t="shared" ref="H113:H122" si="93">SUM(I113:L113)</f>
        <v>3124.7</v>
      </c>
      <c r="I113" s="35">
        <f>I114</f>
        <v>3124.7</v>
      </c>
      <c r="J113" s="35">
        <f>SUM(J114:J119)</f>
        <v>0</v>
      </c>
      <c r="K113" s="35">
        <f>SUM(K114:K119)</f>
        <v>0</v>
      </c>
      <c r="L113" s="35">
        <f>SUM(L114:L119)</f>
        <v>0</v>
      </c>
      <c r="M113" s="61">
        <f t="shared" si="77"/>
        <v>42.811733596393879</v>
      </c>
      <c r="N113" s="61">
        <f t="shared" si="77"/>
        <v>42.811733596393879</v>
      </c>
      <c r="O113" s="61" t="str">
        <f t="shared" si="77"/>
        <v>-</v>
      </c>
      <c r="P113" s="61" t="str">
        <f t="shared" si="77"/>
        <v>-</v>
      </c>
      <c r="Q113" s="85"/>
    </row>
    <row r="114" spans="1:17" s="31" customFormat="1" ht="120" outlineLevel="3" x14ac:dyDescent="0.25">
      <c r="A114" s="43"/>
      <c r="B114" s="43" t="s">
        <v>313</v>
      </c>
      <c r="C114" s="63">
        <f t="shared" si="91"/>
        <v>7298.7</v>
      </c>
      <c r="D114" s="63">
        <v>7298.7</v>
      </c>
      <c r="E114" s="63">
        <v>0</v>
      </c>
      <c r="F114" s="63">
        <v>0</v>
      </c>
      <c r="G114" s="63">
        <v>0</v>
      </c>
      <c r="H114" s="64">
        <f t="shared" si="93"/>
        <v>3124.7</v>
      </c>
      <c r="I114" s="63">
        <v>3124.7</v>
      </c>
      <c r="J114" s="63">
        <v>0</v>
      </c>
      <c r="K114" s="63">
        <v>0</v>
      </c>
      <c r="L114" s="63">
        <v>0</v>
      </c>
      <c r="M114" s="65">
        <f t="shared" ref="M114" si="94">IFERROR(H114/C114*100,"-")</f>
        <v>42.811733596393879</v>
      </c>
      <c r="N114" s="65">
        <f t="shared" ref="N114" si="95">IFERROR(I114/D114*100,"-")</f>
        <v>42.811733596393879</v>
      </c>
      <c r="O114" s="65" t="str">
        <f t="shared" ref="O114" si="96">IFERROR(J114/E114*100,"-")</f>
        <v>-</v>
      </c>
      <c r="P114" s="65" t="str">
        <f t="shared" ref="P114" si="97">IFERROR(K114/F114*100,"-")</f>
        <v>-</v>
      </c>
      <c r="Q114" s="43" t="s">
        <v>1011</v>
      </c>
    </row>
    <row r="115" spans="1:17" s="31" customFormat="1" ht="63.75" customHeight="1" outlineLevel="2" x14ac:dyDescent="0.25">
      <c r="A115" s="50"/>
      <c r="B115" s="71" t="s">
        <v>314</v>
      </c>
      <c r="C115" s="51">
        <f>C116</f>
        <v>89.6</v>
      </c>
      <c r="D115" s="51">
        <f>D116</f>
        <v>89.6</v>
      </c>
      <c r="E115" s="51">
        <f t="shared" ref="E115:G115" si="98">E116</f>
        <v>0</v>
      </c>
      <c r="F115" s="51">
        <f t="shared" si="98"/>
        <v>0</v>
      </c>
      <c r="G115" s="51">
        <f t="shared" si="98"/>
        <v>0</v>
      </c>
      <c r="H115" s="51">
        <f t="shared" si="93"/>
        <v>36.9</v>
      </c>
      <c r="I115" s="51">
        <f>I116</f>
        <v>36.9</v>
      </c>
      <c r="J115" s="51">
        <f>J116</f>
        <v>0</v>
      </c>
      <c r="K115" s="51">
        <f>K116</f>
        <v>0</v>
      </c>
      <c r="L115" s="51">
        <f>L116</f>
        <v>0</v>
      </c>
      <c r="M115" s="67">
        <f t="shared" si="77"/>
        <v>41.183035714285715</v>
      </c>
      <c r="N115" s="67">
        <f t="shared" si="77"/>
        <v>41.183035714285715</v>
      </c>
      <c r="O115" s="67" t="str">
        <f t="shared" si="77"/>
        <v>-</v>
      </c>
      <c r="P115" s="67" t="str">
        <f t="shared" si="77"/>
        <v>-</v>
      </c>
      <c r="Q115" s="25"/>
    </row>
    <row r="116" spans="1:17" s="31" customFormat="1" ht="108" customHeight="1" outlineLevel="3" x14ac:dyDescent="0.25">
      <c r="A116" s="68"/>
      <c r="B116" s="68" t="s">
        <v>315</v>
      </c>
      <c r="C116" s="69">
        <f t="shared" ref="C116:C128" si="99">SUM(D116:G116)</f>
        <v>89.6</v>
      </c>
      <c r="D116" s="69">
        <f>SUM(D117:D119)</f>
        <v>89.6</v>
      </c>
      <c r="E116" s="69">
        <f>SUM(E117:E119)</f>
        <v>0</v>
      </c>
      <c r="F116" s="69">
        <f>SUM(F117:F119)</f>
        <v>0</v>
      </c>
      <c r="G116" s="69">
        <f>SUM(G117:G119)</f>
        <v>0</v>
      </c>
      <c r="H116" s="164">
        <f>SUM(I116:L116)</f>
        <v>36.9</v>
      </c>
      <c r="I116" s="69">
        <f>SUM(I117:I119)</f>
        <v>36.9</v>
      </c>
      <c r="J116" s="69">
        <f>SUM(J117:J119)</f>
        <v>0</v>
      </c>
      <c r="K116" s="69">
        <f>SUM(K117:K119)</f>
        <v>0</v>
      </c>
      <c r="L116" s="69">
        <f>SUM(L117:L119)</f>
        <v>0</v>
      </c>
      <c r="M116" s="65">
        <f t="shared" si="77"/>
        <v>41.183035714285715</v>
      </c>
      <c r="N116" s="65">
        <f t="shared" si="77"/>
        <v>41.183035714285715</v>
      </c>
      <c r="O116" s="65" t="str">
        <f t="shared" si="77"/>
        <v>-</v>
      </c>
      <c r="P116" s="65" t="str">
        <f t="shared" si="77"/>
        <v>-</v>
      </c>
      <c r="Q116" s="92"/>
    </row>
    <row r="117" spans="1:17" s="31" customFormat="1" ht="54.75" customHeight="1" outlineLevel="4" x14ac:dyDescent="0.25">
      <c r="A117" s="50"/>
      <c r="B117" s="70" t="s">
        <v>276</v>
      </c>
      <c r="C117" s="51">
        <f t="shared" si="99"/>
        <v>74.599999999999994</v>
      </c>
      <c r="D117" s="44">
        <v>74.599999999999994</v>
      </c>
      <c r="E117" s="44">
        <v>0</v>
      </c>
      <c r="F117" s="44">
        <v>0</v>
      </c>
      <c r="G117" s="44">
        <v>0</v>
      </c>
      <c r="H117" s="165">
        <f t="shared" si="93"/>
        <v>36.9</v>
      </c>
      <c r="I117" s="26">
        <v>36.9</v>
      </c>
      <c r="J117" s="44">
        <v>0</v>
      </c>
      <c r="K117" s="44">
        <v>0</v>
      </c>
      <c r="L117" s="44">
        <v>0</v>
      </c>
      <c r="M117" s="67">
        <f t="shared" si="77"/>
        <v>49.463806970509381</v>
      </c>
      <c r="N117" s="67">
        <f t="shared" si="77"/>
        <v>49.463806970509381</v>
      </c>
      <c r="O117" s="67" t="str">
        <f t="shared" si="77"/>
        <v>-</v>
      </c>
      <c r="P117" s="67" t="str">
        <f t="shared" si="77"/>
        <v>-</v>
      </c>
      <c r="Q117" s="25" t="s">
        <v>1080</v>
      </c>
    </row>
    <row r="118" spans="1:17" s="31" customFormat="1" ht="35.25" customHeight="1" outlineLevel="4" x14ac:dyDescent="0.25">
      <c r="A118" s="50"/>
      <c r="B118" s="70" t="s">
        <v>277</v>
      </c>
      <c r="C118" s="51">
        <f t="shared" si="99"/>
        <v>10</v>
      </c>
      <c r="D118" s="44">
        <v>10</v>
      </c>
      <c r="E118" s="44">
        <v>0</v>
      </c>
      <c r="F118" s="44">
        <v>0</v>
      </c>
      <c r="G118" s="44">
        <v>0</v>
      </c>
      <c r="H118" s="66">
        <f t="shared" si="93"/>
        <v>0</v>
      </c>
      <c r="I118" s="26">
        <v>0</v>
      </c>
      <c r="J118" s="44">
        <v>0</v>
      </c>
      <c r="K118" s="44">
        <v>0</v>
      </c>
      <c r="L118" s="44">
        <v>0</v>
      </c>
      <c r="M118" s="67">
        <f t="shared" si="77"/>
        <v>0</v>
      </c>
      <c r="N118" s="67">
        <f t="shared" si="77"/>
        <v>0</v>
      </c>
      <c r="O118" s="67" t="str">
        <f t="shared" si="77"/>
        <v>-</v>
      </c>
      <c r="P118" s="67" t="str">
        <f t="shared" si="77"/>
        <v>-</v>
      </c>
      <c r="Q118" s="25" t="s">
        <v>1078</v>
      </c>
    </row>
    <row r="119" spans="1:17" s="31" customFormat="1" ht="29.25" customHeight="1" outlineLevel="4" x14ac:dyDescent="0.25">
      <c r="A119" s="50"/>
      <c r="B119" s="52" t="s">
        <v>278</v>
      </c>
      <c r="C119" s="51">
        <f t="shared" si="99"/>
        <v>5</v>
      </c>
      <c r="D119" s="44">
        <v>5</v>
      </c>
      <c r="E119" s="44">
        <v>0</v>
      </c>
      <c r="F119" s="44">
        <v>0</v>
      </c>
      <c r="G119" s="44">
        <v>0</v>
      </c>
      <c r="H119" s="66">
        <f t="shared" si="93"/>
        <v>0</v>
      </c>
      <c r="I119" s="44">
        <v>0</v>
      </c>
      <c r="J119" s="44">
        <v>0</v>
      </c>
      <c r="K119" s="44">
        <v>0</v>
      </c>
      <c r="L119" s="44">
        <v>0</v>
      </c>
      <c r="M119" s="67">
        <f t="shared" si="77"/>
        <v>0</v>
      </c>
      <c r="N119" s="67">
        <f t="shared" si="77"/>
        <v>0</v>
      </c>
      <c r="O119" s="67" t="str">
        <f t="shared" si="77"/>
        <v>-</v>
      </c>
      <c r="P119" s="67" t="str">
        <f t="shared" si="77"/>
        <v>-</v>
      </c>
      <c r="Q119" s="25" t="s">
        <v>1079</v>
      </c>
    </row>
    <row r="120" spans="1:17" s="16" customFormat="1" ht="60.75" customHeight="1" outlineLevel="1" x14ac:dyDescent="0.25">
      <c r="A120" s="46">
        <v>20</v>
      </c>
      <c r="B120" s="13" t="s">
        <v>316</v>
      </c>
      <c r="C120" s="47">
        <f t="shared" si="99"/>
        <v>90814.5</v>
      </c>
      <c r="D120" s="47">
        <f>D121+D125</f>
        <v>53073.9</v>
      </c>
      <c r="E120" s="47">
        <f>E121+E125</f>
        <v>37740.6</v>
      </c>
      <c r="F120" s="47">
        <f>F121</f>
        <v>0</v>
      </c>
      <c r="G120" s="47">
        <f>G121</f>
        <v>0</v>
      </c>
      <c r="H120" s="47">
        <f>SUM(I120:K120)</f>
        <v>43573.8</v>
      </c>
      <c r="I120" s="47">
        <f>I121+I125</f>
        <v>43573.8</v>
      </c>
      <c r="J120" s="47">
        <f>J121+J125</f>
        <v>0</v>
      </c>
      <c r="K120" s="47">
        <f>K121+K125</f>
        <v>0</v>
      </c>
      <c r="L120" s="47" t="e">
        <f>L121+L125</f>
        <v>#REF!</v>
      </c>
      <c r="M120" s="72">
        <f t="shared" si="77"/>
        <v>47.9811043390648</v>
      </c>
      <c r="N120" s="72">
        <f t="shared" si="77"/>
        <v>82.100241361573197</v>
      </c>
      <c r="O120" s="72">
        <f t="shared" si="77"/>
        <v>0</v>
      </c>
      <c r="P120" s="72" t="str">
        <f t="shared" si="77"/>
        <v>-</v>
      </c>
      <c r="Q120" s="8"/>
    </row>
    <row r="121" spans="1:17" s="77" customFormat="1" ht="72.75" customHeight="1" outlineLevel="2" x14ac:dyDescent="0.25">
      <c r="A121" s="74"/>
      <c r="B121" s="75" t="s">
        <v>317</v>
      </c>
      <c r="C121" s="59">
        <f>SUM(D121:G121)</f>
        <v>29587.600000000002</v>
      </c>
      <c r="D121" s="59">
        <f>D122</f>
        <v>29587.600000000002</v>
      </c>
      <c r="E121" s="59">
        <f>E122</f>
        <v>0</v>
      </c>
      <c r="F121" s="59">
        <f>F122+F125</f>
        <v>0</v>
      </c>
      <c r="G121" s="59">
        <f>G122+G125</f>
        <v>0</v>
      </c>
      <c r="H121" s="59">
        <f t="shared" si="93"/>
        <v>21210.2</v>
      </c>
      <c r="I121" s="59">
        <f>I122</f>
        <v>21210.2</v>
      </c>
      <c r="J121" s="59">
        <f>J122</f>
        <v>0</v>
      </c>
      <c r="K121" s="59">
        <f>K122</f>
        <v>0</v>
      </c>
      <c r="L121" s="59">
        <f>L122</f>
        <v>0</v>
      </c>
      <c r="M121" s="76">
        <f t="shared" si="77"/>
        <v>71.686111749516684</v>
      </c>
      <c r="N121" s="76">
        <f t="shared" si="77"/>
        <v>71.686111749516684</v>
      </c>
      <c r="O121" s="76" t="str">
        <f t="shared" si="77"/>
        <v>-</v>
      </c>
      <c r="P121" s="76" t="str">
        <f t="shared" si="77"/>
        <v>-</v>
      </c>
      <c r="Q121" s="11"/>
    </row>
    <row r="122" spans="1:17" s="31" customFormat="1" ht="150" outlineLevel="3" x14ac:dyDescent="0.25">
      <c r="A122" s="53"/>
      <c r="B122" s="78" t="s">
        <v>875</v>
      </c>
      <c r="C122" s="45">
        <f t="shared" si="99"/>
        <v>29587.600000000002</v>
      </c>
      <c r="D122" s="45">
        <f>SUM(D123:D124)</f>
        <v>29587.600000000002</v>
      </c>
      <c r="E122" s="45">
        <f>SUM(E123:E124)</f>
        <v>0</v>
      </c>
      <c r="F122" s="45">
        <f>SUM(F123:F124)</f>
        <v>0</v>
      </c>
      <c r="G122" s="45">
        <f>SUM(G123:G124)</f>
        <v>0</v>
      </c>
      <c r="H122" s="45">
        <f t="shared" si="93"/>
        <v>21210.2</v>
      </c>
      <c r="I122" s="19">
        <f>SUM(I123:I124)</f>
        <v>21210.2</v>
      </c>
      <c r="J122" s="19">
        <f>SUM(J123:J124)</f>
        <v>0</v>
      </c>
      <c r="K122" s="19">
        <f>SUM(K123:K124)</f>
        <v>0</v>
      </c>
      <c r="L122" s="19">
        <f>SUM(L123:L124)</f>
        <v>0</v>
      </c>
      <c r="M122" s="79">
        <f t="shared" si="77"/>
        <v>71.686111749516684</v>
      </c>
      <c r="N122" s="79">
        <f t="shared" si="77"/>
        <v>71.686111749516684</v>
      </c>
      <c r="O122" s="79" t="str">
        <f t="shared" si="77"/>
        <v>-</v>
      </c>
      <c r="P122" s="79" t="str">
        <f t="shared" si="77"/>
        <v>-</v>
      </c>
      <c r="Q122" s="9"/>
    </row>
    <row r="123" spans="1:17" s="31" customFormat="1" ht="75" outlineLevel="4" x14ac:dyDescent="0.25">
      <c r="A123" s="73"/>
      <c r="B123" s="52" t="s">
        <v>318</v>
      </c>
      <c r="C123" s="51">
        <f t="shared" si="99"/>
        <v>28328.9</v>
      </c>
      <c r="D123" s="51">
        <v>28328.9</v>
      </c>
      <c r="E123" s="51">
        <v>0</v>
      </c>
      <c r="F123" s="51">
        <v>0</v>
      </c>
      <c r="G123" s="51">
        <v>0</v>
      </c>
      <c r="H123" s="51">
        <f t="shared" ref="H123:H128" si="100">SUM(I123:L123)</f>
        <v>20328.900000000001</v>
      </c>
      <c r="I123" s="51">
        <v>20328.900000000001</v>
      </c>
      <c r="J123" s="51">
        <v>0</v>
      </c>
      <c r="K123" s="51">
        <v>0</v>
      </c>
      <c r="L123" s="51">
        <v>0</v>
      </c>
      <c r="M123" s="176">
        <f t="shared" si="77"/>
        <v>71.760287197879208</v>
      </c>
      <c r="N123" s="176">
        <f t="shared" si="77"/>
        <v>71.760287197879208</v>
      </c>
      <c r="O123" s="61" t="str">
        <f t="shared" si="77"/>
        <v>-</v>
      </c>
      <c r="P123" s="61" t="str">
        <f t="shared" si="77"/>
        <v>-</v>
      </c>
      <c r="Q123" s="25" t="s">
        <v>932</v>
      </c>
    </row>
    <row r="124" spans="1:17" s="31" customFormat="1" ht="30" outlineLevel="4" x14ac:dyDescent="0.25">
      <c r="A124" s="73"/>
      <c r="B124" s="52" t="s">
        <v>319</v>
      </c>
      <c r="C124" s="51">
        <f t="shared" si="99"/>
        <v>1258.7</v>
      </c>
      <c r="D124" s="51">
        <v>1258.7</v>
      </c>
      <c r="E124" s="51">
        <v>0</v>
      </c>
      <c r="F124" s="51">
        <v>0</v>
      </c>
      <c r="G124" s="51">
        <v>0</v>
      </c>
      <c r="H124" s="51">
        <f t="shared" si="100"/>
        <v>881.3</v>
      </c>
      <c r="I124" s="51">
        <v>881.3</v>
      </c>
      <c r="J124" s="51">
        <v>0</v>
      </c>
      <c r="K124" s="51">
        <v>0</v>
      </c>
      <c r="L124" s="51">
        <v>0</v>
      </c>
      <c r="M124" s="176">
        <f t="shared" si="77"/>
        <v>70.016683880193838</v>
      </c>
      <c r="N124" s="176">
        <f t="shared" si="77"/>
        <v>70.016683880193838</v>
      </c>
      <c r="O124" s="61" t="str">
        <f t="shared" si="77"/>
        <v>-</v>
      </c>
      <c r="P124" s="61" t="str">
        <f t="shared" si="77"/>
        <v>-</v>
      </c>
      <c r="Q124" s="85" t="s">
        <v>346</v>
      </c>
    </row>
    <row r="125" spans="1:17" s="83" customFormat="1" ht="57" outlineLevel="2" x14ac:dyDescent="0.25">
      <c r="A125" s="80"/>
      <c r="B125" s="81" t="s">
        <v>320</v>
      </c>
      <c r="C125" s="82">
        <f>C126</f>
        <v>61226.899999999994</v>
      </c>
      <c r="D125" s="82">
        <f t="shared" ref="D125:K125" si="101">D126</f>
        <v>23486.3</v>
      </c>
      <c r="E125" s="82">
        <f t="shared" si="101"/>
        <v>37740.6</v>
      </c>
      <c r="F125" s="82">
        <f t="shared" si="101"/>
        <v>0</v>
      </c>
      <c r="G125" s="82">
        <f t="shared" si="101"/>
        <v>0</v>
      </c>
      <c r="H125" s="82">
        <f t="shared" si="101"/>
        <v>22363.599999999999</v>
      </c>
      <c r="I125" s="82">
        <f t="shared" si="101"/>
        <v>22363.599999999999</v>
      </c>
      <c r="J125" s="82">
        <f t="shared" si="101"/>
        <v>0</v>
      </c>
      <c r="K125" s="82">
        <f t="shared" si="101"/>
        <v>0</v>
      </c>
      <c r="L125" s="49" t="e">
        <f>L126+#REF!</f>
        <v>#REF!</v>
      </c>
      <c r="M125" s="176">
        <f t="shared" si="77"/>
        <v>36.525775435307025</v>
      </c>
      <c r="N125" s="176">
        <f t="shared" si="77"/>
        <v>95.219766417017581</v>
      </c>
      <c r="O125" s="61">
        <f t="shared" si="77"/>
        <v>0</v>
      </c>
      <c r="P125" s="61" t="str">
        <f t="shared" si="77"/>
        <v>-</v>
      </c>
      <c r="Q125" s="10"/>
    </row>
    <row r="126" spans="1:17" s="23" customFormat="1" ht="135.75" customHeight="1" outlineLevel="3" x14ac:dyDescent="0.25">
      <c r="A126" s="53"/>
      <c r="B126" s="78" t="s">
        <v>321</v>
      </c>
      <c r="C126" s="45">
        <f t="shared" si="99"/>
        <v>61226.899999999994</v>
      </c>
      <c r="D126" s="45">
        <f>D127</f>
        <v>23486.3</v>
      </c>
      <c r="E126" s="45">
        <f>E127</f>
        <v>37740.6</v>
      </c>
      <c r="F126" s="45">
        <f t="shared" ref="F126:G126" si="102">F127</f>
        <v>0</v>
      </c>
      <c r="G126" s="45">
        <f t="shared" si="102"/>
        <v>0</v>
      </c>
      <c r="H126" s="45">
        <f t="shared" si="100"/>
        <v>22363.599999999999</v>
      </c>
      <c r="I126" s="19">
        <f>I127</f>
        <v>22363.599999999999</v>
      </c>
      <c r="J126" s="19">
        <f>J127</f>
        <v>0</v>
      </c>
      <c r="K126" s="19">
        <f>K127</f>
        <v>0</v>
      </c>
      <c r="L126" s="19">
        <f>L127</f>
        <v>0</v>
      </c>
      <c r="M126" s="79">
        <f t="shared" ref="M126:M128" si="103">IFERROR(H126/C126*100,"-")</f>
        <v>36.525775435307025</v>
      </c>
      <c r="N126" s="79">
        <f t="shared" ref="N126:N128" si="104">IFERROR(I126/D126*100,"-")</f>
        <v>95.219766417017581</v>
      </c>
      <c r="O126" s="79">
        <f t="shared" ref="O126:O128" si="105">IFERROR(J126/E126*100,"-")</f>
        <v>0</v>
      </c>
      <c r="P126" s="79" t="str">
        <f t="shared" ref="P126:P128" si="106">IFERROR(K126/F126*100,"-")</f>
        <v>-</v>
      </c>
      <c r="Q126" s="9"/>
    </row>
    <row r="127" spans="1:17" s="31" customFormat="1" ht="45" outlineLevel="4" x14ac:dyDescent="0.25">
      <c r="A127" s="73"/>
      <c r="B127" s="52" t="s">
        <v>949</v>
      </c>
      <c r="C127" s="51">
        <f t="shared" si="99"/>
        <v>61226.899999999994</v>
      </c>
      <c r="D127" s="84">
        <v>23486.3</v>
      </c>
      <c r="E127" s="84">
        <v>37740.6</v>
      </c>
      <c r="F127" s="84">
        <v>0</v>
      </c>
      <c r="G127" s="84">
        <v>0</v>
      </c>
      <c r="H127" s="51">
        <f t="shared" si="100"/>
        <v>22363.599999999999</v>
      </c>
      <c r="I127" s="84">
        <v>22363.599999999999</v>
      </c>
      <c r="J127" s="84">
        <v>0</v>
      </c>
      <c r="K127" s="84">
        <v>0</v>
      </c>
      <c r="L127" s="84">
        <v>0</v>
      </c>
      <c r="M127" s="61">
        <f t="shared" si="103"/>
        <v>36.525775435307025</v>
      </c>
      <c r="N127" s="61">
        <f t="shared" si="104"/>
        <v>95.219766417017581</v>
      </c>
      <c r="O127" s="61">
        <f t="shared" si="105"/>
        <v>0</v>
      </c>
      <c r="P127" s="61" t="str">
        <f t="shared" si="106"/>
        <v>-</v>
      </c>
      <c r="Q127" s="25" t="s">
        <v>1076</v>
      </c>
    </row>
    <row r="128" spans="1:17" s="31" customFormat="1" ht="30" outlineLevel="4" x14ac:dyDescent="0.25">
      <c r="A128" s="73"/>
      <c r="B128" s="52" t="s">
        <v>948</v>
      </c>
      <c r="C128" s="51">
        <f t="shared" si="99"/>
        <v>500</v>
      </c>
      <c r="D128" s="84">
        <v>25</v>
      </c>
      <c r="E128" s="84">
        <v>475</v>
      </c>
      <c r="F128" s="84">
        <v>0</v>
      </c>
      <c r="G128" s="84"/>
      <c r="H128" s="51">
        <f t="shared" si="100"/>
        <v>0</v>
      </c>
      <c r="I128" s="84">
        <v>0</v>
      </c>
      <c r="J128" s="84">
        <v>0</v>
      </c>
      <c r="K128" s="84"/>
      <c r="L128" s="84"/>
      <c r="M128" s="61">
        <f t="shared" si="103"/>
        <v>0</v>
      </c>
      <c r="N128" s="61">
        <f t="shared" si="104"/>
        <v>0</v>
      </c>
      <c r="O128" s="79">
        <f t="shared" si="105"/>
        <v>0</v>
      </c>
      <c r="P128" s="79" t="str">
        <f t="shared" si="106"/>
        <v>-</v>
      </c>
      <c r="Q128" s="25" t="s">
        <v>1077</v>
      </c>
    </row>
    <row r="129" spans="1:17" x14ac:dyDescent="0.25">
      <c r="A129" s="3"/>
    </row>
    <row r="130" spans="1:17" x14ac:dyDescent="0.25">
      <c r="A130" s="3"/>
    </row>
    <row r="132" spans="1:17" s="31" customFormat="1" ht="29.25" customHeight="1" x14ac:dyDescent="0.25">
      <c r="A132" s="401" t="s">
        <v>1093</v>
      </c>
      <c r="B132" s="401"/>
      <c r="C132" s="401"/>
      <c r="D132" s="401"/>
      <c r="E132" s="359"/>
      <c r="F132" s="359"/>
      <c r="G132" s="359"/>
      <c r="H132" s="359"/>
      <c r="I132" s="359"/>
      <c r="J132" s="359"/>
      <c r="K132" s="359"/>
      <c r="L132" s="359"/>
      <c r="M132" s="401" t="s">
        <v>1092</v>
      </c>
      <c r="N132" s="401"/>
      <c r="O132" s="359"/>
      <c r="P132" s="359"/>
      <c r="Q132" s="359"/>
    </row>
    <row r="133" spans="1:17" ht="15" customHeight="1" x14ac:dyDescent="0.25">
      <c r="A133" s="360"/>
      <c r="B133" s="360"/>
    </row>
    <row r="134" spans="1:17" ht="36.75" customHeight="1" x14ac:dyDescent="0.25">
      <c r="A134" s="360"/>
      <c r="B134" s="360"/>
    </row>
    <row r="137" spans="1:17" x14ac:dyDescent="0.25">
      <c r="A137" s="54" t="s">
        <v>1094</v>
      </c>
    </row>
  </sheetData>
  <mergeCells count="18">
    <mergeCell ref="M5:M6"/>
    <mergeCell ref="N5:P5"/>
    <mergeCell ref="A132:D132"/>
    <mergeCell ref="M132:N132"/>
    <mergeCell ref="A1:Q1"/>
    <mergeCell ref="A2:Q2"/>
    <mergeCell ref="A4:A6"/>
    <mergeCell ref="B4:B6"/>
    <mergeCell ref="C4:F4"/>
    <mergeCell ref="G4:G6"/>
    <mergeCell ref="H4:K4"/>
    <mergeCell ref="L4:L6"/>
    <mergeCell ref="M4:P4"/>
    <mergeCell ref="Q4:Q6"/>
    <mergeCell ref="C5:C6"/>
    <mergeCell ref="D5:F5"/>
    <mergeCell ref="H5:H6"/>
    <mergeCell ref="I5:K5"/>
  </mergeCells>
  <pageMargins left="0.11811023622047245" right="0.11811023622047245" top="0.59055118110236227" bottom="0.19685039370078741" header="0.31496062992125984" footer="0.31496062992125984"/>
  <pageSetup paperSize="9" scale="54" fitToHeight="14" orientation="landscape" r:id="rId1"/>
  <headerFooter differentFirst="1">
    <oddHeader>&amp;R&amp;P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V368"/>
  <sheetViews>
    <sheetView view="pageBreakPreview" zoomScaleNormal="100" zoomScaleSheetLayoutView="100" workbookViewId="0">
      <pane xSplit="2" ySplit="5" topLeftCell="C350" activePane="bottomRight" state="frozen"/>
      <selection pane="topRight" activeCell="C1" sqref="C1"/>
      <selection pane="bottomLeft" activeCell="A6" sqref="A6"/>
      <selection pane="bottomRight" activeCell="A167" sqref="A167:XFD167"/>
    </sheetView>
  </sheetViews>
  <sheetFormatPr defaultRowHeight="15" outlineLevelRow="2" x14ac:dyDescent="0.25"/>
  <cols>
    <col min="1" max="1" width="4.42578125" style="2" customWidth="1"/>
    <col min="2" max="2" width="52.42578125" style="2" customWidth="1"/>
    <col min="3" max="3" width="6.85546875" style="2" customWidth="1"/>
    <col min="4" max="4" width="12.42578125" style="2" customWidth="1"/>
    <col min="5" max="5" width="14.140625" style="2" customWidth="1"/>
    <col min="6" max="6" width="14" style="2" customWidth="1"/>
    <col min="7" max="7" width="12" style="2" customWidth="1"/>
    <col min="8" max="8" width="11.5703125" style="2" customWidth="1"/>
    <col min="9" max="9" width="30" style="2" customWidth="1"/>
    <col min="10" max="16384" width="9.140625" style="2"/>
  </cols>
  <sheetData>
    <row r="1" spans="1:22" ht="18.75" x14ac:dyDescent="0.25">
      <c r="A1" s="416" t="s">
        <v>355</v>
      </c>
      <c r="B1" s="416"/>
      <c r="C1" s="416"/>
      <c r="D1" s="416"/>
      <c r="E1" s="416"/>
      <c r="F1" s="416"/>
      <c r="G1" s="416"/>
      <c r="H1" s="416"/>
      <c r="I1" s="416"/>
      <c r="J1" s="1"/>
      <c r="K1" s="1"/>
      <c r="L1" s="1"/>
      <c r="M1" s="1"/>
      <c r="N1" s="1"/>
      <c r="O1" s="1"/>
      <c r="P1" s="1"/>
      <c r="Q1" s="1"/>
      <c r="R1" s="1"/>
      <c r="S1" s="1"/>
      <c r="T1" s="1"/>
      <c r="U1" s="1"/>
      <c r="V1" s="1"/>
    </row>
    <row r="2" spans="1:22" ht="33" customHeight="1" x14ac:dyDescent="0.25">
      <c r="A2" s="417" t="s">
        <v>1100</v>
      </c>
      <c r="B2" s="417"/>
      <c r="C2" s="417"/>
      <c r="D2" s="417"/>
      <c r="E2" s="417"/>
      <c r="F2" s="417"/>
      <c r="G2" s="417"/>
      <c r="H2" s="417"/>
      <c r="I2" s="417"/>
      <c r="J2" s="1"/>
      <c r="K2" s="1"/>
      <c r="L2" s="1"/>
      <c r="M2" s="1"/>
      <c r="N2" s="1"/>
      <c r="O2" s="1"/>
      <c r="P2" s="1"/>
      <c r="Q2" s="1"/>
      <c r="R2" s="1"/>
      <c r="S2" s="1"/>
      <c r="T2" s="1"/>
      <c r="U2" s="1"/>
      <c r="V2" s="1"/>
    </row>
    <row r="3" spans="1:22" x14ac:dyDescent="0.25">
      <c r="A3" s="87"/>
      <c r="B3" s="87"/>
      <c r="C3" s="87"/>
      <c r="D3" s="87"/>
      <c r="E3" s="87"/>
      <c r="F3" s="87"/>
      <c r="G3" s="87"/>
      <c r="H3" s="87"/>
      <c r="I3" s="87"/>
    </row>
    <row r="4" spans="1:22" ht="18.75" customHeight="1" x14ac:dyDescent="0.25">
      <c r="A4" s="376" t="s">
        <v>0</v>
      </c>
      <c r="B4" s="376" t="s">
        <v>356</v>
      </c>
      <c r="C4" s="376" t="s">
        <v>357</v>
      </c>
      <c r="D4" s="376" t="s">
        <v>358</v>
      </c>
      <c r="E4" s="376" t="s">
        <v>359</v>
      </c>
      <c r="F4" s="411" t="s">
        <v>360</v>
      </c>
      <c r="G4" s="411"/>
      <c r="H4" s="418" t="s">
        <v>396</v>
      </c>
      <c r="I4" s="411" t="s">
        <v>363</v>
      </c>
    </row>
    <row r="5" spans="1:22" ht="67.5" customHeight="1" x14ac:dyDescent="0.25">
      <c r="A5" s="376"/>
      <c r="B5" s="376"/>
      <c r="C5" s="376"/>
      <c r="D5" s="376"/>
      <c r="E5" s="376"/>
      <c r="F5" s="94" t="s">
        <v>361</v>
      </c>
      <c r="G5" s="94" t="s">
        <v>362</v>
      </c>
      <c r="H5" s="419"/>
      <c r="I5" s="411"/>
    </row>
    <row r="6" spans="1:22" s="87" customFormat="1" x14ac:dyDescent="0.25">
      <c r="A6" s="105" t="s">
        <v>364</v>
      </c>
      <c r="B6" s="405" t="s">
        <v>17</v>
      </c>
      <c r="C6" s="406"/>
      <c r="D6" s="406"/>
      <c r="E6" s="406"/>
      <c r="F6" s="406"/>
      <c r="G6" s="406"/>
      <c r="H6" s="406"/>
      <c r="I6" s="407"/>
    </row>
    <row r="7" spans="1:22" s="107" customFormat="1" outlineLevel="1" x14ac:dyDescent="0.25">
      <c r="A7" s="106"/>
      <c r="B7" s="420" t="s">
        <v>384</v>
      </c>
      <c r="C7" s="420"/>
      <c r="D7" s="420"/>
      <c r="E7" s="420"/>
      <c r="F7" s="420"/>
      <c r="G7" s="420"/>
      <c r="H7" s="420"/>
      <c r="I7" s="420"/>
    </row>
    <row r="8" spans="1:22" s="107" customFormat="1" ht="27" outlineLevel="1" x14ac:dyDescent="0.25">
      <c r="A8" s="106"/>
      <c r="B8" s="108" t="s">
        <v>632</v>
      </c>
      <c r="C8" s="340" t="s">
        <v>389</v>
      </c>
      <c r="D8" s="340">
        <v>1100</v>
      </c>
      <c r="E8" s="340">
        <v>1140</v>
      </c>
      <c r="F8" s="340">
        <v>1119</v>
      </c>
      <c r="G8" s="340">
        <v>1119</v>
      </c>
      <c r="H8" s="109">
        <f>G8/E8</f>
        <v>0.98157894736842111</v>
      </c>
      <c r="I8" s="88" t="s">
        <v>634</v>
      </c>
    </row>
    <row r="9" spans="1:22" s="107" customFormat="1" ht="67.5" outlineLevel="1" x14ac:dyDescent="0.25">
      <c r="A9" s="106"/>
      <c r="B9" s="108" t="s">
        <v>633</v>
      </c>
      <c r="C9" s="340" t="s">
        <v>406</v>
      </c>
      <c r="D9" s="340">
        <v>4200</v>
      </c>
      <c r="E9" s="340">
        <v>4260</v>
      </c>
      <c r="F9" s="340">
        <v>4230</v>
      </c>
      <c r="G9" s="340">
        <v>4230</v>
      </c>
      <c r="H9" s="109">
        <f>G9/E9</f>
        <v>0.99295774647887325</v>
      </c>
      <c r="I9" s="88" t="s">
        <v>635</v>
      </c>
    </row>
    <row r="10" spans="1:22" s="107" customFormat="1" outlineLevel="1" x14ac:dyDescent="0.25">
      <c r="A10" s="106"/>
      <c r="B10" s="421" t="s">
        <v>391</v>
      </c>
      <c r="C10" s="422"/>
      <c r="D10" s="422"/>
      <c r="E10" s="422"/>
      <c r="F10" s="422"/>
      <c r="G10" s="422"/>
      <c r="H10" s="422"/>
      <c r="I10" s="423"/>
    </row>
    <row r="11" spans="1:22" s="107" customFormat="1" ht="67.5" outlineLevel="1" x14ac:dyDescent="0.25">
      <c r="A11" s="106"/>
      <c r="B11" s="108" t="s">
        <v>637</v>
      </c>
      <c r="C11" s="340" t="s">
        <v>406</v>
      </c>
      <c r="D11" s="340">
        <v>367</v>
      </c>
      <c r="E11" s="340">
        <v>381</v>
      </c>
      <c r="F11" s="340">
        <v>795</v>
      </c>
      <c r="G11" s="340">
        <v>381</v>
      </c>
      <c r="H11" s="109">
        <f>G11/E11</f>
        <v>1</v>
      </c>
      <c r="I11" s="88" t="s">
        <v>635</v>
      </c>
    </row>
    <row r="12" spans="1:22" s="107" customFormat="1" ht="67.5" outlineLevel="1" x14ac:dyDescent="0.25">
      <c r="A12" s="106"/>
      <c r="B12" s="108" t="s">
        <v>636</v>
      </c>
      <c r="C12" s="340" t="s">
        <v>332</v>
      </c>
      <c r="D12" s="340">
        <v>24.7</v>
      </c>
      <c r="E12" s="340">
        <v>25</v>
      </c>
      <c r="F12" s="340">
        <v>25.1</v>
      </c>
      <c r="G12" s="340">
        <v>25.1</v>
      </c>
      <c r="H12" s="109">
        <f>G12/E12</f>
        <v>1.004</v>
      </c>
      <c r="I12" s="88" t="s">
        <v>635</v>
      </c>
    </row>
    <row r="13" spans="1:22" s="87" customFormat="1" x14ac:dyDescent="0.25">
      <c r="A13" s="105" t="s">
        <v>365</v>
      </c>
      <c r="B13" s="405" t="s">
        <v>45</v>
      </c>
      <c r="C13" s="406"/>
      <c r="D13" s="406"/>
      <c r="E13" s="406"/>
      <c r="F13" s="406"/>
      <c r="G13" s="406"/>
      <c r="H13" s="406"/>
      <c r="I13" s="407"/>
    </row>
    <row r="14" spans="1:22" s="126" customFormat="1" ht="15" customHeight="1" outlineLevel="1" x14ac:dyDescent="0.25">
      <c r="A14" s="106"/>
      <c r="B14" s="408" t="s">
        <v>21</v>
      </c>
      <c r="C14" s="409"/>
      <c r="D14" s="409"/>
      <c r="E14" s="409"/>
      <c r="F14" s="409"/>
      <c r="G14" s="409"/>
      <c r="H14" s="409"/>
      <c r="I14" s="410"/>
    </row>
    <row r="15" spans="1:22" s="126" customFormat="1" outlineLevel="2" x14ac:dyDescent="0.25">
      <c r="A15" s="106"/>
      <c r="B15" s="402" t="s">
        <v>402</v>
      </c>
      <c r="C15" s="403"/>
      <c r="D15" s="403"/>
      <c r="E15" s="403"/>
      <c r="F15" s="403"/>
      <c r="G15" s="403"/>
      <c r="H15" s="403"/>
      <c r="I15" s="404"/>
    </row>
    <row r="16" spans="1:22" s="126" customFormat="1" ht="40.5" outlineLevel="2" x14ac:dyDescent="0.25">
      <c r="A16" s="106"/>
      <c r="B16" s="146" t="s">
        <v>754</v>
      </c>
      <c r="C16" s="343" t="s">
        <v>332</v>
      </c>
      <c r="D16" s="89">
        <v>87.5</v>
      </c>
      <c r="E16" s="89">
        <v>90</v>
      </c>
      <c r="F16" s="89">
        <v>91.9</v>
      </c>
      <c r="G16" s="89">
        <v>91.9</v>
      </c>
      <c r="H16" s="109">
        <f t="shared" ref="H16:H20" si="0">G16/E16</f>
        <v>1.0211111111111111</v>
      </c>
      <c r="I16" s="342" t="s">
        <v>853</v>
      </c>
    </row>
    <row r="17" spans="1:9" s="126" customFormat="1" ht="54" outlineLevel="2" x14ac:dyDescent="0.25">
      <c r="A17" s="106"/>
      <c r="B17" s="146" t="s">
        <v>755</v>
      </c>
      <c r="C17" s="343" t="s">
        <v>332</v>
      </c>
      <c r="D17" s="89">
        <v>20</v>
      </c>
      <c r="E17" s="89">
        <v>30</v>
      </c>
      <c r="F17" s="89">
        <v>25</v>
      </c>
      <c r="G17" s="89">
        <v>26</v>
      </c>
      <c r="H17" s="109">
        <f t="shared" si="0"/>
        <v>0.8666666666666667</v>
      </c>
      <c r="I17" s="342" t="s">
        <v>854</v>
      </c>
    </row>
    <row r="18" spans="1:9" s="126" customFormat="1" ht="54" outlineLevel="2" x14ac:dyDescent="0.25">
      <c r="A18" s="106"/>
      <c r="B18" s="146" t="s">
        <v>756</v>
      </c>
      <c r="C18" s="343" t="s">
        <v>332</v>
      </c>
      <c r="D18" s="89">
        <v>100</v>
      </c>
      <c r="E18" s="89">
        <v>100</v>
      </c>
      <c r="F18" s="89">
        <v>100</v>
      </c>
      <c r="G18" s="89">
        <v>100</v>
      </c>
      <c r="H18" s="109">
        <f t="shared" si="0"/>
        <v>1</v>
      </c>
      <c r="I18" s="342" t="s">
        <v>855</v>
      </c>
    </row>
    <row r="19" spans="1:9" s="126" customFormat="1" ht="40.5" outlineLevel="2" x14ac:dyDescent="0.25">
      <c r="A19" s="106"/>
      <c r="B19" s="146" t="s">
        <v>757</v>
      </c>
      <c r="C19" s="343" t="s">
        <v>332</v>
      </c>
      <c r="D19" s="89">
        <v>100</v>
      </c>
      <c r="E19" s="89">
        <v>100</v>
      </c>
      <c r="F19" s="89">
        <v>100</v>
      </c>
      <c r="G19" s="89">
        <v>100</v>
      </c>
      <c r="H19" s="109">
        <f t="shared" si="0"/>
        <v>1</v>
      </c>
      <c r="I19" s="342" t="s">
        <v>856</v>
      </c>
    </row>
    <row r="20" spans="1:9" s="126" customFormat="1" ht="40.5" outlineLevel="2" x14ac:dyDescent="0.25">
      <c r="A20" s="106"/>
      <c r="B20" s="146" t="s">
        <v>758</v>
      </c>
      <c r="C20" s="343" t="s">
        <v>332</v>
      </c>
      <c r="D20" s="89">
        <v>95</v>
      </c>
      <c r="E20" s="89">
        <v>95</v>
      </c>
      <c r="F20" s="89">
        <v>95</v>
      </c>
      <c r="G20" s="89">
        <v>95</v>
      </c>
      <c r="H20" s="109">
        <f t="shared" si="0"/>
        <v>1</v>
      </c>
      <c r="I20" s="342" t="s">
        <v>857</v>
      </c>
    </row>
    <row r="21" spans="1:9" s="126" customFormat="1" outlineLevel="2" x14ac:dyDescent="0.25">
      <c r="A21" s="106"/>
      <c r="B21" s="402" t="s">
        <v>391</v>
      </c>
      <c r="C21" s="403"/>
      <c r="D21" s="403"/>
      <c r="E21" s="403"/>
      <c r="F21" s="403"/>
      <c r="G21" s="403"/>
      <c r="H21" s="403"/>
      <c r="I21" s="404"/>
    </row>
    <row r="22" spans="1:9" s="126" customFormat="1" ht="54" outlineLevel="2" x14ac:dyDescent="0.25">
      <c r="A22" s="106"/>
      <c r="B22" s="146" t="s">
        <v>759</v>
      </c>
      <c r="C22" s="89" t="s">
        <v>332</v>
      </c>
      <c r="D22" s="89">
        <v>87.5</v>
      </c>
      <c r="E22" s="89">
        <v>93</v>
      </c>
      <c r="F22" s="89">
        <v>93</v>
      </c>
      <c r="G22" s="89">
        <v>91.9</v>
      </c>
      <c r="H22" s="109">
        <f t="shared" ref="H22:H23" si="1">G22/E22</f>
        <v>0.98817204301075279</v>
      </c>
      <c r="I22" s="342" t="s">
        <v>853</v>
      </c>
    </row>
    <row r="23" spans="1:9" s="126" customFormat="1" ht="81" outlineLevel="2" x14ac:dyDescent="0.25">
      <c r="A23" s="106"/>
      <c r="B23" s="146" t="s">
        <v>760</v>
      </c>
      <c r="C23" s="89" t="s">
        <v>332</v>
      </c>
      <c r="D23" s="89">
        <v>5</v>
      </c>
      <c r="E23" s="89">
        <v>34</v>
      </c>
      <c r="F23" s="89">
        <v>13</v>
      </c>
      <c r="G23" s="89">
        <v>24</v>
      </c>
      <c r="H23" s="109">
        <f t="shared" si="1"/>
        <v>0.70588235294117652</v>
      </c>
      <c r="I23" s="342" t="s">
        <v>1065</v>
      </c>
    </row>
    <row r="24" spans="1:9" s="126" customFormat="1" ht="54" outlineLevel="2" x14ac:dyDescent="0.25">
      <c r="A24" s="106"/>
      <c r="B24" s="146" t="s">
        <v>761</v>
      </c>
      <c r="C24" s="343" t="s">
        <v>332</v>
      </c>
      <c r="D24" s="342">
        <v>15</v>
      </c>
      <c r="E24" s="342">
        <v>25</v>
      </c>
      <c r="F24" s="342">
        <v>20</v>
      </c>
      <c r="G24" s="342">
        <v>23</v>
      </c>
      <c r="H24" s="109">
        <f>G24/E24</f>
        <v>0.92</v>
      </c>
      <c r="I24" s="342" t="s">
        <v>859</v>
      </c>
    </row>
    <row r="25" spans="1:9" s="126" customFormat="1" ht="60" customHeight="1" outlineLevel="2" x14ac:dyDescent="0.25">
      <c r="A25" s="106"/>
      <c r="B25" s="146" t="s">
        <v>762</v>
      </c>
      <c r="C25" s="343" t="s">
        <v>332</v>
      </c>
      <c r="D25" s="342">
        <v>0.3</v>
      </c>
      <c r="E25" s="342">
        <v>0.5</v>
      </c>
      <c r="F25" s="342">
        <v>0.5</v>
      </c>
      <c r="G25" s="342">
        <v>2.4</v>
      </c>
      <c r="H25" s="109">
        <f>G25/E25</f>
        <v>4.8</v>
      </c>
      <c r="I25" s="342" t="s">
        <v>860</v>
      </c>
    </row>
    <row r="26" spans="1:9" s="126" customFormat="1" ht="15" customHeight="1" outlineLevel="1" x14ac:dyDescent="0.25">
      <c r="A26" s="106"/>
      <c r="B26" s="408" t="s">
        <v>23</v>
      </c>
      <c r="C26" s="409"/>
      <c r="D26" s="409"/>
      <c r="E26" s="409"/>
      <c r="F26" s="409"/>
      <c r="G26" s="409"/>
      <c r="H26" s="409"/>
      <c r="I26" s="410"/>
    </row>
    <row r="27" spans="1:9" s="126" customFormat="1" outlineLevel="2" x14ac:dyDescent="0.25">
      <c r="A27" s="106"/>
      <c r="B27" s="402" t="s">
        <v>402</v>
      </c>
      <c r="C27" s="403"/>
      <c r="D27" s="403"/>
      <c r="E27" s="403"/>
      <c r="F27" s="403"/>
      <c r="G27" s="403"/>
      <c r="H27" s="403"/>
      <c r="I27" s="404"/>
    </row>
    <row r="28" spans="1:9" s="126" customFormat="1" ht="40.5" customHeight="1" outlineLevel="2" x14ac:dyDescent="0.25">
      <c r="A28" s="106"/>
      <c r="B28" s="146" t="s">
        <v>763</v>
      </c>
      <c r="C28" s="343" t="s">
        <v>332</v>
      </c>
      <c r="D28" s="342">
        <v>65</v>
      </c>
      <c r="E28" s="342">
        <v>75</v>
      </c>
      <c r="F28" s="342">
        <v>75</v>
      </c>
      <c r="G28" s="342">
        <v>75</v>
      </c>
      <c r="H28" s="109">
        <f t="shared" ref="H28:H31" si="2">G28/E28</f>
        <v>1</v>
      </c>
      <c r="I28" s="342" t="s">
        <v>859</v>
      </c>
    </row>
    <row r="29" spans="1:9" s="126" customFormat="1" ht="54" outlineLevel="2" x14ac:dyDescent="0.25">
      <c r="A29" s="106"/>
      <c r="B29" s="146" t="s">
        <v>764</v>
      </c>
      <c r="C29" s="343" t="s">
        <v>332</v>
      </c>
      <c r="D29" s="342">
        <v>20</v>
      </c>
      <c r="E29" s="342">
        <v>33</v>
      </c>
      <c r="F29" s="342">
        <v>26</v>
      </c>
      <c r="G29" s="342">
        <v>29</v>
      </c>
      <c r="H29" s="109">
        <f t="shared" si="2"/>
        <v>0.87878787878787878</v>
      </c>
      <c r="I29" s="342" t="s">
        <v>861</v>
      </c>
    </row>
    <row r="30" spans="1:9" s="126" customFormat="1" ht="54" outlineLevel="2" x14ac:dyDescent="0.25">
      <c r="A30" s="106"/>
      <c r="B30" s="146" t="s">
        <v>765</v>
      </c>
      <c r="C30" s="343" t="s">
        <v>332</v>
      </c>
      <c r="D30" s="342">
        <v>100</v>
      </c>
      <c r="E30" s="342">
        <v>100</v>
      </c>
      <c r="F30" s="342">
        <v>100</v>
      </c>
      <c r="G30" s="342">
        <v>100</v>
      </c>
      <c r="H30" s="109">
        <f t="shared" si="2"/>
        <v>1</v>
      </c>
      <c r="I30" s="342" t="s">
        <v>855</v>
      </c>
    </row>
    <row r="31" spans="1:9" s="126" customFormat="1" ht="40.5" outlineLevel="2" x14ac:dyDescent="0.25">
      <c r="A31" s="106"/>
      <c r="B31" s="146" t="s">
        <v>766</v>
      </c>
      <c r="C31" s="343" t="s">
        <v>332</v>
      </c>
      <c r="D31" s="342">
        <v>100</v>
      </c>
      <c r="E31" s="342">
        <v>100</v>
      </c>
      <c r="F31" s="342">
        <v>100</v>
      </c>
      <c r="G31" s="342">
        <v>100</v>
      </c>
      <c r="H31" s="109">
        <f t="shared" si="2"/>
        <v>1</v>
      </c>
      <c r="I31" s="342" t="s">
        <v>856</v>
      </c>
    </row>
    <row r="32" spans="1:9" s="126" customFormat="1" ht="40.5" outlineLevel="2" x14ac:dyDescent="0.25">
      <c r="A32" s="106"/>
      <c r="B32" s="146" t="s">
        <v>767</v>
      </c>
      <c r="C32" s="343" t="s">
        <v>332</v>
      </c>
      <c r="D32" s="342">
        <v>95</v>
      </c>
      <c r="E32" s="342">
        <v>95</v>
      </c>
      <c r="F32" s="342">
        <v>95</v>
      </c>
      <c r="G32" s="342">
        <v>95</v>
      </c>
      <c r="H32" s="109">
        <f>G32/E32</f>
        <v>1</v>
      </c>
      <c r="I32" s="342" t="s">
        <v>857</v>
      </c>
    </row>
    <row r="33" spans="1:9" s="126" customFormat="1" outlineLevel="2" x14ac:dyDescent="0.25">
      <c r="A33" s="106"/>
      <c r="B33" s="402" t="s">
        <v>407</v>
      </c>
      <c r="C33" s="403"/>
      <c r="D33" s="403"/>
      <c r="E33" s="403"/>
      <c r="F33" s="403"/>
      <c r="G33" s="403"/>
      <c r="H33" s="403"/>
      <c r="I33" s="404"/>
    </row>
    <row r="34" spans="1:9" s="126" customFormat="1" ht="54" outlineLevel="2" x14ac:dyDescent="0.25">
      <c r="A34" s="106"/>
      <c r="B34" s="146" t="s">
        <v>768</v>
      </c>
      <c r="C34" s="89" t="s">
        <v>332</v>
      </c>
      <c r="D34" s="342">
        <v>97</v>
      </c>
      <c r="E34" s="342">
        <v>97</v>
      </c>
      <c r="F34" s="342">
        <v>97</v>
      </c>
      <c r="G34" s="342">
        <v>97</v>
      </c>
      <c r="H34" s="109">
        <f>G34/E34</f>
        <v>1</v>
      </c>
      <c r="I34" s="342" t="s">
        <v>858</v>
      </c>
    </row>
    <row r="35" spans="1:9" s="126" customFormat="1" ht="67.5" outlineLevel="2" x14ac:dyDescent="0.25">
      <c r="A35" s="106"/>
      <c r="B35" s="146" t="s">
        <v>769</v>
      </c>
      <c r="C35" s="343" t="s">
        <v>332</v>
      </c>
      <c r="D35" s="342">
        <v>80</v>
      </c>
      <c r="E35" s="342">
        <v>85</v>
      </c>
      <c r="F35" s="342">
        <v>80</v>
      </c>
      <c r="G35" s="342">
        <v>80</v>
      </c>
      <c r="H35" s="109">
        <f>G35/E35</f>
        <v>0.94117647058823528</v>
      </c>
      <c r="I35" s="342" t="s">
        <v>862</v>
      </c>
    </row>
    <row r="36" spans="1:9" s="126" customFormat="1" ht="54" outlineLevel="2" x14ac:dyDescent="0.25">
      <c r="A36" s="106"/>
      <c r="B36" s="146" t="s">
        <v>770</v>
      </c>
      <c r="C36" s="343" t="s">
        <v>332</v>
      </c>
      <c r="D36" s="342">
        <v>50</v>
      </c>
      <c r="E36" s="342">
        <v>75</v>
      </c>
      <c r="F36" s="342">
        <v>70</v>
      </c>
      <c r="G36" s="342">
        <v>73</v>
      </c>
      <c r="H36" s="109">
        <f>G36/E36</f>
        <v>0.97333333333333338</v>
      </c>
      <c r="I36" s="342" t="s">
        <v>863</v>
      </c>
    </row>
    <row r="37" spans="1:9" s="126" customFormat="1" outlineLevel="1" x14ac:dyDescent="0.25">
      <c r="A37" s="106"/>
      <c r="B37" s="408" t="s">
        <v>25</v>
      </c>
      <c r="C37" s="409"/>
      <c r="D37" s="409"/>
      <c r="E37" s="409"/>
      <c r="F37" s="409"/>
      <c r="G37" s="409"/>
      <c r="H37" s="409"/>
      <c r="I37" s="410"/>
    </row>
    <row r="38" spans="1:9" s="126" customFormat="1" outlineLevel="2" x14ac:dyDescent="0.25">
      <c r="A38" s="106"/>
      <c r="B38" s="402" t="s">
        <v>402</v>
      </c>
      <c r="C38" s="403"/>
      <c r="D38" s="403"/>
      <c r="E38" s="403"/>
      <c r="F38" s="403"/>
      <c r="G38" s="403"/>
      <c r="H38" s="403"/>
      <c r="I38" s="404"/>
    </row>
    <row r="39" spans="1:9" s="126" customFormat="1" ht="54" outlineLevel="2" x14ac:dyDescent="0.25">
      <c r="A39" s="106"/>
      <c r="B39" s="146" t="s">
        <v>771</v>
      </c>
      <c r="C39" s="89" t="s">
        <v>332</v>
      </c>
      <c r="D39" s="89">
        <v>35</v>
      </c>
      <c r="E39" s="89">
        <v>40.5</v>
      </c>
      <c r="F39" s="89">
        <v>44.4</v>
      </c>
      <c r="G39" s="89">
        <v>47</v>
      </c>
      <c r="H39" s="109">
        <f t="shared" ref="H39:H42" si="3">G39/E39</f>
        <v>1.1604938271604939</v>
      </c>
      <c r="I39" s="343" t="s">
        <v>863</v>
      </c>
    </row>
    <row r="40" spans="1:9" s="126" customFormat="1" ht="54" outlineLevel="2" x14ac:dyDescent="0.25">
      <c r="A40" s="106"/>
      <c r="B40" s="146" t="s">
        <v>772</v>
      </c>
      <c r="C40" s="89" t="s">
        <v>332</v>
      </c>
      <c r="D40" s="89">
        <v>20</v>
      </c>
      <c r="E40" s="89">
        <v>33</v>
      </c>
      <c r="F40" s="89">
        <v>20</v>
      </c>
      <c r="G40" s="89">
        <v>18</v>
      </c>
      <c r="H40" s="109">
        <f t="shared" si="3"/>
        <v>0.54545454545454541</v>
      </c>
      <c r="I40" s="343" t="s">
        <v>861</v>
      </c>
    </row>
    <row r="41" spans="1:9" s="126" customFormat="1" ht="54" outlineLevel="2" x14ac:dyDescent="0.25">
      <c r="A41" s="106"/>
      <c r="B41" s="146" t="s">
        <v>773</v>
      </c>
      <c r="C41" s="89" t="s">
        <v>332</v>
      </c>
      <c r="D41" s="89">
        <v>100</v>
      </c>
      <c r="E41" s="89">
        <v>100</v>
      </c>
      <c r="F41" s="89">
        <v>100</v>
      </c>
      <c r="G41" s="89">
        <v>100</v>
      </c>
      <c r="H41" s="109">
        <f t="shared" si="3"/>
        <v>1</v>
      </c>
      <c r="I41" s="343" t="s">
        <v>855</v>
      </c>
    </row>
    <row r="42" spans="1:9" s="126" customFormat="1" ht="40.5" outlineLevel="2" x14ac:dyDescent="0.25">
      <c r="A42" s="106"/>
      <c r="B42" s="146" t="s">
        <v>766</v>
      </c>
      <c r="C42" s="89" t="s">
        <v>332</v>
      </c>
      <c r="D42" s="89">
        <v>100</v>
      </c>
      <c r="E42" s="89">
        <v>100</v>
      </c>
      <c r="F42" s="89">
        <v>100</v>
      </c>
      <c r="G42" s="89">
        <v>100</v>
      </c>
      <c r="H42" s="109">
        <f t="shared" si="3"/>
        <v>1</v>
      </c>
      <c r="I42" s="343" t="s">
        <v>856</v>
      </c>
    </row>
    <row r="43" spans="1:9" s="126" customFormat="1" ht="40.5" outlineLevel="2" x14ac:dyDescent="0.25">
      <c r="A43" s="106"/>
      <c r="B43" s="146" t="s">
        <v>767</v>
      </c>
      <c r="C43" s="343" t="s">
        <v>332</v>
      </c>
      <c r="D43" s="89">
        <v>95</v>
      </c>
      <c r="E43" s="89">
        <v>95</v>
      </c>
      <c r="F43" s="89">
        <v>95</v>
      </c>
      <c r="G43" s="89">
        <v>95</v>
      </c>
      <c r="H43" s="109">
        <f>G43/E43</f>
        <v>1</v>
      </c>
      <c r="I43" s="343" t="s">
        <v>857</v>
      </c>
    </row>
    <row r="44" spans="1:9" s="126" customFormat="1" outlineLevel="2" x14ac:dyDescent="0.25">
      <c r="A44" s="106"/>
      <c r="B44" s="402" t="s">
        <v>407</v>
      </c>
      <c r="C44" s="403"/>
      <c r="D44" s="403"/>
      <c r="E44" s="403"/>
      <c r="F44" s="403"/>
      <c r="G44" s="403"/>
      <c r="H44" s="403"/>
      <c r="I44" s="89"/>
    </row>
    <row r="45" spans="1:9" s="126" customFormat="1" ht="54" outlineLevel="2" x14ac:dyDescent="0.25">
      <c r="A45" s="106"/>
      <c r="B45" s="146" t="s">
        <v>768</v>
      </c>
      <c r="C45" s="343" t="s">
        <v>332</v>
      </c>
      <c r="D45" s="89">
        <v>50</v>
      </c>
      <c r="E45" s="89">
        <v>100</v>
      </c>
      <c r="F45" s="89">
        <v>50</v>
      </c>
      <c r="G45" s="89">
        <v>50</v>
      </c>
      <c r="H45" s="109">
        <f>G45/E45</f>
        <v>0.5</v>
      </c>
      <c r="I45" s="343" t="s">
        <v>858</v>
      </c>
    </row>
    <row r="46" spans="1:9" s="126" customFormat="1" outlineLevel="1" x14ac:dyDescent="0.25">
      <c r="A46" s="106"/>
      <c r="B46" s="408" t="s">
        <v>27</v>
      </c>
      <c r="C46" s="409"/>
      <c r="D46" s="409"/>
      <c r="E46" s="409"/>
      <c r="F46" s="409"/>
      <c r="G46" s="409"/>
      <c r="H46" s="409"/>
      <c r="I46" s="410"/>
    </row>
    <row r="47" spans="1:9" s="107" customFormat="1" outlineLevel="2" x14ac:dyDescent="0.25">
      <c r="A47" s="106"/>
      <c r="B47" s="402" t="s">
        <v>402</v>
      </c>
      <c r="C47" s="403"/>
      <c r="D47" s="403"/>
      <c r="E47" s="403"/>
      <c r="F47" s="403"/>
      <c r="G47" s="403"/>
      <c r="H47" s="403"/>
      <c r="I47" s="404"/>
    </row>
    <row r="48" spans="1:9" s="107" customFormat="1" ht="40.5" outlineLevel="2" x14ac:dyDescent="0.25">
      <c r="A48" s="106"/>
      <c r="B48" s="108" t="s">
        <v>774</v>
      </c>
      <c r="C48" s="89" t="s">
        <v>332</v>
      </c>
      <c r="D48" s="89">
        <v>35</v>
      </c>
      <c r="E48" s="89">
        <v>40</v>
      </c>
      <c r="F48" s="159">
        <v>32</v>
      </c>
      <c r="G48" s="89">
        <v>38</v>
      </c>
      <c r="H48" s="109">
        <f>G48/E48</f>
        <v>0.95</v>
      </c>
      <c r="I48" s="89" t="s">
        <v>859</v>
      </c>
    </row>
    <row r="49" spans="1:9" s="107" customFormat="1" ht="40.5" outlineLevel="2" x14ac:dyDescent="0.25">
      <c r="A49" s="106"/>
      <c r="B49" s="108" t="s">
        <v>775</v>
      </c>
      <c r="C49" s="342" t="s">
        <v>332</v>
      </c>
      <c r="D49" s="342">
        <v>80</v>
      </c>
      <c r="E49" s="342">
        <v>85</v>
      </c>
      <c r="F49" s="342">
        <v>80</v>
      </c>
      <c r="G49" s="342">
        <v>80</v>
      </c>
      <c r="H49" s="127">
        <f>G49/E49</f>
        <v>0.94117647058823528</v>
      </c>
      <c r="I49" s="89" t="s">
        <v>859</v>
      </c>
    </row>
    <row r="50" spans="1:9" s="107" customFormat="1" outlineLevel="2" x14ac:dyDescent="0.25">
      <c r="A50" s="106"/>
      <c r="B50" s="402" t="s">
        <v>407</v>
      </c>
      <c r="C50" s="403"/>
      <c r="D50" s="403"/>
      <c r="E50" s="403"/>
      <c r="F50" s="403"/>
      <c r="G50" s="403"/>
      <c r="H50" s="403"/>
      <c r="I50" s="404"/>
    </row>
    <row r="51" spans="1:9" s="107" customFormat="1" ht="81" outlineLevel="2" x14ac:dyDescent="0.25">
      <c r="A51" s="106"/>
      <c r="B51" s="108" t="s">
        <v>776</v>
      </c>
      <c r="C51" s="89" t="s">
        <v>332</v>
      </c>
      <c r="D51" s="89">
        <v>30</v>
      </c>
      <c r="E51" s="89">
        <v>50</v>
      </c>
      <c r="F51" s="89">
        <v>40</v>
      </c>
      <c r="G51" s="89">
        <v>45</v>
      </c>
      <c r="H51" s="127">
        <f>G51/E51</f>
        <v>0.9</v>
      </c>
      <c r="I51" s="342" t="s">
        <v>858</v>
      </c>
    </row>
    <row r="52" spans="1:9" s="107" customFormat="1" ht="40.5" outlineLevel="2" x14ac:dyDescent="0.25">
      <c r="A52" s="106"/>
      <c r="B52" s="108" t="s">
        <v>777</v>
      </c>
      <c r="C52" s="342" t="s">
        <v>332</v>
      </c>
      <c r="D52" s="342">
        <v>90</v>
      </c>
      <c r="E52" s="342">
        <v>90</v>
      </c>
      <c r="F52" s="342">
        <v>90</v>
      </c>
      <c r="G52" s="342">
        <v>90</v>
      </c>
      <c r="H52" s="127">
        <f>G52/E52</f>
        <v>1</v>
      </c>
      <c r="I52" s="342" t="s">
        <v>858</v>
      </c>
    </row>
    <row r="53" spans="1:9" s="107" customFormat="1" outlineLevel="1" x14ac:dyDescent="0.25">
      <c r="A53" s="106"/>
      <c r="B53" s="408" t="s">
        <v>32</v>
      </c>
      <c r="C53" s="409"/>
      <c r="D53" s="409"/>
      <c r="E53" s="409"/>
      <c r="F53" s="409"/>
      <c r="G53" s="409"/>
      <c r="H53" s="409"/>
      <c r="I53" s="410"/>
    </row>
    <row r="54" spans="1:9" s="107" customFormat="1" outlineLevel="2" x14ac:dyDescent="0.25">
      <c r="A54" s="106"/>
      <c r="B54" s="402" t="s">
        <v>407</v>
      </c>
      <c r="C54" s="403"/>
      <c r="D54" s="403"/>
      <c r="E54" s="403"/>
      <c r="F54" s="403"/>
      <c r="G54" s="403"/>
      <c r="H54" s="403"/>
      <c r="I54" s="404"/>
    </row>
    <row r="55" spans="1:9" s="107" customFormat="1" ht="54" outlineLevel="2" x14ac:dyDescent="0.25">
      <c r="A55" s="106"/>
      <c r="B55" s="108" t="s">
        <v>778</v>
      </c>
      <c r="C55" s="89" t="s">
        <v>332</v>
      </c>
      <c r="D55" s="89">
        <v>20</v>
      </c>
      <c r="E55" s="89">
        <v>20</v>
      </c>
      <c r="F55" s="89">
        <v>20</v>
      </c>
      <c r="G55" s="89">
        <v>20</v>
      </c>
      <c r="H55" s="127">
        <f>G55/E55</f>
        <v>1</v>
      </c>
      <c r="I55" s="342" t="s">
        <v>858</v>
      </c>
    </row>
    <row r="56" spans="1:9" s="107" customFormat="1" ht="54" outlineLevel="2" x14ac:dyDescent="0.25">
      <c r="A56" s="106"/>
      <c r="B56" s="108" t="s">
        <v>768</v>
      </c>
      <c r="C56" s="342" t="s">
        <v>332</v>
      </c>
      <c r="D56" s="342">
        <v>97</v>
      </c>
      <c r="E56" s="342">
        <v>98</v>
      </c>
      <c r="F56" s="342">
        <v>97</v>
      </c>
      <c r="G56" s="342">
        <v>97</v>
      </c>
      <c r="H56" s="127">
        <f>G56/E56</f>
        <v>0.98979591836734693</v>
      </c>
      <c r="I56" s="342" t="s">
        <v>864</v>
      </c>
    </row>
    <row r="57" spans="1:9" s="107" customFormat="1" outlineLevel="1" x14ac:dyDescent="0.25">
      <c r="A57" s="106"/>
      <c r="B57" s="408" t="s">
        <v>36</v>
      </c>
      <c r="C57" s="409"/>
      <c r="D57" s="409"/>
      <c r="E57" s="409"/>
      <c r="F57" s="409"/>
      <c r="G57" s="409"/>
      <c r="H57" s="409"/>
      <c r="I57" s="410"/>
    </row>
    <row r="58" spans="1:9" s="107" customFormat="1" outlineLevel="2" x14ac:dyDescent="0.25">
      <c r="A58" s="106"/>
      <c r="B58" s="402" t="s">
        <v>407</v>
      </c>
      <c r="C58" s="403"/>
      <c r="D58" s="403"/>
      <c r="E58" s="403"/>
      <c r="F58" s="403"/>
      <c r="G58" s="403"/>
      <c r="H58" s="403"/>
      <c r="I58" s="404"/>
    </row>
    <row r="59" spans="1:9" s="262" customFormat="1" ht="54" outlineLevel="2" x14ac:dyDescent="0.25">
      <c r="A59" s="261"/>
      <c r="B59" s="108" t="s">
        <v>779</v>
      </c>
      <c r="C59" s="342" t="s">
        <v>780</v>
      </c>
      <c r="D59" s="304">
        <v>1765</v>
      </c>
      <c r="E59" s="304">
        <v>1780</v>
      </c>
      <c r="F59" s="304">
        <v>3550</v>
      </c>
      <c r="G59" s="304">
        <v>1775</v>
      </c>
      <c r="H59" s="127">
        <f>G59/E59</f>
        <v>0.9971910112359551</v>
      </c>
      <c r="I59" s="342" t="s">
        <v>865</v>
      </c>
    </row>
    <row r="60" spans="1:9" s="107" customFormat="1" outlineLevel="1" x14ac:dyDescent="0.25">
      <c r="A60" s="106"/>
      <c r="B60" s="408" t="s">
        <v>37</v>
      </c>
      <c r="C60" s="409"/>
      <c r="D60" s="409"/>
      <c r="E60" s="409"/>
      <c r="F60" s="409"/>
      <c r="G60" s="409"/>
      <c r="H60" s="409"/>
      <c r="I60" s="410"/>
    </row>
    <row r="61" spans="1:9" s="107" customFormat="1" outlineLevel="2" x14ac:dyDescent="0.25">
      <c r="A61" s="106"/>
      <c r="B61" s="402" t="s">
        <v>402</v>
      </c>
      <c r="C61" s="403"/>
      <c r="D61" s="403"/>
      <c r="E61" s="403"/>
      <c r="F61" s="403"/>
      <c r="G61" s="403"/>
      <c r="H61" s="403"/>
      <c r="I61" s="404"/>
    </row>
    <row r="62" spans="1:9" s="107" customFormat="1" ht="54" outlineLevel="2" x14ac:dyDescent="0.25">
      <c r="A62" s="106"/>
      <c r="B62" s="108" t="s">
        <v>781</v>
      </c>
      <c r="C62" s="342" t="s">
        <v>332</v>
      </c>
      <c r="D62" s="342">
        <v>46</v>
      </c>
      <c r="E62" s="342">
        <v>48</v>
      </c>
      <c r="F62" s="342">
        <v>54</v>
      </c>
      <c r="G62" s="342">
        <v>41.4</v>
      </c>
      <c r="H62" s="127">
        <f t="shared" ref="H62:H63" si="4">G62/E62</f>
        <v>0.86249999999999993</v>
      </c>
      <c r="I62" s="342" t="s">
        <v>918</v>
      </c>
    </row>
    <row r="63" spans="1:9" s="107" customFormat="1" ht="40.5" outlineLevel="2" x14ac:dyDescent="0.25">
      <c r="A63" s="106"/>
      <c r="B63" s="108" t="s">
        <v>782</v>
      </c>
      <c r="C63" s="342" t="s">
        <v>332</v>
      </c>
      <c r="D63" s="342">
        <v>15</v>
      </c>
      <c r="E63" s="342">
        <v>15</v>
      </c>
      <c r="F63" s="342">
        <v>13.2</v>
      </c>
      <c r="G63" s="342">
        <v>57.8</v>
      </c>
      <c r="H63" s="127">
        <f t="shared" si="4"/>
        <v>3.8533333333333331</v>
      </c>
      <c r="I63" s="342" t="s">
        <v>866</v>
      </c>
    </row>
    <row r="64" spans="1:9" s="107" customFormat="1" outlineLevel="2" x14ac:dyDescent="0.25">
      <c r="A64" s="106"/>
      <c r="B64" s="108" t="s">
        <v>783</v>
      </c>
      <c r="C64" s="342" t="s">
        <v>332</v>
      </c>
      <c r="D64" s="342">
        <v>50</v>
      </c>
      <c r="E64" s="342">
        <v>50</v>
      </c>
      <c r="F64" s="342">
        <v>50</v>
      </c>
      <c r="G64" s="342">
        <v>61.9</v>
      </c>
      <c r="H64" s="127">
        <f>G64/E64</f>
        <v>1.238</v>
      </c>
      <c r="I64" s="342" t="s">
        <v>867</v>
      </c>
    </row>
    <row r="65" spans="1:9" s="107" customFormat="1" outlineLevel="1" x14ac:dyDescent="0.25">
      <c r="A65" s="106"/>
      <c r="B65" s="408" t="s">
        <v>40</v>
      </c>
      <c r="C65" s="409"/>
      <c r="D65" s="409"/>
      <c r="E65" s="409"/>
      <c r="F65" s="409"/>
      <c r="G65" s="409"/>
      <c r="H65" s="409"/>
      <c r="I65" s="410"/>
    </row>
    <row r="66" spans="1:9" s="107" customFormat="1" outlineLevel="2" x14ac:dyDescent="0.25">
      <c r="A66" s="106"/>
      <c r="B66" s="402" t="s">
        <v>402</v>
      </c>
      <c r="C66" s="403"/>
      <c r="D66" s="403"/>
      <c r="E66" s="403"/>
      <c r="F66" s="403"/>
      <c r="G66" s="403"/>
      <c r="H66" s="403"/>
      <c r="I66" s="404"/>
    </row>
    <row r="67" spans="1:9" s="107" customFormat="1" ht="54" outlineLevel="2" x14ac:dyDescent="0.25">
      <c r="A67" s="106"/>
      <c r="B67" s="108" t="s">
        <v>784</v>
      </c>
      <c r="C67" s="342" t="s">
        <v>332</v>
      </c>
      <c r="D67" s="342">
        <v>100</v>
      </c>
      <c r="E67" s="342">
        <v>100</v>
      </c>
      <c r="F67" s="342">
        <v>150</v>
      </c>
      <c r="G67" s="342">
        <v>14</v>
      </c>
      <c r="H67" s="109">
        <f>G67/E67</f>
        <v>0.14000000000000001</v>
      </c>
      <c r="I67" s="342" t="s">
        <v>868</v>
      </c>
    </row>
    <row r="68" spans="1:9" s="107" customFormat="1" ht="27" outlineLevel="2" x14ac:dyDescent="0.25">
      <c r="A68" s="106"/>
      <c r="B68" s="108" t="s">
        <v>785</v>
      </c>
      <c r="C68" s="342" t="s">
        <v>332</v>
      </c>
      <c r="D68" s="342">
        <v>100</v>
      </c>
      <c r="E68" s="342">
        <v>100</v>
      </c>
      <c r="F68" s="342">
        <v>100</v>
      </c>
      <c r="G68" s="342">
        <v>100</v>
      </c>
      <c r="H68" s="109">
        <f>G68/E68</f>
        <v>1</v>
      </c>
      <c r="I68" s="342" t="s">
        <v>869</v>
      </c>
    </row>
    <row r="69" spans="1:9" s="107" customFormat="1" outlineLevel="1" x14ac:dyDescent="0.25">
      <c r="A69" s="106"/>
      <c r="B69" s="408" t="s">
        <v>42</v>
      </c>
      <c r="C69" s="409"/>
      <c r="D69" s="409"/>
      <c r="E69" s="409"/>
      <c r="F69" s="409"/>
      <c r="G69" s="409"/>
      <c r="H69" s="409"/>
      <c r="I69" s="410"/>
    </row>
    <row r="70" spans="1:9" s="107" customFormat="1" outlineLevel="2" x14ac:dyDescent="0.25">
      <c r="A70" s="106"/>
      <c r="B70" s="402" t="s">
        <v>402</v>
      </c>
      <c r="C70" s="403"/>
      <c r="D70" s="403"/>
      <c r="E70" s="403"/>
      <c r="F70" s="403"/>
      <c r="G70" s="403"/>
      <c r="H70" s="403"/>
      <c r="I70" s="404"/>
    </row>
    <row r="71" spans="1:9" s="107" customFormat="1" ht="81" outlineLevel="2" x14ac:dyDescent="0.25">
      <c r="A71" s="106"/>
      <c r="B71" s="108" t="s">
        <v>787</v>
      </c>
      <c r="C71" s="89" t="s">
        <v>332</v>
      </c>
      <c r="D71" s="89">
        <v>0</v>
      </c>
      <c r="E71" s="89">
        <v>10</v>
      </c>
      <c r="F71" s="89">
        <v>20</v>
      </c>
      <c r="G71" s="89">
        <v>30</v>
      </c>
      <c r="H71" s="127">
        <f>G71/E71</f>
        <v>3</v>
      </c>
      <c r="I71" s="342" t="s">
        <v>858</v>
      </c>
    </row>
    <row r="72" spans="1:9" s="107" customFormat="1" ht="40.5" outlineLevel="2" x14ac:dyDescent="0.25">
      <c r="A72" s="106"/>
      <c r="B72" s="108" t="s">
        <v>786</v>
      </c>
      <c r="C72" s="342" t="s">
        <v>332</v>
      </c>
      <c r="D72" s="342">
        <v>0</v>
      </c>
      <c r="E72" s="342">
        <v>10</v>
      </c>
      <c r="F72" s="342">
        <v>10</v>
      </c>
      <c r="G72" s="342">
        <v>20</v>
      </c>
      <c r="H72" s="127">
        <f>G72/E72</f>
        <v>2</v>
      </c>
      <c r="I72" s="342" t="s">
        <v>858</v>
      </c>
    </row>
    <row r="73" spans="1:9" s="107" customFormat="1" outlineLevel="2" x14ac:dyDescent="0.25">
      <c r="A73" s="106"/>
      <c r="B73" s="402" t="s">
        <v>407</v>
      </c>
      <c r="C73" s="403"/>
      <c r="D73" s="403"/>
      <c r="E73" s="403"/>
      <c r="F73" s="403"/>
      <c r="G73" s="403"/>
      <c r="H73" s="403"/>
      <c r="I73" s="404"/>
    </row>
    <row r="74" spans="1:9" s="107" customFormat="1" ht="27" outlineLevel="2" x14ac:dyDescent="0.25">
      <c r="A74" s="106"/>
      <c r="B74" s="108" t="s">
        <v>788</v>
      </c>
      <c r="C74" s="342" t="s">
        <v>332</v>
      </c>
      <c r="D74" s="342">
        <v>5</v>
      </c>
      <c r="E74" s="342">
        <v>8</v>
      </c>
      <c r="F74" s="342">
        <v>5</v>
      </c>
      <c r="G74" s="342">
        <v>6</v>
      </c>
      <c r="H74" s="127">
        <f>G74/E74</f>
        <v>0.75</v>
      </c>
      <c r="I74" s="88"/>
    </row>
    <row r="75" spans="1:9" s="87" customFormat="1" ht="15" customHeight="1" x14ac:dyDescent="0.25">
      <c r="A75" s="105" t="s">
        <v>366</v>
      </c>
      <c r="B75" s="405" t="s">
        <v>789</v>
      </c>
      <c r="C75" s="406"/>
      <c r="D75" s="406"/>
      <c r="E75" s="406"/>
      <c r="F75" s="406"/>
      <c r="G75" s="406"/>
      <c r="H75" s="406"/>
      <c r="I75" s="407"/>
    </row>
    <row r="76" spans="1:9" s="126" customFormat="1" ht="15" customHeight="1" outlineLevel="1" x14ac:dyDescent="0.25">
      <c r="A76" s="106"/>
      <c r="B76" s="408" t="s">
        <v>54</v>
      </c>
      <c r="C76" s="409"/>
      <c r="D76" s="409"/>
      <c r="E76" s="409"/>
      <c r="F76" s="409"/>
      <c r="G76" s="409"/>
      <c r="H76" s="409"/>
      <c r="I76" s="410"/>
    </row>
    <row r="77" spans="1:9" s="126" customFormat="1" outlineLevel="2" x14ac:dyDescent="0.25">
      <c r="A77" s="106"/>
      <c r="B77" s="402" t="s">
        <v>402</v>
      </c>
      <c r="C77" s="403"/>
      <c r="D77" s="403"/>
      <c r="E77" s="403"/>
      <c r="F77" s="403"/>
      <c r="G77" s="403"/>
      <c r="H77" s="403"/>
      <c r="I77" s="404"/>
    </row>
    <row r="78" spans="1:9" s="126" customFormat="1" ht="40.5" customHeight="1" outlineLevel="2" x14ac:dyDescent="0.25">
      <c r="A78" s="106"/>
      <c r="B78" s="146" t="s">
        <v>675</v>
      </c>
      <c r="C78" s="268" t="s">
        <v>406</v>
      </c>
      <c r="D78" s="89">
        <v>6455</v>
      </c>
      <c r="E78" s="89">
        <v>4380</v>
      </c>
      <c r="F78" s="89">
        <v>9796</v>
      </c>
      <c r="G78" s="89">
        <v>4361</v>
      </c>
      <c r="H78" s="109">
        <f t="shared" ref="H78:H79" si="5">G78/E78</f>
        <v>0.99566210045662096</v>
      </c>
      <c r="I78" s="268" t="s">
        <v>676</v>
      </c>
    </row>
    <row r="79" spans="1:9" s="126" customFormat="1" ht="40.5" outlineLevel="2" x14ac:dyDescent="0.25">
      <c r="A79" s="106"/>
      <c r="B79" s="146" t="s">
        <v>790</v>
      </c>
      <c r="C79" s="268" t="s">
        <v>389</v>
      </c>
      <c r="D79" s="89">
        <v>36</v>
      </c>
      <c r="E79" s="89">
        <v>36</v>
      </c>
      <c r="F79" s="89">
        <v>71</v>
      </c>
      <c r="G79" s="89">
        <v>25</v>
      </c>
      <c r="H79" s="109">
        <f t="shared" si="5"/>
        <v>0.69444444444444442</v>
      </c>
      <c r="I79" s="268" t="s">
        <v>676</v>
      </c>
    </row>
    <row r="80" spans="1:9" s="126" customFormat="1" outlineLevel="2" x14ac:dyDescent="0.25">
      <c r="A80" s="106"/>
      <c r="B80" s="402" t="s">
        <v>407</v>
      </c>
      <c r="C80" s="403"/>
      <c r="D80" s="403"/>
      <c r="E80" s="403"/>
      <c r="F80" s="403"/>
      <c r="G80" s="403"/>
      <c r="H80" s="403"/>
      <c r="I80" s="404"/>
    </row>
    <row r="81" spans="1:9" s="126" customFormat="1" ht="40.5" outlineLevel="2" x14ac:dyDescent="0.25">
      <c r="A81" s="106"/>
      <c r="B81" s="146" t="s">
        <v>678</v>
      </c>
      <c r="C81" s="268" t="s">
        <v>406</v>
      </c>
      <c r="D81" s="89">
        <v>6455</v>
      </c>
      <c r="E81" s="89">
        <v>4380</v>
      </c>
      <c r="F81" s="89">
        <v>9796</v>
      </c>
      <c r="G81" s="89">
        <v>4361</v>
      </c>
      <c r="H81" s="109">
        <f>G81/E81</f>
        <v>0.99566210045662096</v>
      </c>
      <c r="I81" s="268" t="s">
        <v>676</v>
      </c>
    </row>
    <row r="82" spans="1:9" s="126" customFormat="1" ht="40.5" outlineLevel="2" x14ac:dyDescent="0.25">
      <c r="A82" s="106"/>
      <c r="B82" s="146" t="s">
        <v>679</v>
      </c>
      <c r="C82" s="268" t="s">
        <v>406</v>
      </c>
      <c r="D82" s="89">
        <v>2690</v>
      </c>
      <c r="E82" s="89">
        <v>1563</v>
      </c>
      <c r="F82" s="89">
        <v>4953</v>
      </c>
      <c r="G82" s="89">
        <v>1294</v>
      </c>
      <c r="H82" s="109">
        <f>G82/E82</f>
        <v>0.82789507357645553</v>
      </c>
      <c r="I82" s="268" t="s">
        <v>676</v>
      </c>
    </row>
    <row r="83" spans="1:9" s="126" customFormat="1" ht="15" customHeight="1" outlineLevel="1" x14ac:dyDescent="0.25">
      <c r="A83" s="106"/>
      <c r="B83" s="408" t="s">
        <v>609</v>
      </c>
      <c r="C83" s="409"/>
      <c r="D83" s="409"/>
      <c r="E83" s="409"/>
      <c r="F83" s="409"/>
      <c r="G83" s="409"/>
      <c r="H83" s="409"/>
      <c r="I83" s="410"/>
    </row>
    <row r="84" spans="1:9" s="126" customFormat="1" outlineLevel="2" x14ac:dyDescent="0.25">
      <c r="A84" s="106"/>
      <c r="B84" s="402" t="s">
        <v>402</v>
      </c>
      <c r="C84" s="403"/>
      <c r="D84" s="403"/>
      <c r="E84" s="403"/>
      <c r="F84" s="403"/>
      <c r="G84" s="403"/>
      <c r="H84" s="403"/>
      <c r="I84" s="404"/>
    </row>
    <row r="85" spans="1:9" s="126" customFormat="1" ht="40.5" customHeight="1" outlineLevel="2" x14ac:dyDescent="0.25">
      <c r="A85" s="106"/>
      <c r="B85" s="146" t="s">
        <v>680</v>
      </c>
      <c r="C85" s="268" t="s">
        <v>389</v>
      </c>
      <c r="D85" s="89">
        <v>32</v>
      </c>
      <c r="E85" s="89">
        <v>32</v>
      </c>
      <c r="F85" s="89">
        <v>32</v>
      </c>
      <c r="G85" s="89">
        <v>32</v>
      </c>
      <c r="H85" s="109">
        <f t="shared" ref="H85:H86" si="6">G85/E85</f>
        <v>1</v>
      </c>
      <c r="I85" s="268" t="s">
        <v>676</v>
      </c>
    </row>
    <row r="86" spans="1:9" s="126" customFormat="1" ht="40.5" outlineLevel="2" x14ac:dyDescent="0.25">
      <c r="A86" s="106"/>
      <c r="B86" s="146" t="s">
        <v>681</v>
      </c>
      <c r="C86" s="268" t="s">
        <v>389</v>
      </c>
      <c r="D86" s="89">
        <v>105</v>
      </c>
      <c r="E86" s="89">
        <v>48</v>
      </c>
      <c r="F86" s="89">
        <v>219</v>
      </c>
      <c r="G86" s="89">
        <v>70</v>
      </c>
      <c r="H86" s="109">
        <f t="shared" si="6"/>
        <v>1.4583333333333333</v>
      </c>
      <c r="I86" s="268" t="s">
        <v>676</v>
      </c>
    </row>
    <row r="87" spans="1:9" s="126" customFormat="1" outlineLevel="2" x14ac:dyDescent="0.25">
      <c r="A87" s="106"/>
      <c r="B87" s="402" t="s">
        <v>407</v>
      </c>
      <c r="C87" s="403"/>
      <c r="D87" s="403"/>
      <c r="E87" s="403"/>
      <c r="F87" s="403"/>
      <c r="G87" s="403"/>
      <c r="H87" s="403"/>
      <c r="I87" s="404"/>
    </row>
    <row r="88" spans="1:9" s="126" customFormat="1" ht="40.5" outlineLevel="2" x14ac:dyDescent="0.25">
      <c r="A88" s="106"/>
      <c r="B88" s="146" t="s">
        <v>677</v>
      </c>
      <c r="C88" s="268" t="s">
        <v>389</v>
      </c>
      <c r="D88" s="89">
        <v>32</v>
      </c>
      <c r="E88" s="89">
        <v>32</v>
      </c>
      <c r="F88" s="89">
        <v>32</v>
      </c>
      <c r="G88" s="89">
        <v>32</v>
      </c>
      <c r="H88" s="109">
        <f>G88/E88</f>
        <v>1</v>
      </c>
      <c r="I88" s="268" t="s">
        <v>676</v>
      </c>
    </row>
    <row r="89" spans="1:9" s="126" customFormat="1" ht="54" outlineLevel="2" x14ac:dyDescent="0.25">
      <c r="A89" s="106"/>
      <c r="B89" s="146" t="s">
        <v>682</v>
      </c>
      <c r="C89" s="268" t="s">
        <v>406</v>
      </c>
      <c r="D89" s="89">
        <v>8815</v>
      </c>
      <c r="E89" s="89">
        <v>3420</v>
      </c>
      <c r="F89" s="89">
        <v>9101</v>
      </c>
      <c r="G89" s="89">
        <v>3487</v>
      </c>
      <c r="H89" s="109">
        <f>G89/E89</f>
        <v>1.0195906432748538</v>
      </c>
      <c r="I89" s="268" t="s">
        <v>676</v>
      </c>
    </row>
    <row r="90" spans="1:9" s="87" customFormat="1" ht="15" customHeight="1" x14ac:dyDescent="0.25">
      <c r="A90" s="105" t="s">
        <v>367</v>
      </c>
      <c r="B90" s="405" t="s">
        <v>59</v>
      </c>
      <c r="C90" s="406"/>
      <c r="D90" s="406"/>
      <c r="E90" s="406"/>
      <c r="F90" s="406"/>
      <c r="G90" s="406"/>
      <c r="H90" s="406"/>
      <c r="I90" s="407"/>
    </row>
    <row r="91" spans="1:9" s="126" customFormat="1" ht="15" customHeight="1" outlineLevel="2" x14ac:dyDescent="0.25">
      <c r="A91" s="106"/>
      <c r="B91" s="402" t="s">
        <v>402</v>
      </c>
      <c r="C91" s="403"/>
      <c r="D91" s="403"/>
      <c r="E91" s="403"/>
      <c r="F91" s="403"/>
      <c r="G91" s="403"/>
      <c r="H91" s="403"/>
      <c r="I91" s="404"/>
    </row>
    <row r="92" spans="1:9" s="126" customFormat="1" ht="40.5" customHeight="1" outlineLevel="2" x14ac:dyDescent="0.25">
      <c r="A92" s="106"/>
      <c r="B92" s="146" t="s">
        <v>683</v>
      </c>
      <c r="C92" s="268" t="s">
        <v>406</v>
      </c>
      <c r="D92" s="305">
        <v>257</v>
      </c>
      <c r="E92" s="305">
        <v>272</v>
      </c>
      <c r="F92" s="305">
        <v>474</v>
      </c>
      <c r="G92" s="89">
        <v>207</v>
      </c>
      <c r="H92" s="127">
        <f t="shared" ref="H92" si="7">G92/E92</f>
        <v>0.76102941176470584</v>
      </c>
      <c r="I92" s="268" t="s">
        <v>676</v>
      </c>
    </row>
    <row r="93" spans="1:9" s="126" customFormat="1" outlineLevel="2" x14ac:dyDescent="0.25">
      <c r="A93" s="106"/>
      <c r="B93" s="402" t="s">
        <v>391</v>
      </c>
      <c r="C93" s="403"/>
      <c r="D93" s="403"/>
      <c r="E93" s="403"/>
      <c r="F93" s="403"/>
      <c r="G93" s="403"/>
      <c r="H93" s="403"/>
      <c r="I93" s="404"/>
    </row>
    <row r="94" spans="1:9" s="126" customFormat="1" ht="54" outlineLevel="2" x14ac:dyDescent="0.25">
      <c r="A94" s="106"/>
      <c r="B94" s="146" t="s">
        <v>684</v>
      </c>
      <c r="C94" s="268" t="s">
        <v>332</v>
      </c>
      <c r="D94" s="89">
        <v>25.7</v>
      </c>
      <c r="E94" s="89">
        <v>27.2</v>
      </c>
      <c r="F94" s="89">
        <v>26.9</v>
      </c>
      <c r="G94" s="89">
        <v>26.9</v>
      </c>
      <c r="H94" s="127">
        <f>G94/E94</f>
        <v>0.98897058823529405</v>
      </c>
      <c r="I94" s="268" t="s">
        <v>676</v>
      </c>
    </row>
    <row r="95" spans="1:9" s="87" customFormat="1" ht="15" customHeight="1" x14ac:dyDescent="0.25">
      <c r="A95" s="105" t="s">
        <v>368</v>
      </c>
      <c r="B95" s="405" t="s">
        <v>82</v>
      </c>
      <c r="C95" s="406"/>
      <c r="D95" s="406"/>
      <c r="E95" s="406"/>
      <c r="F95" s="406"/>
      <c r="G95" s="406"/>
      <c r="H95" s="406"/>
      <c r="I95" s="407"/>
    </row>
    <row r="96" spans="1:9" s="126" customFormat="1" ht="15" customHeight="1" outlineLevel="1" x14ac:dyDescent="0.25">
      <c r="A96" s="106"/>
      <c r="B96" s="408" t="s">
        <v>605</v>
      </c>
      <c r="C96" s="409"/>
      <c r="D96" s="409"/>
      <c r="E96" s="409"/>
      <c r="F96" s="409"/>
      <c r="G96" s="409"/>
      <c r="H96" s="409"/>
      <c r="I96" s="410"/>
    </row>
    <row r="97" spans="1:9" s="126" customFormat="1" outlineLevel="2" x14ac:dyDescent="0.25">
      <c r="A97" s="106"/>
      <c r="B97" s="402" t="s">
        <v>402</v>
      </c>
      <c r="C97" s="403"/>
      <c r="D97" s="403"/>
      <c r="E97" s="403"/>
      <c r="F97" s="403"/>
      <c r="G97" s="403"/>
      <c r="H97" s="403"/>
      <c r="I97" s="404"/>
    </row>
    <row r="98" spans="1:9" s="126" customFormat="1" outlineLevel="2" x14ac:dyDescent="0.25">
      <c r="A98" s="106"/>
      <c r="B98" s="146" t="s">
        <v>592</v>
      </c>
      <c r="C98" s="329" t="s">
        <v>593</v>
      </c>
      <c r="D98" s="89">
        <v>5.0999999999999996</v>
      </c>
      <c r="E98" s="89">
        <v>5.5</v>
      </c>
      <c r="F98" s="89">
        <v>5.4</v>
      </c>
      <c r="G98" s="89">
        <v>5.4</v>
      </c>
      <c r="H98" s="109">
        <f t="shared" ref="H98:H103" si="8">G98/E98</f>
        <v>0.98181818181818192</v>
      </c>
      <c r="I98" s="89"/>
    </row>
    <row r="99" spans="1:9" s="126" customFormat="1" ht="27" outlineLevel="2" x14ac:dyDescent="0.25">
      <c r="A99" s="106"/>
      <c r="B99" s="146" t="s">
        <v>594</v>
      </c>
      <c r="C99" s="329" t="s">
        <v>332</v>
      </c>
      <c r="D99" s="89">
        <v>1.9E-2</v>
      </c>
      <c r="E99" s="89">
        <v>0.15</v>
      </c>
      <c r="F99" s="89">
        <v>0.16</v>
      </c>
      <c r="G99" s="89">
        <v>0.16</v>
      </c>
      <c r="H99" s="109">
        <f t="shared" si="8"/>
        <v>1.0666666666666667</v>
      </c>
      <c r="I99" s="89"/>
    </row>
    <row r="100" spans="1:9" s="126" customFormat="1" ht="27" outlineLevel="2" x14ac:dyDescent="0.25">
      <c r="A100" s="106"/>
      <c r="B100" s="146" t="s">
        <v>595</v>
      </c>
      <c r="C100" s="329" t="s">
        <v>604</v>
      </c>
      <c r="D100" s="89">
        <v>113.1</v>
      </c>
      <c r="E100" s="89">
        <v>114.8</v>
      </c>
      <c r="F100" s="89">
        <v>208.8</v>
      </c>
      <c r="G100" s="89">
        <v>95</v>
      </c>
      <c r="H100" s="109">
        <f t="shared" si="8"/>
        <v>0.82752613240418116</v>
      </c>
      <c r="I100" s="89"/>
    </row>
    <row r="101" spans="1:9" s="126" customFormat="1" ht="27" outlineLevel="2" x14ac:dyDescent="0.25">
      <c r="A101" s="106"/>
      <c r="B101" s="146" t="s">
        <v>596</v>
      </c>
      <c r="C101" s="329" t="s">
        <v>604</v>
      </c>
      <c r="D101" s="89">
        <v>13.3</v>
      </c>
      <c r="E101" s="89">
        <v>13.4</v>
      </c>
      <c r="F101" s="89">
        <v>25.7</v>
      </c>
      <c r="G101" s="89">
        <v>12.3</v>
      </c>
      <c r="H101" s="109">
        <f t="shared" si="8"/>
        <v>0.91791044776119401</v>
      </c>
      <c r="I101" s="89"/>
    </row>
    <row r="102" spans="1:9" s="126" customFormat="1" outlineLevel="2" x14ac:dyDescent="0.25">
      <c r="A102" s="106"/>
      <c r="B102" s="146" t="s">
        <v>597</v>
      </c>
      <c r="C102" s="329" t="s">
        <v>517</v>
      </c>
      <c r="D102" s="305">
        <v>319520</v>
      </c>
      <c r="E102" s="305">
        <v>321000</v>
      </c>
      <c r="F102" s="330">
        <v>587727</v>
      </c>
      <c r="G102" s="305">
        <v>267727</v>
      </c>
      <c r="H102" s="109">
        <f t="shared" si="8"/>
        <v>0.83404049844236761</v>
      </c>
      <c r="I102" s="89"/>
    </row>
    <row r="103" spans="1:9" s="126" customFormat="1" ht="40.5" outlineLevel="2" x14ac:dyDescent="0.25">
      <c r="A103" s="106"/>
      <c r="B103" s="146" t="s">
        <v>598</v>
      </c>
      <c r="C103" s="329" t="s">
        <v>332</v>
      </c>
      <c r="D103" s="89">
        <v>53.7</v>
      </c>
      <c r="E103" s="89">
        <v>63.4</v>
      </c>
      <c r="F103" s="89">
        <v>61.2</v>
      </c>
      <c r="G103" s="89">
        <v>61.2</v>
      </c>
      <c r="H103" s="109">
        <f t="shared" si="8"/>
        <v>0.96529968454258686</v>
      </c>
      <c r="I103" s="89"/>
    </row>
    <row r="104" spans="1:9" s="126" customFormat="1" ht="40.5" outlineLevel="2" x14ac:dyDescent="0.25">
      <c r="A104" s="106"/>
      <c r="B104" s="146" t="s">
        <v>599</v>
      </c>
      <c r="C104" s="329" t="s">
        <v>332</v>
      </c>
      <c r="D104" s="328">
        <v>28.5</v>
      </c>
      <c r="E104" s="328">
        <v>55.6</v>
      </c>
      <c r="F104" s="328">
        <v>51.7</v>
      </c>
      <c r="G104" s="328">
        <v>51.7</v>
      </c>
      <c r="H104" s="109">
        <f>G104/E104</f>
        <v>0.92985611510791366</v>
      </c>
      <c r="I104" s="88"/>
    </row>
    <row r="105" spans="1:9" s="126" customFormat="1" ht="27" outlineLevel="2" x14ac:dyDescent="0.25">
      <c r="A105" s="106"/>
      <c r="B105" s="146" t="s">
        <v>600</v>
      </c>
      <c r="C105" s="329" t="s">
        <v>601</v>
      </c>
      <c r="D105" s="328">
        <v>2</v>
      </c>
      <c r="E105" s="328">
        <v>2</v>
      </c>
      <c r="F105" s="328">
        <v>5</v>
      </c>
      <c r="G105" s="328">
        <v>3</v>
      </c>
      <c r="H105" s="109">
        <f t="shared" ref="H105:H107" si="9">G105/E105</f>
        <v>1.5</v>
      </c>
      <c r="I105" s="88"/>
    </row>
    <row r="106" spans="1:9" s="126" customFormat="1" outlineLevel="2" x14ac:dyDescent="0.25">
      <c r="A106" s="106"/>
      <c r="B106" s="146" t="s">
        <v>602</v>
      </c>
      <c r="C106" s="329" t="s">
        <v>601</v>
      </c>
      <c r="D106" s="328">
        <v>30</v>
      </c>
      <c r="E106" s="328">
        <v>30</v>
      </c>
      <c r="F106" s="328">
        <v>62</v>
      </c>
      <c r="G106" s="328">
        <v>32</v>
      </c>
      <c r="H106" s="127">
        <f t="shared" si="9"/>
        <v>1.0666666666666667</v>
      </c>
      <c r="I106" s="88"/>
    </row>
    <row r="107" spans="1:9" s="126" customFormat="1" ht="42" customHeight="1" outlineLevel="2" x14ac:dyDescent="0.25">
      <c r="A107" s="106"/>
      <c r="B107" s="146" t="s">
        <v>603</v>
      </c>
      <c r="C107" s="329" t="s">
        <v>604</v>
      </c>
      <c r="D107" s="328">
        <v>0.66</v>
      </c>
      <c r="E107" s="328">
        <v>0.66</v>
      </c>
      <c r="F107" s="328">
        <v>0.59</v>
      </c>
      <c r="G107" s="328">
        <v>0.59</v>
      </c>
      <c r="H107" s="109">
        <f t="shared" si="9"/>
        <v>0.89393939393939381</v>
      </c>
      <c r="I107" s="88"/>
    </row>
    <row r="108" spans="1:9" s="126" customFormat="1" outlineLevel="2" x14ac:dyDescent="0.25">
      <c r="A108" s="106"/>
      <c r="B108" s="402" t="s">
        <v>391</v>
      </c>
      <c r="C108" s="403"/>
      <c r="D108" s="403"/>
      <c r="E108" s="403"/>
      <c r="F108" s="403"/>
      <c r="G108" s="403"/>
      <c r="H108" s="403"/>
      <c r="I108" s="404"/>
    </row>
    <row r="109" spans="1:9" s="126" customFormat="1" ht="27" outlineLevel="2" x14ac:dyDescent="0.25">
      <c r="A109" s="106"/>
      <c r="B109" s="146" t="s">
        <v>606</v>
      </c>
      <c r="C109" s="329" t="s">
        <v>332</v>
      </c>
      <c r="D109" s="328">
        <v>77.900000000000006</v>
      </c>
      <c r="E109" s="328">
        <v>100</v>
      </c>
      <c r="F109" s="328">
        <v>99.6</v>
      </c>
      <c r="G109" s="328">
        <v>99.6</v>
      </c>
      <c r="H109" s="109">
        <f>G109/E109</f>
        <v>0.996</v>
      </c>
      <c r="I109" s="88"/>
    </row>
    <row r="110" spans="1:9" s="126" customFormat="1" ht="32.25" customHeight="1" outlineLevel="2" x14ac:dyDescent="0.25">
      <c r="A110" s="106"/>
      <c r="B110" s="146" t="s">
        <v>607</v>
      </c>
      <c r="C110" s="329" t="s">
        <v>608</v>
      </c>
      <c r="D110" s="328">
        <v>0.5</v>
      </c>
      <c r="E110" s="328">
        <v>0.66</v>
      </c>
      <c r="F110" s="328">
        <v>0.59</v>
      </c>
      <c r="G110" s="328">
        <v>0.59</v>
      </c>
      <c r="H110" s="109">
        <f>G110/E110</f>
        <v>0.89393939393939381</v>
      </c>
      <c r="I110" s="88"/>
    </row>
    <row r="111" spans="1:9" s="126" customFormat="1" ht="15" customHeight="1" outlineLevel="1" x14ac:dyDescent="0.25">
      <c r="A111" s="106"/>
      <c r="B111" s="408" t="s">
        <v>609</v>
      </c>
      <c r="C111" s="409"/>
      <c r="D111" s="409"/>
      <c r="E111" s="409"/>
      <c r="F111" s="409"/>
      <c r="G111" s="409"/>
      <c r="H111" s="409"/>
      <c r="I111" s="410"/>
    </row>
    <row r="112" spans="1:9" s="126" customFormat="1" outlineLevel="2" x14ac:dyDescent="0.25">
      <c r="A112" s="106"/>
      <c r="B112" s="402" t="s">
        <v>402</v>
      </c>
      <c r="C112" s="403"/>
      <c r="D112" s="403"/>
      <c r="E112" s="403"/>
      <c r="F112" s="403"/>
      <c r="G112" s="403"/>
      <c r="H112" s="403"/>
      <c r="I112" s="404"/>
    </row>
    <row r="113" spans="1:9" s="126" customFormat="1" ht="40.5" customHeight="1" outlineLevel="2" x14ac:dyDescent="0.25">
      <c r="A113" s="106"/>
      <c r="B113" s="146" t="s">
        <v>610</v>
      </c>
      <c r="C113" s="329" t="s">
        <v>332</v>
      </c>
      <c r="D113" s="328">
        <v>7.3</v>
      </c>
      <c r="E113" s="328">
        <v>7.6</v>
      </c>
      <c r="F113" s="328">
        <v>7.6</v>
      </c>
      <c r="G113" s="328">
        <v>7.6</v>
      </c>
      <c r="H113" s="109">
        <f t="shared" ref="H113:H116" si="10">G113/E113</f>
        <v>1</v>
      </c>
      <c r="I113" s="89"/>
    </row>
    <row r="114" spans="1:9" s="126" customFormat="1" ht="27" outlineLevel="2" x14ac:dyDescent="0.25">
      <c r="A114" s="106"/>
      <c r="B114" s="146" t="s">
        <v>611</v>
      </c>
      <c r="C114" s="329" t="s">
        <v>601</v>
      </c>
      <c r="D114" s="328">
        <v>445</v>
      </c>
      <c r="E114" s="328">
        <v>445</v>
      </c>
      <c r="F114" s="328">
        <v>420</v>
      </c>
      <c r="G114" s="328">
        <v>420</v>
      </c>
      <c r="H114" s="109">
        <f t="shared" si="10"/>
        <v>0.9438202247191011</v>
      </c>
      <c r="I114" s="89"/>
    </row>
    <row r="115" spans="1:9" s="126" customFormat="1" ht="40.5" outlineLevel="2" x14ac:dyDescent="0.25">
      <c r="A115" s="106"/>
      <c r="B115" s="146" t="s">
        <v>612</v>
      </c>
      <c r="C115" s="329" t="s">
        <v>601</v>
      </c>
      <c r="D115" s="328">
        <v>151</v>
      </c>
      <c r="E115" s="328">
        <v>151</v>
      </c>
      <c r="F115" s="328">
        <v>192</v>
      </c>
      <c r="G115" s="328">
        <v>41</v>
      </c>
      <c r="H115" s="109">
        <f t="shared" si="10"/>
        <v>0.27152317880794702</v>
      </c>
      <c r="I115" s="89"/>
    </row>
    <row r="116" spans="1:9" s="126" customFormat="1" ht="40.5" outlineLevel="2" x14ac:dyDescent="0.25">
      <c r="A116" s="106"/>
      <c r="B116" s="146" t="s">
        <v>613</v>
      </c>
      <c r="C116" s="329" t="s">
        <v>601</v>
      </c>
      <c r="D116" s="328">
        <v>82</v>
      </c>
      <c r="E116" s="328">
        <v>86</v>
      </c>
      <c r="F116" s="328">
        <v>150</v>
      </c>
      <c r="G116" s="328">
        <v>66</v>
      </c>
      <c r="H116" s="109">
        <f t="shared" si="10"/>
        <v>0.76744186046511631</v>
      </c>
      <c r="I116" s="89"/>
    </row>
    <row r="117" spans="1:9" s="126" customFormat="1" ht="40.5" outlineLevel="2" x14ac:dyDescent="0.25">
      <c r="A117" s="106"/>
      <c r="B117" s="146" t="s">
        <v>614</v>
      </c>
      <c r="C117" s="329" t="s">
        <v>332</v>
      </c>
      <c r="D117" s="24">
        <v>495.8</v>
      </c>
      <c r="E117" s="24">
        <v>566.5</v>
      </c>
      <c r="F117" s="24">
        <v>529.9</v>
      </c>
      <c r="G117" s="24">
        <v>451</v>
      </c>
      <c r="H117" s="109">
        <f>G117/E117</f>
        <v>0.79611650485436891</v>
      </c>
      <c r="I117" s="88"/>
    </row>
    <row r="118" spans="1:9" s="126" customFormat="1" outlineLevel="2" x14ac:dyDescent="0.25">
      <c r="A118" s="106"/>
      <c r="B118" s="402" t="s">
        <v>407</v>
      </c>
      <c r="C118" s="403"/>
      <c r="D118" s="403"/>
      <c r="E118" s="403"/>
      <c r="F118" s="403"/>
      <c r="G118" s="403"/>
      <c r="H118" s="403"/>
      <c r="I118" s="404"/>
    </row>
    <row r="119" spans="1:9" s="126" customFormat="1" ht="27" outlineLevel="2" x14ac:dyDescent="0.25">
      <c r="A119" s="106"/>
      <c r="B119" s="146" t="s">
        <v>615</v>
      </c>
      <c r="C119" s="329" t="s">
        <v>332</v>
      </c>
      <c r="D119" s="328">
        <v>17</v>
      </c>
      <c r="E119" s="328">
        <v>17.2</v>
      </c>
      <c r="F119" s="328">
        <v>16.8</v>
      </c>
      <c r="G119" s="328">
        <v>17.2</v>
      </c>
      <c r="H119" s="109">
        <f>G119/E119</f>
        <v>1</v>
      </c>
      <c r="I119" s="88"/>
    </row>
    <row r="120" spans="1:9" s="126" customFormat="1" ht="40.5" outlineLevel="2" x14ac:dyDescent="0.25">
      <c r="A120" s="106"/>
      <c r="B120" s="146" t="s">
        <v>616</v>
      </c>
      <c r="C120" s="329" t="s">
        <v>604</v>
      </c>
      <c r="D120" s="305">
        <v>38300</v>
      </c>
      <c r="E120" s="305">
        <v>38900</v>
      </c>
      <c r="F120" s="305">
        <v>72090</v>
      </c>
      <c r="G120" s="305">
        <v>33490</v>
      </c>
      <c r="H120" s="109">
        <f>G120/E120</f>
        <v>0.86092544987146524</v>
      </c>
      <c r="I120" s="88"/>
    </row>
    <row r="121" spans="1:9" s="126" customFormat="1" outlineLevel="1" x14ac:dyDescent="0.25">
      <c r="A121" s="106"/>
      <c r="B121" s="408" t="s">
        <v>617</v>
      </c>
      <c r="C121" s="409"/>
      <c r="D121" s="409"/>
      <c r="E121" s="409"/>
      <c r="F121" s="409"/>
      <c r="G121" s="409"/>
      <c r="H121" s="409"/>
      <c r="I121" s="410"/>
    </row>
    <row r="122" spans="1:9" s="126" customFormat="1" outlineLevel="2" x14ac:dyDescent="0.25">
      <c r="A122" s="106"/>
      <c r="B122" s="402" t="s">
        <v>402</v>
      </c>
      <c r="C122" s="403"/>
      <c r="D122" s="403"/>
      <c r="E122" s="403"/>
      <c r="F122" s="403"/>
      <c r="G122" s="403"/>
      <c r="H122" s="403"/>
      <c r="I122" s="404"/>
    </row>
    <row r="123" spans="1:9" s="126" customFormat="1" ht="27" outlineLevel="2" x14ac:dyDescent="0.25">
      <c r="A123" s="106"/>
      <c r="B123" s="146" t="s">
        <v>618</v>
      </c>
      <c r="C123" s="329" t="s">
        <v>619</v>
      </c>
      <c r="D123" s="305">
        <v>1381224</v>
      </c>
      <c r="E123" s="305">
        <v>1381224</v>
      </c>
      <c r="F123" s="305">
        <v>1306630</v>
      </c>
      <c r="G123" s="305">
        <v>1306630</v>
      </c>
      <c r="H123" s="109">
        <f>G123/E123</f>
        <v>0.94599427753934195</v>
      </c>
      <c r="I123" s="88"/>
    </row>
    <row r="124" spans="1:9" s="126" customFormat="1" outlineLevel="2" x14ac:dyDescent="0.25">
      <c r="A124" s="106"/>
      <c r="B124" s="402" t="s">
        <v>407</v>
      </c>
      <c r="C124" s="403"/>
      <c r="D124" s="403"/>
      <c r="E124" s="403"/>
      <c r="F124" s="403"/>
      <c r="G124" s="403"/>
      <c r="H124" s="403"/>
      <c r="I124" s="89"/>
    </row>
    <row r="125" spans="1:9" s="126" customFormat="1" outlineLevel="2" x14ac:dyDescent="0.25">
      <c r="A125" s="106"/>
      <c r="B125" s="146" t="s">
        <v>620</v>
      </c>
      <c r="C125" s="329" t="s">
        <v>517</v>
      </c>
      <c r="D125" s="328">
        <v>52</v>
      </c>
      <c r="E125" s="328">
        <v>52</v>
      </c>
      <c r="F125" s="328">
        <v>91</v>
      </c>
      <c r="G125" s="328">
        <v>39</v>
      </c>
      <c r="H125" s="109">
        <f t="shared" ref="H125:H126" si="11">G125/E125</f>
        <v>0.75</v>
      </c>
      <c r="I125" s="88"/>
    </row>
    <row r="126" spans="1:9" s="126" customFormat="1" ht="27" outlineLevel="2" x14ac:dyDescent="0.25">
      <c r="A126" s="106"/>
      <c r="B126" s="146" t="s">
        <v>621</v>
      </c>
      <c r="C126" s="329" t="s">
        <v>517</v>
      </c>
      <c r="D126" s="328">
        <v>52</v>
      </c>
      <c r="E126" s="328">
        <v>52</v>
      </c>
      <c r="F126" s="328">
        <v>91</v>
      </c>
      <c r="G126" s="328">
        <v>39</v>
      </c>
      <c r="H126" s="109">
        <f t="shared" si="11"/>
        <v>0.75</v>
      </c>
      <c r="I126" s="88"/>
    </row>
    <row r="127" spans="1:9" s="126" customFormat="1" outlineLevel="2" x14ac:dyDescent="0.25">
      <c r="A127" s="106"/>
      <c r="B127" s="146" t="s">
        <v>622</v>
      </c>
      <c r="C127" s="329" t="s">
        <v>623</v>
      </c>
      <c r="D127" s="305">
        <v>13660</v>
      </c>
      <c r="E127" s="305">
        <v>13660</v>
      </c>
      <c r="F127" s="305">
        <v>27700</v>
      </c>
      <c r="G127" s="305">
        <v>14040</v>
      </c>
      <c r="H127" s="109">
        <f>G127/E127</f>
        <v>1.027818448023426</v>
      </c>
      <c r="I127" s="88"/>
    </row>
    <row r="128" spans="1:9" s="126" customFormat="1" outlineLevel="1" x14ac:dyDescent="0.25">
      <c r="A128" s="106"/>
      <c r="B128" s="408" t="s">
        <v>624</v>
      </c>
      <c r="C128" s="409"/>
      <c r="D128" s="409"/>
      <c r="E128" s="409"/>
      <c r="F128" s="409"/>
      <c r="G128" s="409"/>
      <c r="H128" s="409"/>
      <c r="I128" s="410"/>
    </row>
    <row r="129" spans="1:9" s="107" customFormat="1" outlineLevel="2" x14ac:dyDescent="0.25">
      <c r="A129" s="106"/>
      <c r="B129" s="402" t="s">
        <v>407</v>
      </c>
      <c r="C129" s="403"/>
      <c r="D129" s="403"/>
      <c r="E129" s="403"/>
      <c r="F129" s="403"/>
      <c r="G129" s="403"/>
      <c r="H129" s="403"/>
      <c r="I129" s="404"/>
    </row>
    <row r="130" spans="1:9" s="107" customFormat="1" ht="40.5" outlineLevel="2" x14ac:dyDescent="0.25">
      <c r="A130" s="106"/>
      <c r="B130" s="108" t="s">
        <v>625</v>
      </c>
      <c r="C130" s="328" t="s">
        <v>332</v>
      </c>
      <c r="D130" s="328">
        <v>71</v>
      </c>
      <c r="E130" s="328">
        <v>78</v>
      </c>
      <c r="F130" s="328">
        <v>78</v>
      </c>
      <c r="G130" s="328">
        <v>78</v>
      </c>
      <c r="H130" s="127">
        <f>G130/E130</f>
        <v>1</v>
      </c>
      <c r="I130" s="88"/>
    </row>
    <row r="131" spans="1:9" s="107" customFormat="1" outlineLevel="1" x14ac:dyDescent="0.25">
      <c r="A131" s="106"/>
      <c r="B131" s="408" t="s">
        <v>626</v>
      </c>
      <c r="C131" s="409"/>
      <c r="D131" s="409"/>
      <c r="E131" s="409"/>
      <c r="F131" s="409"/>
      <c r="G131" s="409"/>
      <c r="H131" s="409"/>
      <c r="I131" s="410"/>
    </row>
    <row r="132" spans="1:9" s="107" customFormat="1" outlineLevel="2" x14ac:dyDescent="0.25">
      <c r="A132" s="106"/>
      <c r="B132" s="402" t="s">
        <v>402</v>
      </c>
      <c r="C132" s="403"/>
      <c r="D132" s="403"/>
      <c r="E132" s="403"/>
      <c r="F132" s="403"/>
      <c r="G132" s="403"/>
      <c r="H132" s="403"/>
      <c r="I132" s="404"/>
    </row>
    <row r="133" spans="1:9" s="107" customFormat="1" ht="27" outlineLevel="2" x14ac:dyDescent="0.25">
      <c r="A133" s="106"/>
      <c r="B133" s="108" t="s">
        <v>627</v>
      </c>
      <c r="C133" s="328" t="s">
        <v>628</v>
      </c>
      <c r="D133" s="328">
        <v>323</v>
      </c>
      <c r="E133" s="328">
        <v>326</v>
      </c>
      <c r="F133" s="328">
        <v>723</v>
      </c>
      <c r="G133" s="328">
        <v>399</v>
      </c>
      <c r="H133" s="127">
        <f>G133/E133</f>
        <v>1.2239263803680982</v>
      </c>
      <c r="I133" s="88"/>
    </row>
    <row r="134" spans="1:9" s="107" customFormat="1" outlineLevel="2" x14ac:dyDescent="0.25">
      <c r="A134" s="106"/>
      <c r="B134" s="402" t="s">
        <v>407</v>
      </c>
      <c r="C134" s="403"/>
      <c r="D134" s="403"/>
      <c r="E134" s="403"/>
      <c r="F134" s="403"/>
      <c r="G134" s="403"/>
      <c r="H134" s="403"/>
      <c r="I134" s="404"/>
    </row>
    <row r="135" spans="1:9" s="107" customFormat="1" ht="27" outlineLevel="2" x14ac:dyDescent="0.25">
      <c r="A135" s="106"/>
      <c r="B135" s="108" t="s">
        <v>629</v>
      </c>
      <c r="C135" s="328" t="s">
        <v>332</v>
      </c>
      <c r="D135" s="328">
        <v>32.799999999999997</v>
      </c>
      <c r="E135" s="328">
        <v>33.1</v>
      </c>
      <c r="F135" s="328">
        <v>32.9</v>
      </c>
      <c r="G135" s="328">
        <v>32.9</v>
      </c>
      <c r="H135" s="127">
        <f>G135/E135</f>
        <v>0.99395770392749239</v>
      </c>
      <c r="I135" s="88"/>
    </row>
    <row r="136" spans="1:9" s="107" customFormat="1" outlineLevel="1" x14ac:dyDescent="0.25">
      <c r="A136" s="106"/>
      <c r="B136" s="408" t="s">
        <v>630</v>
      </c>
      <c r="C136" s="409"/>
      <c r="D136" s="409"/>
      <c r="E136" s="409"/>
      <c r="F136" s="409"/>
      <c r="G136" s="409"/>
      <c r="H136" s="409"/>
      <c r="I136" s="410"/>
    </row>
    <row r="137" spans="1:9" s="107" customFormat="1" outlineLevel="2" x14ac:dyDescent="0.25">
      <c r="A137" s="106"/>
      <c r="B137" s="402" t="s">
        <v>402</v>
      </c>
      <c r="C137" s="403"/>
      <c r="D137" s="403"/>
      <c r="E137" s="403"/>
      <c r="F137" s="403"/>
      <c r="G137" s="403"/>
      <c r="H137" s="403"/>
      <c r="I137" s="404"/>
    </row>
    <row r="138" spans="1:9" s="107" customFormat="1" ht="27" outlineLevel="2" x14ac:dyDescent="0.25">
      <c r="A138" s="106"/>
      <c r="B138" s="108" t="s">
        <v>631</v>
      </c>
      <c r="C138" s="328" t="s">
        <v>332</v>
      </c>
      <c r="D138" s="304">
        <v>100</v>
      </c>
      <c r="E138" s="304">
        <v>100</v>
      </c>
      <c r="F138" s="304">
        <v>100</v>
      </c>
      <c r="G138" s="304">
        <v>100</v>
      </c>
      <c r="H138" s="331">
        <f>G138/E138</f>
        <v>1</v>
      </c>
      <c r="I138" s="88"/>
    </row>
    <row r="139" spans="1:9" s="87" customFormat="1" x14ac:dyDescent="0.25">
      <c r="A139" s="105" t="s">
        <v>369</v>
      </c>
      <c r="B139" s="405" t="s">
        <v>108</v>
      </c>
      <c r="C139" s="406"/>
      <c r="D139" s="406"/>
      <c r="E139" s="406"/>
      <c r="F139" s="406"/>
      <c r="G139" s="406"/>
      <c r="H139" s="406"/>
      <c r="I139" s="407"/>
    </row>
    <row r="140" spans="1:9" s="87" customFormat="1" outlineLevel="1" x14ac:dyDescent="0.25">
      <c r="A140" s="89"/>
      <c r="B140" s="408" t="s">
        <v>383</v>
      </c>
      <c r="C140" s="409"/>
      <c r="D140" s="409"/>
      <c r="E140" s="409"/>
      <c r="F140" s="409"/>
      <c r="G140" s="409"/>
      <c r="H140" s="409"/>
      <c r="I140" s="410"/>
    </row>
    <row r="141" spans="1:9" s="87" customFormat="1" outlineLevel="2" x14ac:dyDescent="0.25">
      <c r="A141" s="136"/>
      <c r="B141" s="412" t="s">
        <v>384</v>
      </c>
      <c r="C141" s="413"/>
      <c r="D141" s="413"/>
      <c r="E141" s="413"/>
      <c r="F141" s="413"/>
      <c r="G141" s="413"/>
      <c r="H141" s="413"/>
      <c r="I141" s="414"/>
    </row>
    <row r="142" spans="1:9" s="87" customFormat="1" ht="40.5" outlineLevel="2" x14ac:dyDescent="0.25">
      <c r="A142" s="89"/>
      <c r="B142" s="128" t="s">
        <v>385</v>
      </c>
      <c r="C142" s="108" t="s">
        <v>386</v>
      </c>
      <c r="D142" s="252">
        <v>235</v>
      </c>
      <c r="E142" s="252">
        <v>250</v>
      </c>
      <c r="F142" s="252">
        <v>814</v>
      </c>
      <c r="G142" s="252">
        <v>270</v>
      </c>
      <c r="H142" s="99">
        <f>G142/E142</f>
        <v>1.08</v>
      </c>
      <c r="I142" s="88" t="s">
        <v>387</v>
      </c>
    </row>
    <row r="143" spans="1:9" s="87" customFormat="1" ht="40.5" outlineLevel="2" x14ac:dyDescent="0.25">
      <c r="A143" s="137"/>
      <c r="B143" s="128" t="s">
        <v>388</v>
      </c>
      <c r="C143" s="252" t="s">
        <v>389</v>
      </c>
      <c r="D143" s="252">
        <v>385</v>
      </c>
      <c r="E143" s="252">
        <v>390</v>
      </c>
      <c r="F143" s="252">
        <v>693</v>
      </c>
      <c r="G143" s="252">
        <v>293</v>
      </c>
      <c r="H143" s="99">
        <f>G143/E143</f>
        <v>0.75128205128205128</v>
      </c>
      <c r="I143" s="88" t="s">
        <v>390</v>
      </c>
    </row>
    <row r="144" spans="1:9" s="96" customFormat="1" outlineLevel="2" x14ac:dyDescent="0.25">
      <c r="A144" s="95"/>
      <c r="B144" s="412" t="s">
        <v>391</v>
      </c>
      <c r="C144" s="413"/>
      <c r="D144" s="413"/>
      <c r="E144" s="413"/>
      <c r="F144" s="413"/>
      <c r="G144" s="413"/>
      <c r="H144" s="413"/>
      <c r="I144" s="415"/>
    </row>
    <row r="145" spans="1:9" s="87" customFormat="1" ht="27" outlineLevel="2" x14ac:dyDescent="0.25">
      <c r="A145" s="253"/>
      <c r="B145" s="128" t="s">
        <v>395</v>
      </c>
      <c r="C145" s="252" t="s">
        <v>332</v>
      </c>
      <c r="D145" s="252">
        <v>37.9</v>
      </c>
      <c r="E145" s="252">
        <v>37.9</v>
      </c>
      <c r="F145" s="252">
        <v>37.9</v>
      </c>
      <c r="G145" s="252">
        <v>37.9</v>
      </c>
      <c r="H145" s="127">
        <f>G145/E145</f>
        <v>1</v>
      </c>
      <c r="I145" s="88" t="s">
        <v>392</v>
      </c>
    </row>
    <row r="146" spans="1:9" s="87" customFormat="1" ht="27" outlineLevel="2" x14ac:dyDescent="0.25">
      <c r="A146" s="253"/>
      <c r="B146" s="128" t="s">
        <v>393</v>
      </c>
      <c r="C146" s="252" t="s">
        <v>332</v>
      </c>
      <c r="D146" s="252">
        <v>33.299999999999997</v>
      </c>
      <c r="E146" s="252">
        <v>33.5</v>
      </c>
      <c r="F146" s="252">
        <v>33.299999999999997</v>
      </c>
      <c r="G146" s="252">
        <v>35.5</v>
      </c>
      <c r="H146" s="127">
        <f t="shared" ref="H146:H147" si="12">G146/E146</f>
        <v>1.0597014925373134</v>
      </c>
      <c r="I146" s="88" t="s">
        <v>392</v>
      </c>
    </row>
    <row r="147" spans="1:9" s="87" customFormat="1" ht="27" outlineLevel="2" x14ac:dyDescent="0.25">
      <c r="A147" s="253"/>
      <c r="B147" s="128" t="s">
        <v>394</v>
      </c>
      <c r="C147" s="252" t="s">
        <v>332</v>
      </c>
      <c r="D147" s="252">
        <v>80.5</v>
      </c>
      <c r="E147" s="252">
        <v>81</v>
      </c>
      <c r="F147" s="252">
        <v>80.5</v>
      </c>
      <c r="G147" s="252">
        <v>81</v>
      </c>
      <c r="H147" s="127">
        <f t="shared" si="12"/>
        <v>1</v>
      </c>
      <c r="I147" s="138"/>
    </row>
    <row r="148" spans="1:9" s="87" customFormat="1" outlineLevel="1" x14ac:dyDescent="0.25">
      <c r="A148" s="89"/>
      <c r="B148" s="408" t="s">
        <v>86</v>
      </c>
      <c r="C148" s="409"/>
      <c r="D148" s="409"/>
      <c r="E148" s="409"/>
      <c r="F148" s="409"/>
      <c r="G148" s="409"/>
      <c r="H148" s="409"/>
      <c r="I148" s="410"/>
    </row>
    <row r="149" spans="1:9" s="87" customFormat="1" outlineLevel="2" x14ac:dyDescent="0.25">
      <c r="A149" s="89"/>
      <c r="B149" s="412" t="s">
        <v>384</v>
      </c>
      <c r="C149" s="413"/>
      <c r="D149" s="413"/>
      <c r="E149" s="413"/>
      <c r="F149" s="413"/>
      <c r="G149" s="413"/>
      <c r="H149" s="413"/>
      <c r="I149" s="415"/>
    </row>
    <row r="150" spans="1:9" s="87" customFormat="1" ht="27" outlineLevel="2" x14ac:dyDescent="0.25">
      <c r="A150" s="253"/>
      <c r="B150" s="128" t="s">
        <v>397</v>
      </c>
      <c r="C150" s="252" t="s">
        <v>389</v>
      </c>
      <c r="D150" s="252">
        <v>82</v>
      </c>
      <c r="E150" s="252">
        <v>83</v>
      </c>
      <c r="F150" s="252">
        <v>151</v>
      </c>
      <c r="G150" s="252">
        <v>66</v>
      </c>
      <c r="H150" s="127">
        <f>G150/E150</f>
        <v>0.79518072289156627</v>
      </c>
      <c r="I150" s="88" t="s">
        <v>398</v>
      </c>
    </row>
    <row r="151" spans="1:9" s="87" customFormat="1" outlineLevel="2" x14ac:dyDescent="0.25">
      <c r="A151" s="136"/>
      <c r="B151" s="412" t="s">
        <v>391</v>
      </c>
      <c r="C151" s="413"/>
      <c r="D151" s="413"/>
      <c r="E151" s="413"/>
      <c r="F151" s="413"/>
      <c r="G151" s="413"/>
      <c r="H151" s="413"/>
      <c r="I151" s="415"/>
    </row>
    <row r="152" spans="1:9" s="87" customFormat="1" ht="40.5" outlineLevel="2" x14ac:dyDescent="0.25">
      <c r="A152" s="89"/>
      <c r="B152" s="128" t="s">
        <v>399</v>
      </c>
      <c r="C152" s="252" t="s">
        <v>332</v>
      </c>
      <c r="D152" s="252">
        <v>52</v>
      </c>
      <c r="E152" s="252">
        <v>56</v>
      </c>
      <c r="F152" s="252">
        <v>52</v>
      </c>
      <c r="G152" s="252">
        <v>54</v>
      </c>
      <c r="H152" s="127">
        <f>G152/E152</f>
        <v>0.9642857142857143</v>
      </c>
      <c r="I152" s="88" t="s">
        <v>398</v>
      </c>
    </row>
    <row r="153" spans="1:9" s="87" customFormat="1" ht="54" outlineLevel="2" x14ac:dyDescent="0.25">
      <c r="A153" s="86"/>
      <c r="B153" s="128" t="s">
        <v>400</v>
      </c>
      <c r="C153" s="252" t="s">
        <v>332</v>
      </c>
      <c r="D153" s="252">
        <v>1.2</v>
      </c>
      <c r="E153" s="252">
        <v>1.1499999999999999</v>
      </c>
      <c r="F153" s="252">
        <v>1.2</v>
      </c>
      <c r="G153" s="252">
        <v>0.6</v>
      </c>
      <c r="H153" s="127">
        <f>G153/E153</f>
        <v>0.52173913043478259</v>
      </c>
      <c r="I153" s="88" t="s">
        <v>898</v>
      </c>
    </row>
    <row r="154" spans="1:9" s="87" customFormat="1" outlineLevel="1" x14ac:dyDescent="0.25">
      <c r="A154" s="86"/>
      <c r="B154" s="408" t="s">
        <v>401</v>
      </c>
      <c r="C154" s="409"/>
      <c r="D154" s="409"/>
      <c r="E154" s="409"/>
      <c r="F154" s="409"/>
      <c r="G154" s="409"/>
      <c r="H154" s="409"/>
      <c r="I154" s="410"/>
    </row>
    <row r="155" spans="1:9" s="87" customFormat="1" outlineLevel="2" x14ac:dyDescent="0.25">
      <c r="A155" s="86"/>
      <c r="B155" s="412" t="s">
        <v>402</v>
      </c>
      <c r="C155" s="413"/>
      <c r="D155" s="413"/>
      <c r="E155" s="413"/>
      <c r="F155" s="413"/>
      <c r="G155" s="413"/>
      <c r="H155" s="413"/>
      <c r="I155" s="415"/>
    </row>
    <row r="156" spans="1:9" s="87" customFormat="1" ht="40.5" outlineLevel="2" x14ac:dyDescent="0.25">
      <c r="A156" s="86"/>
      <c r="B156" s="128" t="s">
        <v>403</v>
      </c>
      <c r="C156" s="252" t="s">
        <v>404</v>
      </c>
      <c r="D156" s="252">
        <v>355</v>
      </c>
      <c r="E156" s="252">
        <v>355</v>
      </c>
      <c r="F156" s="252">
        <v>349</v>
      </c>
      <c r="G156" s="252">
        <v>349</v>
      </c>
      <c r="H156" s="127">
        <f>G156/E156</f>
        <v>0.9830985915492958</v>
      </c>
      <c r="I156" s="88" t="s">
        <v>409</v>
      </c>
    </row>
    <row r="157" spans="1:9" s="87" customFormat="1" ht="27" outlineLevel="2" x14ac:dyDescent="0.25">
      <c r="A157" s="86"/>
      <c r="B157" s="128" t="s">
        <v>405</v>
      </c>
      <c r="C157" s="252" t="s">
        <v>406</v>
      </c>
      <c r="D157" s="252">
        <v>1900</v>
      </c>
      <c r="E157" s="252">
        <v>2200</v>
      </c>
      <c r="F157" s="252">
        <v>4153</v>
      </c>
      <c r="G157" s="252">
        <v>1936</v>
      </c>
      <c r="H157" s="127">
        <f>G157/E157</f>
        <v>0.88</v>
      </c>
      <c r="I157" s="88" t="s">
        <v>410</v>
      </c>
    </row>
    <row r="158" spans="1:9" s="87" customFormat="1" outlineLevel="2" x14ac:dyDescent="0.25">
      <c r="A158" s="86"/>
      <c r="B158" s="412" t="s">
        <v>407</v>
      </c>
      <c r="C158" s="413"/>
      <c r="D158" s="413"/>
      <c r="E158" s="413"/>
      <c r="F158" s="413"/>
      <c r="G158" s="413"/>
      <c r="H158" s="413"/>
      <c r="I158" s="415"/>
    </row>
    <row r="159" spans="1:9" s="87" customFormat="1" ht="27" outlineLevel="2" x14ac:dyDescent="0.25">
      <c r="A159" s="86"/>
      <c r="B159" s="128" t="s">
        <v>408</v>
      </c>
      <c r="C159" s="252" t="s">
        <v>332</v>
      </c>
      <c r="D159" s="252">
        <v>15</v>
      </c>
      <c r="E159" s="252">
        <v>18</v>
      </c>
      <c r="F159" s="252">
        <v>15</v>
      </c>
      <c r="G159" s="252">
        <v>18</v>
      </c>
      <c r="H159" s="127">
        <f>G159/E159</f>
        <v>1</v>
      </c>
      <c r="I159" s="88"/>
    </row>
    <row r="160" spans="1:9" s="87" customFormat="1" x14ac:dyDescent="0.25">
      <c r="A160" s="105" t="s">
        <v>411</v>
      </c>
      <c r="B160" s="405" t="s">
        <v>323</v>
      </c>
      <c r="C160" s="406"/>
      <c r="D160" s="406"/>
      <c r="E160" s="406"/>
      <c r="F160" s="406"/>
      <c r="G160" s="406"/>
      <c r="H160" s="406"/>
      <c r="I160" s="407"/>
    </row>
    <row r="161" spans="1:9" s="87" customFormat="1" outlineLevel="1" x14ac:dyDescent="0.25">
      <c r="A161" s="89"/>
      <c r="B161" s="408" t="s">
        <v>638</v>
      </c>
      <c r="C161" s="409"/>
      <c r="D161" s="409"/>
      <c r="E161" s="409"/>
      <c r="F161" s="409"/>
      <c r="G161" s="409"/>
      <c r="H161" s="409"/>
      <c r="I161" s="410"/>
    </row>
    <row r="162" spans="1:9" s="87" customFormat="1" outlineLevel="2" x14ac:dyDescent="0.25">
      <c r="A162" s="136"/>
      <c r="B162" s="412" t="s">
        <v>384</v>
      </c>
      <c r="C162" s="413"/>
      <c r="D162" s="413"/>
      <c r="E162" s="413"/>
      <c r="F162" s="413"/>
      <c r="G162" s="413"/>
      <c r="H162" s="413"/>
      <c r="I162" s="414"/>
    </row>
    <row r="163" spans="1:9" s="87" customFormat="1" ht="81" outlineLevel="2" x14ac:dyDescent="0.25">
      <c r="A163" s="136"/>
      <c r="B163" s="128" t="s">
        <v>639</v>
      </c>
      <c r="C163" s="264" t="s">
        <v>332</v>
      </c>
      <c r="D163" s="264">
        <v>100</v>
      </c>
      <c r="E163" s="264">
        <v>100</v>
      </c>
      <c r="F163" s="264">
        <v>100</v>
      </c>
      <c r="G163" s="264">
        <v>100</v>
      </c>
      <c r="H163" s="93">
        <f t="shared" ref="H163:H164" si="13">G163/E163</f>
        <v>1</v>
      </c>
      <c r="I163" s="88"/>
    </row>
    <row r="164" spans="1:9" s="87" customFormat="1" ht="27" outlineLevel="2" x14ac:dyDescent="0.25">
      <c r="A164" s="136"/>
      <c r="B164" s="128" t="s">
        <v>640</v>
      </c>
      <c r="C164" s="264" t="s">
        <v>332</v>
      </c>
      <c r="D164" s="264">
        <v>100</v>
      </c>
      <c r="E164" s="264">
        <v>100</v>
      </c>
      <c r="F164" s="264">
        <v>100</v>
      </c>
      <c r="G164" s="264">
        <v>100</v>
      </c>
      <c r="H164" s="93">
        <f t="shared" si="13"/>
        <v>1</v>
      </c>
      <c r="I164" s="88"/>
    </row>
    <row r="165" spans="1:9" s="87" customFormat="1" ht="27" outlineLevel="2" x14ac:dyDescent="0.25">
      <c r="A165" s="89"/>
      <c r="B165" s="128" t="s">
        <v>641</v>
      </c>
      <c r="C165" s="264" t="s">
        <v>332</v>
      </c>
      <c r="D165" s="264">
        <v>100</v>
      </c>
      <c r="E165" s="264">
        <v>100</v>
      </c>
      <c r="F165" s="264">
        <v>100</v>
      </c>
      <c r="G165" s="264">
        <v>100</v>
      </c>
      <c r="H165" s="93">
        <f>G165/E165</f>
        <v>1</v>
      </c>
      <c r="I165" s="88"/>
    </row>
    <row r="166" spans="1:9" s="87" customFormat="1" ht="40.5" outlineLevel="2" x14ac:dyDescent="0.25">
      <c r="A166" s="137"/>
      <c r="B166" s="143" t="s">
        <v>642</v>
      </c>
      <c r="C166" s="264" t="s">
        <v>406</v>
      </c>
      <c r="D166" s="264">
        <v>92</v>
      </c>
      <c r="E166" s="264">
        <v>92</v>
      </c>
      <c r="F166" s="264">
        <v>89</v>
      </c>
      <c r="G166" s="264">
        <v>0</v>
      </c>
      <c r="H166" s="93">
        <f>G166/E166</f>
        <v>0</v>
      </c>
      <c r="I166" s="88"/>
    </row>
    <row r="167" spans="1:9" s="87" customFormat="1" outlineLevel="2" x14ac:dyDescent="0.25">
      <c r="A167" s="89"/>
      <c r="B167" s="412" t="s">
        <v>391</v>
      </c>
      <c r="C167" s="413"/>
      <c r="D167" s="413"/>
      <c r="E167" s="413"/>
      <c r="F167" s="413"/>
      <c r="G167" s="413"/>
      <c r="H167" s="413"/>
      <c r="I167" s="415"/>
    </row>
    <row r="168" spans="1:9" s="87" customFormat="1" ht="40.5" outlineLevel="2" x14ac:dyDescent="0.25">
      <c r="A168" s="266"/>
      <c r="B168" s="143" t="s">
        <v>643</v>
      </c>
      <c r="C168" s="264" t="s">
        <v>332</v>
      </c>
      <c r="D168" s="264">
        <v>100</v>
      </c>
      <c r="E168" s="264">
        <v>100</v>
      </c>
      <c r="F168" s="264">
        <v>100</v>
      </c>
      <c r="G168" s="264">
        <v>100</v>
      </c>
      <c r="H168" s="93">
        <f>G168/E168</f>
        <v>1</v>
      </c>
      <c r="I168" s="88"/>
    </row>
    <row r="169" spans="1:9" s="87" customFormat="1" outlineLevel="1" x14ac:dyDescent="0.25">
      <c r="A169" s="89"/>
      <c r="B169" s="408" t="s">
        <v>644</v>
      </c>
      <c r="C169" s="409"/>
      <c r="D169" s="409"/>
      <c r="E169" s="409"/>
      <c r="F169" s="409"/>
      <c r="G169" s="409"/>
      <c r="H169" s="409"/>
      <c r="I169" s="410"/>
    </row>
    <row r="170" spans="1:9" s="87" customFormat="1" outlineLevel="2" x14ac:dyDescent="0.25">
      <c r="A170" s="89"/>
      <c r="B170" s="412" t="s">
        <v>384</v>
      </c>
      <c r="C170" s="413"/>
      <c r="D170" s="413"/>
      <c r="E170" s="413"/>
      <c r="F170" s="413"/>
      <c r="G170" s="413"/>
      <c r="H170" s="413"/>
      <c r="I170" s="415"/>
    </row>
    <row r="171" spans="1:9" s="87" customFormat="1" ht="40.5" outlineLevel="2" x14ac:dyDescent="0.25">
      <c r="A171" s="266"/>
      <c r="B171" s="143" t="s">
        <v>645</v>
      </c>
      <c r="C171" s="264" t="s">
        <v>406</v>
      </c>
      <c r="D171" s="264">
        <v>31</v>
      </c>
      <c r="E171" s="264">
        <v>18</v>
      </c>
      <c r="F171" s="264">
        <v>45</v>
      </c>
      <c r="G171" s="264">
        <v>2</v>
      </c>
      <c r="H171" s="99">
        <f>G171/E171</f>
        <v>0.1111111111111111</v>
      </c>
      <c r="I171" s="265"/>
    </row>
    <row r="172" spans="1:9" s="87" customFormat="1" ht="27" outlineLevel="2" x14ac:dyDescent="0.25">
      <c r="A172" s="266"/>
      <c r="B172" s="143" t="s">
        <v>646</v>
      </c>
      <c r="C172" s="264" t="s">
        <v>406</v>
      </c>
      <c r="D172" s="264">
        <v>73</v>
      </c>
      <c r="E172" s="264">
        <v>73</v>
      </c>
      <c r="F172" s="264">
        <v>71</v>
      </c>
      <c r="G172" s="264">
        <v>0</v>
      </c>
      <c r="H172" s="93">
        <f>G172/E172</f>
        <v>0</v>
      </c>
      <c r="I172" s="88"/>
    </row>
    <row r="173" spans="1:9" s="87" customFormat="1" outlineLevel="2" x14ac:dyDescent="0.25">
      <c r="A173" s="136"/>
      <c r="B173" s="412" t="s">
        <v>391</v>
      </c>
      <c r="C173" s="413"/>
      <c r="D173" s="413"/>
      <c r="E173" s="413"/>
      <c r="F173" s="413"/>
      <c r="G173" s="413"/>
      <c r="H173" s="413"/>
      <c r="I173" s="415"/>
    </row>
    <row r="174" spans="1:9" s="87" customFormat="1" ht="54" outlineLevel="2" x14ac:dyDescent="0.25">
      <c r="A174" s="89"/>
      <c r="B174" s="143" t="s">
        <v>647</v>
      </c>
      <c r="C174" s="264" t="s">
        <v>332</v>
      </c>
      <c r="D174" s="264">
        <v>100</v>
      </c>
      <c r="E174" s="264">
        <v>100</v>
      </c>
      <c r="F174" s="264">
        <v>82</v>
      </c>
      <c r="G174" s="264">
        <v>22</v>
      </c>
      <c r="H174" s="109">
        <f>G174/E174</f>
        <v>0.22</v>
      </c>
      <c r="I174" s="88"/>
    </row>
    <row r="175" spans="1:9" s="87" customFormat="1" ht="40.5" outlineLevel="2" x14ac:dyDescent="0.25">
      <c r="A175" s="89"/>
      <c r="B175" s="143" t="s">
        <v>953</v>
      </c>
      <c r="C175" s="264" t="s">
        <v>649</v>
      </c>
      <c r="D175" s="264">
        <v>0</v>
      </c>
      <c r="E175" s="264">
        <v>100</v>
      </c>
      <c r="F175" s="264">
        <v>0</v>
      </c>
      <c r="G175" s="264">
        <v>0</v>
      </c>
      <c r="H175" s="109">
        <f>G175/E175</f>
        <v>0</v>
      </c>
      <c r="I175" s="88"/>
    </row>
    <row r="176" spans="1:9" s="87" customFormat="1" ht="40.5" outlineLevel="2" x14ac:dyDescent="0.25">
      <c r="A176" s="86"/>
      <c r="B176" s="143" t="s">
        <v>648</v>
      </c>
      <c r="C176" s="264" t="s">
        <v>649</v>
      </c>
      <c r="D176" s="264">
        <v>100</v>
      </c>
      <c r="E176" s="264">
        <v>100</v>
      </c>
      <c r="F176" s="264">
        <v>50</v>
      </c>
      <c r="G176" s="264">
        <v>0</v>
      </c>
      <c r="H176" s="109">
        <f>G176/E176</f>
        <v>0</v>
      </c>
      <c r="I176" s="88"/>
    </row>
    <row r="177" spans="1:9" s="87" customFormat="1" x14ac:dyDescent="0.25">
      <c r="A177" s="105" t="s">
        <v>370</v>
      </c>
      <c r="B177" s="405" t="s">
        <v>121</v>
      </c>
      <c r="C177" s="406"/>
      <c r="D177" s="406"/>
      <c r="E177" s="406"/>
      <c r="F177" s="406"/>
      <c r="G177" s="406"/>
      <c r="H177" s="406"/>
      <c r="I177" s="407"/>
    </row>
    <row r="178" spans="1:9" s="107" customFormat="1" outlineLevel="1" x14ac:dyDescent="0.25">
      <c r="A178" s="106"/>
      <c r="B178" s="420" t="s">
        <v>384</v>
      </c>
      <c r="C178" s="420"/>
      <c r="D178" s="420"/>
      <c r="E178" s="420"/>
      <c r="F178" s="420"/>
      <c r="G178" s="420"/>
      <c r="H178" s="420"/>
      <c r="I178" s="420"/>
    </row>
    <row r="179" spans="1:9" s="107" customFormat="1" ht="40.5" outlineLevel="1" x14ac:dyDescent="0.25">
      <c r="A179" s="106"/>
      <c r="B179" s="108" t="s">
        <v>562</v>
      </c>
      <c r="C179" s="267" t="s">
        <v>563</v>
      </c>
      <c r="D179" s="302">
        <v>291.8</v>
      </c>
      <c r="E179" s="302">
        <v>303.60000000000002</v>
      </c>
      <c r="F179" s="302">
        <v>388.2</v>
      </c>
      <c r="G179" s="302" t="s">
        <v>954</v>
      </c>
      <c r="H179" s="109" t="e">
        <f>G179/E179</f>
        <v>#VALUE!</v>
      </c>
      <c r="I179" s="88" t="s">
        <v>573</v>
      </c>
    </row>
    <row r="180" spans="1:9" s="107" customFormat="1" ht="40.5" outlineLevel="1" x14ac:dyDescent="0.25">
      <c r="A180" s="106"/>
      <c r="B180" s="108" t="s">
        <v>564</v>
      </c>
      <c r="C180" s="267" t="s">
        <v>565</v>
      </c>
      <c r="D180" s="302">
        <v>773.4</v>
      </c>
      <c r="E180" s="302">
        <v>803.1</v>
      </c>
      <c r="F180" s="302">
        <v>1365.5</v>
      </c>
      <c r="G180" s="302">
        <v>604.6</v>
      </c>
      <c r="H180" s="109">
        <f>G180/E180</f>
        <v>0.75283277300460716</v>
      </c>
      <c r="I180" s="88" t="s">
        <v>573</v>
      </c>
    </row>
    <row r="181" spans="1:9" s="107" customFormat="1" ht="40.5" outlineLevel="1" x14ac:dyDescent="0.25">
      <c r="A181" s="106"/>
      <c r="B181" s="108" t="s">
        <v>566</v>
      </c>
      <c r="C181" s="267" t="s">
        <v>565</v>
      </c>
      <c r="D181" s="302">
        <v>226.9</v>
      </c>
      <c r="E181" s="302">
        <v>235.6</v>
      </c>
      <c r="F181" s="302">
        <v>370.7</v>
      </c>
      <c r="G181" s="302">
        <v>108.3</v>
      </c>
      <c r="H181" s="109">
        <f t="shared" ref="H181:H183" si="14">G181/E181</f>
        <v>0.45967741935483869</v>
      </c>
      <c r="I181" s="88" t="s">
        <v>573</v>
      </c>
    </row>
    <row r="182" spans="1:9" s="107" customFormat="1" ht="40.5" outlineLevel="1" x14ac:dyDescent="0.25">
      <c r="A182" s="106"/>
      <c r="B182" s="108" t="s">
        <v>567</v>
      </c>
      <c r="C182" s="267" t="s">
        <v>565</v>
      </c>
      <c r="D182" s="302">
        <v>400</v>
      </c>
      <c r="E182" s="302">
        <v>408</v>
      </c>
      <c r="F182" s="303">
        <v>715.9</v>
      </c>
      <c r="G182" s="302">
        <v>242.1</v>
      </c>
      <c r="H182" s="109">
        <f t="shared" si="14"/>
        <v>0.59338235294117647</v>
      </c>
      <c r="I182" s="88" t="s">
        <v>573</v>
      </c>
    </row>
    <row r="183" spans="1:9" s="107" customFormat="1" ht="40.5" outlineLevel="1" x14ac:dyDescent="0.25">
      <c r="A183" s="106"/>
      <c r="B183" s="108" t="s">
        <v>568</v>
      </c>
      <c r="C183" s="267" t="s">
        <v>565</v>
      </c>
      <c r="D183" s="302">
        <v>11.8</v>
      </c>
      <c r="E183" s="302">
        <v>12.3</v>
      </c>
      <c r="F183" s="303">
        <v>39.4</v>
      </c>
      <c r="G183" s="302">
        <v>19.600000000000001</v>
      </c>
      <c r="H183" s="109">
        <f t="shared" si="14"/>
        <v>1.5934959349593496</v>
      </c>
      <c r="I183" s="88" t="s">
        <v>573</v>
      </c>
    </row>
    <row r="184" spans="1:9" s="107" customFormat="1" outlineLevel="1" x14ac:dyDescent="0.25">
      <c r="A184" s="106"/>
      <c r="B184" s="421" t="s">
        <v>391</v>
      </c>
      <c r="C184" s="422"/>
      <c r="D184" s="422"/>
      <c r="E184" s="422"/>
      <c r="F184" s="422"/>
      <c r="G184" s="422"/>
      <c r="H184" s="422"/>
      <c r="I184" s="423"/>
    </row>
    <row r="185" spans="1:9" s="107" customFormat="1" ht="40.5" outlineLevel="1" x14ac:dyDescent="0.25">
      <c r="A185" s="106"/>
      <c r="B185" s="108" t="s">
        <v>569</v>
      </c>
      <c r="C185" s="267" t="s">
        <v>332</v>
      </c>
      <c r="D185" s="302">
        <v>50</v>
      </c>
      <c r="E185" s="302">
        <v>100</v>
      </c>
      <c r="F185" s="302">
        <v>100</v>
      </c>
      <c r="G185" s="304">
        <v>100</v>
      </c>
      <c r="H185" s="109">
        <f>G185/E185</f>
        <v>1</v>
      </c>
      <c r="I185" s="88" t="s">
        <v>574</v>
      </c>
    </row>
    <row r="186" spans="1:9" s="107" customFormat="1" ht="42" customHeight="1" outlineLevel="1" x14ac:dyDescent="0.25">
      <c r="A186" s="106"/>
      <c r="B186" s="108" t="s">
        <v>570</v>
      </c>
      <c r="C186" s="267" t="s">
        <v>406</v>
      </c>
      <c r="D186" s="302">
        <v>220</v>
      </c>
      <c r="E186" s="302">
        <v>230</v>
      </c>
      <c r="F186" s="302">
        <v>455</v>
      </c>
      <c r="G186" s="304">
        <v>230</v>
      </c>
      <c r="H186" s="109">
        <f>G186/E186</f>
        <v>1</v>
      </c>
      <c r="I186" s="88" t="s">
        <v>575</v>
      </c>
    </row>
    <row r="187" spans="1:9" s="107" customFormat="1" ht="42" customHeight="1" outlineLevel="1" x14ac:dyDescent="0.25">
      <c r="A187" s="106"/>
      <c r="B187" s="108" t="s">
        <v>571</v>
      </c>
      <c r="C187" s="267" t="s">
        <v>572</v>
      </c>
      <c r="D187" s="302">
        <v>50</v>
      </c>
      <c r="E187" s="302">
        <v>55</v>
      </c>
      <c r="F187" s="302">
        <v>55</v>
      </c>
      <c r="G187" s="304">
        <v>55</v>
      </c>
      <c r="H187" s="109">
        <f>G187/E187</f>
        <v>1</v>
      </c>
      <c r="I187" s="88" t="s">
        <v>576</v>
      </c>
    </row>
    <row r="188" spans="1:9" s="107" customFormat="1" outlineLevel="1" x14ac:dyDescent="0.25">
      <c r="A188" s="106"/>
      <c r="B188" s="108" t="s">
        <v>934</v>
      </c>
      <c r="C188" s="267" t="s">
        <v>935</v>
      </c>
      <c r="D188" s="302">
        <v>205</v>
      </c>
      <c r="E188" s="302">
        <v>78</v>
      </c>
      <c r="F188" s="302">
        <v>613</v>
      </c>
      <c r="G188" s="304">
        <v>292</v>
      </c>
      <c r="H188" s="109">
        <f>G188/E188</f>
        <v>3.7435897435897436</v>
      </c>
      <c r="I188" s="88" t="s">
        <v>936</v>
      </c>
    </row>
    <row r="189" spans="1:9" s="87" customFormat="1" x14ac:dyDescent="0.25">
      <c r="A189" s="105" t="s">
        <v>371</v>
      </c>
      <c r="B189" s="405" t="s">
        <v>128</v>
      </c>
      <c r="C189" s="406"/>
      <c r="D189" s="406"/>
      <c r="E189" s="406"/>
      <c r="F189" s="406"/>
      <c r="G189" s="406"/>
      <c r="H189" s="406"/>
      <c r="I189" s="407"/>
    </row>
    <row r="190" spans="1:9" s="107" customFormat="1" outlineLevel="1" x14ac:dyDescent="0.25">
      <c r="A190" s="106"/>
      <c r="B190" s="412" t="s">
        <v>384</v>
      </c>
      <c r="C190" s="413"/>
      <c r="D190" s="413"/>
      <c r="E190" s="413"/>
      <c r="F190" s="413"/>
      <c r="G190" s="413"/>
      <c r="H190" s="413"/>
      <c r="I190" s="414"/>
    </row>
    <row r="191" spans="1:9" s="107" customFormat="1" ht="27" outlineLevel="1" x14ac:dyDescent="0.25">
      <c r="A191" s="106"/>
      <c r="B191" s="108" t="s">
        <v>439</v>
      </c>
      <c r="C191" s="346" t="s">
        <v>440</v>
      </c>
      <c r="D191" s="302">
        <v>84.3</v>
      </c>
      <c r="E191" s="302">
        <v>0.5</v>
      </c>
      <c r="F191" s="302">
        <v>6</v>
      </c>
      <c r="G191" s="304">
        <v>0</v>
      </c>
      <c r="H191" s="109">
        <f>G191/E191</f>
        <v>0</v>
      </c>
      <c r="I191" s="88" t="s">
        <v>447</v>
      </c>
    </row>
    <row r="192" spans="1:9" s="107" customFormat="1" ht="27" outlineLevel="1" x14ac:dyDescent="0.25">
      <c r="A192" s="106"/>
      <c r="B192" s="108" t="s">
        <v>441</v>
      </c>
      <c r="C192" s="346" t="s">
        <v>440</v>
      </c>
      <c r="D192" s="302">
        <v>111.9</v>
      </c>
      <c r="E192" s="302">
        <v>0.5</v>
      </c>
      <c r="F192" s="302">
        <v>1.3</v>
      </c>
      <c r="G192" s="304">
        <v>0</v>
      </c>
      <c r="H192" s="109">
        <f t="shared" ref="H192:H196" si="15">G192/E192</f>
        <v>0</v>
      </c>
      <c r="I192" s="88" t="s">
        <v>447</v>
      </c>
    </row>
    <row r="193" spans="1:9" s="107" customFormat="1" ht="27" outlineLevel="1" x14ac:dyDescent="0.25">
      <c r="A193" s="106"/>
      <c r="B193" s="108" t="s">
        <v>442</v>
      </c>
      <c r="C193" s="346" t="s">
        <v>440</v>
      </c>
      <c r="D193" s="302">
        <v>11.11</v>
      </c>
      <c r="E193" s="304">
        <v>0</v>
      </c>
      <c r="F193" s="304">
        <v>0</v>
      </c>
      <c r="G193" s="304">
        <v>0</v>
      </c>
      <c r="H193" s="109" t="s">
        <v>444</v>
      </c>
      <c r="I193" s="88" t="s">
        <v>447</v>
      </c>
    </row>
    <row r="194" spans="1:9" s="107" customFormat="1" ht="27" outlineLevel="1" x14ac:dyDescent="0.25">
      <c r="A194" s="106"/>
      <c r="B194" s="108" t="s">
        <v>443</v>
      </c>
      <c r="C194" s="346" t="s">
        <v>389</v>
      </c>
      <c r="D194" s="302">
        <v>31</v>
      </c>
      <c r="E194" s="304">
        <v>0</v>
      </c>
      <c r="F194" s="304">
        <v>3</v>
      </c>
      <c r="G194" s="304">
        <v>3</v>
      </c>
      <c r="H194" s="109" t="s">
        <v>444</v>
      </c>
      <c r="I194" s="88" t="s">
        <v>447</v>
      </c>
    </row>
    <row r="195" spans="1:9" s="107" customFormat="1" ht="27" outlineLevel="1" x14ac:dyDescent="0.25">
      <c r="A195" s="106"/>
      <c r="B195" s="108" t="s">
        <v>445</v>
      </c>
      <c r="C195" s="346" t="s">
        <v>389</v>
      </c>
      <c r="D195" s="302">
        <v>23</v>
      </c>
      <c r="E195" s="304">
        <v>0</v>
      </c>
      <c r="F195" s="304">
        <v>1</v>
      </c>
      <c r="G195" s="304">
        <v>1</v>
      </c>
      <c r="H195" s="109" t="s">
        <v>444</v>
      </c>
      <c r="I195" s="88" t="s">
        <v>447</v>
      </c>
    </row>
    <row r="196" spans="1:9" s="107" customFormat="1" ht="27" outlineLevel="1" x14ac:dyDescent="0.25">
      <c r="A196" s="106"/>
      <c r="B196" s="108" t="s">
        <v>446</v>
      </c>
      <c r="C196" s="346" t="s">
        <v>440</v>
      </c>
      <c r="D196" s="302">
        <v>63.2</v>
      </c>
      <c r="E196" s="302">
        <v>0.5</v>
      </c>
      <c r="F196" s="302">
        <v>3.7</v>
      </c>
      <c r="G196" s="302">
        <v>3.2</v>
      </c>
      <c r="H196" s="109">
        <f t="shared" si="15"/>
        <v>6.4</v>
      </c>
      <c r="I196" s="88" t="s">
        <v>447</v>
      </c>
    </row>
    <row r="197" spans="1:9" s="87" customFormat="1" x14ac:dyDescent="0.25">
      <c r="A197" s="105" t="s">
        <v>372</v>
      </c>
      <c r="B197" s="405" t="s">
        <v>327</v>
      </c>
      <c r="C197" s="406"/>
      <c r="D197" s="406"/>
      <c r="E197" s="406"/>
      <c r="F197" s="406"/>
      <c r="G197" s="406"/>
      <c r="H197" s="406"/>
      <c r="I197" s="407"/>
    </row>
    <row r="198" spans="1:9" s="107" customFormat="1" outlineLevel="1" x14ac:dyDescent="0.25">
      <c r="A198" s="106"/>
      <c r="B198" s="420" t="s">
        <v>384</v>
      </c>
      <c r="C198" s="420"/>
      <c r="D198" s="420"/>
      <c r="E198" s="420"/>
      <c r="F198" s="420"/>
      <c r="G198" s="420"/>
      <c r="H198" s="420"/>
      <c r="I198" s="420"/>
    </row>
    <row r="199" spans="1:9" s="107" customFormat="1" ht="81" outlineLevel="1" x14ac:dyDescent="0.25">
      <c r="A199" s="106"/>
      <c r="B199" s="108" t="s">
        <v>577</v>
      </c>
      <c r="C199" s="308" t="s">
        <v>578</v>
      </c>
      <c r="D199" s="302">
        <v>5</v>
      </c>
      <c r="E199" s="302">
        <v>19</v>
      </c>
      <c r="F199" s="302">
        <v>17</v>
      </c>
      <c r="G199" s="304">
        <v>7</v>
      </c>
      <c r="H199" s="109">
        <f>G199/E199</f>
        <v>0.36842105263157893</v>
      </c>
      <c r="I199" s="88"/>
    </row>
    <row r="200" spans="1:9" s="107" customFormat="1" outlineLevel="1" x14ac:dyDescent="0.25">
      <c r="A200" s="106"/>
      <c r="B200" s="421" t="s">
        <v>391</v>
      </c>
      <c r="C200" s="422"/>
      <c r="D200" s="422"/>
      <c r="E200" s="422"/>
      <c r="F200" s="422"/>
      <c r="G200" s="422"/>
      <c r="H200" s="422"/>
      <c r="I200" s="423"/>
    </row>
    <row r="201" spans="1:9" s="107" customFormat="1" ht="81" outlineLevel="1" x14ac:dyDescent="0.25">
      <c r="A201" s="106"/>
      <c r="B201" s="108" t="s">
        <v>579</v>
      </c>
      <c r="C201" s="308" t="s">
        <v>580</v>
      </c>
      <c r="D201" s="302">
        <v>7</v>
      </c>
      <c r="E201" s="302">
        <v>33</v>
      </c>
      <c r="F201" s="302">
        <v>34</v>
      </c>
      <c r="G201" s="304">
        <v>17</v>
      </c>
      <c r="H201" s="109">
        <f>G201/E201</f>
        <v>0.51515151515151514</v>
      </c>
      <c r="I201" s="88"/>
    </row>
    <row r="202" spans="1:9" s="87" customFormat="1" x14ac:dyDescent="0.25">
      <c r="A202" s="105" t="s">
        <v>373</v>
      </c>
      <c r="B202" s="405" t="s">
        <v>143</v>
      </c>
      <c r="C202" s="406"/>
      <c r="D202" s="406"/>
      <c r="E202" s="406"/>
      <c r="F202" s="406"/>
      <c r="G202" s="406"/>
      <c r="H202" s="406"/>
      <c r="I202" s="407"/>
    </row>
    <row r="203" spans="1:9" s="107" customFormat="1" ht="14.25" customHeight="1" outlineLevel="1" x14ac:dyDescent="0.25">
      <c r="A203" s="106"/>
      <c r="B203" s="420" t="s">
        <v>384</v>
      </c>
      <c r="C203" s="420"/>
      <c r="D203" s="420"/>
      <c r="E203" s="420"/>
      <c r="F203" s="420"/>
      <c r="G203" s="420"/>
      <c r="H203" s="420"/>
      <c r="I203" s="420"/>
    </row>
    <row r="204" spans="1:9" s="107" customFormat="1" ht="57.75" customHeight="1" outlineLevel="1" x14ac:dyDescent="0.25">
      <c r="A204" s="106"/>
      <c r="B204" s="108" t="s">
        <v>449</v>
      </c>
      <c r="C204" s="370" t="s">
        <v>440</v>
      </c>
      <c r="D204" s="302">
        <v>15.1</v>
      </c>
      <c r="E204" s="302">
        <v>20</v>
      </c>
      <c r="F204" s="302">
        <v>16.53</v>
      </c>
      <c r="G204" s="371">
        <v>7.78</v>
      </c>
      <c r="H204" s="127">
        <f>G204/E204</f>
        <v>0.38900000000000001</v>
      </c>
      <c r="I204" s="88" t="s">
        <v>1099</v>
      </c>
    </row>
    <row r="205" spans="1:9" s="107" customFormat="1" ht="36" customHeight="1" outlineLevel="1" x14ac:dyDescent="0.25">
      <c r="A205" s="106"/>
      <c r="B205" s="108" t="s">
        <v>448</v>
      </c>
      <c r="C205" s="370"/>
      <c r="D205" s="302">
        <v>6.7</v>
      </c>
      <c r="E205" s="302" t="s">
        <v>444</v>
      </c>
      <c r="F205" s="371">
        <v>0.94</v>
      </c>
      <c r="G205" s="371">
        <v>0.75</v>
      </c>
      <c r="H205" s="127" t="s">
        <v>444</v>
      </c>
      <c r="I205" s="88"/>
    </row>
    <row r="206" spans="1:9" s="107" customFormat="1" ht="36" customHeight="1" outlineLevel="1" x14ac:dyDescent="0.25">
      <c r="A206" s="106"/>
      <c r="B206" s="108" t="s">
        <v>450</v>
      </c>
      <c r="C206" s="370" t="s">
        <v>440</v>
      </c>
      <c r="D206" s="302">
        <v>11.34</v>
      </c>
      <c r="E206" s="302">
        <v>6.2</v>
      </c>
      <c r="F206" s="371">
        <v>6.52</v>
      </c>
      <c r="G206" s="371">
        <v>2.02</v>
      </c>
      <c r="H206" s="127">
        <f t="shared" ref="H206:H212" si="16">G206/E206</f>
        <v>0.32580645161290323</v>
      </c>
      <c r="I206" s="88" t="s">
        <v>447</v>
      </c>
    </row>
    <row r="207" spans="1:9" s="107" customFormat="1" ht="41.25" customHeight="1" outlineLevel="1" x14ac:dyDescent="0.25">
      <c r="A207" s="106"/>
      <c r="B207" s="108" t="s">
        <v>451</v>
      </c>
      <c r="C207" s="370" t="s">
        <v>452</v>
      </c>
      <c r="D207" s="302">
        <v>459</v>
      </c>
      <c r="E207" s="302">
        <v>460</v>
      </c>
      <c r="F207" s="302">
        <v>197</v>
      </c>
      <c r="G207" s="302">
        <v>21</v>
      </c>
      <c r="H207" s="127">
        <f t="shared" si="16"/>
        <v>4.5652173913043478E-2</v>
      </c>
      <c r="I207" s="88" t="s">
        <v>447</v>
      </c>
    </row>
    <row r="208" spans="1:9" s="107" customFormat="1" ht="64.5" customHeight="1" outlineLevel="1" x14ac:dyDescent="0.25">
      <c r="A208" s="106"/>
      <c r="B208" s="108" t="s">
        <v>453</v>
      </c>
      <c r="C208" s="370" t="s">
        <v>332</v>
      </c>
      <c r="D208" s="302">
        <v>7</v>
      </c>
      <c r="E208" s="302">
        <v>3</v>
      </c>
      <c r="F208" s="302">
        <v>0</v>
      </c>
      <c r="G208" s="302">
        <v>0</v>
      </c>
      <c r="H208" s="127">
        <f t="shared" si="16"/>
        <v>0</v>
      </c>
      <c r="I208" s="88"/>
    </row>
    <row r="209" spans="1:9" s="107" customFormat="1" ht="47.25" customHeight="1" outlineLevel="1" x14ac:dyDescent="0.25">
      <c r="A209" s="106"/>
      <c r="B209" s="108" t="s">
        <v>454</v>
      </c>
      <c r="C209" s="370" t="s">
        <v>455</v>
      </c>
      <c r="D209" s="302">
        <v>4</v>
      </c>
      <c r="E209" s="302" t="s">
        <v>444</v>
      </c>
      <c r="F209" s="302">
        <v>10.8</v>
      </c>
      <c r="G209" s="302">
        <v>10.8</v>
      </c>
      <c r="H209" s="127" t="s">
        <v>444</v>
      </c>
      <c r="I209" s="88" t="s">
        <v>447</v>
      </c>
    </row>
    <row r="210" spans="1:9" s="107" customFormat="1" ht="53.25" customHeight="1" outlineLevel="1" x14ac:dyDescent="0.25">
      <c r="A210" s="106"/>
      <c r="B210" s="108" t="s">
        <v>456</v>
      </c>
      <c r="C210" s="369" t="s">
        <v>332</v>
      </c>
      <c r="D210" s="302">
        <v>50</v>
      </c>
      <c r="E210" s="302">
        <v>50</v>
      </c>
      <c r="F210" s="302">
        <v>50</v>
      </c>
      <c r="G210" s="302">
        <v>40</v>
      </c>
      <c r="H210" s="127">
        <f t="shared" si="16"/>
        <v>0.8</v>
      </c>
      <c r="I210" s="88"/>
    </row>
    <row r="211" spans="1:9" s="107" customFormat="1" ht="45" customHeight="1" outlineLevel="1" x14ac:dyDescent="0.25">
      <c r="A211" s="106"/>
      <c r="B211" s="108" t="s">
        <v>457</v>
      </c>
      <c r="C211" s="369" t="s">
        <v>332</v>
      </c>
      <c r="D211" s="302">
        <v>50</v>
      </c>
      <c r="E211" s="302">
        <v>50</v>
      </c>
      <c r="F211" s="302">
        <v>50</v>
      </c>
      <c r="G211" s="302">
        <v>40</v>
      </c>
      <c r="H211" s="127">
        <f t="shared" si="16"/>
        <v>0.8</v>
      </c>
      <c r="I211" s="88"/>
    </row>
    <row r="212" spans="1:9" s="107" customFormat="1" ht="31.5" customHeight="1" outlineLevel="1" x14ac:dyDescent="0.25">
      <c r="A212" s="106"/>
      <c r="B212" s="108" t="s">
        <v>458</v>
      </c>
      <c r="C212" s="369" t="s">
        <v>332</v>
      </c>
      <c r="D212" s="302">
        <v>15</v>
      </c>
      <c r="E212" s="302">
        <v>64</v>
      </c>
      <c r="F212" s="302">
        <v>60</v>
      </c>
      <c r="G212" s="302">
        <v>60</v>
      </c>
      <c r="H212" s="127">
        <f t="shared" si="16"/>
        <v>0.9375</v>
      </c>
      <c r="I212" s="88"/>
    </row>
    <row r="213" spans="1:9" s="107" customFormat="1" outlineLevel="1" x14ac:dyDescent="0.25">
      <c r="A213" s="106"/>
      <c r="B213" s="421" t="s">
        <v>391</v>
      </c>
      <c r="C213" s="422"/>
      <c r="D213" s="422"/>
      <c r="E213" s="422"/>
      <c r="F213" s="422"/>
      <c r="G213" s="422"/>
      <c r="H213" s="422"/>
      <c r="I213" s="423"/>
    </row>
    <row r="214" spans="1:9" s="107" customFormat="1" ht="32.25" customHeight="1" outlineLevel="1" x14ac:dyDescent="0.25">
      <c r="A214" s="106"/>
      <c r="B214" s="108" t="s">
        <v>459</v>
      </c>
      <c r="C214" s="370" t="s">
        <v>460</v>
      </c>
      <c r="D214" s="302">
        <v>20.9</v>
      </c>
      <c r="E214" s="302">
        <v>21.2</v>
      </c>
      <c r="F214" s="302">
        <v>22.1</v>
      </c>
      <c r="G214" s="302">
        <v>22.1</v>
      </c>
      <c r="H214" s="127">
        <f>G214/E214</f>
        <v>1.0424528301886793</v>
      </c>
      <c r="I214" s="88"/>
    </row>
    <row r="215" spans="1:9" s="107" customFormat="1" ht="34.5" customHeight="1" outlineLevel="1" x14ac:dyDescent="0.25">
      <c r="A215" s="106"/>
      <c r="B215" s="108" t="s">
        <v>462</v>
      </c>
      <c r="C215" s="370" t="s">
        <v>461</v>
      </c>
      <c r="D215" s="302">
        <v>5.5</v>
      </c>
      <c r="E215" s="302">
        <v>5.0999999999999996</v>
      </c>
      <c r="F215" s="302">
        <v>9.5</v>
      </c>
      <c r="G215" s="302">
        <v>9.5</v>
      </c>
      <c r="H215" s="127">
        <f>G215/E215</f>
        <v>1.8627450980392157</v>
      </c>
      <c r="I215" s="88"/>
    </row>
    <row r="216" spans="1:9" s="87" customFormat="1" x14ac:dyDescent="0.25">
      <c r="A216" s="105" t="s">
        <v>374</v>
      </c>
      <c r="B216" s="405" t="s">
        <v>156</v>
      </c>
      <c r="C216" s="406"/>
      <c r="D216" s="406"/>
      <c r="E216" s="406"/>
      <c r="F216" s="406"/>
      <c r="G216" s="406"/>
      <c r="H216" s="406"/>
      <c r="I216" s="407"/>
    </row>
    <row r="217" spans="1:9" s="126" customFormat="1" outlineLevel="1" x14ac:dyDescent="0.25">
      <c r="A217" s="106"/>
      <c r="B217" s="408" t="s">
        <v>145</v>
      </c>
      <c r="C217" s="409"/>
      <c r="D217" s="409"/>
      <c r="E217" s="409"/>
      <c r="F217" s="409"/>
      <c r="G217" s="409"/>
      <c r="H217" s="409"/>
      <c r="I217" s="410"/>
    </row>
    <row r="218" spans="1:9" s="126" customFormat="1" outlineLevel="2" x14ac:dyDescent="0.25">
      <c r="A218" s="106"/>
      <c r="B218" s="402" t="s">
        <v>402</v>
      </c>
      <c r="C218" s="403"/>
      <c r="D218" s="403"/>
      <c r="E218" s="403"/>
      <c r="F218" s="403"/>
      <c r="G218" s="403"/>
      <c r="H218" s="403"/>
      <c r="I218" s="404"/>
    </row>
    <row r="219" spans="1:9" s="126" customFormat="1" ht="27" outlineLevel="2" x14ac:dyDescent="0.25">
      <c r="A219" s="106"/>
      <c r="B219" s="108" t="s">
        <v>412</v>
      </c>
      <c r="C219" s="339" t="s">
        <v>413</v>
      </c>
      <c r="D219" s="339">
        <v>5.8</v>
      </c>
      <c r="E219" s="339">
        <v>0.3</v>
      </c>
      <c r="F219" s="339">
        <v>0.25</v>
      </c>
      <c r="G219" s="339">
        <v>0</v>
      </c>
      <c r="H219" s="109">
        <f>G219/E219</f>
        <v>0</v>
      </c>
      <c r="I219" s="88" t="s">
        <v>438</v>
      </c>
    </row>
    <row r="220" spans="1:9" s="126" customFormat="1" ht="27" outlineLevel="2" x14ac:dyDescent="0.25">
      <c r="A220" s="106"/>
      <c r="B220" s="108" t="s">
        <v>414</v>
      </c>
      <c r="C220" s="339" t="s">
        <v>415</v>
      </c>
      <c r="D220" s="339">
        <v>706.81</v>
      </c>
      <c r="E220" s="339">
        <v>706.81</v>
      </c>
      <c r="F220" s="339">
        <v>286</v>
      </c>
      <c r="G220" s="339">
        <v>286</v>
      </c>
      <c r="H220" s="109">
        <f t="shared" ref="H220:H222" si="17">G220/E220</f>
        <v>0.40463490895714549</v>
      </c>
      <c r="I220" s="88" t="s">
        <v>438</v>
      </c>
    </row>
    <row r="221" spans="1:9" s="126" customFormat="1" ht="27" outlineLevel="2" x14ac:dyDescent="0.25">
      <c r="A221" s="106"/>
      <c r="B221" s="108" t="s">
        <v>416</v>
      </c>
      <c r="C221" s="339" t="s">
        <v>436</v>
      </c>
      <c r="D221" s="339">
        <v>800</v>
      </c>
      <c r="E221" s="339">
        <v>800</v>
      </c>
      <c r="F221" s="339">
        <v>1461.4</v>
      </c>
      <c r="G221" s="339">
        <v>522.4</v>
      </c>
      <c r="H221" s="127">
        <f t="shared" si="17"/>
        <v>0.65300000000000002</v>
      </c>
      <c r="I221" s="88" t="s">
        <v>438</v>
      </c>
    </row>
    <row r="222" spans="1:9" s="126" customFormat="1" ht="42" customHeight="1" outlineLevel="2" x14ac:dyDescent="0.25">
      <c r="A222" s="106"/>
      <c r="B222" s="108" t="s">
        <v>417</v>
      </c>
      <c r="C222" s="339" t="s">
        <v>389</v>
      </c>
      <c r="D222" s="339">
        <v>0</v>
      </c>
      <c r="E222" s="339">
        <v>1</v>
      </c>
      <c r="F222" s="339">
        <v>0</v>
      </c>
      <c r="G222" s="339">
        <v>0</v>
      </c>
      <c r="H222" s="109">
        <f t="shared" si="17"/>
        <v>0</v>
      </c>
      <c r="I222" s="88" t="s">
        <v>438</v>
      </c>
    </row>
    <row r="223" spans="1:9" s="126" customFormat="1" outlineLevel="2" x14ac:dyDescent="0.25">
      <c r="A223" s="106"/>
      <c r="B223" s="402" t="s">
        <v>391</v>
      </c>
      <c r="C223" s="403"/>
      <c r="D223" s="403"/>
      <c r="E223" s="403"/>
      <c r="F223" s="403"/>
      <c r="G223" s="403"/>
      <c r="H223" s="403"/>
      <c r="I223" s="404"/>
    </row>
    <row r="224" spans="1:9" s="126" customFormat="1" ht="32.25" customHeight="1" outlineLevel="2" x14ac:dyDescent="0.25">
      <c r="A224" s="106"/>
      <c r="B224" s="128" t="s">
        <v>418</v>
      </c>
      <c r="C224" s="339" t="s">
        <v>389</v>
      </c>
      <c r="D224" s="339">
        <v>15</v>
      </c>
      <c r="E224" s="339">
        <v>14</v>
      </c>
      <c r="F224" s="339">
        <v>19</v>
      </c>
      <c r="G224" s="339">
        <v>4</v>
      </c>
      <c r="H224" s="127">
        <f>G224/E224</f>
        <v>0.2857142857142857</v>
      </c>
      <c r="I224" s="88"/>
    </row>
    <row r="225" spans="1:9" s="126" customFormat="1" outlineLevel="1" x14ac:dyDescent="0.25">
      <c r="A225" s="106"/>
      <c r="B225" s="408" t="s">
        <v>150</v>
      </c>
      <c r="C225" s="409"/>
      <c r="D225" s="409"/>
      <c r="E225" s="409"/>
      <c r="F225" s="409"/>
      <c r="G225" s="409"/>
      <c r="H225" s="409"/>
      <c r="I225" s="410"/>
    </row>
    <row r="226" spans="1:9" s="126" customFormat="1" outlineLevel="2" x14ac:dyDescent="0.25">
      <c r="A226" s="106"/>
      <c r="B226" s="402" t="s">
        <v>402</v>
      </c>
      <c r="C226" s="403"/>
      <c r="D226" s="403"/>
      <c r="E226" s="403"/>
      <c r="F226" s="403"/>
      <c r="G226" s="403"/>
      <c r="H226" s="403"/>
      <c r="I226" s="404"/>
    </row>
    <row r="227" spans="1:9" s="126" customFormat="1" ht="27" outlineLevel="2" x14ac:dyDescent="0.25">
      <c r="A227" s="106"/>
      <c r="B227" s="128" t="s">
        <v>419</v>
      </c>
      <c r="C227" s="339" t="s">
        <v>420</v>
      </c>
      <c r="D227" s="339">
        <v>8200</v>
      </c>
      <c r="E227" s="339">
        <v>3500</v>
      </c>
      <c r="F227" s="339">
        <v>5250</v>
      </c>
      <c r="G227" s="339">
        <v>1750</v>
      </c>
      <c r="H227" s="109">
        <f>G227/E227</f>
        <v>0.5</v>
      </c>
      <c r="I227" s="88" t="s">
        <v>438</v>
      </c>
    </row>
    <row r="228" spans="1:9" s="126" customFormat="1" outlineLevel="2" x14ac:dyDescent="0.25">
      <c r="A228" s="106"/>
      <c r="B228" s="402" t="s">
        <v>407</v>
      </c>
      <c r="C228" s="403"/>
      <c r="D228" s="403"/>
      <c r="E228" s="403"/>
      <c r="F228" s="403"/>
      <c r="G228" s="403"/>
      <c r="H228" s="403"/>
      <c r="I228" s="404"/>
    </row>
    <row r="229" spans="1:9" s="126" customFormat="1" ht="40.5" outlineLevel="2" x14ac:dyDescent="0.25">
      <c r="A229" s="106"/>
      <c r="B229" s="128" t="s">
        <v>421</v>
      </c>
      <c r="C229" s="339" t="s">
        <v>332</v>
      </c>
      <c r="D229" s="339">
        <v>3.6</v>
      </c>
      <c r="E229" s="339">
        <v>0.6</v>
      </c>
      <c r="F229" s="339">
        <v>21.2</v>
      </c>
      <c r="G229" s="339">
        <v>0.3</v>
      </c>
      <c r="H229" s="109">
        <f>G229/E229</f>
        <v>0.5</v>
      </c>
      <c r="I229" s="88"/>
    </row>
    <row r="230" spans="1:9" s="126" customFormat="1" outlineLevel="1" x14ac:dyDescent="0.25">
      <c r="A230" s="106"/>
      <c r="B230" s="408" t="s">
        <v>151</v>
      </c>
      <c r="C230" s="409"/>
      <c r="D230" s="409"/>
      <c r="E230" s="409"/>
      <c r="F230" s="409"/>
      <c r="G230" s="409"/>
      <c r="H230" s="409"/>
      <c r="I230" s="410"/>
    </row>
    <row r="231" spans="1:9" s="126" customFormat="1" outlineLevel="2" x14ac:dyDescent="0.25">
      <c r="A231" s="106"/>
      <c r="B231" s="402" t="s">
        <v>402</v>
      </c>
      <c r="C231" s="403"/>
      <c r="D231" s="403"/>
      <c r="E231" s="403"/>
      <c r="F231" s="403"/>
      <c r="G231" s="403"/>
      <c r="H231" s="403"/>
      <c r="I231" s="404"/>
    </row>
    <row r="232" spans="1:9" s="126" customFormat="1" ht="67.5" outlineLevel="2" x14ac:dyDescent="0.25">
      <c r="A232" s="106"/>
      <c r="B232" s="108" t="s">
        <v>422</v>
      </c>
      <c r="C232" s="339" t="s">
        <v>420</v>
      </c>
      <c r="D232" s="339">
        <v>6000</v>
      </c>
      <c r="E232" s="339">
        <v>7400</v>
      </c>
      <c r="F232" s="339" t="s">
        <v>423</v>
      </c>
      <c r="G232" s="339">
        <v>0</v>
      </c>
      <c r="H232" s="109">
        <f>G232/E232</f>
        <v>0</v>
      </c>
      <c r="I232" s="88" t="s">
        <v>438</v>
      </c>
    </row>
    <row r="233" spans="1:9" s="126" customFormat="1" outlineLevel="2" x14ac:dyDescent="0.25">
      <c r="A233" s="106"/>
      <c r="B233" s="402" t="s">
        <v>407</v>
      </c>
      <c r="C233" s="403"/>
      <c r="D233" s="403"/>
      <c r="E233" s="403"/>
      <c r="F233" s="403"/>
      <c r="G233" s="403"/>
      <c r="H233" s="403"/>
      <c r="I233" s="89"/>
    </row>
    <row r="234" spans="1:9" s="126" customFormat="1" ht="27" outlineLevel="2" x14ac:dyDescent="0.25">
      <c r="A234" s="106"/>
      <c r="B234" s="108" t="s">
        <v>424</v>
      </c>
      <c r="C234" s="339" t="s">
        <v>425</v>
      </c>
      <c r="D234" s="339">
        <v>35</v>
      </c>
      <c r="E234" s="339">
        <v>43</v>
      </c>
      <c r="F234" s="339">
        <v>41</v>
      </c>
      <c r="G234" s="339">
        <v>0</v>
      </c>
      <c r="H234" s="109">
        <f>G234/E234</f>
        <v>0</v>
      </c>
      <c r="I234" s="88"/>
    </row>
    <row r="235" spans="1:9" s="126" customFormat="1" outlineLevel="1" x14ac:dyDescent="0.25">
      <c r="A235" s="106"/>
      <c r="B235" s="408" t="s">
        <v>437</v>
      </c>
      <c r="C235" s="409"/>
      <c r="D235" s="409"/>
      <c r="E235" s="409"/>
      <c r="F235" s="409"/>
      <c r="G235" s="409"/>
      <c r="H235" s="409"/>
      <c r="I235" s="410"/>
    </row>
    <row r="236" spans="1:9" s="107" customFormat="1" outlineLevel="2" x14ac:dyDescent="0.25">
      <c r="A236" s="106"/>
      <c r="B236" s="402" t="s">
        <v>402</v>
      </c>
      <c r="C236" s="403"/>
      <c r="D236" s="403"/>
      <c r="E236" s="403"/>
      <c r="F236" s="403"/>
      <c r="G236" s="403"/>
      <c r="H236" s="403"/>
      <c r="I236" s="404"/>
    </row>
    <row r="237" spans="1:9" s="107" customFormat="1" ht="27" outlineLevel="2" x14ac:dyDescent="0.25">
      <c r="A237" s="106"/>
      <c r="B237" s="108" t="s">
        <v>426</v>
      </c>
      <c r="C237" s="339" t="s">
        <v>389</v>
      </c>
      <c r="D237" s="339">
        <v>701</v>
      </c>
      <c r="E237" s="339">
        <v>705</v>
      </c>
      <c r="F237" s="339">
        <v>705</v>
      </c>
      <c r="G237" s="339">
        <v>705</v>
      </c>
      <c r="H237" s="127">
        <f>G237/E237</f>
        <v>1</v>
      </c>
      <c r="I237" s="88" t="s">
        <v>438</v>
      </c>
    </row>
    <row r="238" spans="1:9" s="107" customFormat="1" ht="27" outlineLevel="2" x14ac:dyDescent="0.25">
      <c r="A238" s="106"/>
      <c r="B238" s="108" t="s">
        <v>427</v>
      </c>
      <c r="C238" s="339" t="s">
        <v>389</v>
      </c>
      <c r="D238" s="339">
        <v>4</v>
      </c>
      <c r="E238" s="339">
        <v>4</v>
      </c>
      <c r="F238" s="339">
        <v>4</v>
      </c>
      <c r="G238" s="339">
        <v>4</v>
      </c>
      <c r="H238" s="127">
        <f t="shared" ref="H238:H247" si="18">G238/E238</f>
        <v>1</v>
      </c>
      <c r="I238" s="88" t="s">
        <v>438</v>
      </c>
    </row>
    <row r="239" spans="1:9" s="107" customFormat="1" ht="27" outlineLevel="2" x14ac:dyDescent="0.25">
      <c r="A239" s="106"/>
      <c r="B239" s="108" t="s">
        <v>428</v>
      </c>
      <c r="C239" s="339" t="s">
        <v>389</v>
      </c>
      <c r="D239" s="339">
        <v>3</v>
      </c>
      <c r="E239" s="339">
        <v>3</v>
      </c>
      <c r="F239" s="339">
        <v>3</v>
      </c>
      <c r="G239" s="339">
        <v>0</v>
      </c>
      <c r="H239" s="109">
        <f t="shared" si="18"/>
        <v>0</v>
      </c>
      <c r="I239" s="88" t="s">
        <v>438</v>
      </c>
    </row>
    <row r="240" spans="1:9" s="107" customFormat="1" ht="30" outlineLevel="2" x14ac:dyDescent="0.25">
      <c r="A240" s="106"/>
      <c r="B240" s="108" t="s">
        <v>429</v>
      </c>
      <c r="C240" s="339" t="s">
        <v>969</v>
      </c>
      <c r="D240" s="339">
        <v>80</v>
      </c>
      <c r="E240" s="339">
        <v>82</v>
      </c>
      <c r="F240" s="24">
        <v>82</v>
      </c>
      <c r="G240" s="339">
        <v>82</v>
      </c>
      <c r="H240" s="109">
        <f t="shared" si="18"/>
        <v>1</v>
      </c>
      <c r="I240" s="88" t="s">
        <v>438</v>
      </c>
    </row>
    <row r="241" spans="1:9" s="107" customFormat="1" ht="30" outlineLevel="2" x14ac:dyDescent="0.25">
      <c r="A241" s="106"/>
      <c r="B241" s="108" t="s">
        <v>430</v>
      </c>
      <c r="C241" s="339" t="s">
        <v>969</v>
      </c>
      <c r="D241" s="339">
        <v>4.4000000000000004</v>
      </c>
      <c r="E241" s="339">
        <v>4.5</v>
      </c>
      <c r="F241" s="339">
        <v>4.5</v>
      </c>
      <c r="G241" s="339">
        <v>4.5</v>
      </c>
      <c r="H241" s="127">
        <f t="shared" si="18"/>
        <v>1</v>
      </c>
      <c r="I241" s="88" t="s">
        <v>438</v>
      </c>
    </row>
    <row r="242" spans="1:9" s="107" customFormat="1" ht="27" outlineLevel="2" x14ac:dyDescent="0.25">
      <c r="A242" s="106"/>
      <c r="B242" s="108" t="s">
        <v>431</v>
      </c>
      <c r="C242" s="339" t="s">
        <v>389</v>
      </c>
      <c r="D242" s="339">
        <v>4</v>
      </c>
      <c r="E242" s="339">
        <v>12</v>
      </c>
      <c r="F242" s="339">
        <v>5</v>
      </c>
      <c r="G242" s="339">
        <v>1</v>
      </c>
      <c r="H242" s="109">
        <f t="shared" si="18"/>
        <v>8.3333333333333329E-2</v>
      </c>
      <c r="I242" s="88" t="s">
        <v>438</v>
      </c>
    </row>
    <row r="243" spans="1:9" s="107" customFormat="1" ht="27" outlineLevel="2" x14ac:dyDescent="0.25">
      <c r="A243" s="106"/>
      <c r="B243" s="108" t="s">
        <v>432</v>
      </c>
      <c r="C243" s="339" t="s">
        <v>389</v>
      </c>
      <c r="D243" s="339">
        <v>2178</v>
      </c>
      <c r="E243" s="339">
        <v>2202</v>
      </c>
      <c r="F243" s="339">
        <v>2202</v>
      </c>
      <c r="G243" s="339">
        <v>2202</v>
      </c>
      <c r="H243" s="127">
        <f t="shared" si="18"/>
        <v>1</v>
      </c>
      <c r="I243" s="88" t="s">
        <v>438</v>
      </c>
    </row>
    <row r="244" spans="1:9" s="107" customFormat="1" ht="27" outlineLevel="2" x14ac:dyDescent="0.25">
      <c r="A244" s="106"/>
      <c r="B244" s="108" t="s">
        <v>433</v>
      </c>
      <c r="C244" s="24" t="s">
        <v>389</v>
      </c>
      <c r="D244" s="339">
        <v>900</v>
      </c>
      <c r="E244" s="339">
        <v>920</v>
      </c>
      <c r="F244" s="339">
        <v>920</v>
      </c>
      <c r="G244" s="339">
        <v>920</v>
      </c>
      <c r="H244" s="127">
        <f t="shared" si="18"/>
        <v>1</v>
      </c>
      <c r="I244" s="88" t="s">
        <v>438</v>
      </c>
    </row>
    <row r="245" spans="1:9" s="107" customFormat="1" ht="27" outlineLevel="2" x14ac:dyDescent="0.25">
      <c r="A245" s="106"/>
      <c r="B245" s="108" t="s">
        <v>434</v>
      </c>
      <c r="C245" s="339" t="s">
        <v>389</v>
      </c>
      <c r="D245" s="339">
        <v>6</v>
      </c>
      <c r="E245" s="339">
        <v>6</v>
      </c>
      <c r="F245" s="339">
        <v>6</v>
      </c>
      <c r="G245" s="339">
        <v>6</v>
      </c>
      <c r="H245" s="127">
        <f t="shared" si="18"/>
        <v>1</v>
      </c>
      <c r="I245" s="88" t="s">
        <v>438</v>
      </c>
    </row>
    <row r="246" spans="1:9" s="107" customFormat="1" ht="27" outlineLevel="2" x14ac:dyDescent="0.25">
      <c r="A246" s="106"/>
      <c r="B246" s="108" t="s">
        <v>870</v>
      </c>
      <c r="C246" s="339" t="s">
        <v>389</v>
      </c>
      <c r="D246" s="339">
        <v>3</v>
      </c>
      <c r="E246" s="339">
        <v>3</v>
      </c>
      <c r="F246" s="339">
        <v>3</v>
      </c>
      <c r="G246" s="339">
        <v>3</v>
      </c>
      <c r="H246" s="127">
        <f t="shared" si="18"/>
        <v>1</v>
      </c>
      <c r="I246" s="88" t="s">
        <v>438</v>
      </c>
    </row>
    <row r="247" spans="1:9" s="107" customFormat="1" ht="27" outlineLevel="2" x14ac:dyDescent="0.25">
      <c r="A247" s="106"/>
      <c r="B247" s="108" t="s">
        <v>435</v>
      </c>
      <c r="C247" s="339" t="s">
        <v>389</v>
      </c>
      <c r="D247" s="339">
        <v>29</v>
      </c>
      <c r="E247" s="339">
        <v>29</v>
      </c>
      <c r="F247" s="339">
        <v>72</v>
      </c>
      <c r="G247" s="339">
        <v>6</v>
      </c>
      <c r="H247" s="127">
        <f t="shared" si="18"/>
        <v>0.20689655172413793</v>
      </c>
      <c r="I247" s="88" t="s">
        <v>438</v>
      </c>
    </row>
    <row r="248" spans="1:9" s="87" customFormat="1" ht="27.75" customHeight="1" x14ac:dyDescent="0.25">
      <c r="A248" s="105" t="s">
        <v>375</v>
      </c>
      <c r="B248" s="405" t="s">
        <v>206</v>
      </c>
      <c r="C248" s="406"/>
      <c r="D248" s="406"/>
      <c r="E248" s="406"/>
      <c r="F248" s="406"/>
      <c r="G248" s="406"/>
      <c r="H248" s="406"/>
      <c r="I248" s="407"/>
    </row>
    <row r="249" spans="1:9" s="107" customFormat="1" outlineLevel="1" x14ac:dyDescent="0.25">
      <c r="A249" s="106"/>
      <c r="B249" s="424" t="s">
        <v>384</v>
      </c>
      <c r="C249" s="425"/>
      <c r="D249" s="425"/>
      <c r="E249" s="425"/>
      <c r="F249" s="425"/>
      <c r="G249" s="425"/>
      <c r="H249" s="425"/>
      <c r="I249" s="414"/>
    </row>
    <row r="250" spans="1:9" s="107" customFormat="1" ht="54" outlineLevel="1" x14ac:dyDescent="0.25">
      <c r="A250" s="106"/>
      <c r="B250" s="108" t="s">
        <v>650</v>
      </c>
      <c r="C250" s="252" t="s">
        <v>651</v>
      </c>
      <c r="D250" s="252">
        <v>5</v>
      </c>
      <c r="E250" s="252">
        <v>6</v>
      </c>
      <c r="F250" s="252">
        <v>11</v>
      </c>
      <c r="G250" s="252">
        <v>5</v>
      </c>
      <c r="H250" s="127">
        <f>G250/E250</f>
        <v>0.83333333333333337</v>
      </c>
      <c r="I250" s="88" t="s">
        <v>656</v>
      </c>
    </row>
    <row r="251" spans="1:9" s="107" customFormat="1" ht="27" outlineLevel="1" x14ac:dyDescent="0.25">
      <c r="A251" s="106"/>
      <c r="B251" s="108" t="s">
        <v>652</v>
      </c>
      <c r="C251" s="252" t="s">
        <v>651</v>
      </c>
      <c r="D251" s="252">
        <v>0</v>
      </c>
      <c r="E251" s="252">
        <v>1.5</v>
      </c>
      <c r="F251" s="252">
        <v>3.6</v>
      </c>
      <c r="G251" s="252">
        <v>3.6</v>
      </c>
      <c r="H251" s="109">
        <f>G251/E251</f>
        <v>2.4</v>
      </c>
      <c r="I251" s="88" t="s">
        <v>657</v>
      </c>
    </row>
    <row r="252" spans="1:9" s="107" customFormat="1" ht="27" outlineLevel="1" x14ac:dyDescent="0.25">
      <c r="A252" s="106"/>
      <c r="B252" s="108" t="s">
        <v>653</v>
      </c>
      <c r="C252" s="252" t="s">
        <v>332</v>
      </c>
      <c r="D252" s="252">
        <v>100</v>
      </c>
      <c r="E252" s="252">
        <v>100</v>
      </c>
      <c r="F252" s="252">
        <v>100</v>
      </c>
      <c r="G252" s="252">
        <v>100</v>
      </c>
      <c r="H252" s="109">
        <f>G252/E252</f>
        <v>1</v>
      </c>
      <c r="I252" s="88" t="s">
        <v>656</v>
      </c>
    </row>
    <row r="253" spans="1:9" s="107" customFormat="1" ht="27" outlineLevel="1" x14ac:dyDescent="0.25">
      <c r="A253" s="106"/>
      <c r="B253" s="108" t="s">
        <v>654</v>
      </c>
      <c r="C253" s="252" t="s">
        <v>332</v>
      </c>
      <c r="D253" s="252">
        <v>100</v>
      </c>
      <c r="E253" s="252">
        <v>100</v>
      </c>
      <c r="F253" s="252">
        <v>100</v>
      </c>
      <c r="G253" s="252">
        <v>100</v>
      </c>
      <c r="H253" s="109">
        <f>G253/E253</f>
        <v>1</v>
      </c>
      <c r="I253" s="88" t="s">
        <v>656</v>
      </c>
    </row>
    <row r="254" spans="1:9" s="107" customFormat="1" ht="40.5" outlineLevel="1" x14ac:dyDescent="0.25">
      <c r="A254" s="106"/>
      <c r="B254" s="108" t="s">
        <v>655</v>
      </c>
      <c r="C254" s="252" t="s">
        <v>332</v>
      </c>
      <c r="D254" s="252">
        <v>9.5</v>
      </c>
      <c r="E254" s="252">
        <v>10</v>
      </c>
      <c r="F254" s="252">
        <v>13</v>
      </c>
      <c r="G254" s="252">
        <v>13</v>
      </c>
      <c r="H254" s="109">
        <f t="shared" ref="H254" si="19">G254/E254</f>
        <v>1.3</v>
      </c>
      <c r="I254" s="88" t="s">
        <v>657</v>
      </c>
    </row>
    <row r="255" spans="1:9" s="107" customFormat="1" outlineLevel="1" x14ac:dyDescent="0.25">
      <c r="A255" s="106"/>
      <c r="B255" s="424" t="s">
        <v>391</v>
      </c>
      <c r="C255" s="425"/>
      <c r="D255" s="425"/>
      <c r="E255" s="425"/>
      <c r="F255" s="425"/>
      <c r="G255" s="425"/>
      <c r="H255" s="425"/>
      <c r="I255" s="414"/>
    </row>
    <row r="256" spans="1:9" s="107" customFormat="1" ht="40.5" outlineLevel="1" x14ac:dyDescent="0.25">
      <c r="A256" s="106"/>
      <c r="B256" s="108" t="s">
        <v>658</v>
      </c>
      <c r="C256" s="252" t="s">
        <v>651</v>
      </c>
      <c r="D256" s="89">
        <v>0</v>
      </c>
      <c r="E256" s="89">
        <v>0</v>
      </c>
      <c r="F256" s="89">
        <v>0</v>
      </c>
      <c r="G256" s="89">
        <v>0</v>
      </c>
      <c r="H256" s="109" t="s">
        <v>444</v>
      </c>
      <c r="I256" s="88" t="s">
        <v>657</v>
      </c>
    </row>
    <row r="257" spans="1:9" s="107" customFormat="1" ht="27" outlineLevel="1" x14ac:dyDescent="0.25">
      <c r="A257" s="106"/>
      <c r="B257" s="108" t="s">
        <v>660</v>
      </c>
      <c r="C257" s="252" t="s">
        <v>651</v>
      </c>
      <c r="D257" s="252">
        <v>99</v>
      </c>
      <c r="E257" s="252">
        <v>95.5</v>
      </c>
      <c r="F257" s="252">
        <v>89</v>
      </c>
      <c r="G257" s="252">
        <v>89</v>
      </c>
      <c r="H257" s="127">
        <f>G257/E257</f>
        <v>0.93193717277486909</v>
      </c>
      <c r="I257" s="88" t="s">
        <v>657</v>
      </c>
    </row>
    <row r="258" spans="1:9" s="107" customFormat="1" ht="27" outlineLevel="1" x14ac:dyDescent="0.25">
      <c r="A258" s="106"/>
      <c r="B258" s="108" t="s">
        <v>661</v>
      </c>
      <c r="C258" s="252" t="s">
        <v>332</v>
      </c>
      <c r="D258" s="252">
        <v>23</v>
      </c>
      <c r="E258" s="252">
        <v>18.3</v>
      </c>
      <c r="F258" s="252">
        <v>16.100000000000001</v>
      </c>
      <c r="G258" s="252">
        <v>16.100000000000001</v>
      </c>
      <c r="H258" s="127">
        <f>G258/E258</f>
        <v>0.87978142076502741</v>
      </c>
      <c r="I258" s="88" t="s">
        <v>657</v>
      </c>
    </row>
    <row r="259" spans="1:9" s="107" customFormat="1" ht="27" outlineLevel="1" x14ac:dyDescent="0.25">
      <c r="A259" s="106"/>
      <c r="B259" s="108" t="s">
        <v>659</v>
      </c>
      <c r="C259" s="252" t="s">
        <v>651</v>
      </c>
      <c r="D259" s="252">
        <v>27</v>
      </c>
      <c r="E259" s="252">
        <v>26</v>
      </c>
      <c r="F259" s="252">
        <v>11</v>
      </c>
      <c r="G259" s="252">
        <v>11</v>
      </c>
      <c r="H259" s="127">
        <f>G259/E259</f>
        <v>0.42307692307692307</v>
      </c>
      <c r="I259" s="88" t="s">
        <v>657</v>
      </c>
    </row>
    <row r="260" spans="1:9" s="87" customFormat="1" ht="30.75" customHeight="1" x14ac:dyDescent="0.25">
      <c r="A260" s="105" t="s">
        <v>376</v>
      </c>
      <c r="B260" s="405" t="s">
        <v>164</v>
      </c>
      <c r="C260" s="406"/>
      <c r="D260" s="406"/>
      <c r="E260" s="406"/>
      <c r="F260" s="406"/>
      <c r="G260" s="406"/>
      <c r="H260" s="406"/>
      <c r="I260" s="407"/>
    </row>
    <row r="261" spans="1:9" s="87" customFormat="1" outlineLevel="1" x14ac:dyDescent="0.25">
      <c r="A261" s="89"/>
      <c r="B261" s="408" t="s">
        <v>662</v>
      </c>
      <c r="C261" s="409"/>
      <c r="D261" s="409"/>
      <c r="E261" s="409"/>
      <c r="F261" s="409"/>
      <c r="G261" s="409"/>
      <c r="H261" s="409"/>
      <c r="I261" s="410"/>
    </row>
    <row r="262" spans="1:9" s="87" customFormat="1" outlineLevel="2" x14ac:dyDescent="0.25">
      <c r="A262" s="136"/>
      <c r="B262" s="412" t="s">
        <v>384</v>
      </c>
      <c r="C262" s="413"/>
      <c r="D262" s="413"/>
      <c r="E262" s="413"/>
      <c r="F262" s="413"/>
      <c r="G262" s="413"/>
      <c r="H262" s="413"/>
      <c r="I262" s="414"/>
    </row>
    <row r="263" spans="1:9" s="87" customFormat="1" ht="40.5" outlineLevel="2" x14ac:dyDescent="0.25">
      <c r="A263" s="136"/>
      <c r="B263" s="128" t="s">
        <v>664</v>
      </c>
      <c r="C263" s="252" t="s">
        <v>332</v>
      </c>
      <c r="D263" s="252">
        <v>100</v>
      </c>
      <c r="E263" s="252">
        <v>-34</v>
      </c>
      <c r="F263" s="252">
        <v>-20</v>
      </c>
      <c r="G263" s="252">
        <v>-10</v>
      </c>
      <c r="H263" s="93">
        <f t="shared" ref="H263:H264" si="20">G263/E263</f>
        <v>0.29411764705882354</v>
      </c>
      <c r="I263" s="88"/>
    </row>
    <row r="264" spans="1:9" s="87" customFormat="1" ht="40.5" outlineLevel="2" x14ac:dyDescent="0.25">
      <c r="A264" s="136"/>
      <c r="B264" s="128" t="s">
        <v>663</v>
      </c>
      <c r="C264" s="252" t="s">
        <v>332</v>
      </c>
      <c r="D264" s="252">
        <v>49.5</v>
      </c>
      <c r="E264" s="252">
        <v>100</v>
      </c>
      <c r="F264" s="252">
        <v>90</v>
      </c>
      <c r="G264" s="252">
        <v>10</v>
      </c>
      <c r="H264" s="93">
        <f t="shared" si="20"/>
        <v>0.1</v>
      </c>
      <c r="I264" s="88"/>
    </row>
    <row r="265" spans="1:9" s="87" customFormat="1" outlineLevel="2" x14ac:dyDescent="0.25">
      <c r="A265" s="89"/>
      <c r="B265" s="412" t="s">
        <v>391</v>
      </c>
      <c r="C265" s="413"/>
      <c r="D265" s="413"/>
      <c r="E265" s="413"/>
      <c r="F265" s="413"/>
      <c r="G265" s="413"/>
      <c r="H265" s="413"/>
      <c r="I265" s="415"/>
    </row>
    <row r="266" spans="1:9" s="87" customFormat="1" ht="27" outlineLevel="2" x14ac:dyDescent="0.25">
      <c r="A266" s="253"/>
      <c r="B266" s="143" t="s">
        <v>665</v>
      </c>
      <c r="C266" s="252" t="s">
        <v>389</v>
      </c>
      <c r="D266" s="252">
        <v>6</v>
      </c>
      <c r="E266" s="252">
        <v>4</v>
      </c>
      <c r="F266" s="252">
        <v>1</v>
      </c>
      <c r="G266" s="252">
        <v>1</v>
      </c>
      <c r="H266" s="93">
        <f>G266/E266</f>
        <v>0.25</v>
      </c>
      <c r="I266" s="88"/>
    </row>
    <row r="267" spans="1:9" s="87" customFormat="1" ht="30" customHeight="1" outlineLevel="1" x14ac:dyDescent="0.25">
      <c r="A267" s="89"/>
      <c r="B267" s="408" t="s">
        <v>666</v>
      </c>
      <c r="C267" s="409"/>
      <c r="D267" s="409"/>
      <c r="E267" s="409"/>
      <c r="F267" s="409"/>
      <c r="G267" s="409"/>
      <c r="H267" s="409"/>
      <c r="I267" s="410"/>
    </row>
    <row r="268" spans="1:9" s="87" customFormat="1" outlineLevel="2" x14ac:dyDescent="0.25">
      <c r="A268" s="89"/>
      <c r="B268" s="412" t="s">
        <v>384</v>
      </c>
      <c r="C268" s="413"/>
      <c r="D268" s="413"/>
      <c r="E268" s="413"/>
      <c r="F268" s="413"/>
      <c r="G268" s="413"/>
      <c r="H268" s="413"/>
      <c r="I268" s="415"/>
    </row>
    <row r="269" spans="1:9" s="87" customFormat="1" ht="40.5" outlineLevel="2" x14ac:dyDescent="0.25">
      <c r="A269" s="253"/>
      <c r="B269" s="143" t="s">
        <v>667</v>
      </c>
      <c r="C269" s="252" t="s">
        <v>332</v>
      </c>
      <c r="D269" s="252">
        <v>50</v>
      </c>
      <c r="E269" s="252">
        <v>99</v>
      </c>
      <c r="F269" s="252">
        <v>74</v>
      </c>
      <c r="G269" s="252">
        <v>0</v>
      </c>
      <c r="H269" s="93">
        <f t="shared" ref="H269:H270" si="21">G269/E269</f>
        <v>0</v>
      </c>
      <c r="I269" s="255"/>
    </row>
    <row r="270" spans="1:9" s="87" customFormat="1" ht="27" outlineLevel="2" x14ac:dyDescent="0.25">
      <c r="A270" s="253"/>
      <c r="B270" s="143" t="s">
        <v>668</v>
      </c>
      <c r="C270" s="252" t="s">
        <v>332</v>
      </c>
      <c r="D270" s="252">
        <v>47</v>
      </c>
      <c r="E270" s="252">
        <v>60</v>
      </c>
      <c r="F270" s="252">
        <v>52</v>
      </c>
      <c r="G270" s="252">
        <v>0</v>
      </c>
      <c r="H270" s="93">
        <f t="shared" si="21"/>
        <v>0</v>
      </c>
      <c r="I270" s="255"/>
    </row>
    <row r="271" spans="1:9" s="87" customFormat="1" ht="54" outlineLevel="2" x14ac:dyDescent="0.25">
      <c r="A271" s="253"/>
      <c r="B271" s="143" t="s">
        <v>669</v>
      </c>
      <c r="C271" s="252" t="s">
        <v>332</v>
      </c>
      <c r="D271" s="252">
        <v>90</v>
      </c>
      <c r="E271" s="252">
        <v>94</v>
      </c>
      <c r="F271" s="252">
        <v>90</v>
      </c>
      <c r="G271" s="252">
        <v>0</v>
      </c>
      <c r="H271" s="93">
        <f>G271/E271</f>
        <v>0</v>
      </c>
      <c r="I271" s="255"/>
    </row>
    <row r="272" spans="1:9" s="87" customFormat="1" ht="40.5" outlineLevel="2" x14ac:dyDescent="0.25">
      <c r="A272" s="253"/>
      <c r="B272" s="143" t="s">
        <v>670</v>
      </c>
      <c r="C272" s="252" t="s">
        <v>332</v>
      </c>
      <c r="D272" s="252">
        <v>0</v>
      </c>
      <c r="E272" s="252">
        <v>100</v>
      </c>
      <c r="F272" s="252">
        <v>150</v>
      </c>
      <c r="G272" s="24">
        <v>100</v>
      </c>
      <c r="H272" s="93">
        <f>G272/E272</f>
        <v>1</v>
      </c>
      <c r="I272" s="88"/>
    </row>
    <row r="273" spans="1:9" s="87" customFormat="1" outlineLevel="2" x14ac:dyDescent="0.25">
      <c r="A273" s="136"/>
      <c r="B273" s="412" t="s">
        <v>391</v>
      </c>
      <c r="C273" s="413"/>
      <c r="D273" s="413"/>
      <c r="E273" s="413"/>
      <c r="F273" s="413"/>
      <c r="G273" s="413"/>
      <c r="H273" s="413"/>
      <c r="I273" s="415"/>
    </row>
    <row r="274" spans="1:9" s="87" customFormat="1" ht="27" outlineLevel="2" x14ac:dyDescent="0.25">
      <c r="A274" s="136"/>
      <c r="B274" s="143" t="s">
        <v>671</v>
      </c>
      <c r="C274" s="252" t="s">
        <v>332</v>
      </c>
      <c r="D274" s="252">
        <v>50</v>
      </c>
      <c r="E274" s="252">
        <v>99</v>
      </c>
      <c r="F274" s="252">
        <v>74</v>
      </c>
      <c r="G274" s="252">
        <v>0</v>
      </c>
      <c r="H274" s="93">
        <f t="shared" ref="H274:H275" si="22">G274/E274</f>
        <v>0</v>
      </c>
      <c r="I274" s="255"/>
    </row>
    <row r="275" spans="1:9" s="87" customFormat="1" ht="27" outlineLevel="2" x14ac:dyDescent="0.25">
      <c r="A275" s="136"/>
      <c r="B275" s="143" t="s">
        <v>668</v>
      </c>
      <c r="C275" s="252" t="s">
        <v>332</v>
      </c>
      <c r="D275" s="252">
        <v>47</v>
      </c>
      <c r="E275" s="252">
        <v>60</v>
      </c>
      <c r="F275" s="252">
        <v>52</v>
      </c>
      <c r="G275" s="252">
        <v>0</v>
      </c>
      <c r="H275" s="93">
        <f t="shared" si="22"/>
        <v>0</v>
      </c>
      <c r="I275" s="255"/>
    </row>
    <row r="276" spans="1:9" s="87" customFormat="1" ht="54" outlineLevel="2" x14ac:dyDescent="0.25">
      <c r="A276" s="89"/>
      <c r="B276" s="143" t="s">
        <v>669</v>
      </c>
      <c r="C276" s="252" t="s">
        <v>332</v>
      </c>
      <c r="D276" s="252">
        <v>90</v>
      </c>
      <c r="E276" s="252">
        <v>94</v>
      </c>
      <c r="F276" s="252">
        <v>90</v>
      </c>
      <c r="G276" s="252">
        <v>0</v>
      </c>
      <c r="H276" s="93">
        <f>G276/E276</f>
        <v>0</v>
      </c>
      <c r="I276" s="88"/>
    </row>
    <row r="277" spans="1:9" s="87" customFormat="1" x14ac:dyDescent="0.25">
      <c r="A277" s="105" t="s">
        <v>377</v>
      </c>
      <c r="B277" s="405" t="s">
        <v>326</v>
      </c>
      <c r="C277" s="406"/>
      <c r="D277" s="406"/>
      <c r="E277" s="406"/>
      <c r="F277" s="406"/>
      <c r="G277" s="406"/>
      <c r="H277" s="406"/>
      <c r="I277" s="407"/>
    </row>
    <row r="278" spans="1:9" s="107" customFormat="1" outlineLevel="1" x14ac:dyDescent="0.25">
      <c r="A278" s="106"/>
      <c r="B278" s="424" t="s">
        <v>384</v>
      </c>
      <c r="C278" s="425"/>
      <c r="D278" s="425"/>
      <c r="E278" s="425"/>
      <c r="F278" s="425"/>
      <c r="G278" s="425"/>
      <c r="H278" s="425"/>
      <c r="I278" s="414"/>
    </row>
    <row r="279" spans="1:9" s="107" customFormat="1" ht="40.5" outlineLevel="1" x14ac:dyDescent="0.25">
      <c r="A279" s="106"/>
      <c r="B279" s="108" t="s">
        <v>581</v>
      </c>
      <c r="C279" s="318" t="s">
        <v>882</v>
      </c>
      <c r="D279" s="318">
        <v>2500</v>
      </c>
      <c r="E279" s="318">
        <v>5134</v>
      </c>
      <c r="F279" s="318">
        <v>5138</v>
      </c>
      <c r="G279" s="318">
        <v>504</v>
      </c>
      <c r="H279" s="109">
        <f>G279/E279</f>
        <v>9.8169068952084146E-2</v>
      </c>
      <c r="I279" s="88"/>
    </row>
    <row r="280" spans="1:9" s="107" customFormat="1" ht="40.5" outlineLevel="1" x14ac:dyDescent="0.25">
      <c r="A280" s="106"/>
      <c r="B280" s="108" t="s">
        <v>582</v>
      </c>
      <c r="C280" s="318" t="s">
        <v>583</v>
      </c>
      <c r="D280" s="318">
        <v>11</v>
      </c>
      <c r="E280" s="318">
        <v>27</v>
      </c>
      <c r="F280" s="318">
        <v>27</v>
      </c>
      <c r="G280" s="318">
        <v>12</v>
      </c>
      <c r="H280" s="109">
        <f>G280/E280</f>
        <v>0.44444444444444442</v>
      </c>
      <c r="I280" s="88"/>
    </row>
    <row r="281" spans="1:9" s="107" customFormat="1" ht="54" outlineLevel="1" x14ac:dyDescent="0.25">
      <c r="A281" s="106"/>
      <c r="B281" s="108" t="s">
        <v>584</v>
      </c>
      <c r="C281" s="318" t="s">
        <v>332</v>
      </c>
      <c r="D281" s="318">
        <v>25</v>
      </c>
      <c r="E281" s="318">
        <v>27</v>
      </c>
      <c r="F281" s="318">
        <v>27</v>
      </c>
      <c r="G281" s="318">
        <v>27</v>
      </c>
      <c r="H281" s="109">
        <f t="shared" ref="H281" si="23">G281/E281</f>
        <v>1</v>
      </c>
      <c r="I281" s="88"/>
    </row>
    <row r="282" spans="1:9" s="107" customFormat="1" outlineLevel="1" x14ac:dyDescent="0.25">
      <c r="A282" s="106"/>
      <c r="B282" s="424" t="s">
        <v>391</v>
      </c>
      <c r="C282" s="425"/>
      <c r="D282" s="425"/>
      <c r="E282" s="425"/>
      <c r="F282" s="425"/>
      <c r="G282" s="425"/>
      <c r="H282" s="425"/>
      <c r="I282" s="414"/>
    </row>
    <row r="283" spans="1:9" s="107" customFormat="1" ht="40.5" outlineLevel="1" x14ac:dyDescent="0.25">
      <c r="A283" s="106"/>
      <c r="B283" s="108" t="s">
        <v>585</v>
      </c>
      <c r="C283" s="318" t="s">
        <v>586</v>
      </c>
      <c r="D283" s="318">
        <v>0</v>
      </c>
      <c r="E283" s="318">
        <v>0</v>
      </c>
      <c r="F283" s="318">
        <v>0</v>
      </c>
      <c r="G283" s="318">
        <v>0</v>
      </c>
      <c r="H283" s="109" t="s">
        <v>444</v>
      </c>
      <c r="I283" s="88"/>
    </row>
    <row r="284" spans="1:9" s="107" customFormat="1" ht="27" outlineLevel="1" x14ac:dyDescent="0.25">
      <c r="A284" s="106"/>
      <c r="B284" s="108" t="s">
        <v>587</v>
      </c>
      <c r="C284" s="318" t="s">
        <v>332</v>
      </c>
      <c r="D284" s="318">
        <v>43</v>
      </c>
      <c r="E284" s="318">
        <v>43</v>
      </c>
      <c r="F284" s="318">
        <v>43</v>
      </c>
      <c r="G284" s="318">
        <v>43</v>
      </c>
      <c r="H284" s="109">
        <f>G284/E284</f>
        <v>1</v>
      </c>
      <c r="I284" s="88"/>
    </row>
    <row r="285" spans="1:9" s="107" customFormat="1" ht="27" outlineLevel="1" x14ac:dyDescent="0.25">
      <c r="A285" s="106"/>
      <c r="B285" s="108" t="s">
        <v>588</v>
      </c>
      <c r="C285" s="318" t="s">
        <v>332</v>
      </c>
      <c r="D285" s="318">
        <v>0</v>
      </c>
      <c r="E285" s="318">
        <v>0</v>
      </c>
      <c r="F285" s="318">
        <v>0</v>
      </c>
      <c r="G285" s="318">
        <v>0</v>
      </c>
      <c r="H285" s="109" t="s">
        <v>444</v>
      </c>
      <c r="I285" s="88"/>
    </row>
    <row r="286" spans="1:9" s="87" customFormat="1" ht="12.75" customHeight="1" x14ac:dyDescent="0.25">
      <c r="A286" s="105" t="s">
        <v>378</v>
      </c>
      <c r="B286" s="405" t="s">
        <v>965</v>
      </c>
      <c r="C286" s="406"/>
      <c r="D286" s="406"/>
      <c r="E286" s="406"/>
      <c r="F286" s="406"/>
      <c r="G286" s="406"/>
      <c r="H286" s="406"/>
      <c r="I286" s="407"/>
    </row>
    <row r="287" spans="1:9" s="126" customFormat="1" outlineLevel="2" x14ac:dyDescent="0.25">
      <c r="A287" s="106"/>
      <c r="B287" s="402" t="s">
        <v>402</v>
      </c>
      <c r="C287" s="403"/>
      <c r="D287" s="403"/>
      <c r="E287" s="403"/>
      <c r="F287" s="403"/>
      <c r="G287" s="403"/>
      <c r="H287" s="403"/>
      <c r="I287" s="404"/>
    </row>
    <row r="288" spans="1:9" s="126" customFormat="1" ht="40.5" outlineLevel="2" x14ac:dyDescent="0.25">
      <c r="A288" s="106"/>
      <c r="B288" s="146" t="s">
        <v>685</v>
      </c>
      <c r="C288" s="312" t="s">
        <v>332</v>
      </c>
      <c r="D288" s="89">
        <v>7</v>
      </c>
      <c r="E288" s="89">
        <v>6</v>
      </c>
      <c r="F288" s="89">
        <v>1</v>
      </c>
      <c r="G288" s="89">
        <v>1</v>
      </c>
      <c r="H288" s="127">
        <f t="shared" ref="H288:H290" si="24">G288/E288</f>
        <v>0.16666666666666666</v>
      </c>
      <c r="I288" s="312"/>
    </row>
    <row r="289" spans="1:9" s="126" customFormat="1" ht="54" outlineLevel="2" x14ac:dyDescent="0.25">
      <c r="A289" s="106"/>
      <c r="B289" s="146" t="s">
        <v>686</v>
      </c>
      <c r="C289" s="312" t="s">
        <v>332</v>
      </c>
      <c r="D289" s="89">
        <v>23</v>
      </c>
      <c r="E289" s="89">
        <v>20</v>
      </c>
      <c r="F289" s="89">
        <v>3</v>
      </c>
      <c r="G289" s="89">
        <v>3</v>
      </c>
      <c r="H289" s="127">
        <f t="shared" si="24"/>
        <v>0.15</v>
      </c>
      <c r="I289" s="312"/>
    </row>
    <row r="290" spans="1:9" s="126" customFormat="1" ht="40.5" outlineLevel="2" x14ac:dyDescent="0.25">
      <c r="A290" s="106"/>
      <c r="B290" s="146" t="s">
        <v>687</v>
      </c>
      <c r="C290" s="343" t="s">
        <v>332</v>
      </c>
      <c r="D290" s="89">
        <v>83</v>
      </c>
      <c r="E290" s="89">
        <v>88</v>
      </c>
      <c r="F290" s="89">
        <v>5</v>
      </c>
      <c r="G290" s="89">
        <v>2</v>
      </c>
      <c r="H290" s="127">
        <f t="shared" si="24"/>
        <v>2.2727272727272728E-2</v>
      </c>
      <c r="I290" s="343" t="s">
        <v>1066</v>
      </c>
    </row>
    <row r="291" spans="1:9" s="126" customFormat="1" outlineLevel="2" x14ac:dyDescent="0.25">
      <c r="A291" s="106"/>
      <c r="B291" s="402" t="s">
        <v>391</v>
      </c>
      <c r="C291" s="403"/>
      <c r="D291" s="403"/>
      <c r="E291" s="403"/>
      <c r="F291" s="403"/>
      <c r="G291" s="403"/>
      <c r="H291" s="403"/>
      <c r="I291" s="404"/>
    </row>
    <row r="292" spans="1:9" s="126" customFormat="1" ht="40.5" outlineLevel="2" x14ac:dyDescent="0.25">
      <c r="A292" s="106"/>
      <c r="B292" s="146" t="s">
        <v>688</v>
      </c>
      <c r="C292" s="343" t="s">
        <v>332</v>
      </c>
      <c r="D292" s="89">
        <v>84</v>
      </c>
      <c r="E292" s="89">
        <v>90</v>
      </c>
      <c r="F292" s="89">
        <v>6</v>
      </c>
      <c r="G292" s="89">
        <v>6</v>
      </c>
      <c r="H292" s="127">
        <f>G292/E292</f>
        <v>6.6666666666666666E-2</v>
      </c>
      <c r="I292" s="343"/>
    </row>
    <row r="293" spans="1:9" s="87" customFormat="1" x14ac:dyDescent="0.25">
      <c r="A293" s="105" t="s">
        <v>379</v>
      </c>
      <c r="B293" s="405" t="s">
        <v>177</v>
      </c>
      <c r="C293" s="406"/>
      <c r="D293" s="406"/>
      <c r="E293" s="406"/>
      <c r="F293" s="406"/>
      <c r="G293" s="406"/>
      <c r="H293" s="406"/>
      <c r="I293" s="407"/>
    </row>
    <row r="294" spans="1:9" s="126" customFormat="1" outlineLevel="2" x14ac:dyDescent="0.25">
      <c r="A294" s="106"/>
      <c r="B294" s="402" t="s">
        <v>402</v>
      </c>
      <c r="C294" s="403"/>
      <c r="D294" s="403"/>
      <c r="E294" s="403"/>
      <c r="F294" s="403"/>
      <c r="G294" s="403"/>
      <c r="H294" s="403"/>
      <c r="I294" s="404"/>
    </row>
    <row r="295" spans="1:9" s="126" customFormat="1" ht="27" outlineLevel="2" x14ac:dyDescent="0.25">
      <c r="A295" s="106"/>
      <c r="B295" s="146" t="s">
        <v>689</v>
      </c>
      <c r="C295" s="347" t="s">
        <v>389</v>
      </c>
      <c r="D295" s="89">
        <v>17784</v>
      </c>
      <c r="E295" s="89">
        <v>14820</v>
      </c>
      <c r="F295" s="89">
        <v>40588</v>
      </c>
      <c r="G295" s="89">
        <v>24443</v>
      </c>
      <c r="H295" s="127">
        <f t="shared" ref="H295:H296" si="25">G295/E295</f>
        <v>1.6493252361673414</v>
      </c>
      <c r="I295" s="347" t="s">
        <v>691</v>
      </c>
    </row>
    <row r="296" spans="1:9" s="126" customFormat="1" outlineLevel="2" x14ac:dyDescent="0.25">
      <c r="A296" s="106"/>
      <c r="B296" s="146" t="s">
        <v>690</v>
      </c>
      <c r="C296" s="347" t="s">
        <v>389</v>
      </c>
      <c r="D296" s="89">
        <v>1482</v>
      </c>
      <c r="E296" s="89">
        <v>1235</v>
      </c>
      <c r="F296" s="89">
        <v>1674</v>
      </c>
      <c r="G296" s="89">
        <v>2332</v>
      </c>
      <c r="H296" s="127">
        <f t="shared" si="25"/>
        <v>1.8882591093117409</v>
      </c>
      <c r="I296" s="347" t="s">
        <v>691</v>
      </c>
    </row>
    <row r="297" spans="1:9" s="126" customFormat="1" outlineLevel="2" x14ac:dyDescent="0.25">
      <c r="A297" s="106"/>
      <c r="B297" s="402" t="s">
        <v>391</v>
      </c>
      <c r="C297" s="403"/>
      <c r="D297" s="403"/>
      <c r="E297" s="403"/>
      <c r="F297" s="403"/>
      <c r="G297" s="403"/>
      <c r="H297" s="403"/>
      <c r="I297" s="404"/>
    </row>
    <row r="298" spans="1:9" s="126" customFormat="1" ht="40.5" outlineLevel="2" x14ac:dyDescent="0.25">
      <c r="A298" s="106"/>
      <c r="B298" s="146" t="s">
        <v>692</v>
      </c>
      <c r="C298" s="347" t="s">
        <v>332</v>
      </c>
      <c r="D298" s="89">
        <v>95</v>
      </c>
      <c r="E298" s="89">
        <v>90</v>
      </c>
      <c r="F298" s="89">
        <v>92</v>
      </c>
      <c r="G298" s="89">
        <v>88</v>
      </c>
      <c r="H298" s="127">
        <f>G298/E298</f>
        <v>0.97777777777777775</v>
      </c>
      <c r="I298" s="347" t="s">
        <v>691</v>
      </c>
    </row>
    <row r="299" spans="1:9" s="126" customFormat="1" ht="163.5" customHeight="1" outlineLevel="2" x14ac:dyDescent="0.25">
      <c r="A299" s="106"/>
      <c r="B299" s="146" t="s">
        <v>693</v>
      </c>
      <c r="C299" s="347" t="s">
        <v>332</v>
      </c>
      <c r="D299" s="89">
        <v>68.5</v>
      </c>
      <c r="E299" s="89">
        <v>77.900000000000006</v>
      </c>
      <c r="F299" s="89">
        <v>70.8</v>
      </c>
      <c r="G299" s="89">
        <v>73.3</v>
      </c>
      <c r="H299" s="127">
        <f>G299/E299</f>
        <v>0.94094993581514752</v>
      </c>
      <c r="I299" s="347" t="s">
        <v>694</v>
      </c>
    </row>
    <row r="300" spans="1:9" s="87" customFormat="1" x14ac:dyDescent="0.25">
      <c r="A300" s="105" t="s">
        <v>380</v>
      </c>
      <c r="B300" s="405" t="s">
        <v>186</v>
      </c>
      <c r="C300" s="406"/>
      <c r="D300" s="406"/>
      <c r="E300" s="406"/>
      <c r="F300" s="406"/>
      <c r="G300" s="406"/>
      <c r="H300" s="406"/>
      <c r="I300" s="407"/>
    </row>
    <row r="301" spans="1:9" s="126" customFormat="1" ht="15" customHeight="1" outlineLevel="1" x14ac:dyDescent="0.25">
      <c r="A301" s="106"/>
      <c r="B301" s="408" t="s">
        <v>178</v>
      </c>
      <c r="C301" s="409"/>
      <c r="D301" s="409"/>
      <c r="E301" s="409"/>
      <c r="F301" s="409"/>
      <c r="G301" s="409"/>
      <c r="H301" s="409"/>
      <c r="I301" s="410"/>
    </row>
    <row r="302" spans="1:9" s="126" customFormat="1" outlineLevel="2" x14ac:dyDescent="0.25">
      <c r="A302" s="106"/>
      <c r="B302" s="402" t="s">
        <v>402</v>
      </c>
      <c r="C302" s="403"/>
      <c r="D302" s="403"/>
      <c r="E302" s="403"/>
      <c r="F302" s="403"/>
      <c r="G302" s="403"/>
      <c r="H302" s="403"/>
      <c r="I302" s="404"/>
    </row>
    <row r="303" spans="1:9" s="126" customFormat="1" ht="27" outlineLevel="2" x14ac:dyDescent="0.25">
      <c r="A303" s="106"/>
      <c r="B303" s="146" t="s">
        <v>791</v>
      </c>
      <c r="C303" s="89" t="s">
        <v>792</v>
      </c>
      <c r="D303" s="89">
        <v>0</v>
      </c>
      <c r="E303" s="89">
        <v>0.68</v>
      </c>
      <c r="F303" s="89">
        <v>0.85</v>
      </c>
      <c r="G303" s="89">
        <v>0</v>
      </c>
      <c r="H303" s="109">
        <f t="shared" ref="H303:H305" si="26">G303/E303</f>
        <v>0</v>
      </c>
      <c r="I303" s="89"/>
    </row>
    <row r="304" spans="1:9" s="126" customFormat="1" ht="40.5" customHeight="1" outlineLevel="2" x14ac:dyDescent="0.25">
      <c r="A304" s="106"/>
      <c r="B304" s="146" t="s">
        <v>793</v>
      </c>
      <c r="C304" s="89" t="s">
        <v>792</v>
      </c>
      <c r="D304" s="89" t="s">
        <v>794</v>
      </c>
      <c r="E304" s="89">
        <v>0</v>
      </c>
      <c r="F304" s="89">
        <v>0</v>
      </c>
      <c r="G304" s="89">
        <v>0</v>
      </c>
      <c r="H304" s="109" t="s">
        <v>444</v>
      </c>
      <c r="I304" s="334"/>
    </row>
    <row r="305" spans="1:9" s="126" customFormat="1" ht="27" outlineLevel="2" x14ac:dyDescent="0.25">
      <c r="A305" s="106"/>
      <c r="B305" s="146" t="s">
        <v>179</v>
      </c>
      <c r="C305" s="89" t="s">
        <v>792</v>
      </c>
      <c r="D305" s="89" t="s">
        <v>795</v>
      </c>
      <c r="E305" s="89">
        <v>3</v>
      </c>
      <c r="F305" s="89">
        <v>6</v>
      </c>
      <c r="G305" s="89">
        <v>3</v>
      </c>
      <c r="H305" s="109">
        <f t="shared" si="26"/>
        <v>1</v>
      </c>
      <c r="I305" s="334"/>
    </row>
    <row r="306" spans="1:9" s="126" customFormat="1" outlineLevel="2" x14ac:dyDescent="0.25">
      <c r="A306" s="106"/>
      <c r="B306" s="402" t="s">
        <v>407</v>
      </c>
      <c r="C306" s="403"/>
      <c r="D306" s="403"/>
      <c r="E306" s="403"/>
      <c r="F306" s="403"/>
      <c r="G306" s="403"/>
      <c r="H306" s="403"/>
      <c r="I306" s="404"/>
    </row>
    <row r="307" spans="1:9" s="126" customFormat="1" ht="40.5" outlineLevel="2" x14ac:dyDescent="0.25">
      <c r="A307" s="106"/>
      <c r="B307" s="146" t="s">
        <v>796</v>
      </c>
      <c r="C307" s="332" t="s">
        <v>332</v>
      </c>
      <c r="D307" s="89">
        <v>0</v>
      </c>
      <c r="E307" s="89" t="s">
        <v>799</v>
      </c>
      <c r="F307" s="89">
        <v>100</v>
      </c>
      <c r="G307" s="89">
        <v>0</v>
      </c>
      <c r="H307" s="109">
        <f>G307/E307</f>
        <v>0</v>
      </c>
      <c r="I307" s="89"/>
    </row>
    <row r="308" spans="1:9" s="126" customFormat="1" ht="40.5" outlineLevel="2" x14ac:dyDescent="0.25">
      <c r="A308" s="106"/>
      <c r="B308" s="146" t="s">
        <v>797</v>
      </c>
      <c r="C308" s="332" t="s">
        <v>332</v>
      </c>
      <c r="D308" s="89" t="s">
        <v>799</v>
      </c>
      <c r="E308" s="89">
        <v>0</v>
      </c>
      <c r="F308" s="89">
        <v>0</v>
      </c>
      <c r="G308" s="89">
        <v>0</v>
      </c>
      <c r="H308" s="109" t="s">
        <v>444</v>
      </c>
      <c r="I308" s="334"/>
    </row>
    <row r="309" spans="1:9" s="126" customFormat="1" ht="40.5" outlineLevel="2" x14ac:dyDescent="0.25">
      <c r="A309" s="106"/>
      <c r="B309" s="146" t="s">
        <v>798</v>
      </c>
      <c r="C309" s="332" t="s">
        <v>332</v>
      </c>
      <c r="D309" s="89" t="s">
        <v>799</v>
      </c>
      <c r="E309" s="89">
        <v>100</v>
      </c>
      <c r="F309" s="89">
        <v>100</v>
      </c>
      <c r="G309" s="89">
        <v>100</v>
      </c>
      <c r="H309" s="109">
        <f>G309/E309</f>
        <v>1</v>
      </c>
      <c r="I309" s="334"/>
    </row>
    <row r="310" spans="1:9" s="126" customFormat="1" ht="15" customHeight="1" outlineLevel="1" x14ac:dyDescent="0.25">
      <c r="A310" s="106"/>
      <c r="B310" s="408" t="s">
        <v>180</v>
      </c>
      <c r="C310" s="409"/>
      <c r="D310" s="409"/>
      <c r="E310" s="409"/>
      <c r="F310" s="409"/>
      <c r="G310" s="409"/>
      <c r="H310" s="409"/>
      <c r="I310" s="410"/>
    </row>
    <row r="311" spans="1:9" s="126" customFormat="1" outlineLevel="2" x14ac:dyDescent="0.25">
      <c r="A311" s="106"/>
      <c r="B311" s="402" t="s">
        <v>402</v>
      </c>
      <c r="C311" s="403"/>
      <c r="D311" s="403"/>
      <c r="E311" s="403"/>
      <c r="F311" s="403"/>
      <c r="G311" s="403"/>
      <c r="H311" s="403"/>
      <c r="I311" s="404"/>
    </row>
    <row r="312" spans="1:9" s="126" customFormat="1" outlineLevel="2" x14ac:dyDescent="0.25">
      <c r="A312" s="106"/>
      <c r="B312" s="146" t="s">
        <v>800</v>
      </c>
      <c r="C312" s="334" t="s">
        <v>389</v>
      </c>
      <c r="D312" s="89" t="s">
        <v>804</v>
      </c>
      <c r="E312" s="89">
        <v>180</v>
      </c>
      <c r="F312" s="89">
        <v>287</v>
      </c>
      <c r="G312" s="89">
        <v>111</v>
      </c>
      <c r="H312" s="109">
        <f t="shared" ref="H312:H315" si="27">G312/E312</f>
        <v>0.6166666666666667</v>
      </c>
      <c r="I312" s="89"/>
    </row>
    <row r="313" spans="1:9" s="126" customFormat="1" outlineLevel="2" x14ac:dyDescent="0.25">
      <c r="A313" s="106"/>
      <c r="B313" s="146" t="s">
        <v>801</v>
      </c>
      <c r="C313" s="334" t="s">
        <v>389</v>
      </c>
      <c r="D313" s="89">
        <v>0</v>
      </c>
      <c r="E313" s="89">
        <v>1</v>
      </c>
      <c r="F313" s="89">
        <v>0</v>
      </c>
      <c r="G313" s="89">
        <v>0</v>
      </c>
      <c r="H313" s="109">
        <f t="shared" si="27"/>
        <v>0</v>
      </c>
      <c r="I313" s="89"/>
    </row>
    <row r="314" spans="1:9" s="126" customFormat="1" outlineLevel="2" x14ac:dyDescent="0.25">
      <c r="A314" s="106"/>
      <c r="B314" s="146" t="s">
        <v>802</v>
      </c>
      <c r="C314" s="334" t="s">
        <v>389</v>
      </c>
      <c r="D314" s="335">
        <v>8472</v>
      </c>
      <c r="E314" s="335">
        <v>7800</v>
      </c>
      <c r="F314" s="335">
        <v>14565</v>
      </c>
      <c r="G314" s="89">
        <v>6093</v>
      </c>
      <c r="H314" s="109">
        <f t="shared" si="27"/>
        <v>0.7811538461538462</v>
      </c>
      <c r="I314" s="334"/>
    </row>
    <row r="315" spans="1:9" s="126" customFormat="1" outlineLevel="2" x14ac:dyDescent="0.25">
      <c r="A315" s="106"/>
      <c r="B315" s="146" t="s">
        <v>803</v>
      </c>
      <c r="C315" s="334" t="s">
        <v>389</v>
      </c>
      <c r="D315" s="89">
        <v>46</v>
      </c>
      <c r="E315" s="89">
        <v>46</v>
      </c>
      <c r="F315" s="89">
        <v>84</v>
      </c>
      <c r="G315" s="89">
        <v>41</v>
      </c>
      <c r="H315" s="109">
        <f t="shared" si="27"/>
        <v>0.89130434782608692</v>
      </c>
      <c r="I315" s="334"/>
    </row>
    <row r="316" spans="1:9" s="126" customFormat="1" outlineLevel="2" x14ac:dyDescent="0.25">
      <c r="A316" s="106"/>
      <c r="B316" s="402" t="s">
        <v>407</v>
      </c>
      <c r="C316" s="403"/>
      <c r="D316" s="403"/>
      <c r="E316" s="403"/>
      <c r="F316" s="403"/>
      <c r="G316" s="403"/>
      <c r="H316" s="403"/>
      <c r="I316" s="404"/>
    </row>
    <row r="317" spans="1:9" s="126" customFormat="1" ht="27" outlineLevel="2" x14ac:dyDescent="0.25">
      <c r="A317" s="106"/>
      <c r="B317" s="146" t="s">
        <v>805</v>
      </c>
      <c r="C317" s="334" t="s">
        <v>332</v>
      </c>
      <c r="D317" s="89">
        <v>100</v>
      </c>
      <c r="E317" s="89">
        <v>100</v>
      </c>
      <c r="F317" s="89">
        <v>100</v>
      </c>
      <c r="G317" s="89">
        <v>61.7</v>
      </c>
      <c r="H317" s="109">
        <f t="shared" ref="H317:H318" si="28">G317/E317</f>
        <v>0.61699999999999999</v>
      </c>
      <c r="I317" s="333"/>
    </row>
    <row r="318" spans="1:9" s="126" customFormat="1" ht="27" outlineLevel="2" x14ac:dyDescent="0.25">
      <c r="A318" s="106"/>
      <c r="B318" s="146" t="s">
        <v>806</v>
      </c>
      <c r="C318" s="334" t="s">
        <v>332</v>
      </c>
      <c r="D318" s="89">
        <v>100</v>
      </c>
      <c r="E318" s="89">
        <v>100</v>
      </c>
      <c r="F318" s="89">
        <v>100</v>
      </c>
      <c r="G318" s="89">
        <v>0</v>
      </c>
      <c r="H318" s="109">
        <f t="shared" si="28"/>
        <v>0</v>
      </c>
      <c r="I318" s="333"/>
    </row>
    <row r="319" spans="1:9" s="126" customFormat="1" ht="27" outlineLevel="2" x14ac:dyDescent="0.25">
      <c r="A319" s="106"/>
      <c r="B319" s="146" t="s">
        <v>807</v>
      </c>
      <c r="C319" s="334" t="s">
        <v>332</v>
      </c>
      <c r="D319" s="89">
        <v>100</v>
      </c>
      <c r="E319" s="89">
        <v>100</v>
      </c>
      <c r="F319" s="89">
        <v>100</v>
      </c>
      <c r="G319" s="89">
        <v>78.099999999999994</v>
      </c>
      <c r="H319" s="109">
        <f>G319/E319</f>
        <v>0.78099999999999992</v>
      </c>
      <c r="I319" s="334"/>
    </row>
    <row r="320" spans="1:9" s="126" customFormat="1" ht="27" outlineLevel="2" x14ac:dyDescent="0.25">
      <c r="A320" s="106"/>
      <c r="B320" s="146" t="s">
        <v>808</v>
      </c>
      <c r="C320" s="334" t="s">
        <v>332</v>
      </c>
      <c r="D320" s="89">
        <v>100</v>
      </c>
      <c r="E320" s="89">
        <v>100</v>
      </c>
      <c r="F320" s="89">
        <v>100</v>
      </c>
      <c r="G320" s="89">
        <v>89.1</v>
      </c>
      <c r="H320" s="109">
        <f>G320/E320</f>
        <v>0.8909999999999999</v>
      </c>
      <c r="I320" s="334"/>
    </row>
    <row r="321" spans="1:9" s="126" customFormat="1" ht="15" customHeight="1" outlineLevel="1" x14ac:dyDescent="0.25">
      <c r="A321" s="106"/>
      <c r="B321" s="408" t="s">
        <v>809</v>
      </c>
      <c r="C321" s="409"/>
      <c r="D321" s="409"/>
      <c r="E321" s="409"/>
      <c r="F321" s="409"/>
      <c r="G321" s="409"/>
      <c r="H321" s="409"/>
      <c r="I321" s="410"/>
    </row>
    <row r="322" spans="1:9" s="126" customFormat="1" outlineLevel="2" x14ac:dyDescent="0.25">
      <c r="A322" s="106"/>
      <c r="B322" s="402" t="s">
        <v>402</v>
      </c>
      <c r="C322" s="403"/>
      <c r="D322" s="403"/>
      <c r="E322" s="403"/>
      <c r="F322" s="403"/>
      <c r="G322" s="403"/>
      <c r="H322" s="403"/>
      <c r="I322" s="404"/>
    </row>
    <row r="323" spans="1:9" s="126" customFormat="1" outlineLevel="2" x14ac:dyDescent="0.25">
      <c r="A323" s="106"/>
      <c r="B323" s="146" t="s">
        <v>810</v>
      </c>
      <c r="C323" s="334" t="s">
        <v>811</v>
      </c>
      <c r="D323" s="336">
        <v>45776</v>
      </c>
      <c r="E323" s="336">
        <v>47552</v>
      </c>
      <c r="F323" s="336">
        <v>47552</v>
      </c>
      <c r="G323" s="336">
        <v>47552</v>
      </c>
      <c r="H323" s="109">
        <f t="shared" ref="H323:H325" si="29">G323/E323</f>
        <v>1</v>
      </c>
      <c r="I323" s="89"/>
    </row>
    <row r="324" spans="1:9" s="126" customFormat="1" outlineLevel="2" x14ac:dyDescent="0.25">
      <c r="A324" s="106"/>
      <c r="B324" s="146" t="s">
        <v>812</v>
      </c>
      <c r="C324" s="334" t="s">
        <v>389</v>
      </c>
      <c r="D324" s="89" t="s">
        <v>816</v>
      </c>
      <c r="E324" s="89" t="s">
        <v>816</v>
      </c>
      <c r="F324" s="89">
        <v>35</v>
      </c>
      <c r="G324" s="89">
        <v>35</v>
      </c>
      <c r="H324" s="109">
        <f t="shared" si="29"/>
        <v>1</v>
      </c>
      <c r="I324" s="89"/>
    </row>
    <row r="325" spans="1:9" s="126" customFormat="1" outlineLevel="2" x14ac:dyDescent="0.25">
      <c r="A325" s="106"/>
      <c r="B325" s="146" t="s">
        <v>813</v>
      </c>
      <c r="C325" s="334" t="s">
        <v>389</v>
      </c>
      <c r="D325" s="337">
        <v>1400</v>
      </c>
      <c r="E325" s="337">
        <v>1430</v>
      </c>
      <c r="F325" s="337">
        <v>1400</v>
      </c>
      <c r="G325" s="337">
        <v>1430</v>
      </c>
      <c r="H325" s="109">
        <f t="shared" si="29"/>
        <v>1</v>
      </c>
      <c r="I325" s="89"/>
    </row>
    <row r="326" spans="1:9" s="126" customFormat="1" outlineLevel="2" x14ac:dyDescent="0.25">
      <c r="A326" s="106"/>
      <c r="B326" s="146" t="s">
        <v>814</v>
      </c>
      <c r="C326" s="334" t="s">
        <v>420</v>
      </c>
      <c r="D326" s="337">
        <v>7500</v>
      </c>
      <c r="E326" s="337">
        <v>7700</v>
      </c>
      <c r="F326" s="337">
        <v>7700</v>
      </c>
      <c r="G326" s="337">
        <v>7700</v>
      </c>
      <c r="H326" s="109">
        <f t="shared" ref="H326:H327" si="30">G326/E326</f>
        <v>1</v>
      </c>
      <c r="I326" s="334"/>
    </row>
    <row r="327" spans="1:9" s="126" customFormat="1" outlineLevel="2" x14ac:dyDescent="0.25">
      <c r="A327" s="106"/>
      <c r="B327" s="146" t="s">
        <v>815</v>
      </c>
      <c r="C327" s="334" t="s">
        <v>531</v>
      </c>
      <c r="D327" s="89" t="s">
        <v>817</v>
      </c>
      <c r="E327" s="89" t="s">
        <v>817</v>
      </c>
      <c r="F327" s="89" t="s">
        <v>817</v>
      </c>
      <c r="G327" s="89" t="s">
        <v>817</v>
      </c>
      <c r="H327" s="109">
        <f t="shared" si="30"/>
        <v>1</v>
      </c>
      <c r="I327" s="334"/>
    </row>
    <row r="328" spans="1:9" s="126" customFormat="1" outlineLevel="2" x14ac:dyDescent="0.25">
      <c r="A328" s="106"/>
      <c r="B328" s="402" t="s">
        <v>407</v>
      </c>
      <c r="C328" s="403"/>
      <c r="D328" s="403"/>
      <c r="E328" s="403"/>
      <c r="F328" s="403"/>
      <c r="G328" s="403"/>
      <c r="H328" s="403"/>
      <c r="I328" s="404"/>
    </row>
    <row r="329" spans="1:9" s="126" customFormat="1" ht="27" outlineLevel="2" x14ac:dyDescent="0.25">
      <c r="A329" s="106"/>
      <c r="B329" s="146" t="s">
        <v>818</v>
      </c>
      <c r="C329" s="89" t="s">
        <v>332</v>
      </c>
      <c r="D329" s="89">
        <v>100</v>
      </c>
      <c r="E329" s="89">
        <v>100</v>
      </c>
      <c r="F329" s="89">
        <v>100</v>
      </c>
      <c r="G329" s="89">
        <v>100</v>
      </c>
      <c r="H329" s="109">
        <f t="shared" ref="H329:H331" si="31">G329/E329</f>
        <v>1</v>
      </c>
      <c r="I329" s="89"/>
    </row>
    <row r="330" spans="1:9" s="126" customFormat="1" ht="27" outlineLevel="2" x14ac:dyDescent="0.25">
      <c r="A330" s="106"/>
      <c r="B330" s="146" t="s">
        <v>819</v>
      </c>
      <c r="C330" s="89" t="s">
        <v>332</v>
      </c>
      <c r="D330" s="89">
        <v>100</v>
      </c>
      <c r="E330" s="89">
        <v>100</v>
      </c>
      <c r="F330" s="89">
        <v>100</v>
      </c>
      <c r="G330" s="89">
        <v>100</v>
      </c>
      <c r="H330" s="109">
        <f t="shared" si="31"/>
        <v>1</v>
      </c>
      <c r="I330" s="89"/>
    </row>
    <row r="331" spans="1:9" s="126" customFormat="1" ht="27" outlineLevel="2" x14ac:dyDescent="0.25">
      <c r="A331" s="106"/>
      <c r="B331" s="146" t="s">
        <v>820</v>
      </c>
      <c r="C331" s="89" t="s">
        <v>332</v>
      </c>
      <c r="D331" s="89">
        <v>100</v>
      </c>
      <c r="E331" s="89">
        <v>100</v>
      </c>
      <c r="F331" s="89">
        <v>100</v>
      </c>
      <c r="G331" s="89">
        <v>100</v>
      </c>
      <c r="H331" s="109">
        <f t="shared" si="31"/>
        <v>1</v>
      </c>
      <c r="I331" s="89"/>
    </row>
    <row r="332" spans="1:9" s="126" customFormat="1" ht="27" outlineLevel="2" x14ac:dyDescent="0.25">
      <c r="A332" s="106"/>
      <c r="B332" s="146" t="s">
        <v>821</v>
      </c>
      <c r="C332" s="89" t="s">
        <v>332</v>
      </c>
      <c r="D332" s="89">
        <v>100</v>
      </c>
      <c r="E332" s="89">
        <v>100</v>
      </c>
      <c r="F332" s="89">
        <v>100</v>
      </c>
      <c r="G332" s="89">
        <v>100</v>
      </c>
      <c r="H332" s="109">
        <f>G332/E332</f>
        <v>1</v>
      </c>
      <c r="I332" s="334"/>
    </row>
    <row r="333" spans="1:9" s="126" customFormat="1" ht="27" outlineLevel="2" x14ac:dyDescent="0.25">
      <c r="A333" s="106"/>
      <c r="B333" s="146" t="s">
        <v>822</v>
      </c>
      <c r="C333" s="89" t="s">
        <v>332</v>
      </c>
      <c r="D333" s="89">
        <v>100</v>
      </c>
      <c r="E333" s="89">
        <v>100</v>
      </c>
      <c r="F333" s="89">
        <v>100</v>
      </c>
      <c r="G333" s="89">
        <v>100</v>
      </c>
      <c r="H333" s="109">
        <f>G333/E333</f>
        <v>1</v>
      </c>
      <c r="I333" s="334"/>
    </row>
    <row r="334" spans="1:9" s="87" customFormat="1" x14ac:dyDescent="0.25">
      <c r="A334" s="105" t="s">
        <v>381</v>
      </c>
      <c r="B334" s="405" t="s">
        <v>964</v>
      </c>
      <c r="C334" s="406"/>
      <c r="D334" s="406"/>
      <c r="E334" s="406"/>
      <c r="F334" s="406"/>
      <c r="G334" s="406"/>
      <c r="H334" s="406"/>
      <c r="I334" s="407"/>
    </row>
    <row r="335" spans="1:9" s="126" customFormat="1" ht="15" customHeight="1" outlineLevel="1" x14ac:dyDescent="0.25">
      <c r="A335" s="106"/>
      <c r="B335" s="408" t="s">
        <v>823</v>
      </c>
      <c r="C335" s="409"/>
      <c r="D335" s="409"/>
      <c r="E335" s="409"/>
      <c r="F335" s="409"/>
      <c r="G335" s="409"/>
      <c r="H335" s="409"/>
      <c r="I335" s="410"/>
    </row>
    <row r="336" spans="1:9" s="126" customFormat="1" outlineLevel="2" x14ac:dyDescent="0.25">
      <c r="A336" s="106"/>
      <c r="B336" s="402" t="s">
        <v>402</v>
      </c>
      <c r="C336" s="403"/>
      <c r="D336" s="403"/>
      <c r="E336" s="403"/>
      <c r="F336" s="403"/>
      <c r="G336" s="403"/>
      <c r="H336" s="403"/>
      <c r="I336" s="404"/>
    </row>
    <row r="337" spans="1:9" s="126" customFormat="1" outlineLevel="2" x14ac:dyDescent="0.25">
      <c r="A337" s="106"/>
      <c r="B337" s="146" t="s">
        <v>824</v>
      </c>
      <c r="C337" s="89"/>
      <c r="D337" s="89" t="s">
        <v>825</v>
      </c>
      <c r="E337" s="89" t="s">
        <v>830</v>
      </c>
      <c r="F337" s="109" t="s">
        <v>444</v>
      </c>
      <c r="G337" s="109" t="s">
        <v>444</v>
      </c>
      <c r="H337" s="89" t="s">
        <v>444</v>
      </c>
      <c r="I337" s="89"/>
    </row>
    <row r="338" spans="1:9" s="126" customFormat="1" ht="40.5" outlineLevel="2" x14ac:dyDescent="0.25">
      <c r="A338" s="106"/>
      <c r="B338" s="146" t="s">
        <v>826</v>
      </c>
      <c r="C338" s="363" t="s">
        <v>332</v>
      </c>
      <c r="D338" s="364">
        <v>43.3</v>
      </c>
      <c r="E338" s="364">
        <v>18</v>
      </c>
      <c r="F338" s="109" t="s">
        <v>444</v>
      </c>
      <c r="G338" s="109" t="s">
        <v>444</v>
      </c>
      <c r="H338" s="89" t="s">
        <v>444</v>
      </c>
      <c r="I338" s="89"/>
    </row>
    <row r="339" spans="1:9" s="126" customFormat="1" ht="54" outlineLevel="2" x14ac:dyDescent="0.25">
      <c r="A339" s="106"/>
      <c r="B339" s="146" t="s">
        <v>827</v>
      </c>
      <c r="C339" s="365" t="s">
        <v>332</v>
      </c>
      <c r="D339" s="366">
        <v>0</v>
      </c>
      <c r="E339" s="366">
        <v>90</v>
      </c>
      <c r="F339" s="109" t="s">
        <v>444</v>
      </c>
      <c r="G339" s="109" t="s">
        <v>444</v>
      </c>
      <c r="H339" s="89" t="s">
        <v>444</v>
      </c>
      <c r="I339" s="89"/>
    </row>
    <row r="340" spans="1:9" s="126" customFormat="1" ht="40.5" customHeight="1" outlineLevel="2" x14ac:dyDescent="0.25">
      <c r="A340" s="106"/>
      <c r="B340" s="146" t="s">
        <v>828</v>
      </c>
      <c r="C340" s="365" t="s">
        <v>332</v>
      </c>
      <c r="D340" s="366">
        <v>100</v>
      </c>
      <c r="E340" s="366">
        <v>100</v>
      </c>
      <c r="F340" s="109" t="s">
        <v>444</v>
      </c>
      <c r="G340" s="109" t="s">
        <v>444</v>
      </c>
      <c r="H340" s="89" t="s">
        <v>444</v>
      </c>
      <c r="I340" s="347"/>
    </row>
    <row r="341" spans="1:9" s="126" customFormat="1" ht="67.5" outlineLevel="2" x14ac:dyDescent="0.25">
      <c r="A341" s="106"/>
      <c r="B341" s="146" t="s">
        <v>829</v>
      </c>
      <c r="C341" s="89"/>
      <c r="D341" s="89" t="s">
        <v>830</v>
      </c>
      <c r="E341" s="89" t="s">
        <v>830</v>
      </c>
      <c r="F341" s="109" t="s">
        <v>444</v>
      </c>
      <c r="G341" s="109" t="s">
        <v>444</v>
      </c>
      <c r="H341" s="109" t="s">
        <v>444</v>
      </c>
      <c r="I341" s="347"/>
    </row>
    <row r="342" spans="1:9" s="126" customFormat="1" outlineLevel="2" x14ac:dyDescent="0.25">
      <c r="A342" s="106"/>
      <c r="B342" s="402" t="s">
        <v>407</v>
      </c>
      <c r="C342" s="403"/>
      <c r="D342" s="403"/>
      <c r="E342" s="403"/>
      <c r="F342" s="403"/>
      <c r="G342" s="403"/>
      <c r="H342" s="403"/>
      <c r="I342" s="404"/>
    </row>
    <row r="343" spans="1:9" s="126" customFormat="1" ht="54" outlineLevel="2" x14ac:dyDescent="0.25">
      <c r="A343" s="106"/>
      <c r="B343" s="146" t="s">
        <v>831</v>
      </c>
      <c r="C343" s="348" t="s">
        <v>332</v>
      </c>
      <c r="D343" s="89">
        <v>124.9</v>
      </c>
      <c r="E343" s="89" t="s">
        <v>833</v>
      </c>
      <c r="F343" s="109" t="s">
        <v>444</v>
      </c>
      <c r="G343" s="109" t="s">
        <v>444</v>
      </c>
      <c r="H343" s="109" t="s">
        <v>444</v>
      </c>
      <c r="I343" s="347"/>
    </row>
    <row r="344" spans="1:9" s="126" customFormat="1" ht="54" outlineLevel="2" x14ac:dyDescent="0.25">
      <c r="A344" s="106"/>
      <c r="B344" s="146" t="s">
        <v>832</v>
      </c>
      <c r="C344" s="348" t="s">
        <v>332</v>
      </c>
      <c r="D344" s="89">
        <v>95</v>
      </c>
      <c r="E344" s="89" t="s">
        <v>834</v>
      </c>
      <c r="F344" s="109" t="s">
        <v>444</v>
      </c>
      <c r="G344" s="109" t="s">
        <v>444</v>
      </c>
      <c r="H344" s="109" t="s">
        <v>444</v>
      </c>
      <c r="I344" s="347"/>
    </row>
    <row r="345" spans="1:9" s="126" customFormat="1" ht="15" customHeight="1" outlineLevel="1" x14ac:dyDescent="0.25">
      <c r="A345" s="106"/>
      <c r="B345" s="408" t="s">
        <v>835</v>
      </c>
      <c r="C345" s="409"/>
      <c r="D345" s="409"/>
      <c r="E345" s="409"/>
      <c r="F345" s="409"/>
      <c r="G345" s="409"/>
      <c r="H345" s="409"/>
      <c r="I345" s="410"/>
    </row>
    <row r="346" spans="1:9" s="126" customFormat="1" outlineLevel="2" x14ac:dyDescent="0.25">
      <c r="A346" s="106"/>
      <c r="B346" s="402" t="s">
        <v>402</v>
      </c>
      <c r="C346" s="403"/>
      <c r="D346" s="403"/>
      <c r="E346" s="403"/>
      <c r="F346" s="403"/>
      <c r="G346" s="403"/>
      <c r="H346" s="403"/>
      <c r="I346" s="404"/>
    </row>
    <row r="347" spans="1:9" s="126" customFormat="1" ht="40.5" outlineLevel="2" x14ac:dyDescent="0.25">
      <c r="A347" s="106"/>
      <c r="B347" s="146" t="s">
        <v>837</v>
      </c>
      <c r="C347" s="347" t="s">
        <v>839</v>
      </c>
      <c r="D347" s="89">
        <v>0</v>
      </c>
      <c r="E347" s="89">
        <v>10.6</v>
      </c>
      <c r="F347" s="89" t="s">
        <v>444</v>
      </c>
      <c r="G347" s="89" t="s">
        <v>444</v>
      </c>
      <c r="H347" s="89" t="s">
        <v>444</v>
      </c>
      <c r="I347" s="89"/>
    </row>
    <row r="348" spans="1:9" s="126" customFormat="1" ht="67.5" outlineLevel="2" x14ac:dyDescent="0.25">
      <c r="A348" s="106"/>
      <c r="B348" s="146" t="s">
        <v>838</v>
      </c>
      <c r="C348" s="347" t="s">
        <v>332</v>
      </c>
      <c r="D348" s="89">
        <v>0</v>
      </c>
      <c r="E348" s="89">
        <v>50</v>
      </c>
      <c r="F348" s="89" t="s">
        <v>444</v>
      </c>
      <c r="G348" s="89" t="s">
        <v>444</v>
      </c>
      <c r="H348" s="89" t="s">
        <v>444</v>
      </c>
      <c r="I348" s="89"/>
    </row>
    <row r="349" spans="1:9" s="126" customFormat="1" outlineLevel="2" x14ac:dyDescent="0.25">
      <c r="A349" s="106"/>
      <c r="B349" s="402" t="s">
        <v>407</v>
      </c>
      <c r="C349" s="403"/>
      <c r="D349" s="403"/>
      <c r="E349" s="403"/>
      <c r="F349" s="403"/>
      <c r="G349" s="403"/>
      <c r="H349" s="403"/>
      <c r="I349" s="404"/>
    </row>
    <row r="350" spans="1:9" s="126" customFormat="1" ht="54" outlineLevel="2" x14ac:dyDescent="0.25">
      <c r="A350" s="106"/>
      <c r="B350" s="146" t="s">
        <v>840</v>
      </c>
      <c r="C350" s="347"/>
      <c r="D350" s="89" t="s">
        <v>830</v>
      </c>
      <c r="E350" s="89" t="s">
        <v>830</v>
      </c>
      <c r="F350" s="89" t="s">
        <v>444</v>
      </c>
      <c r="G350" s="89" t="s">
        <v>444</v>
      </c>
      <c r="H350" s="89" t="s">
        <v>444</v>
      </c>
      <c r="I350" s="349"/>
    </row>
    <row r="351" spans="1:9" s="126" customFormat="1" ht="15" customHeight="1" outlineLevel="1" x14ac:dyDescent="0.25">
      <c r="A351" s="106"/>
      <c r="B351" s="408" t="s">
        <v>836</v>
      </c>
      <c r="C351" s="409"/>
      <c r="D351" s="409"/>
      <c r="E351" s="409"/>
      <c r="F351" s="409"/>
      <c r="G351" s="409"/>
      <c r="H351" s="409"/>
      <c r="I351" s="410"/>
    </row>
    <row r="352" spans="1:9" s="126" customFormat="1" outlineLevel="2" x14ac:dyDescent="0.25">
      <c r="A352" s="106"/>
      <c r="B352" s="402" t="s">
        <v>402</v>
      </c>
      <c r="C352" s="403"/>
      <c r="D352" s="403"/>
      <c r="E352" s="403"/>
      <c r="F352" s="403"/>
      <c r="G352" s="403"/>
      <c r="H352" s="403"/>
      <c r="I352" s="404"/>
    </row>
    <row r="353" spans="1:9" s="126" customFormat="1" ht="40.5" outlineLevel="2" x14ac:dyDescent="0.25">
      <c r="A353" s="106"/>
      <c r="B353" s="146" t="s">
        <v>841</v>
      </c>
      <c r="C353" s="347"/>
      <c r="D353" s="367">
        <v>77.8</v>
      </c>
      <c r="E353" s="367">
        <v>80</v>
      </c>
      <c r="F353" s="89" t="s">
        <v>444</v>
      </c>
      <c r="G353" s="89" t="s">
        <v>444</v>
      </c>
      <c r="H353" s="89" t="s">
        <v>444</v>
      </c>
      <c r="I353" s="89"/>
    </row>
    <row r="354" spans="1:9" s="126" customFormat="1" ht="67.5" outlineLevel="2" x14ac:dyDescent="0.25">
      <c r="A354" s="106"/>
      <c r="B354" s="146" t="s">
        <v>842</v>
      </c>
      <c r="C354" s="347" t="s">
        <v>332</v>
      </c>
      <c r="D354" s="337">
        <v>100</v>
      </c>
      <c r="E354" s="337">
        <v>100</v>
      </c>
      <c r="F354" s="89" t="s">
        <v>444</v>
      </c>
      <c r="G354" s="89" t="s">
        <v>444</v>
      </c>
      <c r="H354" s="89" t="s">
        <v>444</v>
      </c>
      <c r="I354" s="89"/>
    </row>
    <row r="355" spans="1:9" s="126" customFormat="1" ht="27" outlineLevel="2" x14ac:dyDescent="0.25">
      <c r="A355" s="106"/>
      <c r="B355" s="146" t="s">
        <v>843</v>
      </c>
      <c r="C355" s="347"/>
      <c r="D355" s="337" t="s">
        <v>830</v>
      </c>
      <c r="E355" s="337" t="s">
        <v>830</v>
      </c>
      <c r="F355" s="89" t="s">
        <v>444</v>
      </c>
      <c r="G355" s="89" t="s">
        <v>444</v>
      </c>
      <c r="H355" s="89" t="s">
        <v>444</v>
      </c>
      <c r="I355" s="89"/>
    </row>
    <row r="356" spans="1:9" s="126" customFormat="1" outlineLevel="2" x14ac:dyDescent="0.25">
      <c r="A356" s="106"/>
      <c r="B356" s="402" t="s">
        <v>407</v>
      </c>
      <c r="C356" s="403"/>
      <c r="D356" s="403"/>
      <c r="E356" s="403"/>
      <c r="F356" s="403"/>
      <c r="G356" s="403"/>
      <c r="H356" s="403"/>
      <c r="I356" s="404"/>
    </row>
    <row r="357" spans="1:9" s="126" customFormat="1" ht="40.5" outlineLevel="2" x14ac:dyDescent="0.25">
      <c r="A357" s="106"/>
      <c r="B357" s="146" t="s">
        <v>844</v>
      </c>
      <c r="C357" s="89"/>
      <c r="D357" s="367">
        <v>84.1</v>
      </c>
      <c r="E357" s="367">
        <v>85</v>
      </c>
      <c r="F357" s="89" t="s">
        <v>444</v>
      </c>
      <c r="G357" s="89" t="s">
        <v>444</v>
      </c>
      <c r="H357" s="89" t="s">
        <v>444</v>
      </c>
      <c r="I357" s="89"/>
    </row>
    <row r="358" spans="1:9" s="126" customFormat="1" ht="27" outlineLevel="2" x14ac:dyDescent="0.25">
      <c r="A358" s="106"/>
      <c r="B358" s="146" t="s">
        <v>845</v>
      </c>
      <c r="C358" s="89"/>
      <c r="D358" s="337" t="s">
        <v>830</v>
      </c>
      <c r="E358" s="337" t="s">
        <v>830</v>
      </c>
      <c r="F358" s="89" t="s">
        <v>444</v>
      </c>
      <c r="G358" s="89" t="s">
        <v>444</v>
      </c>
      <c r="H358" s="89" t="s">
        <v>444</v>
      </c>
      <c r="I358" s="89"/>
    </row>
    <row r="359" spans="1:9" s="87" customFormat="1" ht="18" customHeight="1" x14ac:dyDescent="0.25">
      <c r="A359" s="105" t="s">
        <v>382</v>
      </c>
      <c r="B359" s="405" t="s">
        <v>963</v>
      </c>
      <c r="C359" s="406"/>
      <c r="D359" s="406"/>
      <c r="E359" s="406"/>
      <c r="F359" s="406"/>
      <c r="G359" s="406"/>
      <c r="H359" s="406"/>
      <c r="I359" s="407"/>
    </row>
    <row r="360" spans="1:9" s="126" customFormat="1" outlineLevel="2" x14ac:dyDescent="0.25">
      <c r="A360" s="106"/>
      <c r="B360" s="402" t="s">
        <v>402</v>
      </c>
      <c r="C360" s="403"/>
      <c r="D360" s="403"/>
      <c r="E360" s="403"/>
      <c r="F360" s="403"/>
      <c r="G360" s="403"/>
      <c r="H360" s="403"/>
      <c r="I360" s="404"/>
    </row>
    <row r="361" spans="1:9" s="126" customFormat="1" ht="40.5" outlineLevel="2" x14ac:dyDescent="0.25">
      <c r="A361" s="106"/>
      <c r="B361" s="146" t="s">
        <v>846</v>
      </c>
      <c r="C361" s="89" t="s">
        <v>332</v>
      </c>
      <c r="D361" s="89">
        <v>1.4</v>
      </c>
      <c r="E361" s="147">
        <v>1</v>
      </c>
      <c r="F361" s="109" t="s">
        <v>444</v>
      </c>
      <c r="G361" s="109" t="s">
        <v>444</v>
      </c>
      <c r="H361" s="89" t="s">
        <v>444</v>
      </c>
      <c r="I361" s="89"/>
    </row>
    <row r="362" spans="1:9" s="126" customFormat="1" ht="27" outlineLevel="2" x14ac:dyDescent="0.25">
      <c r="A362" s="106"/>
      <c r="B362" s="146" t="s">
        <v>847</v>
      </c>
      <c r="C362" s="363" t="s">
        <v>332</v>
      </c>
      <c r="D362" s="364">
        <v>0</v>
      </c>
      <c r="E362" s="364">
        <v>0</v>
      </c>
      <c r="F362" s="109" t="s">
        <v>444</v>
      </c>
      <c r="G362" s="109" t="s">
        <v>444</v>
      </c>
      <c r="H362" s="89" t="s">
        <v>444</v>
      </c>
      <c r="I362" s="89"/>
    </row>
    <row r="363" spans="1:9" s="126" customFormat="1" ht="40.5" outlineLevel="2" x14ac:dyDescent="0.25">
      <c r="A363" s="106"/>
      <c r="B363" s="146" t="s">
        <v>848</v>
      </c>
      <c r="C363" s="365" t="s">
        <v>389</v>
      </c>
      <c r="D363" s="366">
        <v>4</v>
      </c>
      <c r="E363" s="366">
        <v>5</v>
      </c>
      <c r="F363" s="109" t="s">
        <v>444</v>
      </c>
      <c r="G363" s="109" t="s">
        <v>444</v>
      </c>
      <c r="H363" s="89" t="s">
        <v>444</v>
      </c>
      <c r="I363" s="89"/>
    </row>
    <row r="364" spans="1:9" s="126" customFormat="1" outlineLevel="2" x14ac:dyDescent="0.25">
      <c r="A364" s="106"/>
      <c r="B364" s="402" t="s">
        <v>407</v>
      </c>
      <c r="C364" s="403"/>
      <c r="D364" s="403"/>
      <c r="E364" s="403"/>
      <c r="F364" s="403"/>
      <c r="G364" s="403"/>
      <c r="H364" s="403"/>
      <c r="I364" s="404"/>
    </row>
    <row r="365" spans="1:9" s="126" customFormat="1" ht="40.5" outlineLevel="2" x14ac:dyDescent="0.25">
      <c r="A365" s="106"/>
      <c r="B365" s="146" t="s">
        <v>849</v>
      </c>
      <c r="C365" s="348"/>
      <c r="D365" s="89">
        <v>82</v>
      </c>
      <c r="E365" s="89">
        <v>83</v>
      </c>
      <c r="F365" s="109" t="s">
        <v>444</v>
      </c>
      <c r="G365" s="109" t="s">
        <v>444</v>
      </c>
      <c r="H365" s="109" t="s">
        <v>444</v>
      </c>
      <c r="I365" s="347"/>
    </row>
    <row r="366" spans="1:9" s="87" customFormat="1" x14ac:dyDescent="0.25"/>
    <row r="367" spans="1:9" s="87" customFormat="1" x14ac:dyDescent="0.25">
      <c r="A367" s="175" t="s">
        <v>850</v>
      </c>
      <c r="B367" s="175" t="s">
        <v>851</v>
      </c>
    </row>
    <row r="368" spans="1:9" s="87" customFormat="1" x14ac:dyDescent="0.25">
      <c r="B368" s="175" t="s">
        <v>852</v>
      </c>
    </row>
  </sheetData>
  <mergeCells count="146">
    <mergeCell ref="B360:I360"/>
    <mergeCell ref="B364:I364"/>
    <mergeCell ref="B328:I328"/>
    <mergeCell ref="B334:I334"/>
    <mergeCell ref="B359:I359"/>
    <mergeCell ref="B335:I335"/>
    <mergeCell ref="B336:I336"/>
    <mergeCell ref="B342:I342"/>
    <mergeCell ref="B345:I345"/>
    <mergeCell ref="B346:I346"/>
    <mergeCell ref="B349:I349"/>
    <mergeCell ref="B351:I351"/>
    <mergeCell ref="B352:I352"/>
    <mergeCell ref="B356:I356"/>
    <mergeCell ref="B65:I65"/>
    <mergeCell ref="B69:I69"/>
    <mergeCell ref="B70:I70"/>
    <mergeCell ref="B73:I73"/>
    <mergeCell ref="B316:I316"/>
    <mergeCell ref="B300:I300"/>
    <mergeCell ref="B321:I321"/>
    <mergeCell ref="B322:I322"/>
    <mergeCell ref="B301:I301"/>
    <mergeCell ref="B302:I302"/>
    <mergeCell ref="B306:I306"/>
    <mergeCell ref="B310:I310"/>
    <mergeCell ref="B311:I311"/>
    <mergeCell ref="B236:I236"/>
    <mergeCell ref="B216:I216"/>
    <mergeCell ref="B217:I217"/>
    <mergeCell ref="B218:I218"/>
    <mergeCell ref="B223:I223"/>
    <mergeCell ref="B248:I248"/>
    <mergeCell ref="B177:I177"/>
    <mergeCell ref="B178:I178"/>
    <mergeCell ref="B184:I184"/>
    <mergeCell ref="B278:I278"/>
    <mergeCell ref="B282:I282"/>
    <mergeCell ref="B61:I61"/>
    <mergeCell ref="B128:I128"/>
    <mergeCell ref="B14:I14"/>
    <mergeCell ref="B15:I15"/>
    <mergeCell ref="B21:I21"/>
    <mergeCell ref="B26:I26"/>
    <mergeCell ref="B27:I27"/>
    <mergeCell ref="B33:I33"/>
    <mergeCell ref="B37:I37"/>
    <mergeCell ref="B38:I38"/>
    <mergeCell ref="B44:H44"/>
    <mergeCell ref="B46:I46"/>
    <mergeCell ref="B50:I50"/>
    <mergeCell ref="B53:I53"/>
    <mergeCell ref="B54:I54"/>
    <mergeCell ref="B57:I57"/>
    <mergeCell ref="B122:I122"/>
    <mergeCell ref="B83:I83"/>
    <mergeCell ref="B84:I84"/>
    <mergeCell ref="B87:I87"/>
    <mergeCell ref="B75:I75"/>
    <mergeCell ref="B76:I76"/>
    <mergeCell ref="B77:I77"/>
    <mergeCell ref="B80:I80"/>
    <mergeCell ref="B277:I277"/>
    <mergeCell ref="B261:I261"/>
    <mergeCell ref="B262:I262"/>
    <mergeCell ref="B265:I265"/>
    <mergeCell ref="B267:I267"/>
    <mergeCell ref="B268:I268"/>
    <mergeCell ref="B249:I249"/>
    <mergeCell ref="B255:I255"/>
    <mergeCell ref="B273:I273"/>
    <mergeCell ref="B260:I260"/>
    <mergeCell ref="B231:I231"/>
    <mergeCell ref="B233:H233"/>
    <mergeCell ref="B189:I189"/>
    <mergeCell ref="B190:I190"/>
    <mergeCell ref="B202:I202"/>
    <mergeCell ref="B203:I203"/>
    <mergeCell ref="B213:I213"/>
    <mergeCell ref="B198:I198"/>
    <mergeCell ref="B197:I197"/>
    <mergeCell ref="B225:I225"/>
    <mergeCell ref="B226:I226"/>
    <mergeCell ref="B228:I228"/>
    <mergeCell ref="B155:I155"/>
    <mergeCell ref="B158:I158"/>
    <mergeCell ref="B148:I148"/>
    <mergeCell ref="B149:I149"/>
    <mergeCell ref="B151:I151"/>
    <mergeCell ref="B170:I170"/>
    <mergeCell ref="B173:I173"/>
    <mergeCell ref="B200:I200"/>
    <mergeCell ref="B230:I230"/>
    <mergeCell ref="B161:I161"/>
    <mergeCell ref="B162:I162"/>
    <mergeCell ref="B167:I167"/>
    <mergeCell ref="B169:I169"/>
    <mergeCell ref="B160:I160"/>
    <mergeCell ref="A1:I1"/>
    <mergeCell ref="A2:I2"/>
    <mergeCell ref="H4:H5"/>
    <mergeCell ref="B139:I139"/>
    <mergeCell ref="B91:I91"/>
    <mergeCell ref="B93:I93"/>
    <mergeCell ref="B129:I129"/>
    <mergeCell ref="B95:I95"/>
    <mergeCell ref="B131:I131"/>
    <mergeCell ref="B111:I111"/>
    <mergeCell ref="B112:I112"/>
    <mergeCell ref="B118:I118"/>
    <mergeCell ref="B6:I6"/>
    <mergeCell ref="B132:I132"/>
    <mergeCell ref="B134:I134"/>
    <mergeCell ref="B136:I136"/>
    <mergeCell ref="B137:I137"/>
    <mergeCell ref="B7:I7"/>
    <mergeCell ref="B10:I10"/>
    <mergeCell ref="B124:H124"/>
    <mergeCell ref="B58:I58"/>
    <mergeCell ref="B13:I13"/>
    <mergeCell ref="B47:I47"/>
    <mergeCell ref="B60:I60"/>
    <mergeCell ref="B287:I287"/>
    <mergeCell ref="B291:I291"/>
    <mergeCell ref="B294:I294"/>
    <mergeCell ref="B297:I297"/>
    <mergeCell ref="B286:I286"/>
    <mergeCell ref="B293:I293"/>
    <mergeCell ref="B140:I140"/>
    <mergeCell ref="A4:A5"/>
    <mergeCell ref="B4:B5"/>
    <mergeCell ref="F4:G4"/>
    <mergeCell ref="C4:C5"/>
    <mergeCell ref="D4:D5"/>
    <mergeCell ref="E4:E5"/>
    <mergeCell ref="B96:I96"/>
    <mergeCell ref="B97:I97"/>
    <mergeCell ref="B108:I108"/>
    <mergeCell ref="B66:I66"/>
    <mergeCell ref="B90:I90"/>
    <mergeCell ref="I4:I5"/>
    <mergeCell ref="B121:I121"/>
    <mergeCell ref="B235:I235"/>
    <mergeCell ref="B141:I141"/>
    <mergeCell ref="B144:I144"/>
    <mergeCell ref="B154:I154"/>
  </mergeCells>
  <hyperlinks>
    <hyperlink ref="B201" r:id="rId1" display="consultantplus://offline/ref=D79F21A63A1E1D7C968EE246A7E712F39C5456DE2F3506B9B9473F3AE9BECEBA7DEF928DA1743633598D8A59C9G"/>
  </hyperlinks>
  <pageMargins left="0.7" right="0.7" top="0.75" bottom="0.75" header="0.3" footer="0.3"/>
  <pageSetup paperSize="9" scale="55"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V203"/>
  <sheetViews>
    <sheetView view="pageBreakPreview" zoomScaleNormal="100" zoomScaleSheetLayoutView="100" workbookViewId="0">
      <pane xSplit="2" ySplit="5" topLeftCell="C185" activePane="bottomRight" state="frozen"/>
      <selection pane="topRight" activeCell="C1" sqref="C1"/>
      <selection pane="bottomLeft" activeCell="A6" sqref="A6"/>
      <selection pane="bottomRight" activeCell="G61" sqref="G61"/>
    </sheetView>
  </sheetViews>
  <sheetFormatPr defaultRowHeight="15" outlineLevelRow="3" x14ac:dyDescent="0.25"/>
  <cols>
    <col min="1" max="1" width="4.42578125" style="2" customWidth="1"/>
    <col min="2" max="2" width="52.42578125" style="2" customWidth="1"/>
    <col min="3" max="3" width="6.85546875" style="2" customWidth="1"/>
    <col min="4" max="5" width="11" style="2" customWidth="1"/>
    <col min="6" max="6" width="11.7109375" style="2" customWidth="1"/>
    <col min="7" max="7" width="10.7109375" style="2" customWidth="1"/>
    <col min="8" max="8" width="11.5703125" style="2" customWidth="1"/>
    <col min="9" max="9" width="22.42578125" style="2" customWidth="1"/>
    <col min="10" max="16384" width="9.140625" style="2"/>
  </cols>
  <sheetData>
    <row r="1" spans="1:22" s="87" customFormat="1" ht="18.75" x14ac:dyDescent="0.25">
      <c r="A1" s="416" t="s">
        <v>355</v>
      </c>
      <c r="B1" s="416"/>
      <c r="C1" s="416"/>
      <c r="D1" s="416"/>
      <c r="E1" s="416"/>
      <c r="F1" s="416"/>
      <c r="G1" s="416"/>
      <c r="H1" s="416"/>
      <c r="I1" s="416"/>
      <c r="J1" s="161"/>
      <c r="K1" s="161"/>
      <c r="L1" s="161"/>
      <c r="M1" s="161"/>
      <c r="N1" s="161"/>
      <c r="O1" s="161"/>
      <c r="P1" s="161"/>
      <c r="Q1" s="161"/>
      <c r="R1" s="161"/>
      <c r="S1" s="161"/>
      <c r="T1" s="161"/>
      <c r="U1" s="161"/>
      <c r="V1" s="161"/>
    </row>
    <row r="2" spans="1:22" s="87" customFormat="1" ht="51.75" customHeight="1" x14ac:dyDescent="0.25">
      <c r="A2" s="417" t="s">
        <v>1101</v>
      </c>
      <c r="B2" s="417"/>
      <c r="C2" s="417"/>
      <c r="D2" s="417"/>
      <c r="E2" s="417"/>
      <c r="F2" s="417"/>
      <c r="G2" s="417"/>
      <c r="H2" s="417"/>
      <c r="I2" s="417"/>
      <c r="J2" s="161"/>
      <c r="K2" s="161"/>
      <c r="L2" s="161"/>
      <c r="M2" s="161"/>
      <c r="N2" s="161"/>
      <c r="O2" s="161"/>
      <c r="P2" s="161"/>
      <c r="Q2" s="161"/>
      <c r="R2" s="161"/>
      <c r="S2" s="161"/>
      <c r="T2" s="161"/>
      <c r="U2" s="161"/>
      <c r="V2" s="161"/>
    </row>
    <row r="3" spans="1:22" s="87" customFormat="1" x14ac:dyDescent="0.25"/>
    <row r="4" spans="1:22" s="87" customFormat="1" ht="18.75" customHeight="1" x14ac:dyDescent="0.25">
      <c r="A4" s="376" t="s">
        <v>0</v>
      </c>
      <c r="B4" s="376" t="s">
        <v>356</v>
      </c>
      <c r="C4" s="376" t="s">
        <v>357</v>
      </c>
      <c r="D4" s="376" t="s">
        <v>358</v>
      </c>
      <c r="E4" s="376" t="s">
        <v>359</v>
      </c>
      <c r="F4" s="411" t="s">
        <v>360</v>
      </c>
      <c r="G4" s="411"/>
      <c r="H4" s="418" t="s">
        <v>396</v>
      </c>
      <c r="I4" s="411" t="s">
        <v>363</v>
      </c>
    </row>
    <row r="5" spans="1:22" s="87" customFormat="1" ht="67.5" customHeight="1" x14ac:dyDescent="0.25">
      <c r="A5" s="376"/>
      <c r="B5" s="376"/>
      <c r="C5" s="376"/>
      <c r="D5" s="376"/>
      <c r="E5" s="376"/>
      <c r="F5" s="158" t="s">
        <v>361</v>
      </c>
      <c r="G5" s="158" t="s">
        <v>362</v>
      </c>
      <c r="H5" s="419"/>
      <c r="I5" s="411"/>
    </row>
    <row r="6" spans="1:22" s="87" customFormat="1" ht="17.25" customHeight="1" x14ac:dyDescent="0.25">
      <c r="A6" s="432" t="s">
        <v>211</v>
      </c>
      <c r="B6" s="433"/>
      <c r="C6" s="433"/>
      <c r="D6" s="433"/>
      <c r="E6" s="433"/>
      <c r="F6" s="433"/>
      <c r="G6" s="433"/>
      <c r="H6" s="433"/>
      <c r="I6" s="434"/>
    </row>
    <row r="7" spans="1:22" s="87" customFormat="1" ht="32.25" customHeight="1" outlineLevel="1" x14ac:dyDescent="0.25">
      <c r="A7" s="86"/>
      <c r="B7" s="408" t="s">
        <v>212</v>
      </c>
      <c r="C7" s="409"/>
      <c r="D7" s="409"/>
      <c r="E7" s="409"/>
      <c r="F7" s="409"/>
      <c r="G7" s="409"/>
      <c r="H7" s="409"/>
      <c r="I7" s="410"/>
    </row>
    <row r="8" spans="1:22" s="87" customFormat="1" outlineLevel="2" x14ac:dyDescent="0.25">
      <c r="A8" s="86"/>
      <c r="B8" s="429" t="s">
        <v>480</v>
      </c>
      <c r="C8" s="430"/>
      <c r="D8" s="430"/>
      <c r="E8" s="430"/>
      <c r="F8" s="430"/>
      <c r="G8" s="430"/>
      <c r="H8" s="430"/>
      <c r="I8" s="431"/>
    </row>
    <row r="9" spans="1:22" s="87" customFormat="1" ht="27" outlineLevel="2" x14ac:dyDescent="0.25">
      <c r="A9" s="86"/>
      <c r="B9" s="88" t="s">
        <v>518</v>
      </c>
      <c r="C9" s="89" t="s">
        <v>389</v>
      </c>
      <c r="D9" s="89">
        <v>30</v>
      </c>
      <c r="E9" s="89">
        <v>40</v>
      </c>
      <c r="F9" s="89">
        <v>40</v>
      </c>
      <c r="G9" s="89">
        <v>0</v>
      </c>
      <c r="H9" s="90">
        <f>G9/E9</f>
        <v>0</v>
      </c>
      <c r="I9" s="91"/>
    </row>
    <row r="10" spans="1:22" s="87" customFormat="1" ht="40.5" outlineLevel="2" x14ac:dyDescent="0.25">
      <c r="A10" s="86"/>
      <c r="B10" s="88" t="s">
        <v>519</v>
      </c>
      <c r="C10" s="89" t="s">
        <v>520</v>
      </c>
      <c r="D10" s="89">
        <v>1</v>
      </c>
      <c r="E10" s="89">
        <v>0</v>
      </c>
      <c r="F10" s="89">
        <v>1</v>
      </c>
      <c r="G10" s="89">
        <v>0</v>
      </c>
      <c r="H10" s="90" t="s">
        <v>444</v>
      </c>
      <c r="I10" s="91"/>
    </row>
    <row r="11" spans="1:22" s="87" customFormat="1" ht="54" outlineLevel="2" x14ac:dyDescent="0.25">
      <c r="A11" s="86"/>
      <c r="B11" s="88" t="s">
        <v>521</v>
      </c>
      <c r="C11" s="89" t="s">
        <v>332</v>
      </c>
      <c r="D11" s="89">
        <v>60</v>
      </c>
      <c r="E11" s="89">
        <v>10</v>
      </c>
      <c r="F11" s="89">
        <v>10</v>
      </c>
      <c r="G11" s="89">
        <v>0</v>
      </c>
      <c r="H11" s="90">
        <f t="shared" ref="H11:H14" si="0">G11/E11</f>
        <v>0</v>
      </c>
      <c r="I11" s="91"/>
    </row>
    <row r="12" spans="1:22" s="87" customFormat="1" ht="27" outlineLevel="2" x14ac:dyDescent="0.25">
      <c r="A12" s="86"/>
      <c r="B12" s="88" t="s">
        <v>522</v>
      </c>
      <c r="C12" s="89" t="s">
        <v>389</v>
      </c>
      <c r="D12" s="89">
        <v>5</v>
      </c>
      <c r="E12" s="89">
        <v>1</v>
      </c>
      <c r="F12" s="89">
        <v>1</v>
      </c>
      <c r="G12" s="89">
        <v>0</v>
      </c>
      <c r="H12" s="90">
        <f t="shared" si="0"/>
        <v>0</v>
      </c>
      <c r="I12" s="91"/>
    </row>
    <row r="13" spans="1:22" s="87" customFormat="1" ht="27" outlineLevel="2" x14ac:dyDescent="0.25">
      <c r="A13" s="86"/>
      <c r="B13" s="88" t="s">
        <v>523</v>
      </c>
      <c r="C13" s="368" t="s">
        <v>516</v>
      </c>
      <c r="D13" s="89">
        <v>15</v>
      </c>
      <c r="E13" s="89">
        <v>15</v>
      </c>
      <c r="F13" s="89">
        <v>0</v>
      </c>
      <c r="G13" s="89">
        <v>0</v>
      </c>
      <c r="H13" s="90">
        <f t="shared" si="0"/>
        <v>0</v>
      </c>
      <c r="I13" s="91"/>
    </row>
    <row r="14" spans="1:22" s="87" customFormat="1" ht="40.5" outlineLevel="2" x14ac:dyDescent="0.25">
      <c r="A14" s="86"/>
      <c r="B14" s="88" t="s">
        <v>524</v>
      </c>
      <c r="C14" s="89" t="s">
        <v>880</v>
      </c>
      <c r="D14" s="89">
        <v>0</v>
      </c>
      <c r="E14" s="89">
        <v>500</v>
      </c>
      <c r="F14" s="89">
        <v>500</v>
      </c>
      <c r="G14" s="89">
        <v>0</v>
      </c>
      <c r="H14" s="90">
        <f t="shared" si="0"/>
        <v>0</v>
      </c>
      <c r="I14" s="91"/>
    </row>
    <row r="15" spans="1:22" s="87" customFormat="1" outlineLevel="2" x14ac:dyDescent="0.25">
      <c r="A15" s="86"/>
      <c r="B15" s="429" t="s">
        <v>488</v>
      </c>
      <c r="C15" s="430"/>
      <c r="D15" s="430"/>
      <c r="E15" s="430"/>
      <c r="F15" s="430"/>
      <c r="G15" s="430"/>
      <c r="H15" s="430"/>
      <c r="I15" s="431"/>
    </row>
    <row r="16" spans="1:22" s="87" customFormat="1" ht="27" outlineLevel="2" x14ac:dyDescent="0.25">
      <c r="A16" s="86"/>
      <c r="B16" s="88" t="s">
        <v>525</v>
      </c>
      <c r="C16" s="89" t="s">
        <v>389</v>
      </c>
      <c r="D16" s="89">
        <v>1</v>
      </c>
      <c r="E16" s="89">
        <v>0</v>
      </c>
      <c r="F16" s="89">
        <v>0</v>
      </c>
      <c r="G16" s="89">
        <v>0</v>
      </c>
      <c r="H16" s="90" t="s">
        <v>444</v>
      </c>
      <c r="I16" s="91"/>
    </row>
    <row r="17" spans="1:9" s="87" customFormat="1" outlineLevel="2" x14ac:dyDescent="0.25">
      <c r="A17" s="86"/>
      <c r="B17" s="88" t="s">
        <v>526</v>
      </c>
      <c r="C17" s="89" t="s">
        <v>406</v>
      </c>
      <c r="D17" s="89">
        <v>30</v>
      </c>
      <c r="E17" s="89">
        <v>40</v>
      </c>
      <c r="F17" s="89">
        <v>40</v>
      </c>
      <c r="G17" s="89">
        <v>0</v>
      </c>
      <c r="H17" s="90">
        <f t="shared" ref="H17:H20" si="1">G17/E17</f>
        <v>0</v>
      </c>
      <c r="I17" s="91"/>
    </row>
    <row r="18" spans="1:9" s="87" customFormat="1" outlineLevel="2" x14ac:dyDescent="0.25">
      <c r="A18" s="86"/>
      <c r="B18" s="88" t="s">
        <v>527</v>
      </c>
      <c r="C18" s="89" t="s">
        <v>389</v>
      </c>
      <c r="D18" s="89">
        <v>1</v>
      </c>
      <c r="E18" s="89">
        <v>0</v>
      </c>
      <c r="F18" s="89">
        <v>0</v>
      </c>
      <c r="G18" s="89">
        <v>0</v>
      </c>
      <c r="H18" s="90" t="s">
        <v>444</v>
      </c>
      <c r="I18" s="91"/>
    </row>
    <row r="19" spans="1:9" s="87" customFormat="1" ht="27" outlineLevel="2" x14ac:dyDescent="0.25">
      <c r="A19" s="86"/>
      <c r="B19" s="88" t="s">
        <v>528</v>
      </c>
      <c r="C19" s="89" t="s">
        <v>517</v>
      </c>
      <c r="D19" s="89">
        <v>250</v>
      </c>
      <c r="E19" s="89">
        <v>300</v>
      </c>
      <c r="F19" s="89">
        <v>400</v>
      </c>
      <c r="G19" s="89">
        <v>100</v>
      </c>
      <c r="H19" s="90">
        <f t="shared" si="1"/>
        <v>0.33333333333333331</v>
      </c>
      <c r="I19" s="91"/>
    </row>
    <row r="20" spans="1:9" s="87" customFormat="1" ht="54" outlineLevel="2" x14ac:dyDescent="0.25">
      <c r="A20" s="86"/>
      <c r="B20" s="88" t="s">
        <v>529</v>
      </c>
      <c r="C20" s="368" t="s">
        <v>517</v>
      </c>
      <c r="D20" s="89">
        <v>250</v>
      </c>
      <c r="E20" s="89">
        <v>300</v>
      </c>
      <c r="F20" s="89">
        <v>400</v>
      </c>
      <c r="G20" s="89">
        <v>100</v>
      </c>
      <c r="H20" s="90">
        <f t="shared" si="1"/>
        <v>0.33333333333333331</v>
      </c>
      <c r="I20" s="91"/>
    </row>
    <row r="21" spans="1:9" s="87" customFormat="1" ht="33.75" customHeight="1" outlineLevel="1" x14ac:dyDescent="0.25">
      <c r="A21" s="86"/>
      <c r="B21" s="408" t="s">
        <v>213</v>
      </c>
      <c r="C21" s="409"/>
      <c r="D21" s="409"/>
      <c r="E21" s="409"/>
      <c r="F21" s="409"/>
      <c r="G21" s="409"/>
      <c r="H21" s="409"/>
      <c r="I21" s="410"/>
    </row>
    <row r="22" spans="1:9" s="87" customFormat="1" outlineLevel="2" x14ac:dyDescent="0.25">
      <c r="A22" s="86"/>
      <c r="B22" s="426" t="s">
        <v>480</v>
      </c>
      <c r="C22" s="427"/>
      <c r="D22" s="427"/>
      <c r="E22" s="427"/>
      <c r="F22" s="427"/>
      <c r="G22" s="427"/>
      <c r="H22" s="427"/>
      <c r="I22" s="428"/>
    </row>
    <row r="23" spans="1:9" s="87" customFormat="1" ht="27" outlineLevel="2" x14ac:dyDescent="0.25">
      <c r="A23" s="86"/>
      <c r="B23" s="88" t="s">
        <v>536</v>
      </c>
      <c r="C23" s="89" t="s">
        <v>531</v>
      </c>
      <c r="D23" s="89">
        <v>150</v>
      </c>
      <c r="E23" s="89">
        <v>230</v>
      </c>
      <c r="F23" s="89">
        <v>343</v>
      </c>
      <c r="G23" s="89">
        <v>153</v>
      </c>
      <c r="H23" s="90">
        <f>G23/E23</f>
        <v>0.66521739130434787</v>
      </c>
      <c r="I23" s="91"/>
    </row>
    <row r="24" spans="1:9" s="87" customFormat="1" ht="40.5" outlineLevel="2" x14ac:dyDescent="0.25">
      <c r="A24" s="86"/>
      <c r="B24" s="88" t="s">
        <v>537</v>
      </c>
      <c r="C24" s="94" t="s">
        <v>532</v>
      </c>
      <c r="D24" s="89">
        <v>0</v>
      </c>
      <c r="E24" s="89">
        <v>1</v>
      </c>
      <c r="F24" s="89">
        <v>1</v>
      </c>
      <c r="G24" s="89">
        <v>0</v>
      </c>
      <c r="H24" s="90">
        <f t="shared" ref="H24:H26" si="2">G24/E24</f>
        <v>0</v>
      </c>
      <c r="I24" s="91"/>
    </row>
    <row r="25" spans="1:9" s="87" customFormat="1" ht="40.5" outlineLevel="2" x14ac:dyDescent="0.25">
      <c r="A25" s="86"/>
      <c r="B25" s="88" t="s">
        <v>538</v>
      </c>
      <c r="C25" s="89" t="s">
        <v>533</v>
      </c>
      <c r="D25" s="89">
        <v>0</v>
      </c>
      <c r="E25" s="89">
        <v>0</v>
      </c>
      <c r="F25" s="89">
        <v>1</v>
      </c>
      <c r="G25" s="89">
        <v>0</v>
      </c>
      <c r="H25" s="90" t="s">
        <v>444</v>
      </c>
      <c r="I25" s="91"/>
    </row>
    <row r="26" spans="1:9" s="87" customFormat="1" ht="40.5" outlineLevel="2" x14ac:dyDescent="0.25">
      <c r="A26" s="86"/>
      <c r="B26" s="88" t="s">
        <v>539</v>
      </c>
      <c r="C26" s="94" t="s">
        <v>880</v>
      </c>
      <c r="D26" s="89">
        <v>3350</v>
      </c>
      <c r="E26" s="89">
        <v>200</v>
      </c>
      <c r="F26" s="89">
        <v>400</v>
      </c>
      <c r="G26" s="89">
        <v>200</v>
      </c>
      <c r="H26" s="90">
        <f t="shared" si="2"/>
        <v>1</v>
      </c>
      <c r="I26" s="91"/>
    </row>
    <row r="27" spans="1:9" s="87" customFormat="1" outlineLevel="2" x14ac:dyDescent="0.25">
      <c r="A27" s="86"/>
      <c r="B27" s="426" t="s">
        <v>488</v>
      </c>
      <c r="C27" s="427"/>
      <c r="D27" s="427"/>
      <c r="E27" s="427"/>
      <c r="F27" s="427"/>
      <c r="G27" s="427"/>
      <c r="H27" s="427"/>
      <c r="I27" s="428"/>
    </row>
    <row r="28" spans="1:9" s="87" customFormat="1" outlineLevel="2" x14ac:dyDescent="0.25">
      <c r="A28" s="86"/>
      <c r="B28" s="88" t="s">
        <v>540</v>
      </c>
      <c r="C28" s="89" t="s">
        <v>534</v>
      </c>
      <c r="D28" s="89">
        <v>100</v>
      </c>
      <c r="E28" s="89">
        <v>93.5</v>
      </c>
      <c r="F28" s="89">
        <v>104</v>
      </c>
      <c r="G28" s="159">
        <v>1</v>
      </c>
      <c r="H28" s="90">
        <f>G28/E28</f>
        <v>1.06951871657754E-2</v>
      </c>
      <c r="I28" s="91"/>
    </row>
    <row r="29" spans="1:9" s="87" customFormat="1" ht="54" outlineLevel="2" x14ac:dyDescent="0.25">
      <c r="A29" s="86"/>
      <c r="B29" s="88" t="s">
        <v>530</v>
      </c>
      <c r="C29" s="89" t="s">
        <v>332</v>
      </c>
      <c r="D29" s="89">
        <v>100</v>
      </c>
      <c r="E29" s="89">
        <v>20</v>
      </c>
      <c r="F29" s="89">
        <v>12.3</v>
      </c>
      <c r="G29" s="89">
        <v>2.2999999999999998</v>
      </c>
      <c r="H29" s="99">
        <f t="shared" ref="H29" si="3">G29/E29</f>
        <v>0.11499999999999999</v>
      </c>
      <c r="I29" s="91"/>
    </row>
    <row r="30" spans="1:9" s="87" customFormat="1" ht="27.75" customHeight="1" outlineLevel="1" x14ac:dyDescent="0.25">
      <c r="A30" s="86"/>
      <c r="B30" s="408" t="s">
        <v>463</v>
      </c>
      <c r="C30" s="409"/>
      <c r="D30" s="409"/>
      <c r="E30" s="409"/>
      <c r="F30" s="409"/>
      <c r="G30" s="409"/>
      <c r="H30" s="409"/>
      <c r="I30" s="410"/>
    </row>
    <row r="31" spans="1:9" s="87" customFormat="1" outlineLevel="2" x14ac:dyDescent="0.25">
      <c r="A31" s="86"/>
      <c r="B31" s="426" t="s">
        <v>480</v>
      </c>
      <c r="C31" s="427"/>
      <c r="D31" s="427"/>
      <c r="E31" s="427"/>
      <c r="F31" s="427"/>
      <c r="G31" s="427"/>
      <c r="H31" s="427"/>
      <c r="I31" s="428"/>
    </row>
    <row r="32" spans="1:9" s="87" customFormat="1" ht="40.5" outlineLevel="2" x14ac:dyDescent="0.25">
      <c r="A32" s="86"/>
      <c r="B32" s="88" t="s">
        <v>512</v>
      </c>
      <c r="C32" s="89" t="s">
        <v>406</v>
      </c>
      <c r="D32" s="89">
        <v>5</v>
      </c>
      <c r="E32" s="89">
        <v>1</v>
      </c>
      <c r="F32" s="89">
        <v>1</v>
      </c>
      <c r="G32" s="89">
        <v>1</v>
      </c>
      <c r="H32" s="90">
        <f>G32/E32</f>
        <v>1</v>
      </c>
      <c r="I32" s="91"/>
    </row>
    <row r="33" spans="1:9" s="87" customFormat="1" ht="27" outlineLevel="2" x14ac:dyDescent="0.25">
      <c r="A33" s="86"/>
      <c r="B33" s="88" t="s">
        <v>513</v>
      </c>
      <c r="C33" s="89" t="s">
        <v>406</v>
      </c>
      <c r="D33" s="89">
        <v>5</v>
      </c>
      <c r="E33" s="89">
        <v>5</v>
      </c>
      <c r="F33" s="89">
        <v>10</v>
      </c>
      <c r="G33" s="89">
        <v>5</v>
      </c>
      <c r="H33" s="90">
        <f>G33/E33</f>
        <v>1</v>
      </c>
      <c r="I33" s="91"/>
    </row>
    <row r="34" spans="1:9" s="87" customFormat="1" outlineLevel="2" x14ac:dyDescent="0.25">
      <c r="A34" s="86"/>
      <c r="B34" s="426" t="s">
        <v>488</v>
      </c>
      <c r="C34" s="427"/>
      <c r="D34" s="427"/>
      <c r="E34" s="427"/>
      <c r="F34" s="427"/>
      <c r="G34" s="427"/>
      <c r="H34" s="427"/>
      <c r="I34" s="428"/>
    </row>
    <row r="35" spans="1:9" s="87" customFormat="1" ht="54" outlineLevel="2" x14ac:dyDescent="0.25">
      <c r="A35" s="86"/>
      <c r="B35" s="88" t="s">
        <v>514</v>
      </c>
      <c r="C35" s="89" t="s">
        <v>332</v>
      </c>
      <c r="D35" s="89">
        <v>100</v>
      </c>
      <c r="E35" s="89">
        <v>100</v>
      </c>
      <c r="F35" s="89">
        <v>100</v>
      </c>
      <c r="G35" s="89">
        <v>100</v>
      </c>
      <c r="H35" s="90">
        <f>G35/E35</f>
        <v>1</v>
      </c>
      <c r="I35" s="91"/>
    </row>
    <row r="36" spans="1:9" s="87" customFormat="1" ht="27" outlineLevel="2" x14ac:dyDescent="0.25">
      <c r="A36" s="86"/>
      <c r="B36" s="88" t="s">
        <v>515</v>
      </c>
      <c r="C36" s="89" t="s">
        <v>332</v>
      </c>
      <c r="D36" s="89">
        <v>100</v>
      </c>
      <c r="E36" s="89">
        <v>100</v>
      </c>
      <c r="F36" s="89">
        <v>100</v>
      </c>
      <c r="G36" s="89">
        <v>100</v>
      </c>
      <c r="H36" s="90">
        <f>G36/E36</f>
        <v>1</v>
      </c>
      <c r="I36" s="91"/>
    </row>
    <row r="37" spans="1:9" s="87" customFormat="1" ht="17.25" customHeight="1" x14ac:dyDescent="0.25">
      <c r="A37" s="432" t="s">
        <v>220</v>
      </c>
      <c r="B37" s="433"/>
      <c r="C37" s="433"/>
      <c r="D37" s="433"/>
      <c r="E37" s="433"/>
      <c r="F37" s="433"/>
      <c r="G37" s="433"/>
      <c r="H37" s="433"/>
      <c r="I37" s="434"/>
    </row>
    <row r="38" spans="1:9" s="87" customFormat="1" ht="32.25" customHeight="1" outlineLevel="1" x14ac:dyDescent="0.25">
      <c r="A38" s="86"/>
      <c r="B38" s="408" t="s">
        <v>221</v>
      </c>
      <c r="C38" s="409"/>
      <c r="D38" s="409"/>
      <c r="E38" s="409"/>
      <c r="F38" s="409"/>
      <c r="G38" s="409"/>
      <c r="H38" s="409"/>
      <c r="I38" s="410"/>
    </row>
    <row r="39" spans="1:9" s="87" customFormat="1" outlineLevel="2" x14ac:dyDescent="0.25">
      <c r="A39" s="86"/>
      <c r="B39" s="426" t="s">
        <v>480</v>
      </c>
      <c r="C39" s="427"/>
      <c r="D39" s="427"/>
      <c r="E39" s="427"/>
      <c r="F39" s="427"/>
      <c r="G39" s="427"/>
      <c r="H39" s="427"/>
      <c r="I39" s="428"/>
    </row>
    <row r="40" spans="1:9" s="87" customFormat="1" ht="27" outlineLevel="2" x14ac:dyDescent="0.25">
      <c r="A40" s="86"/>
      <c r="B40" s="88" t="s">
        <v>705</v>
      </c>
      <c r="C40" s="89" t="s">
        <v>531</v>
      </c>
      <c r="D40" s="89">
        <v>20</v>
      </c>
      <c r="E40" s="89">
        <v>50</v>
      </c>
      <c r="F40" s="89">
        <v>100</v>
      </c>
      <c r="G40" s="89">
        <v>50</v>
      </c>
      <c r="H40" s="90">
        <f t="shared" ref="H40:H43" si="4">G40/E40</f>
        <v>1</v>
      </c>
      <c r="I40" s="310"/>
    </row>
    <row r="41" spans="1:9" s="87" customFormat="1" ht="40.5" outlineLevel="2" x14ac:dyDescent="0.25">
      <c r="A41" s="86"/>
      <c r="B41" s="88" t="s">
        <v>706</v>
      </c>
      <c r="C41" s="89" t="s">
        <v>389</v>
      </c>
      <c r="D41" s="89">
        <v>1</v>
      </c>
      <c r="E41" s="89">
        <v>1</v>
      </c>
      <c r="F41" s="89">
        <v>2</v>
      </c>
      <c r="G41" s="89">
        <v>1</v>
      </c>
      <c r="H41" s="90">
        <f t="shared" si="4"/>
        <v>1</v>
      </c>
      <c r="I41" s="310"/>
    </row>
    <row r="42" spans="1:9" s="87" customFormat="1" ht="54" outlineLevel="2" x14ac:dyDescent="0.25">
      <c r="A42" s="86"/>
      <c r="B42" s="88" t="s">
        <v>703</v>
      </c>
      <c r="C42" s="89" t="s">
        <v>332</v>
      </c>
      <c r="D42" s="89">
        <v>60</v>
      </c>
      <c r="E42" s="89">
        <v>10</v>
      </c>
      <c r="F42" s="89">
        <v>10</v>
      </c>
      <c r="G42" s="89">
        <v>10</v>
      </c>
      <c r="H42" s="90">
        <f t="shared" si="4"/>
        <v>1</v>
      </c>
      <c r="I42" s="310"/>
    </row>
    <row r="43" spans="1:9" s="87" customFormat="1" ht="27" outlineLevel="2" x14ac:dyDescent="0.25">
      <c r="A43" s="86"/>
      <c r="B43" s="88" t="s">
        <v>707</v>
      </c>
      <c r="C43" s="89" t="s">
        <v>389</v>
      </c>
      <c r="D43" s="89">
        <v>5</v>
      </c>
      <c r="E43" s="89">
        <v>1</v>
      </c>
      <c r="F43" s="89">
        <v>2</v>
      </c>
      <c r="G43" s="89">
        <v>1</v>
      </c>
      <c r="H43" s="90">
        <f t="shared" si="4"/>
        <v>1</v>
      </c>
      <c r="I43" s="310"/>
    </row>
    <row r="44" spans="1:9" s="87" customFormat="1" ht="27.75" customHeight="1" outlineLevel="2" x14ac:dyDescent="0.25">
      <c r="A44" s="86"/>
      <c r="B44" s="88" t="s">
        <v>523</v>
      </c>
      <c r="C44" s="89" t="s">
        <v>704</v>
      </c>
      <c r="D44" s="89">
        <v>15</v>
      </c>
      <c r="E44" s="89">
        <v>10</v>
      </c>
      <c r="F44" s="89">
        <v>20</v>
      </c>
      <c r="G44" s="89">
        <v>10</v>
      </c>
      <c r="H44" s="90">
        <f>G44/E44</f>
        <v>1</v>
      </c>
      <c r="I44" s="91"/>
    </row>
    <row r="45" spans="1:9" s="87" customFormat="1" ht="27.75" customHeight="1" outlineLevel="2" x14ac:dyDescent="0.25">
      <c r="A45" s="86"/>
      <c r="B45" s="88" t="s">
        <v>524</v>
      </c>
      <c r="C45" s="89" t="s">
        <v>958</v>
      </c>
      <c r="D45" s="89">
        <v>0</v>
      </c>
      <c r="E45" s="89">
        <v>500</v>
      </c>
      <c r="F45" s="89">
        <v>500</v>
      </c>
      <c r="G45" s="89">
        <v>0</v>
      </c>
      <c r="H45" s="90">
        <f>G45/E45</f>
        <v>0</v>
      </c>
      <c r="I45" s="91"/>
    </row>
    <row r="46" spans="1:9" s="87" customFormat="1" outlineLevel="2" x14ac:dyDescent="0.25">
      <c r="A46" s="86"/>
      <c r="B46" s="426" t="s">
        <v>488</v>
      </c>
      <c r="C46" s="427"/>
      <c r="D46" s="427"/>
      <c r="E46" s="427"/>
      <c r="F46" s="427"/>
      <c r="G46" s="427"/>
      <c r="H46" s="427"/>
      <c r="I46" s="428"/>
    </row>
    <row r="47" spans="1:9" s="87" customFormat="1" ht="27.75" customHeight="1" outlineLevel="2" x14ac:dyDescent="0.25">
      <c r="A47" s="86"/>
      <c r="B47" s="88" t="s">
        <v>525</v>
      </c>
      <c r="C47" s="309" t="s">
        <v>389</v>
      </c>
      <c r="D47" s="89">
        <v>1</v>
      </c>
      <c r="E47" s="89">
        <v>0</v>
      </c>
      <c r="F47" s="89">
        <v>0</v>
      </c>
      <c r="G47" s="89">
        <v>0</v>
      </c>
      <c r="H47" s="90" t="s">
        <v>444</v>
      </c>
      <c r="I47" s="91"/>
    </row>
    <row r="48" spans="1:9" s="87" customFormat="1" ht="27.75" customHeight="1" outlineLevel="2" x14ac:dyDescent="0.25">
      <c r="A48" s="86"/>
      <c r="B48" s="88" t="s">
        <v>526</v>
      </c>
      <c r="C48" s="309" t="s">
        <v>710</v>
      </c>
      <c r="D48" s="89">
        <v>30</v>
      </c>
      <c r="E48" s="89">
        <v>30</v>
      </c>
      <c r="F48" s="89">
        <v>30</v>
      </c>
      <c r="G48" s="89">
        <v>0</v>
      </c>
      <c r="H48" s="90">
        <f t="shared" ref="H48:H51" si="5">G48/E48</f>
        <v>0</v>
      </c>
      <c r="I48" s="91"/>
    </row>
    <row r="49" spans="1:9" s="87" customFormat="1" ht="27" outlineLevel="2" x14ac:dyDescent="0.25">
      <c r="A49" s="86"/>
      <c r="B49" s="88" t="s">
        <v>527</v>
      </c>
      <c r="C49" s="309" t="s">
        <v>708</v>
      </c>
      <c r="D49" s="89">
        <v>1</v>
      </c>
      <c r="E49" s="89">
        <v>0</v>
      </c>
      <c r="F49" s="89">
        <v>0</v>
      </c>
      <c r="G49" s="89">
        <v>0</v>
      </c>
      <c r="H49" s="90" t="s">
        <v>444</v>
      </c>
      <c r="I49" s="91"/>
    </row>
    <row r="50" spans="1:9" s="87" customFormat="1" ht="27" outlineLevel="2" x14ac:dyDescent="0.25">
      <c r="A50" s="86"/>
      <c r="B50" s="88" t="s">
        <v>528</v>
      </c>
      <c r="C50" s="309" t="s">
        <v>709</v>
      </c>
      <c r="D50" s="89">
        <v>150</v>
      </c>
      <c r="E50" s="89">
        <v>200</v>
      </c>
      <c r="F50" s="89">
        <v>200</v>
      </c>
      <c r="G50" s="89">
        <v>0</v>
      </c>
      <c r="H50" s="90">
        <f t="shared" si="5"/>
        <v>0</v>
      </c>
      <c r="I50" s="91"/>
    </row>
    <row r="51" spans="1:9" s="87" customFormat="1" ht="54" outlineLevel="2" x14ac:dyDescent="0.25">
      <c r="A51" s="86"/>
      <c r="B51" s="88" t="s">
        <v>529</v>
      </c>
      <c r="C51" s="309" t="s">
        <v>709</v>
      </c>
      <c r="D51" s="89">
        <v>100</v>
      </c>
      <c r="E51" s="89">
        <v>200</v>
      </c>
      <c r="F51" s="89">
        <v>200</v>
      </c>
      <c r="G51" s="89">
        <v>0</v>
      </c>
      <c r="H51" s="90">
        <f t="shared" si="5"/>
        <v>0</v>
      </c>
      <c r="I51" s="91"/>
    </row>
    <row r="52" spans="1:9" s="87" customFormat="1" ht="33.75" customHeight="1" outlineLevel="1" x14ac:dyDescent="0.25">
      <c r="A52" s="86"/>
      <c r="B52" s="408" t="s">
        <v>464</v>
      </c>
      <c r="C52" s="409"/>
      <c r="D52" s="409"/>
      <c r="E52" s="409"/>
      <c r="F52" s="409"/>
      <c r="G52" s="409"/>
      <c r="H52" s="409"/>
      <c r="I52" s="410"/>
    </row>
    <row r="53" spans="1:9" s="87" customFormat="1" outlineLevel="2" x14ac:dyDescent="0.25">
      <c r="A53" s="86"/>
      <c r="B53" s="426" t="s">
        <v>480</v>
      </c>
      <c r="C53" s="427"/>
      <c r="D53" s="427"/>
      <c r="E53" s="427"/>
      <c r="F53" s="427"/>
      <c r="G53" s="427"/>
      <c r="H53" s="427"/>
      <c r="I53" s="428"/>
    </row>
    <row r="54" spans="1:9" s="87" customFormat="1" ht="27" outlineLevel="2" x14ac:dyDescent="0.25">
      <c r="B54" s="88" t="s">
        <v>695</v>
      </c>
      <c r="C54" s="89" t="s">
        <v>531</v>
      </c>
      <c r="D54" s="89">
        <v>110</v>
      </c>
      <c r="E54" s="89">
        <v>30</v>
      </c>
      <c r="F54" s="89">
        <v>30</v>
      </c>
      <c r="G54" s="89">
        <v>0</v>
      </c>
      <c r="H54" s="90">
        <f>G54/E54</f>
        <v>0</v>
      </c>
      <c r="I54" s="91"/>
    </row>
    <row r="55" spans="1:9" s="87" customFormat="1" ht="49.5" customHeight="1" outlineLevel="2" x14ac:dyDescent="0.25">
      <c r="A55" s="86"/>
      <c r="B55" s="88" t="s">
        <v>905</v>
      </c>
      <c r="C55" s="89" t="s">
        <v>389</v>
      </c>
      <c r="D55" s="89">
        <v>0</v>
      </c>
      <c r="E55" s="89">
        <v>0.4</v>
      </c>
      <c r="F55" s="89">
        <v>0</v>
      </c>
      <c r="G55" s="89">
        <v>0</v>
      </c>
      <c r="H55" s="90">
        <f>G55/E55</f>
        <v>0</v>
      </c>
      <c r="I55" s="91"/>
    </row>
    <row r="56" spans="1:9" s="87" customFormat="1" ht="27.75" customHeight="1" outlineLevel="2" x14ac:dyDescent="0.25">
      <c r="A56" s="86"/>
      <c r="B56" s="88" t="s">
        <v>906</v>
      </c>
      <c r="C56" s="89" t="s">
        <v>420</v>
      </c>
      <c r="D56" s="89">
        <v>3109</v>
      </c>
      <c r="E56" s="89">
        <v>233</v>
      </c>
      <c r="F56" s="159">
        <f>233+218</f>
        <v>451</v>
      </c>
      <c r="G56" s="89">
        <v>233</v>
      </c>
      <c r="H56" s="90">
        <f>G56/E56</f>
        <v>1</v>
      </c>
      <c r="I56" s="91"/>
    </row>
    <row r="57" spans="1:9" s="87" customFormat="1" outlineLevel="2" x14ac:dyDescent="0.25">
      <c r="A57" s="86"/>
      <c r="B57" s="426" t="s">
        <v>488</v>
      </c>
      <c r="C57" s="427"/>
      <c r="D57" s="427"/>
      <c r="E57" s="427"/>
      <c r="F57" s="427"/>
      <c r="G57" s="427"/>
      <c r="H57" s="427"/>
      <c r="I57" s="428"/>
    </row>
    <row r="58" spans="1:9" s="87" customFormat="1" ht="27.75" customHeight="1" outlineLevel="2" x14ac:dyDescent="0.25">
      <c r="A58" s="86"/>
      <c r="B58" s="88" t="s">
        <v>697</v>
      </c>
      <c r="C58" s="89" t="s">
        <v>696</v>
      </c>
      <c r="D58" s="89">
        <v>6800</v>
      </c>
      <c r="E58" s="89">
        <v>6398</v>
      </c>
      <c r="F58" s="159">
        <v>11002</v>
      </c>
      <c r="G58" s="159">
        <v>3940</v>
      </c>
      <c r="H58" s="90">
        <f>G58/E58</f>
        <v>0.61581744295092211</v>
      </c>
      <c r="I58" s="91"/>
    </row>
    <row r="59" spans="1:9" s="87" customFormat="1" ht="27.75" customHeight="1" outlineLevel="2" x14ac:dyDescent="0.25">
      <c r="A59" s="86"/>
      <c r="B59" s="88" t="s">
        <v>698</v>
      </c>
      <c r="C59" s="402"/>
      <c r="D59" s="403"/>
      <c r="E59" s="403"/>
      <c r="F59" s="403"/>
      <c r="G59" s="403"/>
      <c r="H59" s="403"/>
      <c r="I59" s="404"/>
    </row>
    <row r="60" spans="1:9" s="87" customFormat="1" outlineLevel="2" x14ac:dyDescent="0.25">
      <c r="A60" s="86"/>
      <c r="B60" s="88" t="s">
        <v>699</v>
      </c>
      <c r="C60" s="89" t="s">
        <v>389</v>
      </c>
      <c r="D60" s="89" t="s">
        <v>700</v>
      </c>
      <c r="E60" s="89">
        <v>1</v>
      </c>
      <c r="F60" s="89">
        <v>1</v>
      </c>
      <c r="G60" s="89">
        <v>0</v>
      </c>
      <c r="H60" s="90">
        <f t="shared" ref="H60:H62" si="6">G60/E60</f>
        <v>0</v>
      </c>
      <c r="I60" s="91"/>
    </row>
    <row r="61" spans="1:9" s="87" customFormat="1" outlineLevel="2" x14ac:dyDescent="0.25">
      <c r="A61" s="86"/>
      <c r="B61" s="100" t="s">
        <v>701</v>
      </c>
      <c r="C61" s="89" t="s">
        <v>332</v>
      </c>
      <c r="D61" s="89">
        <v>100</v>
      </c>
      <c r="E61" s="89">
        <v>10</v>
      </c>
      <c r="F61" s="89">
        <v>10</v>
      </c>
      <c r="G61" s="89">
        <v>0</v>
      </c>
      <c r="H61" s="90">
        <f t="shared" si="6"/>
        <v>0</v>
      </c>
      <c r="I61" s="91"/>
    </row>
    <row r="62" spans="1:9" s="87" customFormat="1" ht="66" customHeight="1" outlineLevel="2" x14ac:dyDescent="0.25">
      <c r="A62" s="86"/>
      <c r="B62" s="88" t="s">
        <v>702</v>
      </c>
      <c r="C62" s="343" t="s">
        <v>535</v>
      </c>
      <c r="D62" s="89">
        <v>13.8</v>
      </c>
      <c r="E62" s="89">
        <v>13</v>
      </c>
      <c r="F62" s="89">
        <v>13.4</v>
      </c>
      <c r="G62" s="89">
        <v>0</v>
      </c>
      <c r="H62" s="90">
        <f t="shared" si="6"/>
        <v>0</v>
      </c>
      <c r="I62" s="91"/>
    </row>
    <row r="63" spans="1:9" s="87" customFormat="1" ht="27.75" customHeight="1" outlineLevel="1" x14ac:dyDescent="0.25">
      <c r="A63" s="86"/>
      <c r="B63" s="408" t="s">
        <v>465</v>
      </c>
      <c r="C63" s="409"/>
      <c r="D63" s="409"/>
      <c r="E63" s="409"/>
      <c r="F63" s="409"/>
      <c r="G63" s="409"/>
      <c r="H63" s="409"/>
      <c r="I63" s="410"/>
    </row>
    <row r="64" spans="1:9" s="87" customFormat="1" outlineLevel="2" x14ac:dyDescent="0.25">
      <c r="A64" s="86"/>
      <c r="B64" s="426" t="s">
        <v>480</v>
      </c>
      <c r="C64" s="427"/>
      <c r="D64" s="427"/>
      <c r="E64" s="427"/>
      <c r="F64" s="427"/>
      <c r="G64" s="427"/>
      <c r="H64" s="427"/>
      <c r="I64" s="428"/>
    </row>
    <row r="65" spans="1:9" s="87" customFormat="1" ht="27.75" customHeight="1" outlineLevel="2" x14ac:dyDescent="0.25">
      <c r="A65" s="86"/>
      <c r="B65" s="88" t="s">
        <v>512</v>
      </c>
      <c r="C65" s="89" t="s">
        <v>406</v>
      </c>
      <c r="D65" s="89">
        <v>6</v>
      </c>
      <c r="E65" s="89">
        <v>1</v>
      </c>
      <c r="F65" s="89">
        <v>3</v>
      </c>
      <c r="G65" s="89">
        <v>0</v>
      </c>
      <c r="H65" s="90">
        <f>G65/E65</f>
        <v>0</v>
      </c>
      <c r="I65" s="91"/>
    </row>
    <row r="66" spans="1:9" s="87" customFormat="1" ht="27.75" customHeight="1" outlineLevel="2" x14ac:dyDescent="0.25">
      <c r="A66" s="86"/>
      <c r="B66" s="88" t="s">
        <v>513</v>
      </c>
      <c r="C66" s="89" t="s">
        <v>406</v>
      </c>
      <c r="D66" s="89">
        <v>5</v>
      </c>
      <c r="E66" s="89">
        <v>5</v>
      </c>
      <c r="F66" s="89">
        <v>5</v>
      </c>
      <c r="G66" s="89">
        <v>0</v>
      </c>
      <c r="H66" s="90">
        <f>G66/E66</f>
        <v>0</v>
      </c>
      <c r="I66" s="91"/>
    </row>
    <row r="67" spans="1:9" s="87" customFormat="1" outlineLevel="2" x14ac:dyDescent="0.25">
      <c r="A67" s="86"/>
      <c r="B67" s="426" t="s">
        <v>488</v>
      </c>
      <c r="C67" s="427"/>
      <c r="D67" s="427"/>
      <c r="E67" s="427"/>
      <c r="F67" s="427"/>
      <c r="G67" s="427"/>
      <c r="H67" s="427"/>
      <c r="I67" s="428"/>
    </row>
    <row r="68" spans="1:9" s="87" customFormat="1" ht="27.75" customHeight="1" outlineLevel="2" x14ac:dyDescent="0.25">
      <c r="A68" s="86"/>
      <c r="B68" s="88" t="s">
        <v>514</v>
      </c>
      <c r="C68" s="89" t="s">
        <v>332</v>
      </c>
      <c r="D68" s="89">
        <v>100</v>
      </c>
      <c r="E68" s="89">
        <v>100</v>
      </c>
      <c r="F68" s="89">
        <v>100</v>
      </c>
      <c r="G68" s="89">
        <v>0</v>
      </c>
      <c r="H68" s="90">
        <f>G68/E68</f>
        <v>0</v>
      </c>
      <c r="I68" s="91"/>
    </row>
    <row r="69" spans="1:9" s="87" customFormat="1" ht="27.75" customHeight="1" outlineLevel="2" x14ac:dyDescent="0.25">
      <c r="A69" s="86"/>
      <c r="B69" s="88" t="s">
        <v>515</v>
      </c>
      <c r="C69" s="89" t="s">
        <v>332</v>
      </c>
      <c r="D69" s="89">
        <v>100</v>
      </c>
      <c r="E69" s="89">
        <v>100</v>
      </c>
      <c r="F69" s="89">
        <v>100</v>
      </c>
      <c r="G69" s="89">
        <v>0</v>
      </c>
      <c r="H69" s="90">
        <f>G69/E69</f>
        <v>0</v>
      </c>
      <c r="I69" s="91"/>
    </row>
    <row r="70" spans="1:9" s="87" customFormat="1" ht="17.25" customHeight="1" x14ac:dyDescent="0.25">
      <c r="A70" s="432" t="s">
        <v>230</v>
      </c>
      <c r="B70" s="433"/>
      <c r="C70" s="433"/>
      <c r="D70" s="433"/>
      <c r="E70" s="433"/>
      <c r="F70" s="433"/>
      <c r="G70" s="433"/>
      <c r="H70" s="433"/>
      <c r="I70" s="434"/>
    </row>
    <row r="71" spans="1:9" s="87" customFormat="1" ht="32.25" customHeight="1" outlineLevel="1" x14ac:dyDescent="0.25">
      <c r="A71" s="86"/>
      <c r="B71" s="408" t="s">
        <v>466</v>
      </c>
      <c r="C71" s="409"/>
      <c r="D71" s="409"/>
      <c r="E71" s="409"/>
      <c r="F71" s="409"/>
      <c r="G71" s="409"/>
      <c r="H71" s="409"/>
      <c r="I71" s="410"/>
    </row>
    <row r="72" spans="1:9" s="87" customFormat="1" outlineLevel="2" x14ac:dyDescent="0.25">
      <c r="A72" s="86"/>
      <c r="B72" s="429" t="s">
        <v>480</v>
      </c>
      <c r="C72" s="430"/>
      <c r="D72" s="430"/>
      <c r="E72" s="430"/>
      <c r="F72" s="430"/>
      <c r="G72" s="430"/>
      <c r="H72" s="430"/>
      <c r="I72" s="431"/>
    </row>
    <row r="73" spans="1:9" s="87" customFormat="1" ht="32.25" customHeight="1" outlineLevel="2" x14ac:dyDescent="0.25">
      <c r="A73" s="86"/>
      <c r="B73" s="88" t="s">
        <v>541</v>
      </c>
      <c r="C73" s="89" t="s">
        <v>389</v>
      </c>
      <c r="D73" s="89">
        <v>30</v>
      </c>
      <c r="E73" s="89">
        <v>40</v>
      </c>
      <c r="F73" s="89">
        <v>70</v>
      </c>
      <c r="G73" s="89">
        <v>30</v>
      </c>
      <c r="H73" s="90">
        <f>G73/E73</f>
        <v>0.75</v>
      </c>
      <c r="I73" s="91"/>
    </row>
    <row r="74" spans="1:9" s="87" customFormat="1" ht="40.5" outlineLevel="2" x14ac:dyDescent="0.25">
      <c r="A74" s="86"/>
      <c r="B74" s="88" t="s">
        <v>542</v>
      </c>
      <c r="C74" s="89" t="s">
        <v>520</v>
      </c>
      <c r="D74" s="89">
        <v>1</v>
      </c>
      <c r="E74" s="89">
        <v>1</v>
      </c>
      <c r="F74" s="89">
        <v>2</v>
      </c>
      <c r="G74" s="89">
        <v>1</v>
      </c>
      <c r="H74" s="90">
        <f t="shared" ref="H74:H78" si="7">G74/E74</f>
        <v>1</v>
      </c>
      <c r="I74" s="91"/>
    </row>
    <row r="75" spans="1:9" s="87" customFormat="1" ht="32.25" customHeight="1" outlineLevel="2" x14ac:dyDescent="0.25">
      <c r="A75" s="86"/>
      <c r="B75" s="88" t="s">
        <v>543</v>
      </c>
      <c r="C75" s="89" t="s">
        <v>332</v>
      </c>
      <c r="D75" s="89">
        <v>60</v>
      </c>
      <c r="E75" s="89">
        <v>10</v>
      </c>
      <c r="F75" s="89">
        <v>10</v>
      </c>
      <c r="G75" s="89">
        <v>0</v>
      </c>
      <c r="H75" s="90">
        <f t="shared" si="7"/>
        <v>0</v>
      </c>
      <c r="I75" s="91"/>
    </row>
    <row r="76" spans="1:9" s="87" customFormat="1" ht="32.25" customHeight="1" outlineLevel="2" x14ac:dyDescent="0.25">
      <c r="A76" s="86"/>
      <c r="B76" s="88" t="s">
        <v>544</v>
      </c>
      <c r="C76" s="89" t="s">
        <v>389</v>
      </c>
      <c r="D76" s="89">
        <v>6</v>
      </c>
      <c r="E76" s="89">
        <v>6</v>
      </c>
      <c r="F76" s="89">
        <v>3</v>
      </c>
      <c r="G76" s="89">
        <v>0</v>
      </c>
      <c r="H76" s="90">
        <f t="shared" si="7"/>
        <v>0</v>
      </c>
      <c r="I76" s="91"/>
    </row>
    <row r="77" spans="1:9" s="87" customFormat="1" ht="32.25" customHeight="1" outlineLevel="2" x14ac:dyDescent="0.25">
      <c r="A77" s="86"/>
      <c r="B77" s="88" t="s">
        <v>523</v>
      </c>
      <c r="C77" s="301" t="s">
        <v>516</v>
      </c>
      <c r="D77" s="89">
        <v>15</v>
      </c>
      <c r="E77" s="89">
        <v>10</v>
      </c>
      <c r="F77" s="89">
        <v>10</v>
      </c>
      <c r="G77" s="89">
        <v>0</v>
      </c>
      <c r="H77" s="90">
        <f t="shared" si="7"/>
        <v>0</v>
      </c>
      <c r="I77" s="91"/>
    </row>
    <row r="78" spans="1:9" s="87" customFormat="1" ht="40.5" outlineLevel="2" x14ac:dyDescent="0.25">
      <c r="A78" s="86"/>
      <c r="B78" s="88" t="s">
        <v>524</v>
      </c>
      <c r="C78" s="89" t="s">
        <v>880</v>
      </c>
      <c r="D78" s="89">
        <v>0</v>
      </c>
      <c r="E78" s="89">
        <v>400</v>
      </c>
      <c r="F78" s="89">
        <v>400</v>
      </c>
      <c r="G78" s="89">
        <v>400</v>
      </c>
      <c r="H78" s="90">
        <f t="shared" si="7"/>
        <v>1</v>
      </c>
      <c r="I78" s="91"/>
    </row>
    <row r="79" spans="1:9" s="87" customFormat="1" outlineLevel="2" x14ac:dyDescent="0.25">
      <c r="A79" s="86"/>
      <c r="B79" s="429" t="s">
        <v>488</v>
      </c>
      <c r="C79" s="430"/>
      <c r="D79" s="430"/>
      <c r="E79" s="430"/>
      <c r="F79" s="430"/>
      <c r="G79" s="430"/>
      <c r="H79" s="430"/>
      <c r="I79" s="431"/>
    </row>
    <row r="80" spans="1:9" s="87" customFormat="1" ht="32.25" customHeight="1" outlineLevel="2" x14ac:dyDescent="0.25">
      <c r="A80" s="86"/>
      <c r="B80" s="88" t="s">
        <v>545</v>
      </c>
      <c r="C80" s="89" t="s">
        <v>389</v>
      </c>
      <c r="D80" s="89">
        <v>1</v>
      </c>
      <c r="E80" s="89">
        <v>0</v>
      </c>
      <c r="F80" s="89">
        <v>0</v>
      </c>
      <c r="G80" s="89">
        <v>0</v>
      </c>
      <c r="H80" s="90" t="s">
        <v>444</v>
      </c>
      <c r="I80" s="91"/>
    </row>
    <row r="81" spans="1:9" s="87" customFormat="1" ht="32.25" customHeight="1" outlineLevel="2" x14ac:dyDescent="0.25">
      <c r="A81" s="86"/>
      <c r="B81" s="88" t="s">
        <v>526</v>
      </c>
      <c r="C81" s="89" t="s">
        <v>406</v>
      </c>
      <c r="D81" s="89">
        <v>30</v>
      </c>
      <c r="E81" s="89">
        <v>40</v>
      </c>
      <c r="F81" s="89">
        <v>70</v>
      </c>
      <c r="G81" s="89">
        <v>30</v>
      </c>
      <c r="H81" s="90">
        <f t="shared" ref="H81" si="8">G81/E81</f>
        <v>0.75</v>
      </c>
      <c r="I81" s="91"/>
    </row>
    <row r="82" spans="1:9" s="87" customFormat="1" ht="32.25" customHeight="1" outlineLevel="2" x14ac:dyDescent="0.25">
      <c r="A82" s="86"/>
      <c r="B82" s="88" t="s">
        <v>527</v>
      </c>
      <c r="C82" s="89" t="s">
        <v>389</v>
      </c>
      <c r="D82" s="89">
        <v>1</v>
      </c>
      <c r="E82" s="89">
        <v>0</v>
      </c>
      <c r="F82" s="89">
        <v>0</v>
      </c>
      <c r="G82" s="89">
        <v>0</v>
      </c>
      <c r="H82" s="90" t="s">
        <v>444</v>
      </c>
      <c r="I82" s="91"/>
    </row>
    <row r="83" spans="1:9" s="87" customFormat="1" ht="32.25" customHeight="1" outlineLevel="2" x14ac:dyDescent="0.25">
      <c r="A83" s="86"/>
      <c r="B83" s="88" t="s">
        <v>546</v>
      </c>
      <c r="C83" s="89" t="s">
        <v>517</v>
      </c>
      <c r="D83" s="89">
        <v>250</v>
      </c>
      <c r="E83" s="89">
        <v>300</v>
      </c>
      <c r="F83" s="89">
        <v>600</v>
      </c>
      <c r="G83" s="89">
        <v>300</v>
      </c>
      <c r="H83" s="90">
        <f t="shared" ref="H83" si="9">G83/E83</f>
        <v>1</v>
      </c>
      <c r="I83" s="91"/>
    </row>
    <row r="84" spans="1:9" s="87" customFormat="1" ht="33.75" customHeight="1" outlineLevel="1" x14ac:dyDescent="0.25">
      <c r="A84" s="86"/>
      <c r="B84" s="408" t="s">
        <v>234</v>
      </c>
      <c r="C84" s="409"/>
      <c r="D84" s="409"/>
      <c r="E84" s="409"/>
      <c r="F84" s="409"/>
      <c r="G84" s="409"/>
      <c r="H84" s="409"/>
      <c r="I84" s="410"/>
    </row>
    <row r="85" spans="1:9" s="87" customFormat="1" outlineLevel="2" x14ac:dyDescent="0.25">
      <c r="A85" s="86"/>
      <c r="B85" s="426" t="s">
        <v>480</v>
      </c>
      <c r="C85" s="427"/>
      <c r="D85" s="427"/>
      <c r="E85" s="427"/>
      <c r="F85" s="427"/>
      <c r="G85" s="427"/>
      <c r="H85" s="427"/>
      <c r="I85" s="428"/>
    </row>
    <row r="86" spans="1:9" s="87" customFormat="1" ht="27" outlineLevel="2" x14ac:dyDescent="0.25">
      <c r="A86" s="86"/>
      <c r="B86" s="88" t="s">
        <v>536</v>
      </c>
      <c r="C86" s="89" t="s">
        <v>531</v>
      </c>
      <c r="D86" s="89">
        <v>50</v>
      </c>
      <c r="E86" s="89">
        <v>50</v>
      </c>
      <c r="F86" s="89">
        <v>50</v>
      </c>
      <c r="G86" s="89">
        <v>0</v>
      </c>
      <c r="H86" s="90">
        <f>G86/E86</f>
        <v>0</v>
      </c>
      <c r="I86" s="323"/>
    </row>
    <row r="87" spans="1:9" s="87" customFormat="1" ht="40.5" outlineLevel="2" x14ac:dyDescent="0.25">
      <c r="A87" s="86"/>
      <c r="B87" s="88" t="s">
        <v>537</v>
      </c>
      <c r="C87" s="301" t="s">
        <v>532</v>
      </c>
      <c r="D87" s="89">
        <v>0</v>
      </c>
      <c r="E87" s="89">
        <v>1</v>
      </c>
      <c r="F87" s="89">
        <v>1</v>
      </c>
      <c r="G87" s="89">
        <v>0</v>
      </c>
      <c r="H87" s="90">
        <f t="shared" ref="H87" si="10">G87/E87</f>
        <v>0</v>
      </c>
      <c r="I87" s="91"/>
    </row>
    <row r="88" spans="1:9" s="87" customFormat="1" ht="40.5" outlineLevel="2" x14ac:dyDescent="0.25">
      <c r="A88" s="86"/>
      <c r="B88" s="88" t="s">
        <v>538</v>
      </c>
      <c r="C88" s="89" t="s">
        <v>533</v>
      </c>
      <c r="D88" s="89">
        <v>0</v>
      </c>
      <c r="E88" s="89">
        <v>0</v>
      </c>
      <c r="F88" s="89">
        <v>0</v>
      </c>
      <c r="G88" s="89">
        <v>0</v>
      </c>
      <c r="H88" s="90" t="s">
        <v>444</v>
      </c>
      <c r="I88" s="91"/>
    </row>
    <row r="89" spans="1:9" s="87" customFormat="1" ht="40.5" outlineLevel="2" x14ac:dyDescent="0.25">
      <c r="A89" s="86"/>
      <c r="B89" s="88" t="s">
        <v>547</v>
      </c>
      <c r="C89" s="301" t="s">
        <v>880</v>
      </c>
      <c r="D89" s="89">
        <v>2000</v>
      </c>
      <c r="E89" s="89">
        <v>350</v>
      </c>
      <c r="F89" s="89">
        <v>700</v>
      </c>
      <c r="G89" s="89">
        <v>350</v>
      </c>
      <c r="H89" s="90">
        <f t="shared" ref="H89" si="11">G89/E89</f>
        <v>1</v>
      </c>
      <c r="I89" s="91"/>
    </row>
    <row r="90" spans="1:9" s="87" customFormat="1" outlineLevel="2" x14ac:dyDescent="0.25">
      <c r="A90" s="86"/>
      <c r="B90" s="426" t="s">
        <v>488</v>
      </c>
      <c r="C90" s="427"/>
      <c r="D90" s="427"/>
      <c r="E90" s="427"/>
      <c r="F90" s="427"/>
      <c r="G90" s="427"/>
      <c r="H90" s="427"/>
      <c r="I90" s="428"/>
    </row>
    <row r="91" spans="1:9" s="87" customFormat="1" outlineLevel="2" x14ac:dyDescent="0.25">
      <c r="A91" s="86"/>
      <c r="B91" s="88" t="s">
        <v>548</v>
      </c>
      <c r="C91" s="89" t="s">
        <v>534</v>
      </c>
      <c r="D91" s="89">
        <v>100</v>
      </c>
      <c r="E91" s="89">
        <v>93.5</v>
      </c>
      <c r="F91" s="89">
        <v>95</v>
      </c>
      <c r="G91" s="89">
        <v>0</v>
      </c>
      <c r="H91" s="90">
        <f>G91/E91</f>
        <v>0</v>
      </c>
      <c r="I91" s="91"/>
    </row>
    <row r="92" spans="1:9" s="87" customFormat="1" ht="40.5" outlineLevel="2" x14ac:dyDescent="0.25">
      <c r="A92" s="86"/>
      <c r="B92" s="88" t="s">
        <v>956</v>
      </c>
      <c r="C92" s="361" t="s">
        <v>957</v>
      </c>
      <c r="D92" s="89">
        <v>86.8</v>
      </c>
      <c r="E92" s="89">
        <v>81.7</v>
      </c>
      <c r="F92" s="159">
        <v>27.4</v>
      </c>
      <c r="G92" s="159">
        <v>27.4</v>
      </c>
      <c r="H92" s="90">
        <f t="shared" ref="H92:H93" si="12">G92/E92</f>
        <v>0.33537331701346385</v>
      </c>
      <c r="I92" s="91"/>
    </row>
    <row r="93" spans="1:9" s="87" customFormat="1" ht="40.5" outlineLevel="2" x14ac:dyDescent="0.25">
      <c r="A93" s="86"/>
      <c r="B93" s="88" t="s">
        <v>549</v>
      </c>
      <c r="C93" s="89" t="s">
        <v>332</v>
      </c>
      <c r="D93" s="89">
        <v>100</v>
      </c>
      <c r="E93" s="89">
        <v>10</v>
      </c>
      <c r="F93" s="89">
        <v>10</v>
      </c>
      <c r="G93" s="89">
        <v>0</v>
      </c>
      <c r="H93" s="93">
        <f t="shared" si="12"/>
        <v>0</v>
      </c>
      <c r="I93" s="91"/>
    </row>
    <row r="94" spans="1:9" s="87" customFormat="1" ht="27.75" customHeight="1" outlineLevel="1" x14ac:dyDescent="0.25">
      <c r="A94" s="86"/>
      <c r="B94" s="408" t="s">
        <v>470</v>
      </c>
      <c r="C94" s="409"/>
      <c r="D94" s="409"/>
      <c r="E94" s="409"/>
      <c r="F94" s="409"/>
      <c r="G94" s="409"/>
      <c r="H94" s="409"/>
      <c r="I94" s="410"/>
    </row>
    <row r="95" spans="1:9" s="87" customFormat="1" outlineLevel="2" x14ac:dyDescent="0.25">
      <c r="A95" s="86"/>
      <c r="B95" s="426" t="s">
        <v>480</v>
      </c>
      <c r="C95" s="427"/>
      <c r="D95" s="427"/>
      <c r="E95" s="427"/>
      <c r="F95" s="427"/>
      <c r="G95" s="427"/>
      <c r="H95" s="427"/>
      <c r="I95" s="428"/>
    </row>
    <row r="96" spans="1:9" s="87" customFormat="1" ht="39.75" customHeight="1" outlineLevel="2" x14ac:dyDescent="0.25">
      <c r="A96" s="86"/>
      <c r="B96" s="88" t="s">
        <v>512</v>
      </c>
      <c r="C96" s="89" t="s">
        <v>406</v>
      </c>
      <c r="D96" s="89">
        <v>5</v>
      </c>
      <c r="E96" s="89">
        <v>5</v>
      </c>
      <c r="F96" s="89">
        <v>4</v>
      </c>
      <c r="G96" s="89">
        <v>0</v>
      </c>
      <c r="H96" s="90">
        <f>G96/E96</f>
        <v>0</v>
      </c>
      <c r="I96" s="91"/>
    </row>
    <row r="97" spans="1:9" s="87" customFormat="1" ht="27.75" customHeight="1" outlineLevel="2" x14ac:dyDescent="0.25">
      <c r="A97" s="86"/>
      <c r="B97" s="88" t="s">
        <v>513</v>
      </c>
      <c r="C97" s="89" t="s">
        <v>406</v>
      </c>
      <c r="D97" s="89">
        <v>5</v>
      </c>
      <c r="E97" s="89">
        <v>4</v>
      </c>
      <c r="F97" s="89">
        <v>10</v>
      </c>
      <c r="G97" s="89">
        <v>5</v>
      </c>
      <c r="H97" s="90">
        <f>G97/E97</f>
        <v>1.25</v>
      </c>
      <c r="I97" s="91"/>
    </row>
    <row r="98" spans="1:9" s="87" customFormat="1" outlineLevel="2" x14ac:dyDescent="0.25">
      <c r="A98" s="86"/>
      <c r="B98" s="426" t="s">
        <v>488</v>
      </c>
      <c r="C98" s="427"/>
      <c r="D98" s="427"/>
      <c r="E98" s="427"/>
      <c r="F98" s="427"/>
      <c r="G98" s="427"/>
      <c r="H98" s="427"/>
      <c r="I98" s="428"/>
    </row>
    <row r="99" spans="1:9" s="87" customFormat="1" ht="44.25" customHeight="1" outlineLevel="2" x14ac:dyDescent="0.25">
      <c r="A99" s="86"/>
      <c r="B99" s="88" t="s">
        <v>514</v>
      </c>
      <c r="C99" s="89" t="s">
        <v>332</v>
      </c>
      <c r="D99" s="89">
        <v>100</v>
      </c>
      <c r="E99" s="89">
        <v>100</v>
      </c>
      <c r="F99" s="89">
        <v>100</v>
      </c>
      <c r="G99" s="89">
        <v>0</v>
      </c>
      <c r="H99" s="90">
        <f>G99/E99</f>
        <v>0</v>
      </c>
      <c r="I99" s="91"/>
    </row>
    <row r="100" spans="1:9" s="87" customFormat="1" ht="27" outlineLevel="2" x14ac:dyDescent="0.25">
      <c r="A100" s="86"/>
      <c r="B100" s="88" t="s">
        <v>515</v>
      </c>
      <c r="C100" s="89" t="s">
        <v>332</v>
      </c>
      <c r="D100" s="89">
        <v>100</v>
      </c>
      <c r="E100" s="89">
        <v>100</v>
      </c>
      <c r="F100" s="89">
        <v>100</v>
      </c>
      <c r="G100" s="89">
        <v>100</v>
      </c>
      <c r="H100" s="90">
        <f>G100/E100</f>
        <v>1</v>
      </c>
      <c r="I100" s="91"/>
    </row>
    <row r="101" spans="1:9" s="87" customFormat="1" ht="17.25" customHeight="1" x14ac:dyDescent="0.25">
      <c r="A101" s="432" t="s">
        <v>239</v>
      </c>
      <c r="B101" s="433"/>
      <c r="C101" s="433"/>
      <c r="D101" s="433"/>
      <c r="E101" s="433"/>
      <c r="F101" s="433"/>
      <c r="G101" s="433"/>
      <c r="H101" s="433"/>
      <c r="I101" s="434"/>
    </row>
    <row r="102" spans="1:9" s="87" customFormat="1" ht="32.25" customHeight="1" outlineLevel="1" x14ac:dyDescent="0.25">
      <c r="A102" s="86"/>
      <c r="B102" s="408" t="s">
        <v>467</v>
      </c>
      <c r="C102" s="409"/>
      <c r="D102" s="409"/>
      <c r="E102" s="409"/>
      <c r="F102" s="409"/>
      <c r="G102" s="409"/>
      <c r="H102" s="409"/>
      <c r="I102" s="410"/>
    </row>
    <row r="103" spans="1:9" s="87" customFormat="1" outlineLevel="2" x14ac:dyDescent="0.25">
      <c r="A103" s="86"/>
      <c r="B103" s="429" t="s">
        <v>480</v>
      </c>
      <c r="C103" s="430"/>
      <c r="D103" s="430"/>
      <c r="E103" s="430"/>
      <c r="F103" s="430"/>
      <c r="G103" s="430"/>
      <c r="H103" s="430"/>
      <c r="I103" s="431"/>
    </row>
    <row r="104" spans="1:9" s="87" customFormat="1" ht="54" outlineLevel="2" x14ac:dyDescent="0.25">
      <c r="A104" s="86"/>
      <c r="B104" s="88" t="s">
        <v>712</v>
      </c>
      <c r="C104" s="89" t="s">
        <v>332</v>
      </c>
      <c r="D104" s="89">
        <v>60</v>
      </c>
      <c r="E104" s="89">
        <v>10</v>
      </c>
      <c r="F104" s="89">
        <v>92</v>
      </c>
      <c r="G104" s="89">
        <v>2</v>
      </c>
      <c r="H104" s="90">
        <f>G104/E104</f>
        <v>0.2</v>
      </c>
      <c r="I104" s="91"/>
    </row>
    <row r="105" spans="1:9" s="87" customFormat="1" ht="27" outlineLevel="2" x14ac:dyDescent="0.25">
      <c r="A105" s="86"/>
      <c r="B105" s="88" t="s">
        <v>522</v>
      </c>
      <c r="C105" s="89" t="s">
        <v>389</v>
      </c>
      <c r="D105" s="89">
        <v>5</v>
      </c>
      <c r="E105" s="89">
        <v>0</v>
      </c>
      <c r="F105" s="89">
        <v>7</v>
      </c>
      <c r="G105" s="89">
        <v>0</v>
      </c>
      <c r="H105" s="90" t="s">
        <v>444</v>
      </c>
      <c r="I105" s="91"/>
    </row>
    <row r="106" spans="1:9" s="87" customFormat="1" ht="32.25" customHeight="1" outlineLevel="2" x14ac:dyDescent="0.25">
      <c r="A106" s="86"/>
      <c r="B106" s="88" t="s">
        <v>711</v>
      </c>
      <c r="C106" s="89" t="s">
        <v>389</v>
      </c>
      <c r="D106" s="89">
        <v>15</v>
      </c>
      <c r="E106" s="89">
        <v>4</v>
      </c>
      <c r="F106" s="89">
        <v>4</v>
      </c>
      <c r="G106" s="89">
        <v>4</v>
      </c>
      <c r="H106" s="90">
        <f t="shared" ref="H106" si="13">G106/E106</f>
        <v>1</v>
      </c>
      <c r="I106" s="91"/>
    </row>
    <row r="107" spans="1:9" s="87" customFormat="1" outlineLevel="2" x14ac:dyDescent="0.25">
      <c r="A107" s="86"/>
      <c r="B107" s="429" t="s">
        <v>488</v>
      </c>
      <c r="C107" s="430"/>
      <c r="D107" s="430"/>
      <c r="E107" s="430"/>
      <c r="F107" s="430"/>
      <c r="G107" s="430"/>
      <c r="H107" s="430"/>
      <c r="I107" s="431"/>
    </row>
    <row r="108" spans="1:9" s="87" customFormat="1" ht="32.25" customHeight="1" outlineLevel="2" x14ac:dyDescent="0.25">
      <c r="A108" s="86"/>
      <c r="B108" s="88" t="s">
        <v>714</v>
      </c>
      <c r="C108" s="89" t="s">
        <v>601</v>
      </c>
      <c r="D108" s="89">
        <v>1</v>
      </c>
      <c r="E108" s="89">
        <v>0</v>
      </c>
      <c r="F108" s="89">
        <v>0</v>
      </c>
      <c r="G108" s="89">
        <v>0</v>
      </c>
      <c r="H108" s="90" t="s">
        <v>444</v>
      </c>
      <c r="I108" s="91"/>
    </row>
    <row r="109" spans="1:9" s="87" customFormat="1" ht="32.25" customHeight="1" outlineLevel="2" x14ac:dyDescent="0.25">
      <c r="A109" s="86"/>
      <c r="B109" s="88" t="s">
        <v>527</v>
      </c>
      <c r="C109" s="89" t="s">
        <v>601</v>
      </c>
      <c r="D109" s="89">
        <v>1</v>
      </c>
      <c r="E109" s="89">
        <v>0</v>
      </c>
      <c r="F109" s="89">
        <v>0</v>
      </c>
      <c r="G109" s="89">
        <v>0</v>
      </c>
      <c r="H109" s="90" t="s">
        <v>444</v>
      </c>
      <c r="I109" s="91"/>
    </row>
    <row r="110" spans="1:9" s="87" customFormat="1" ht="32.25" customHeight="1" outlineLevel="2" x14ac:dyDescent="0.25">
      <c r="A110" s="86"/>
      <c r="B110" s="88" t="s">
        <v>715</v>
      </c>
      <c r="C110" s="89" t="s">
        <v>713</v>
      </c>
      <c r="D110" s="89">
        <v>350</v>
      </c>
      <c r="E110" s="89">
        <v>300</v>
      </c>
      <c r="F110" s="89">
        <v>300</v>
      </c>
      <c r="G110" s="89">
        <v>300</v>
      </c>
      <c r="H110" s="90">
        <f t="shared" ref="H110" si="14">G110/E110</f>
        <v>1</v>
      </c>
      <c r="I110" s="91"/>
    </row>
    <row r="111" spans="1:9" s="87" customFormat="1" ht="33.75" customHeight="1" outlineLevel="1" x14ac:dyDescent="0.25">
      <c r="A111" s="86"/>
      <c r="B111" s="408" t="s">
        <v>243</v>
      </c>
      <c r="C111" s="409"/>
      <c r="D111" s="409"/>
      <c r="E111" s="409"/>
      <c r="F111" s="409"/>
      <c r="G111" s="409"/>
      <c r="H111" s="409"/>
      <c r="I111" s="410"/>
    </row>
    <row r="112" spans="1:9" s="87" customFormat="1" outlineLevel="2" x14ac:dyDescent="0.25">
      <c r="A112" s="86"/>
      <c r="B112" s="429" t="s">
        <v>480</v>
      </c>
      <c r="C112" s="430"/>
      <c r="D112" s="430"/>
      <c r="E112" s="430"/>
      <c r="F112" s="430"/>
      <c r="G112" s="430"/>
      <c r="H112" s="430"/>
      <c r="I112" s="431"/>
    </row>
    <row r="113" spans="1:9" s="87" customFormat="1" ht="32.25" customHeight="1" outlineLevel="2" x14ac:dyDescent="0.25">
      <c r="A113" s="86"/>
      <c r="B113" s="88" t="s">
        <v>716</v>
      </c>
      <c r="C113" s="89" t="s">
        <v>531</v>
      </c>
      <c r="D113" s="89">
        <v>160</v>
      </c>
      <c r="E113" s="89">
        <v>30</v>
      </c>
      <c r="F113" s="89">
        <v>200</v>
      </c>
      <c r="G113" s="89">
        <v>0</v>
      </c>
      <c r="H113" s="93">
        <f>G113/E113</f>
        <v>0</v>
      </c>
      <c r="I113" s="91"/>
    </row>
    <row r="114" spans="1:9" s="87" customFormat="1" ht="54" outlineLevel="2" x14ac:dyDescent="0.25">
      <c r="A114" s="86"/>
      <c r="B114" s="88" t="s">
        <v>717</v>
      </c>
      <c r="C114" s="89" t="s">
        <v>389</v>
      </c>
      <c r="D114" s="89">
        <v>0</v>
      </c>
      <c r="E114" s="89">
        <v>0</v>
      </c>
      <c r="F114" s="89">
        <v>1</v>
      </c>
      <c r="G114" s="89">
        <v>0</v>
      </c>
      <c r="H114" s="90" t="s">
        <v>444</v>
      </c>
      <c r="I114" s="91"/>
    </row>
    <row r="115" spans="1:9" s="87" customFormat="1" outlineLevel="2" x14ac:dyDescent="0.25">
      <c r="A115" s="86"/>
      <c r="B115" s="429" t="s">
        <v>488</v>
      </c>
      <c r="C115" s="430"/>
      <c r="D115" s="430"/>
      <c r="E115" s="430"/>
      <c r="F115" s="430"/>
      <c r="G115" s="430"/>
      <c r="H115" s="430"/>
      <c r="I115" s="431"/>
    </row>
    <row r="116" spans="1:9" s="87" customFormat="1" ht="32.25" customHeight="1" outlineLevel="2" x14ac:dyDescent="0.25">
      <c r="A116" s="86"/>
      <c r="B116" s="88" t="s">
        <v>718</v>
      </c>
      <c r="C116" s="254" t="s">
        <v>876</v>
      </c>
      <c r="D116" s="89">
        <v>107</v>
      </c>
      <c r="E116" s="89">
        <v>101</v>
      </c>
      <c r="F116" s="89">
        <v>205</v>
      </c>
      <c r="G116" s="159">
        <v>100</v>
      </c>
      <c r="H116" s="90">
        <f t="shared" ref="H116:H118" si="15">G116/E116</f>
        <v>0.99009900990099009</v>
      </c>
      <c r="I116" s="91"/>
    </row>
    <row r="117" spans="1:9" s="87" customFormat="1" ht="73.5" customHeight="1" outlineLevel="2" x14ac:dyDescent="0.25">
      <c r="A117" s="86"/>
      <c r="B117" s="88" t="s">
        <v>720</v>
      </c>
      <c r="C117" s="322" t="s">
        <v>535</v>
      </c>
      <c r="D117" s="89">
        <v>140</v>
      </c>
      <c r="E117" s="89">
        <v>131.69999999999999</v>
      </c>
      <c r="F117" s="89">
        <v>719.3</v>
      </c>
      <c r="G117" s="89">
        <v>583.5</v>
      </c>
      <c r="H117" s="90">
        <f t="shared" si="15"/>
        <v>4.430523917995445</v>
      </c>
      <c r="I117" s="323" t="s">
        <v>950</v>
      </c>
    </row>
    <row r="118" spans="1:9" s="87" customFormat="1" ht="32.25" customHeight="1" outlineLevel="2" x14ac:dyDescent="0.25">
      <c r="A118" s="86"/>
      <c r="B118" s="88" t="s">
        <v>719</v>
      </c>
      <c r="C118" s="263" t="s">
        <v>332</v>
      </c>
      <c r="D118" s="89">
        <v>100</v>
      </c>
      <c r="E118" s="159">
        <v>12</v>
      </c>
      <c r="F118" s="89">
        <v>112</v>
      </c>
      <c r="G118" s="89">
        <v>0</v>
      </c>
      <c r="H118" s="90">
        <f t="shared" si="15"/>
        <v>0</v>
      </c>
      <c r="I118" s="91"/>
    </row>
    <row r="119" spans="1:9" s="87" customFormat="1" ht="27.75" customHeight="1" outlineLevel="1" x14ac:dyDescent="0.25">
      <c r="A119" s="86"/>
      <c r="B119" s="408" t="s">
        <v>471</v>
      </c>
      <c r="C119" s="409"/>
      <c r="D119" s="409"/>
      <c r="E119" s="409"/>
      <c r="F119" s="409"/>
      <c r="G119" s="409"/>
      <c r="H119" s="409"/>
      <c r="I119" s="410"/>
    </row>
    <row r="120" spans="1:9" s="87" customFormat="1" ht="15" customHeight="1" outlineLevel="2" x14ac:dyDescent="0.25">
      <c r="A120" s="86"/>
      <c r="B120" s="426" t="s">
        <v>480</v>
      </c>
      <c r="C120" s="427"/>
      <c r="D120" s="427"/>
      <c r="E120" s="427"/>
      <c r="F120" s="427"/>
      <c r="G120" s="427"/>
      <c r="H120" s="427"/>
      <c r="I120" s="428"/>
    </row>
    <row r="121" spans="1:9" s="87" customFormat="1" ht="43.5" customHeight="1" outlineLevel="2" x14ac:dyDescent="0.25">
      <c r="A121" s="86"/>
      <c r="B121" s="88" t="s">
        <v>512</v>
      </c>
      <c r="C121" s="89" t="s">
        <v>406</v>
      </c>
      <c r="D121" s="89">
        <v>5</v>
      </c>
      <c r="E121" s="89">
        <v>3</v>
      </c>
      <c r="F121" s="89">
        <v>4</v>
      </c>
      <c r="G121" s="89">
        <v>0</v>
      </c>
      <c r="H121" s="90">
        <f>G121/E121</f>
        <v>0</v>
      </c>
      <c r="I121" s="91"/>
    </row>
    <row r="122" spans="1:9" s="87" customFormat="1" ht="27.75" customHeight="1" outlineLevel="2" x14ac:dyDescent="0.25">
      <c r="A122" s="86"/>
      <c r="B122" s="88" t="s">
        <v>513</v>
      </c>
      <c r="C122" s="89" t="s">
        <v>406</v>
      </c>
      <c r="D122" s="89">
        <v>5</v>
      </c>
      <c r="E122" s="89">
        <v>5</v>
      </c>
      <c r="F122" s="89">
        <v>5</v>
      </c>
      <c r="G122" s="89">
        <v>0</v>
      </c>
      <c r="H122" s="90">
        <f>G122/E122</f>
        <v>0</v>
      </c>
      <c r="I122" s="91"/>
    </row>
    <row r="123" spans="1:9" s="87" customFormat="1" outlineLevel="2" x14ac:dyDescent="0.25">
      <c r="A123" s="86"/>
      <c r="B123" s="426" t="s">
        <v>488</v>
      </c>
      <c r="C123" s="427"/>
      <c r="D123" s="427"/>
      <c r="E123" s="427"/>
      <c r="F123" s="427"/>
      <c r="G123" s="427"/>
      <c r="H123" s="427"/>
      <c r="I123" s="428"/>
    </row>
    <row r="124" spans="1:9" s="87" customFormat="1" ht="44.25" customHeight="1" outlineLevel="2" x14ac:dyDescent="0.25">
      <c r="A124" s="86"/>
      <c r="B124" s="88" t="s">
        <v>514</v>
      </c>
      <c r="C124" s="89" t="s">
        <v>332</v>
      </c>
      <c r="D124" s="89">
        <v>100</v>
      </c>
      <c r="E124" s="89">
        <v>100</v>
      </c>
      <c r="F124" s="89">
        <v>100</v>
      </c>
      <c r="G124" s="89">
        <v>0</v>
      </c>
      <c r="H124" s="90">
        <f>G124/E124</f>
        <v>0</v>
      </c>
      <c r="I124" s="91"/>
    </row>
    <row r="125" spans="1:9" s="87" customFormat="1" ht="27" outlineLevel="2" x14ac:dyDescent="0.25">
      <c r="A125" s="86"/>
      <c r="B125" s="88" t="s">
        <v>515</v>
      </c>
      <c r="C125" s="89" t="s">
        <v>332</v>
      </c>
      <c r="D125" s="89">
        <v>100</v>
      </c>
      <c r="E125" s="89">
        <v>100</v>
      </c>
      <c r="F125" s="89">
        <v>100</v>
      </c>
      <c r="G125" s="89">
        <v>0</v>
      </c>
      <c r="H125" s="90">
        <f>G125/E125</f>
        <v>0</v>
      </c>
      <c r="I125" s="91"/>
    </row>
    <row r="126" spans="1:9" s="87" customFormat="1" ht="17.25" customHeight="1" x14ac:dyDescent="0.25">
      <c r="A126" s="432" t="s">
        <v>248</v>
      </c>
      <c r="B126" s="433"/>
      <c r="C126" s="433"/>
      <c r="D126" s="433"/>
      <c r="E126" s="433"/>
      <c r="F126" s="433"/>
      <c r="G126" s="433"/>
      <c r="H126" s="433"/>
      <c r="I126" s="434"/>
    </row>
    <row r="127" spans="1:9" s="87" customFormat="1" ht="32.25" customHeight="1" outlineLevel="1" x14ac:dyDescent="0.25">
      <c r="A127" s="86"/>
      <c r="B127" s="408" t="s">
        <v>468</v>
      </c>
      <c r="C127" s="409"/>
      <c r="D127" s="409"/>
      <c r="E127" s="409"/>
      <c r="F127" s="409"/>
      <c r="G127" s="409"/>
      <c r="H127" s="409"/>
      <c r="I127" s="410"/>
    </row>
    <row r="128" spans="1:9" s="87" customFormat="1" outlineLevel="2" x14ac:dyDescent="0.25">
      <c r="A128" s="86"/>
      <c r="B128" s="429" t="s">
        <v>480</v>
      </c>
      <c r="C128" s="430"/>
      <c r="D128" s="430"/>
      <c r="E128" s="430"/>
      <c r="F128" s="430"/>
      <c r="G128" s="430"/>
      <c r="H128" s="430"/>
      <c r="I128" s="431"/>
    </row>
    <row r="129" spans="1:9" s="87" customFormat="1" ht="67.5" outlineLevel="2" x14ac:dyDescent="0.25">
      <c r="A129" s="86"/>
      <c r="B129" s="88" t="s">
        <v>724</v>
      </c>
      <c r="C129" s="89" t="s">
        <v>517</v>
      </c>
      <c r="D129" s="89">
        <v>150</v>
      </c>
      <c r="E129" s="89">
        <v>200</v>
      </c>
      <c r="F129" s="89">
        <v>400</v>
      </c>
      <c r="G129" s="89">
        <v>200</v>
      </c>
      <c r="H129" s="90">
        <f t="shared" ref="H129:H130" si="16">G129/E129</f>
        <v>1</v>
      </c>
      <c r="I129" s="269"/>
    </row>
    <row r="130" spans="1:9" s="87" customFormat="1" ht="40.5" outlineLevel="2" x14ac:dyDescent="0.25">
      <c r="A130" s="86"/>
      <c r="B130" s="88" t="s">
        <v>725</v>
      </c>
      <c r="C130" s="89" t="s">
        <v>520</v>
      </c>
      <c r="D130" s="89">
        <v>1</v>
      </c>
      <c r="E130" s="89">
        <v>1</v>
      </c>
      <c r="F130" s="89">
        <v>2</v>
      </c>
      <c r="G130" s="89">
        <v>1</v>
      </c>
      <c r="H130" s="90">
        <f t="shared" si="16"/>
        <v>1</v>
      </c>
      <c r="I130" s="269"/>
    </row>
    <row r="131" spans="1:9" s="87" customFormat="1" ht="32.25" customHeight="1" outlineLevel="2" x14ac:dyDescent="0.25">
      <c r="A131" s="86"/>
      <c r="B131" s="88" t="s">
        <v>721</v>
      </c>
      <c r="C131" s="89" t="s">
        <v>722</v>
      </c>
      <c r="D131" s="89">
        <v>5</v>
      </c>
      <c r="E131" s="89">
        <v>3</v>
      </c>
      <c r="F131" s="89">
        <v>1</v>
      </c>
      <c r="G131" s="89">
        <v>0</v>
      </c>
      <c r="H131" s="90">
        <f>G131/E131</f>
        <v>0</v>
      </c>
      <c r="I131" s="91"/>
    </row>
    <row r="132" spans="1:9" s="87" customFormat="1" ht="40.5" outlineLevel="2" x14ac:dyDescent="0.25">
      <c r="A132" s="86"/>
      <c r="B132" s="88" t="s">
        <v>723</v>
      </c>
      <c r="C132" s="89" t="s">
        <v>332</v>
      </c>
      <c r="D132" s="89">
        <v>60</v>
      </c>
      <c r="E132" s="89">
        <v>10</v>
      </c>
      <c r="F132" s="89">
        <v>0</v>
      </c>
      <c r="G132" s="89">
        <v>0</v>
      </c>
      <c r="H132" s="90">
        <f>G132/E132</f>
        <v>0</v>
      </c>
      <c r="I132" s="91"/>
    </row>
    <row r="133" spans="1:9" s="87" customFormat="1" ht="32.25" customHeight="1" outlineLevel="2" x14ac:dyDescent="0.25">
      <c r="A133" s="86"/>
      <c r="B133" s="88" t="s">
        <v>522</v>
      </c>
      <c r="C133" s="89" t="s">
        <v>722</v>
      </c>
      <c r="D133" s="89">
        <v>20</v>
      </c>
      <c r="E133" s="89">
        <v>10</v>
      </c>
      <c r="F133" s="89">
        <v>10</v>
      </c>
      <c r="G133" s="89">
        <v>0</v>
      </c>
      <c r="H133" s="90">
        <f t="shared" ref="H133" si="17">G133/E133</f>
        <v>0</v>
      </c>
      <c r="I133" s="91"/>
    </row>
    <row r="134" spans="1:9" s="87" customFormat="1" outlineLevel="2" x14ac:dyDescent="0.25">
      <c r="A134" s="86"/>
      <c r="B134" s="429" t="s">
        <v>488</v>
      </c>
      <c r="C134" s="430"/>
      <c r="D134" s="430"/>
      <c r="E134" s="430"/>
      <c r="F134" s="430"/>
      <c r="G134" s="430"/>
      <c r="H134" s="430"/>
      <c r="I134" s="431"/>
    </row>
    <row r="135" spans="1:9" s="87" customFormat="1" ht="32.25" customHeight="1" outlineLevel="2" x14ac:dyDescent="0.25">
      <c r="A135" s="86"/>
      <c r="B135" s="88" t="s">
        <v>726</v>
      </c>
      <c r="C135" s="89" t="s">
        <v>572</v>
      </c>
      <c r="D135" s="89">
        <v>3</v>
      </c>
      <c r="E135" s="89">
        <v>1</v>
      </c>
      <c r="F135" s="89">
        <v>3</v>
      </c>
      <c r="G135" s="89">
        <v>1</v>
      </c>
      <c r="H135" s="90">
        <f t="shared" ref="H135:H137" si="18">G135/E135</f>
        <v>1</v>
      </c>
      <c r="I135" s="91"/>
    </row>
    <row r="136" spans="1:9" s="87" customFormat="1" ht="32.25" customHeight="1" outlineLevel="2" x14ac:dyDescent="0.25">
      <c r="A136" s="86"/>
      <c r="B136" s="88" t="s">
        <v>727</v>
      </c>
      <c r="C136" s="89" t="s">
        <v>332</v>
      </c>
      <c r="D136" s="89">
        <v>100</v>
      </c>
      <c r="E136" s="89">
        <v>70</v>
      </c>
      <c r="F136" s="89">
        <v>85</v>
      </c>
      <c r="G136" s="89">
        <v>70</v>
      </c>
      <c r="H136" s="90">
        <f t="shared" si="18"/>
        <v>1</v>
      </c>
      <c r="I136" s="91"/>
    </row>
    <row r="137" spans="1:9" s="87" customFormat="1" ht="32.25" customHeight="1" outlineLevel="2" x14ac:dyDescent="0.25">
      <c r="A137" s="86"/>
      <c r="B137" s="88" t="s">
        <v>728</v>
      </c>
      <c r="C137" s="89" t="s">
        <v>332</v>
      </c>
      <c r="D137" s="89">
        <v>10</v>
      </c>
      <c r="E137" s="89">
        <v>10</v>
      </c>
      <c r="F137" s="89">
        <v>10</v>
      </c>
      <c r="G137" s="89">
        <v>0</v>
      </c>
      <c r="H137" s="90">
        <f t="shared" si="18"/>
        <v>0</v>
      </c>
      <c r="I137" s="91"/>
    </row>
    <row r="138" spans="1:9" s="87" customFormat="1" ht="33.75" customHeight="1" outlineLevel="1" x14ac:dyDescent="0.25">
      <c r="A138" s="86"/>
      <c r="B138" s="408" t="s">
        <v>252</v>
      </c>
      <c r="C138" s="409"/>
      <c r="D138" s="409"/>
      <c r="E138" s="409"/>
      <c r="F138" s="409"/>
      <c r="G138" s="409"/>
      <c r="H138" s="409"/>
      <c r="I138" s="410"/>
    </row>
    <row r="139" spans="1:9" s="87" customFormat="1" outlineLevel="2" x14ac:dyDescent="0.25">
      <c r="A139" s="86"/>
      <c r="B139" s="429" t="s">
        <v>480</v>
      </c>
      <c r="C139" s="430"/>
      <c r="D139" s="430"/>
      <c r="E139" s="430"/>
      <c r="F139" s="430"/>
      <c r="G139" s="430"/>
      <c r="H139" s="430"/>
      <c r="I139" s="431"/>
    </row>
    <row r="140" spans="1:9" s="87" customFormat="1" ht="27" outlineLevel="2" x14ac:dyDescent="0.25">
      <c r="A140" s="86"/>
      <c r="B140" s="88" t="s">
        <v>733</v>
      </c>
      <c r="C140" s="268" t="s">
        <v>729</v>
      </c>
      <c r="D140" s="89">
        <v>90</v>
      </c>
      <c r="E140" s="89">
        <v>45</v>
      </c>
      <c r="F140" s="89">
        <v>24</v>
      </c>
      <c r="G140" s="89">
        <v>0</v>
      </c>
      <c r="H140" s="90">
        <f>G140/E140</f>
        <v>0</v>
      </c>
      <c r="I140" s="269"/>
    </row>
    <row r="141" spans="1:9" s="87" customFormat="1" ht="32.25" customHeight="1" outlineLevel="2" x14ac:dyDescent="0.25">
      <c r="A141" s="86"/>
      <c r="B141" s="88" t="s">
        <v>732</v>
      </c>
      <c r="C141" s="268" t="s">
        <v>730</v>
      </c>
      <c r="D141" s="89">
        <v>0</v>
      </c>
      <c r="E141" s="89">
        <v>1</v>
      </c>
      <c r="F141" s="89">
        <v>1</v>
      </c>
      <c r="G141" s="89">
        <v>0</v>
      </c>
      <c r="H141" s="90">
        <f>G141/E141</f>
        <v>0</v>
      </c>
      <c r="I141" s="91"/>
    </row>
    <row r="142" spans="1:9" s="87" customFormat="1" ht="40.5" outlineLevel="2" x14ac:dyDescent="0.25">
      <c r="A142" s="86"/>
      <c r="B142" s="88" t="s">
        <v>731</v>
      </c>
      <c r="C142" s="268" t="s">
        <v>729</v>
      </c>
      <c r="D142" s="89">
        <v>0</v>
      </c>
      <c r="E142" s="89">
        <v>3</v>
      </c>
      <c r="F142" s="89">
        <v>7</v>
      </c>
      <c r="G142" s="89">
        <v>3</v>
      </c>
      <c r="H142" s="90">
        <f>G142/E142</f>
        <v>1</v>
      </c>
      <c r="I142" s="91"/>
    </row>
    <row r="143" spans="1:9" s="87" customFormat="1" outlineLevel="2" x14ac:dyDescent="0.25">
      <c r="A143" s="86"/>
      <c r="B143" s="429" t="s">
        <v>488</v>
      </c>
      <c r="C143" s="430"/>
      <c r="D143" s="430"/>
      <c r="E143" s="430"/>
      <c r="F143" s="430"/>
      <c r="G143" s="430"/>
      <c r="H143" s="430"/>
      <c r="I143" s="431"/>
    </row>
    <row r="144" spans="1:9" s="87" customFormat="1" ht="54" outlineLevel="2" x14ac:dyDescent="0.25">
      <c r="A144" s="86"/>
      <c r="B144" s="88" t="s">
        <v>734</v>
      </c>
      <c r="C144" s="268" t="s">
        <v>332</v>
      </c>
      <c r="D144" s="89">
        <v>100</v>
      </c>
      <c r="E144" s="89">
        <v>97</v>
      </c>
      <c r="F144" s="89">
        <v>100</v>
      </c>
      <c r="G144" s="89">
        <v>100</v>
      </c>
      <c r="H144" s="90">
        <f>E144/G144</f>
        <v>0.97</v>
      </c>
      <c r="I144" s="91"/>
    </row>
    <row r="145" spans="1:9" s="87" customFormat="1" ht="40.5" outlineLevel="2" x14ac:dyDescent="0.25">
      <c r="A145" s="86"/>
      <c r="B145" s="88" t="s">
        <v>735</v>
      </c>
      <c r="C145" s="268" t="s">
        <v>332</v>
      </c>
      <c r="D145" s="89">
        <v>35</v>
      </c>
      <c r="E145" s="89">
        <v>55</v>
      </c>
      <c r="F145" s="89">
        <v>45</v>
      </c>
      <c r="G145" s="89">
        <v>55</v>
      </c>
      <c r="H145" s="90">
        <f t="shared" ref="H145" si="19">G145/E145</f>
        <v>1</v>
      </c>
      <c r="I145" s="91"/>
    </row>
    <row r="146" spans="1:9" s="87" customFormat="1" ht="27.75" customHeight="1" outlineLevel="1" x14ac:dyDescent="0.25">
      <c r="A146" s="86"/>
      <c r="B146" s="408" t="s">
        <v>472</v>
      </c>
      <c r="C146" s="409"/>
      <c r="D146" s="409"/>
      <c r="E146" s="409"/>
      <c r="F146" s="409"/>
      <c r="G146" s="409"/>
      <c r="H146" s="409"/>
      <c r="I146" s="410"/>
    </row>
    <row r="147" spans="1:9" s="87" customFormat="1" ht="15" customHeight="1" outlineLevel="2" x14ac:dyDescent="0.25">
      <c r="A147" s="86"/>
      <c r="B147" s="426" t="s">
        <v>480</v>
      </c>
      <c r="C147" s="427"/>
      <c r="D147" s="427"/>
      <c r="E147" s="427"/>
      <c r="F147" s="427"/>
      <c r="G147" s="427"/>
      <c r="H147" s="427"/>
      <c r="I147" s="428"/>
    </row>
    <row r="148" spans="1:9" s="87" customFormat="1" ht="27.75" customHeight="1" outlineLevel="2" x14ac:dyDescent="0.25">
      <c r="A148" s="86"/>
      <c r="B148" s="88" t="s">
        <v>512</v>
      </c>
      <c r="C148" s="89" t="s">
        <v>406</v>
      </c>
      <c r="D148" s="89">
        <v>4</v>
      </c>
      <c r="E148" s="89">
        <v>1</v>
      </c>
      <c r="F148" s="89">
        <v>2</v>
      </c>
      <c r="G148" s="89">
        <v>0</v>
      </c>
      <c r="H148" s="90">
        <f>G148/E148</f>
        <v>0</v>
      </c>
      <c r="I148" s="91"/>
    </row>
    <row r="149" spans="1:9" s="87" customFormat="1" ht="27.75" customHeight="1" outlineLevel="2" x14ac:dyDescent="0.25">
      <c r="A149" s="86"/>
      <c r="B149" s="88" t="s">
        <v>513</v>
      </c>
      <c r="C149" s="89" t="s">
        <v>406</v>
      </c>
      <c r="D149" s="89">
        <v>4</v>
      </c>
      <c r="E149" s="89">
        <v>4</v>
      </c>
      <c r="F149" s="89">
        <v>8</v>
      </c>
      <c r="G149" s="89">
        <v>4</v>
      </c>
      <c r="H149" s="90">
        <f>G149/E149</f>
        <v>1</v>
      </c>
      <c r="I149" s="91"/>
    </row>
    <row r="150" spans="1:9" s="87" customFormat="1" outlineLevel="2" x14ac:dyDescent="0.25">
      <c r="A150" s="86"/>
      <c r="B150" s="426" t="s">
        <v>488</v>
      </c>
      <c r="C150" s="427"/>
      <c r="D150" s="427"/>
      <c r="E150" s="427"/>
      <c r="F150" s="427"/>
      <c r="G150" s="427"/>
      <c r="H150" s="427"/>
      <c r="I150" s="428"/>
    </row>
    <row r="151" spans="1:9" s="87" customFormat="1" ht="44.25" customHeight="1" outlineLevel="2" x14ac:dyDescent="0.25">
      <c r="A151" s="86"/>
      <c r="B151" s="88" t="s">
        <v>514</v>
      </c>
      <c r="C151" s="89" t="s">
        <v>332</v>
      </c>
      <c r="D151" s="89">
        <v>100</v>
      </c>
      <c r="E151" s="89">
        <v>100</v>
      </c>
      <c r="F151" s="89">
        <v>100</v>
      </c>
      <c r="G151" s="89">
        <v>0</v>
      </c>
      <c r="H151" s="90">
        <f>G151/E151</f>
        <v>0</v>
      </c>
      <c r="I151" s="91"/>
    </row>
    <row r="152" spans="1:9" s="87" customFormat="1" ht="27" outlineLevel="2" x14ac:dyDescent="0.25">
      <c r="A152" s="86"/>
      <c r="B152" s="88" t="s">
        <v>515</v>
      </c>
      <c r="C152" s="89" t="s">
        <v>332</v>
      </c>
      <c r="D152" s="89">
        <v>100</v>
      </c>
      <c r="E152" s="89">
        <v>100</v>
      </c>
      <c r="F152" s="89">
        <v>100</v>
      </c>
      <c r="G152" s="89">
        <v>100</v>
      </c>
      <c r="H152" s="90">
        <f>G152/E152</f>
        <v>1</v>
      </c>
      <c r="I152" s="91"/>
    </row>
    <row r="153" spans="1:9" s="87" customFormat="1" ht="17.25" customHeight="1" x14ac:dyDescent="0.25">
      <c r="A153" s="432" t="s">
        <v>262</v>
      </c>
      <c r="B153" s="433"/>
      <c r="C153" s="433"/>
      <c r="D153" s="433"/>
      <c r="E153" s="433"/>
      <c r="F153" s="433"/>
      <c r="G153" s="433"/>
      <c r="H153" s="433"/>
      <c r="I153" s="434"/>
    </row>
    <row r="154" spans="1:9" s="87" customFormat="1" ht="32.25" customHeight="1" outlineLevel="1" x14ac:dyDescent="0.25">
      <c r="A154" s="86"/>
      <c r="B154" s="408" t="s">
        <v>469</v>
      </c>
      <c r="C154" s="409"/>
      <c r="D154" s="409"/>
      <c r="E154" s="409"/>
      <c r="F154" s="409"/>
      <c r="G154" s="409"/>
      <c r="H154" s="409"/>
      <c r="I154" s="410"/>
    </row>
    <row r="155" spans="1:9" s="87" customFormat="1" outlineLevel="2" x14ac:dyDescent="0.25">
      <c r="A155" s="86"/>
      <c r="B155" s="429" t="s">
        <v>480</v>
      </c>
      <c r="C155" s="430"/>
      <c r="D155" s="430"/>
      <c r="E155" s="430"/>
      <c r="F155" s="430"/>
      <c r="G155" s="430"/>
      <c r="H155" s="430"/>
      <c r="I155" s="431"/>
    </row>
    <row r="156" spans="1:9" s="87" customFormat="1" ht="40.5" outlineLevel="2" x14ac:dyDescent="0.25">
      <c r="A156" s="86"/>
      <c r="B156" s="88" t="s">
        <v>737</v>
      </c>
      <c r="C156" s="89" t="s">
        <v>531</v>
      </c>
      <c r="D156" s="89">
        <v>150</v>
      </c>
      <c r="E156" s="89">
        <v>200</v>
      </c>
      <c r="F156" s="89">
        <v>200</v>
      </c>
      <c r="G156" s="89">
        <v>0</v>
      </c>
      <c r="H156" s="90">
        <f t="shared" ref="H156:H157" si="20">G156/E156</f>
        <v>0</v>
      </c>
      <c r="I156" s="97"/>
    </row>
    <row r="157" spans="1:9" s="87" customFormat="1" ht="40.5" outlineLevel="2" x14ac:dyDescent="0.25">
      <c r="A157" s="86"/>
      <c r="B157" s="88" t="s">
        <v>738</v>
      </c>
      <c r="C157" s="89" t="s">
        <v>332</v>
      </c>
      <c r="D157" s="89">
        <v>60</v>
      </c>
      <c r="E157" s="89">
        <v>80</v>
      </c>
      <c r="F157" s="89">
        <v>70</v>
      </c>
      <c r="G157" s="89">
        <v>1.4</v>
      </c>
      <c r="H157" s="90">
        <f t="shared" si="20"/>
        <v>1.7499999999999998E-2</v>
      </c>
      <c r="I157" s="97"/>
    </row>
    <row r="158" spans="1:9" s="87" customFormat="1" outlineLevel="2" x14ac:dyDescent="0.25">
      <c r="A158" s="86"/>
      <c r="B158" s="429" t="s">
        <v>488</v>
      </c>
      <c r="C158" s="430"/>
      <c r="D158" s="430"/>
      <c r="E158" s="430"/>
      <c r="F158" s="430"/>
      <c r="G158" s="430"/>
      <c r="H158" s="430"/>
      <c r="I158" s="431"/>
    </row>
    <row r="159" spans="1:9" s="87" customFormat="1" ht="32.25" customHeight="1" outlineLevel="2" x14ac:dyDescent="0.25">
      <c r="A159" s="86"/>
      <c r="B159" s="88" t="s">
        <v>739</v>
      </c>
      <c r="C159" s="89"/>
      <c r="D159" s="89">
        <v>1</v>
      </c>
      <c r="E159" s="89">
        <v>0</v>
      </c>
      <c r="F159" s="89">
        <v>0</v>
      </c>
      <c r="G159" s="89">
        <v>0</v>
      </c>
      <c r="H159" s="90" t="s">
        <v>444</v>
      </c>
      <c r="I159" s="91"/>
    </row>
    <row r="160" spans="1:9" s="87" customFormat="1" ht="40.5" outlineLevel="2" x14ac:dyDescent="0.25">
      <c r="A160" s="86"/>
      <c r="B160" s="88" t="s">
        <v>740</v>
      </c>
      <c r="C160" s="89" t="s">
        <v>406</v>
      </c>
      <c r="D160" s="89">
        <v>45</v>
      </c>
      <c r="E160" s="89">
        <v>14</v>
      </c>
      <c r="F160" s="89">
        <v>24</v>
      </c>
      <c r="G160" s="89">
        <v>12</v>
      </c>
      <c r="H160" s="90">
        <f t="shared" ref="H160" si="21">G160/E160</f>
        <v>0.8571428571428571</v>
      </c>
      <c r="I160" s="91"/>
    </row>
    <row r="161" spans="1:9" s="87" customFormat="1" ht="33.75" customHeight="1" outlineLevel="1" x14ac:dyDescent="0.25">
      <c r="A161" s="86"/>
      <c r="B161" s="408" t="s">
        <v>266</v>
      </c>
      <c r="C161" s="409"/>
      <c r="D161" s="409"/>
      <c r="E161" s="409"/>
      <c r="F161" s="409"/>
      <c r="G161" s="409"/>
      <c r="H161" s="409"/>
      <c r="I161" s="410"/>
    </row>
    <row r="162" spans="1:9" s="87" customFormat="1" outlineLevel="2" x14ac:dyDescent="0.25">
      <c r="A162" s="86"/>
      <c r="B162" s="426" t="s">
        <v>480</v>
      </c>
      <c r="C162" s="427"/>
      <c r="D162" s="427"/>
      <c r="E162" s="427"/>
      <c r="F162" s="427"/>
      <c r="G162" s="427"/>
      <c r="H162" s="427"/>
      <c r="I162" s="428"/>
    </row>
    <row r="163" spans="1:9" s="87" customFormat="1" ht="57" outlineLevel="2" x14ac:dyDescent="0.25">
      <c r="B163" s="88" t="s">
        <v>879</v>
      </c>
      <c r="C163" s="89" t="s">
        <v>531</v>
      </c>
      <c r="D163" s="89">
        <v>4</v>
      </c>
      <c r="E163" s="89">
        <v>2</v>
      </c>
      <c r="F163" s="89">
        <v>2</v>
      </c>
      <c r="G163" s="89">
        <v>0</v>
      </c>
      <c r="H163" s="90">
        <f>G163/E163</f>
        <v>0</v>
      </c>
      <c r="I163" s="91"/>
    </row>
    <row r="164" spans="1:9" s="87" customFormat="1" ht="27.75" customHeight="1" outlineLevel="2" x14ac:dyDescent="0.25">
      <c r="A164" s="86"/>
      <c r="B164" s="88" t="s">
        <v>695</v>
      </c>
      <c r="C164" s="89" t="s">
        <v>531</v>
      </c>
      <c r="D164" s="89">
        <v>90</v>
      </c>
      <c r="E164" s="89">
        <v>30</v>
      </c>
      <c r="F164" s="89">
        <v>30</v>
      </c>
      <c r="G164" s="89">
        <v>0</v>
      </c>
      <c r="H164" s="90">
        <f>G164/E164</f>
        <v>0</v>
      </c>
      <c r="I164" s="91"/>
    </row>
    <row r="165" spans="1:9" s="87" customFormat="1" outlineLevel="2" x14ac:dyDescent="0.25">
      <c r="A165" s="86"/>
      <c r="B165" s="426" t="s">
        <v>488</v>
      </c>
      <c r="C165" s="427"/>
      <c r="D165" s="427"/>
      <c r="E165" s="427"/>
      <c r="F165" s="427"/>
      <c r="G165" s="427"/>
      <c r="H165" s="427"/>
      <c r="I165" s="428"/>
    </row>
    <row r="166" spans="1:9" s="87" customFormat="1" ht="27.75" customHeight="1" outlineLevel="2" x14ac:dyDescent="0.25">
      <c r="A166" s="86"/>
      <c r="B166" s="88" t="s">
        <v>741</v>
      </c>
      <c r="C166" s="89" t="s">
        <v>742</v>
      </c>
      <c r="D166" s="98">
        <v>114523</v>
      </c>
      <c r="E166" s="98">
        <v>107754</v>
      </c>
      <c r="F166" s="98">
        <v>125094</v>
      </c>
      <c r="G166" s="98">
        <v>32427</v>
      </c>
      <c r="H166" s="99">
        <f>G166/E166</f>
        <v>0.30093546411270117</v>
      </c>
      <c r="I166" s="91"/>
    </row>
    <row r="167" spans="1:9" s="87" customFormat="1" ht="27.75" customHeight="1" outlineLevel="2" x14ac:dyDescent="0.25">
      <c r="A167" s="86"/>
      <c r="B167" s="88" t="s">
        <v>746</v>
      </c>
      <c r="C167" s="402"/>
      <c r="D167" s="403"/>
      <c r="E167" s="403"/>
      <c r="F167" s="403"/>
      <c r="G167" s="403"/>
      <c r="H167" s="403"/>
      <c r="I167" s="404"/>
    </row>
    <row r="168" spans="1:9" s="87" customFormat="1" outlineLevel="2" x14ac:dyDescent="0.25">
      <c r="A168" s="86"/>
      <c r="B168" s="88" t="s">
        <v>744</v>
      </c>
      <c r="C168" s="89" t="s">
        <v>389</v>
      </c>
      <c r="D168" s="89" t="s">
        <v>700</v>
      </c>
      <c r="E168" s="89">
        <v>1</v>
      </c>
      <c r="F168" s="89">
        <v>2</v>
      </c>
      <c r="G168" s="89">
        <v>0</v>
      </c>
      <c r="H168" s="90">
        <f t="shared" ref="H168:H170" si="22">G168/E168</f>
        <v>0</v>
      </c>
      <c r="I168" s="91"/>
    </row>
    <row r="169" spans="1:9" s="87" customFormat="1" outlineLevel="2" x14ac:dyDescent="0.25">
      <c r="A169" s="86"/>
      <c r="B169" s="100" t="s">
        <v>745</v>
      </c>
      <c r="C169" s="89" t="s">
        <v>332</v>
      </c>
      <c r="D169" s="89">
        <v>100</v>
      </c>
      <c r="E169" s="89">
        <v>10</v>
      </c>
      <c r="F169" s="89">
        <v>40</v>
      </c>
      <c r="G169" s="89">
        <v>0</v>
      </c>
      <c r="H169" s="90">
        <f t="shared" si="22"/>
        <v>0</v>
      </c>
      <c r="I169" s="91"/>
    </row>
    <row r="170" spans="1:9" s="87" customFormat="1" ht="66" customHeight="1" outlineLevel="2" x14ac:dyDescent="0.25">
      <c r="A170" s="86"/>
      <c r="B170" s="88" t="s">
        <v>743</v>
      </c>
      <c r="C170" s="301" t="s">
        <v>535</v>
      </c>
      <c r="D170" s="159">
        <v>1741.8</v>
      </c>
      <c r="E170" s="159">
        <v>1638.8</v>
      </c>
      <c r="F170" s="159">
        <v>1986.1</v>
      </c>
      <c r="G170" s="159">
        <v>249.4</v>
      </c>
      <c r="H170" s="99">
        <f t="shared" si="22"/>
        <v>0.15218452526238713</v>
      </c>
      <c r="I170" s="91"/>
    </row>
    <row r="171" spans="1:9" s="87" customFormat="1" ht="27.75" customHeight="1" outlineLevel="1" x14ac:dyDescent="0.25">
      <c r="A171" s="86"/>
      <c r="B171" s="408" t="s">
        <v>473</v>
      </c>
      <c r="C171" s="409"/>
      <c r="D171" s="409"/>
      <c r="E171" s="409"/>
      <c r="F171" s="409"/>
      <c r="G171" s="409"/>
      <c r="H171" s="409"/>
      <c r="I171" s="410"/>
    </row>
    <row r="172" spans="1:9" s="87" customFormat="1" ht="15" customHeight="1" outlineLevel="2" x14ac:dyDescent="0.25">
      <c r="A172" s="86"/>
      <c r="B172" s="426" t="s">
        <v>480</v>
      </c>
      <c r="C172" s="427"/>
      <c r="D172" s="427"/>
      <c r="E172" s="427"/>
      <c r="F172" s="427"/>
      <c r="G172" s="427"/>
      <c r="H172" s="427"/>
      <c r="I172" s="428"/>
    </row>
    <row r="173" spans="1:9" s="87" customFormat="1" ht="27.75" customHeight="1" outlineLevel="2" x14ac:dyDescent="0.25">
      <c r="A173" s="86"/>
      <c r="B173" s="88" t="s">
        <v>113</v>
      </c>
      <c r="C173" s="89" t="s">
        <v>406</v>
      </c>
      <c r="D173" s="89">
        <v>5</v>
      </c>
      <c r="E173" s="89">
        <v>1</v>
      </c>
      <c r="F173" s="89">
        <v>5</v>
      </c>
      <c r="G173" s="89">
        <v>0</v>
      </c>
      <c r="H173" s="90">
        <f>G173/E173</f>
        <v>0</v>
      </c>
      <c r="I173" s="91"/>
    </row>
    <row r="174" spans="1:9" s="87" customFormat="1" outlineLevel="2" x14ac:dyDescent="0.25">
      <c r="A174" s="86"/>
      <c r="B174" s="88" t="s">
        <v>112</v>
      </c>
      <c r="C174" s="89" t="s">
        <v>406</v>
      </c>
      <c r="D174" s="89">
        <v>5</v>
      </c>
      <c r="E174" s="89">
        <v>5</v>
      </c>
      <c r="F174" s="89">
        <v>4</v>
      </c>
      <c r="G174" s="89">
        <v>0</v>
      </c>
      <c r="H174" s="90">
        <f>G174/E174</f>
        <v>0</v>
      </c>
      <c r="I174" s="91"/>
    </row>
    <row r="175" spans="1:9" s="87" customFormat="1" outlineLevel="2" x14ac:dyDescent="0.25">
      <c r="A175" s="86"/>
      <c r="B175" s="426" t="s">
        <v>488</v>
      </c>
      <c r="C175" s="427"/>
      <c r="D175" s="427"/>
      <c r="E175" s="427"/>
      <c r="F175" s="427"/>
      <c r="G175" s="427"/>
      <c r="H175" s="427"/>
      <c r="I175" s="428"/>
    </row>
    <row r="176" spans="1:9" s="87" customFormat="1" ht="44.25" customHeight="1" outlineLevel="2" x14ac:dyDescent="0.25">
      <c r="A176" s="86"/>
      <c r="B176" s="88" t="s">
        <v>514</v>
      </c>
      <c r="C176" s="89" t="s">
        <v>332</v>
      </c>
      <c r="D176" s="89">
        <v>100</v>
      </c>
      <c r="E176" s="89">
        <v>100</v>
      </c>
      <c r="F176" s="89">
        <v>100</v>
      </c>
      <c r="G176" s="89">
        <v>100</v>
      </c>
      <c r="H176" s="90">
        <f>G176/E176</f>
        <v>1</v>
      </c>
      <c r="I176" s="91"/>
    </row>
    <row r="177" spans="1:9" s="87" customFormat="1" ht="27" outlineLevel="2" x14ac:dyDescent="0.25">
      <c r="A177" s="86"/>
      <c r="B177" s="88" t="s">
        <v>736</v>
      </c>
      <c r="C177" s="89" t="s">
        <v>332</v>
      </c>
      <c r="D177" s="89">
        <v>100</v>
      </c>
      <c r="E177" s="89">
        <v>100</v>
      </c>
      <c r="F177" s="89">
        <v>80</v>
      </c>
      <c r="G177" s="89">
        <v>0</v>
      </c>
      <c r="H177" s="90">
        <f>G177/E177</f>
        <v>0</v>
      </c>
      <c r="I177" s="91"/>
    </row>
    <row r="178" spans="1:9" s="87" customFormat="1" ht="17.25" customHeight="1" x14ac:dyDescent="0.25">
      <c r="A178" s="432" t="s">
        <v>275</v>
      </c>
      <c r="B178" s="433"/>
      <c r="C178" s="433"/>
      <c r="D178" s="433"/>
      <c r="E178" s="433"/>
      <c r="F178" s="433"/>
      <c r="G178" s="433"/>
      <c r="H178" s="433"/>
      <c r="I178" s="434"/>
    </row>
    <row r="179" spans="1:9" s="87" customFormat="1" ht="32.25" customHeight="1" outlineLevel="1" x14ac:dyDescent="0.25">
      <c r="A179" s="86"/>
      <c r="B179" s="408" t="s">
        <v>474</v>
      </c>
      <c r="C179" s="409"/>
      <c r="D179" s="409"/>
      <c r="E179" s="409"/>
      <c r="F179" s="409"/>
      <c r="G179" s="409"/>
      <c r="H179" s="409"/>
      <c r="I179" s="410"/>
    </row>
    <row r="180" spans="1:9" s="126" customFormat="1" ht="15" customHeight="1" outlineLevel="2" x14ac:dyDescent="0.25">
      <c r="A180" s="106"/>
      <c r="B180" s="408" t="s">
        <v>638</v>
      </c>
      <c r="C180" s="409"/>
      <c r="D180" s="409"/>
      <c r="E180" s="409"/>
      <c r="F180" s="409"/>
      <c r="G180" s="409"/>
      <c r="H180" s="409"/>
      <c r="I180" s="410"/>
    </row>
    <row r="181" spans="1:9" s="126" customFormat="1" outlineLevel="3" x14ac:dyDescent="0.25">
      <c r="A181" s="106"/>
      <c r="B181" s="402" t="s">
        <v>402</v>
      </c>
      <c r="C181" s="403"/>
      <c r="D181" s="403"/>
      <c r="E181" s="403"/>
      <c r="F181" s="403"/>
      <c r="G181" s="403"/>
      <c r="H181" s="403"/>
      <c r="I181" s="404"/>
    </row>
    <row r="182" spans="1:9" s="126" customFormat="1" ht="54" outlineLevel="3" x14ac:dyDescent="0.25">
      <c r="A182" s="106"/>
      <c r="B182" s="146" t="s">
        <v>747</v>
      </c>
      <c r="C182" s="163" t="s">
        <v>332</v>
      </c>
      <c r="D182" s="89">
        <v>100</v>
      </c>
      <c r="E182" s="89">
        <v>100</v>
      </c>
      <c r="F182" s="89">
        <v>100</v>
      </c>
      <c r="G182" s="89">
        <v>100</v>
      </c>
      <c r="H182" s="109">
        <f t="shared" ref="H182" si="23">G182/E182</f>
        <v>1</v>
      </c>
      <c r="I182" s="146" t="s">
        <v>1081</v>
      </c>
    </row>
    <row r="183" spans="1:9" s="126" customFormat="1" outlineLevel="3" x14ac:dyDescent="0.25">
      <c r="A183" s="106"/>
      <c r="B183" s="402" t="s">
        <v>391</v>
      </c>
      <c r="C183" s="403"/>
      <c r="D183" s="403"/>
      <c r="E183" s="403"/>
      <c r="F183" s="403"/>
      <c r="G183" s="403"/>
      <c r="H183" s="403"/>
      <c r="I183" s="404"/>
    </row>
    <row r="184" spans="1:9" s="126" customFormat="1" ht="108" outlineLevel="3" x14ac:dyDescent="0.25">
      <c r="A184" s="106"/>
      <c r="B184" s="146" t="s">
        <v>748</v>
      </c>
      <c r="C184" s="163" t="s">
        <v>332</v>
      </c>
      <c r="D184" s="89">
        <v>100</v>
      </c>
      <c r="E184" s="89">
        <v>100</v>
      </c>
      <c r="F184" s="89">
        <v>100</v>
      </c>
      <c r="G184" s="89">
        <v>100</v>
      </c>
      <c r="H184" s="109">
        <f>G184/E184</f>
        <v>1</v>
      </c>
      <c r="I184" s="146" t="s">
        <v>1011</v>
      </c>
    </row>
    <row r="185" spans="1:9" s="126" customFormat="1" ht="15" customHeight="1" outlineLevel="2" x14ac:dyDescent="0.25">
      <c r="A185" s="106"/>
      <c r="B185" s="408" t="s">
        <v>644</v>
      </c>
      <c r="C185" s="409"/>
      <c r="D185" s="409"/>
      <c r="E185" s="409"/>
      <c r="F185" s="409"/>
      <c r="G185" s="409"/>
      <c r="H185" s="409"/>
      <c r="I185" s="410"/>
    </row>
    <row r="186" spans="1:9" s="126" customFormat="1" outlineLevel="3" x14ac:dyDescent="0.25">
      <c r="A186" s="106"/>
      <c r="B186" s="402" t="s">
        <v>402</v>
      </c>
      <c r="C186" s="403"/>
      <c r="D186" s="403"/>
      <c r="E186" s="403"/>
      <c r="F186" s="403"/>
      <c r="G186" s="403"/>
      <c r="H186" s="403"/>
      <c r="I186" s="404"/>
    </row>
    <row r="187" spans="1:9" s="126" customFormat="1" ht="40.5" customHeight="1" outlineLevel="3" x14ac:dyDescent="0.25">
      <c r="A187" s="106"/>
      <c r="B187" s="146" t="s">
        <v>749</v>
      </c>
      <c r="C187" s="163" t="s">
        <v>406</v>
      </c>
      <c r="D187" s="89">
        <v>1</v>
      </c>
      <c r="E187" s="89">
        <v>1</v>
      </c>
      <c r="F187" s="89">
        <v>0</v>
      </c>
      <c r="G187" s="89">
        <v>0</v>
      </c>
      <c r="H187" s="109">
        <f t="shared" ref="H187:H188" si="24">G187/E187</f>
        <v>0</v>
      </c>
      <c r="I187" s="146" t="s">
        <v>1082</v>
      </c>
    </row>
    <row r="188" spans="1:9" s="126" customFormat="1" ht="54" outlineLevel="3" x14ac:dyDescent="0.25">
      <c r="A188" s="106"/>
      <c r="B188" s="146" t="s">
        <v>750</v>
      </c>
      <c r="C188" s="163" t="s">
        <v>406</v>
      </c>
      <c r="D188" s="89">
        <v>1</v>
      </c>
      <c r="E188" s="89">
        <v>1</v>
      </c>
      <c r="F188" s="89">
        <v>1</v>
      </c>
      <c r="G188" s="89">
        <v>0</v>
      </c>
      <c r="H188" s="109">
        <f t="shared" si="24"/>
        <v>0</v>
      </c>
      <c r="I188" s="146" t="s">
        <v>1083</v>
      </c>
    </row>
    <row r="189" spans="1:9" s="126" customFormat="1" outlineLevel="3" x14ac:dyDescent="0.25">
      <c r="A189" s="106"/>
      <c r="B189" s="402" t="s">
        <v>407</v>
      </c>
      <c r="C189" s="403"/>
      <c r="D189" s="403"/>
      <c r="E189" s="403"/>
      <c r="F189" s="403"/>
      <c r="G189" s="403"/>
      <c r="H189" s="403"/>
      <c r="I189" s="404"/>
    </row>
    <row r="190" spans="1:9" s="126" customFormat="1" ht="67.5" outlineLevel="3" x14ac:dyDescent="0.25">
      <c r="A190" s="106"/>
      <c r="B190" s="146" t="s">
        <v>751</v>
      </c>
      <c r="C190" s="163" t="s">
        <v>332</v>
      </c>
      <c r="D190" s="89">
        <v>100</v>
      </c>
      <c r="E190" s="89">
        <v>100</v>
      </c>
      <c r="F190" s="89">
        <v>0</v>
      </c>
      <c r="G190" s="89">
        <v>0</v>
      </c>
      <c r="H190" s="109">
        <f>G190/E190</f>
        <v>0</v>
      </c>
      <c r="I190" s="146"/>
    </row>
    <row r="191" spans="1:9" s="126" customFormat="1" ht="40.5" outlineLevel="3" x14ac:dyDescent="0.25">
      <c r="A191" s="106"/>
      <c r="B191" s="146" t="s">
        <v>752</v>
      </c>
      <c r="C191" s="163" t="s">
        <v>649</v>
      </c>
      <c r="D191" s="89">
        <v>100</v>
      </c>
      <c r="E191" s="89">
        <v>100</v>
      </c>
      <c r="F191" s="89">
        <v>50</v>
      </c>
      <c r="G191" s="89">
        <v>0</v>
      </c>
      <c r="H191" s="109">
        <f>G191/E191</f>
        <v>0</v>
      </c>
      <c r="I191" s="146"/>
    </row>
    <row r="192" spans="1:9" s="87" customFormat="1" ht="33.75" customHeight="1" outlineLevel="1" x14ac:dyDescent="0.25">
      <c r="A192" s="86"/>
      <c r="B192" s="408" t="s">
        <v>475</v>
      </c>
      <c r="C192" s="409"/>
      <c r="D192" s="409"/>
      <c r="E192" s="409"/>
      <c r="F192" s="409"/>
      <c r="G192" s="409"/>
      <c r="H192" s="409"/>
      <c r="I192" s="410"/>
    </row>
    <row r="193" spans="1:9" s="87" customFormat="1" outlineLevel="2" x14ac:dyDescent="0.25">
      <c r="A193" s="86"/>
      <c r="B193" s="435" t="s">
        <v>317</v>
      </c>
      <c r="C193" s="436"/>
      <c r="D193" s="436"/>
      <c r="E193" s="436"/>
      <c r="F193" s="436"/>
      <c r="G193" s="436"/>
      <c r="H193" s="436"/>
      <c r="I193" s="437"/>
    </row>
    <row r="194" spans="1:9" s="87" customFormat="1" outlineLevel="2" x14ac:dyDescent="0.25">
      <c r="A194" s="86"/>
      <c r="B194" s="426" t="s">
        <v>480</v>
      </c>
      <c r="C194" s="427"/>
      <c r="D194" s="427"/>
      <c r="E194" s="427"/>
      <c r="F194" s="427"/>
      <c r="G194" s="427"/>
      <c r="H194" s="427"/>
      <c r="I194" s="428"/>
    </row>
    <row r="195" spans="1:9" s="87" customFormat="1" ht="23.25" customHeight="1" outlineLevel="2" x14ac:dyDescent="0.25">
      <c r="A195" s="86"/>
      <c r="B195" s="177" t="s">
        <v>481</v>
      </c>
      <c r="C195" s="89" t="s">
        <v>933</v>
      </c>
      <c r="D195" s="89">
        <v>744</v>
      </c>
      <c r="E195" s="89">
        <v>744</v>
      </c>
      <c r="F195" s="89">
        <v>1079.2</v>
      </c>
      <c r="G195" s="89">
        <v>143.19999999999999</v>
      </c>
      <c r="H195" s="90">
        <f>G195/E195</f>
        <v>0.19247311827956987</v>
      </c>
      <c r="I195" s="89" t="s">
        <v>483</v>
      </c>
    </row>
    <row r="196" spans="1:9" s="87" customFormat="1" ht="16.5" outlineLevel="2" x14ac:dyDescent="0.25">
      <c r="A196" s="86"/>
      <c r="B196" s="177" t="s">
        <v>482</v>
      </c>
      <c r="C196" s="89" t="s">
        <v>933</v>
      </c>
      <c r="D196" s="89">
        <v>704</v>
      </c>
      <c r="E196" s="89">
        <v>704</v>
      </c>
      <c r="F196" s="89">
        <v>1068.0999999999999</v>
      </c>
      <c r="G196" s="89">
        <v>120.1</v>
      </c>
      <c r="H196" s="90">
        <f t="shared" ref="H196:H198" si="25">G196/E196</f>
        <v>0.17059659090909091</v>
      </c>
      <c r="I196" s="89" t="s">
        <v>483</v>
      </c>
    </row>
    <row r="197" spans="1:9" s="87" customFormat="1" ht="30.75" customHeight="1" outlineLevel="2" x14ac:dyDescent="0.25">
      <c r="A197" s="86"/>
      <c r="B197" s="177" t="s">
        <v>484</v>
      </c>
      <c r="C197" s="162" t="s">
        <v>485</v>
      </c>
      <c r="D197" s="89">
        <v>105</v>
      </c>
      <c r="E197" s="89">
        <v>105</v>
      </c>
      <c r="F197" s="89">
        <v>43.01</v>
      </c>
      <c r="G197" s="89">
        <v>43.01</v>
      </c>
      <c r="H197" s="90">
        <f t="shared" si="25"/>
        <v>0.4096190476190476</v>
      </c>
      <c r="I197" s="89" t="s">
        <v>483</v>
      </c>
    </row>
    <row r="198" spans="1:9" s="87" customFormat="1" ht="16.5" outlineLevel="2" x14ac:dyDescent="0.25">
      <c r="A198" s="86"/>
      <c r="B198" s="177" t="s">
        <v>486</v>
      </c>
      <c r="C198" s="89" t="s">
        <v>882</v>
      </c>
      <c r="D198" s="89">
        <v>8600</v>
      </c>
      <c r="E198" s="89">
        <v>8600</v>
      </c>
      <c r="F198" s="89">
        <v>11557.4</v>
      </c>
      <c r="G198" s="89">
        <v>4766.3999999999996</v>
      </c>
      <c r="H198" s="90">
        <f t="shared" si="25"/>
        <v>0.55423255813953487</v>
      </c>
      <c r="I198" s="89" t="s">
        <v>483</v>
      </c>
    </row>
    <row r="199" spans="1:9" s="87" customFormat="1" outlineLevel="2" x14ac:dyDescent="0.25">
      <c r="A199" s="86"/>
      <c r="B199" s="435" t="s">
        <v>320</v>
      </c>
      <c r="C199" s="436"/>
      <c r="D199" s="436"/>
      <c r="E199" s="436"/>
      <c r="F199" s="436"/>
      <c r="G199" s="436"/>
      <c r="H199" s="436"/>
      <c r="I199" s="437"/>
    </row>
    <row r="200" spans="1:9" s="87" customFormat="1" outlineLevel="2" x14ac:dyDescent="0.25">
      <c r="A200" s="86"/>
      <c r="B200" s="426" t="s">
        <v>480</v>
      </c>
      <c r="C200" s="427"/>
      <c r="D200" s="427"/>
      <c r="E200" s="427"/>
      <c r="F200" s="427"/>
      <c r="G200" s="427"/>
      <c r="H200" s="427"/>
      <c r="I200" s="428"/>
    </row>
    <row r="201" spans="1:9" s="87" customFormat="1" ht="33" customHeight="1" outlineLevel="2" x14ac:dyDescent="0.25">
      <c r="A201" s="86"/>
      <c r="B201" s="88" t="s">
        <v>412</v>
      </c>
      <c r="C201" s="89" t="s">
        <v>413</v>
      </c>
      <c r="D201" s="89">
        <v>2.78</v>
      </c>
      <c r="E201" s="89">
        <v>0.8</v>
      </c>
      <c r="F201" s="89">
        <v>3.12</v>
      </c>
      <c r="G201" s="89">
        <v>0</v>
      </c>
      <c r="H201" s="90">
        <f>G201/E201</f>
        <v>0</v>
      </c>
      <c r="I201" s="163" t="s">
        <v>487</v>
      </c>
    </row>
    <row r="202" spans="1:9" s="87" customFormat="1" outlineLevel="2" x14ac:dyDescent="0.25">
      <c r="A202" s="86"/>
      <c r="B202" s="426" t="s">
        <v>488</v>
      </c>
      <c r="C202" s="427"/>
      <c r="D202" s="427"/>
      <c r="E202" s="427"/>
      <c r="F202" s="427"/>
      <c r="G202" s="427"/>
      <c r="H202" s="427"/>
      <c r="I202" s="428"/>
    </row>
    <row r="203" spans="1:9" s="87" customFormat="1" ht="40.5" outlineLevel="2" x14ac:dyDescent="0.25">
      <c r="A203" s="86"/>
      <c r="B203" s="88" t="s">
        <v>489</v>
      </c>
      <c r="C203" s="89" t="s">
        <v>332</v>
      </c>
      <c r="D203" s="89">
        <v>12.5</v>
      </c>
      <c r="E203" s="89">
        <v>0.5</v>
      </c>
      <c r="F203" s="147">
        <v>14</v>
      </c>
      <c r="G203" s="89">
        <v>0</v>
      </c>
      <c r="H203" s="90">
        <f>G203/E203</f>
        <v>0</v>
      </c>
      <c r="I203" s="89"/>
    </row>
  </sheetData>
  <autoFilter ref="A4:I203">
    <filterColumn colId="5" showButton="0"/>
  </autoFilter>
  <mergeCells count="86">
    <mergeCell ref="B90:I90"/>
    <mergeCell ref="B95:I95"/>
    <mergeCell ref="B98:I98"/>
    <mergeCell ref="B199:I199"/>
    <mergeCell ref="B200:I200"/>
    <mergeCell ref="B102:I102"/>
    <mergeCell ref="B111:I111"/>
    <mergeCell ref="B119:I119"/>
    <mergeCell ref="A126:I126"/>
    <mergeCell ref="B127:I127"/>
    <mergeCell ref="B120:I120"/>
    <mergeCell ref="B123:I123"/>
    <mergeCell ref="B103:I103"/>
    <mergeCell ref="B107:I107"/>
    <mergeCell ref="B112:I112"/>
    <mergeCell ref="B115:I115"/>
    <mergeCell ref="B202:I202"/>
    <mergeCell ref="B8:I8"/>
    <mergeCell ref="B15:I15"/>
    <mergeCell ref="B22:I22"/>
    <mergeCell ref="A178:I178"/>
    <mergeCell ref="B179:I179"/>
    <mergeCell ref="B192:I192"/>
    <mergeCell ref="B193:I193"/>
    <mergeCell ref="B194:I194"/>
    <mergeCell ref="B138:I138"/>
    <mergeCell ref="B146:I146"/>
    <mergeCell ref="A153:I153"/>
    <mergeCell ref="B154:I154"/>
    <mergeCell ref="B161:I161"/>
    <mergeCell ref="B171:I171"/>
    <mergeCell ref="A101:I101"/>
    <mergeCell ref="B21:I21"/>
    <mergeCell ref="B63:I63"/>
    <mergeCell ref="A6:I6"/>
    <mergeCell ref="B7:I7"/>
    <mergeCell ref="A37:I37"/>
    <mergeCell ref="B57:I57"/>
    <mergeCell ref="C59:I59"/>
    <mergeCell ref="B39:I39"/>
    <mergeCell ref="B46:I46"/>
    <mergeCell ref="A70:I70"/>
    <mergeCell ref="B71:I71"/>
    <mergeCell ref="B84:I84"/>
    <mergeCell ref="B94:I94"/>
    <mergeCell ref="B27:I27"/>
    <mergeCell ref="B30:I30"/>
    <mergeCell ref="B34:I34"/>
    <mergeCell ref="B67:I67"/>
    <mergeCell ref="B31:I31"/>
    <mergeCell ref="B38:I38"/>
    <mergeCell ref="B52:I52"/>
    <mergeCell ref="B64:I64"/>
    <mergeCell ref="B72:I72"/>
    <mergeCell ref="B79:I79"/>
    <mergeCell ref="B85:I85"/>
    <mergeCell ref="B53:I53"/>
    <mergeCell ref="A1:I1"/>
    <mergeCell ref="A2:I2"/>
    <mergeCell ref="A4:A5"/>
    <mergeCell ref="B4:B5"/>
    <mergeCell ref="C4:C5"/>
    <mergeCell ref="D4:D5"/>
    <mergeCell ref="E4:E5"/>
    <mergeCell ref="F4:G4"/>
    <mergeCell ref="H4:H5"/>
    <mergeCell ref="I4:I5"/>
    <mergeCell ref="B147:I147"/>
    <mergeCell ref="B150:I150"/>
    <mergeCell ref="B128:I128"/>
    <mergeCell ref="B134:I134"/>
    <mergeCell ref="B139:I139"/>
    <mergeCell ref="B143:I143"/>
    <mergeCell ref="B172:I172"/>
    <mergeCell ref="B175:I175"/>
    <mergeCell ref="B155:I155"/>
    <mergeCell ref="B158:I158"/>
    <mergeCell ref="B162:I162"/>
    <mergeCell ref="B165:I165"/>
    <mergeCell ref="C167:I167"/>
    <mergeCell ref="B189:I189"/>
    <mergeCell ref="B180:I180"/>
    <mergeCell ref="B181:I181"/>
    <mergeCell ref="B183:I183"/>
    <mergeCell ref="B185:I185"/>
    <mergeCell ref="B186:I186"/>
  </mergeCells>
  <pageMargins left="0.7" right="0.7" top="0.75" bottom="0.75" header="0.3" footer="0.3"/>
  <pageSetup paperSize="9" scale="12" orientation="portrait" r:id="rId1"/>
  <rowBreaks count="1" manualBreakCount="1">
    <brk id="60" max="8" man="1"/>
  </rowBreaks>
  <colBreaks count="1" manualBreakCount="1">
    <brk id="1" max="1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Бр</vt:lpstr>
      <vt:lpstr>Поселения</vt:lpstr>
      <vt:lpstr>Показатели Бр</vt:lpstr>
      <vt:lpstr>Показатели поселения</vt:lpstr>
      <vt:lpstr>'Показатели поселения'!_GoBack</vt:lpstr>
      <vt:lpstr>Бр!Заголовки_для_печати</vt:lpstr>
      <vt:lpstr>Поселения!Заголовки_для_печати</vt:lpstr>
      <vt:lpstr>Бр!Область_печати</vt:lpstr>
      <vt:lpstr>'Показатели Бр'!Область_печати</vt:lpstr>
      <vt:lpstr>'Показатели поселения'!Область_печати</vt:lpstr>
      <vt:lpstr>Поселения!Область_печати</vt:lpstr>
    </vt:vector>
  </TitlesOfParts>
  <Company>RePack by SPecialiST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lelhovmb</dc:creator>
  <cp:lastModifiedBy>Бурматова Людмила Михайловна</cp:lastModifiedBy>
  <cp:lastPrinted>2015-08-21T05:35:33Z</cp:lastPrinted>
  <dcterms:created xsi:type="dcterms:W3CDTF">2014-04-24T03:02:31Z</dcterms:created>
  <dcterms:modified xsi:type="dcterms:W3CDTF">2015-12-04T04:26:01Z</dcterms:modified>
</cp:coreProperties>
</file>