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15" windowWidth="12450" windowHeight="12345"/>
  </bookViews>
  <sheets>
    <sheet name="Финансирование" sheetId="1" r:id="rId1"/>
    <sheet name="Целевые показатели" sheetId="5" r:id="rId2"/>
  </sheets>
  <definedNames>
    <definedName name="_xlnm.Print_Titles" localSheetId="0">Финансирование!$5:$8</definedName>
    <definedName name="_xlnm.Print_Titles" localSheetId="1">'Целевые показатели'!$5:$6</definedName>
    <definedName name="_xlnm.Print_Area" localSheetId="0">Финансирование!$A$1:$T$346</definedName>
    <definedName name="_xlnm.Print_Area" localSheetId="1">'Целевые показатели'!$A$1:$I$251</definedName>
  </definedNames>
  <calcPr calcId="144525" fullPrecision="0"/>
</workbook>
</file>

<file path=xl/calcChain.xml><?xml version="1.0" encoding="utf-8"?>
<calcChain xmlns="http://schemas.openxmlformats.org/spreadsheetml/2006/main">
  <c r="G212" i="5" l="1"/>
  <c r="G185" i="5"/>
  <c r="E163" i="1" l="1"/>
  <c r="E161" i="1" s="1"/>
  <c r="G241" i="5" l="1"/>
  <c r="G238" i="5"/>
  <c r="G234" i="5"/>
  <c r="G233" i="5"/>
  <c r="G232" i="5"/>
  <c r="G222" i="5"/>
  <c r="G219" i="5"/>
  <c r="G218" i="5"/>
  <c r="G217" i="5"/>
  <c r="G216" i="5"/>
  <c r="G215" i="5"/>
  <c r="G213" i="5"/>
  <c r="G211" i="5"/>
  <c r="G209" i="5"/>
  <c r="G208" i="5"/>
  <c r="G207" i="5"/>
  <c r="G202" i="5"/>
  <c r="G199" i="5"/>
  <c r="G198" i="5"/>
  <c r="G197" i="5"/>
  <c r="G196" i="5"/>
  <c r="G193" i="5"/>
  <c r="G192" i="5"/>
  <c r="G191" i="5"/>
  <c r="G189" i="5"/>
  <c r="G188" i="5"/>
  <c r="G187" i="5"/>
  <c r="I181" i="5" s="1"/>
  <c r="G176" i="5"/>
  <c r="I173" i="5" s="1"/>
  <c r="G172" i="5"/>
  <c r="G171" i="5"/>
  <c r="G170" i="5"/>
  <c r="G169" i="5"/>
  <c r="G167" i="5"/>
  <c r="G164" i="5"/>
  <c r="G163" i="5"/>
  <c r="G162" i="5"/>
  <c r="G160" i="5"/>
  <c r="G158" i="5"/>
  <c r="G157" i="5"/>
  <c r="G156" i="5"/>
  <c r="G154" i="5"/>
  <c r="G150" i="5"/>
  <c r="G149" i="5"/>
  <c r="G147" i="5"/>
  <c r="G146" i="5"/>
  <c r="G145" i="5"/>
  <c r="G144" i="5"/>
  <c r="G143" i="5"/>
  <c r="G142" i="5"/>
  <c r="G141" i="5"/>
  <c r="G139" i="5"/>
  <c r="G138" i="5"/>
  <c r="G137" i="5"/>
  <c r="G134" i="5"/>
  <c r="G132" i="5"/>
  <c r="G131" i="5"/>
  <c r="G130" i="5"/>
  <c r="G128" i="5"/>
  <c r="G127" i="5"/>
  <c r="G126" i="5"/>
  <c r="G125" i="5"/>
  <c r="G124" i="5"/>
  <c r="G123" i="5"/>
  <c r="G122" i="5"/>
  <c r="G121" i="5"/>
  <c r="G119" i="5"/>
  <c r="G118" i="5"/>
  <c r="G117" i="5"/>
  <c r="G116" i="5"/>
  <c r="G115" i="5"/>
  <c r="G114" i="5"/>
  <c r="G113" i="5"/>
  <c r="G112" i="5"/>
  <c r="G111" i="5"/>
  <c r="G110" i="5"/>
  <c r="G108" i="5"/>
  <c r="G107" i="5"/>
  <c r="G106" i="5"/>
  <c r="G105" i="5"/>
  <c r="G104" i="5"/>
  <c r="G103" i="5"/>
  <c r="G102" i="5"/>
  <c r="G101" i="5"/>
  <c r="G100" i="5"/>
  <c r="G99" i="5"/>
  <c r="G98" i="5"/>
  <c r="G96" i="5"/>
  <c r="G95" i="5"/>
  <c r="G93" i="5"/>
  <c r="G92" i="5"/>
  <c r="G91" i="5"/>
  <c r="G90" i="5"/>
  <c r="G89" i="5"/>
  <c r="G88" i="5"/>
  <c r="G87" i="5"/>
  <c r="G86" i="5"/>
  <c r="G85" i="5"/>
  <c r="G84" i="5"/>
  <c r="G83" i="5"/>
  <c r="G82" i="5"/>
  <c r="G81" i="5"/>
  <c r="G80" i="5"/>
  <c r="G79" i="5"/>
  <c r="G78" i="5"/>
  <c r="G77" i="5"/>
  <c r="G75" i="5"/>
  <c r="G74" i="5"/>
  <c r="G73" i="5"/>
  <c r="G72" i="5"/>
  <c r="G71" i="5"/>
  <c r="G70" i="5"/>
  <c r="G69" i="5"/>
  <c r="G68" i="5"/>
  <c r="G67" i="5"/>
  <c r="G66" i="5"/>
  <c r="G65" i="5"/>
  <c r="G63" i="5"/>
  <c r="G62" i="5"/>
  <c r="G61" i="5"/>
  <c r="G59" i="5"/>
  <c r="G58" i="5"/>
  <c r="G57" i="5"/>
  <c r="G56" i="5"/>
  <c r="G55" i="5"/>
  <c r="G54" i="5"/>
  <c r="G53" i="5"/>
  <c r="G52" i="5"/>
  <c r="G51" i="5"/>
  <c r="G50" i="5"/>
  <c r="G49" i="5"/>
  <c r="G47" i="5"/>
  <c r="I46" i="5" s="1"/>
  <c r="G45" i="5"/>
  <c r="G44" i="5"/>
  <c r="G43" i="5"/>
  <c r="G42" i="5"/>
  <c r="G40" i="5"/>
  <c r="G39" i="5"/>
  <c r="G37" i="5"/>
  <c r="G36" i="5"/>
  <c r="G34" i="5"/>
  <c r="G33" i="5"/>
  <c r="G32" i="5"/>
  <c r="G31" i="5"/>
  <c r="G30" i="5"/>
  <c r="G29" i="5"/>
  <c r="G28" i="5"/>
  <c r="G27" i="5"/>
  <c r="G26" i="5"/>
  <c r="G25" i="5"/>
  <c r="G24" i="5"/>
  <c r="G23" i="5"/>
  <c r="G22" i="5"/>
  <c r="G21" i="5"/>
  <c r="G18" i="5"/>
  <c r="G17" i="5"/>
  <c r="G16" i="5"/>
  <c r="G15" i="5"/>
  <c r="G14" i="5"/>
  <c r="G13" i="5"/>
  <c r="G12" i="5"/>
  <c r="G11" i="5"/>
  <c r="G10" i="5"/>
  <c r="G9" i="5"/>
  <c r="G8" i="5"/>
  <c r="R339" i="1"/>
  <c r="Q339" i="1"/>
  <c r="P339" i="1"/>
  <c r="O339" i="1"/>
  <c r="K339" i="1"/>
  <c r="H339" i="1" s="1"/>
  <c r="F339" i="1"/>
  <c r="T339" i="1" s="1"/>
  <c r="T338" i="1"/>
  <c r="S338" i="1"/>
  <c r="R338" i="1"/>
  <c r="Q338" i="1"/>
  <c r="P338" i="1"/>
  <c r="O338" i="1"/>
  <c r="H338" i="1"/>
  <c r="C338" i="1"/>
  <c r="L337" i="1"/>
  <c r="L334" i="1" s="1"/>
  <c r="K337" i="1"/>
  <c r="J337" i="1"/>
  <c r="J334" i="1" s="1"/>
  <c r="I337" i="1"/>
  <c r="I334" i="1" s="1"/>
  <c r="G337" i="1"/>
  <c r="G334" i="1" s="1"/>
  <c r="E337" i="1"/>
  <c r="E334" i="1" s="1"/>
  <c r="D337" i="1"/>
  <c r="T336" i="1"/>
  <c r="S336" i="1"/>
  <c r="R336" i="1"/>
  <c r="Q336" i="1"/>
  <c r="P336" i="1"/>
  <c r="O336" i="1"/>
  <c r="H336" i="1"/>
  <c r="C336" i="1"/>
  <c r="T335" i="1"/>
  <c r="S335" i="1"/>
  <c r="R335" i="1"/>
  <c r="Q335" i="1"/>
  <c r="P335" i="1"/>
  <c r="O335" i="1"/>
  <c r="H335" i="1"/>
  <c r="C335" i="1"/>
  <c r="Q333" i="1"/>
  <c r="P333" i="1"/>
  <c r="O333" i="1"/>
  <c r="H333" i="1"/>
  <c r="F333" i="1"/>
  <c r="T333" i="1" s="1"/>
  <c r="E333" i="1"/>
  <c r="R333" i="1" s="1"/>
  <c r="T332" i="1"/>
  <c r="S332" i="1"/>
  <c r="R332" i="1"/>
  <c r="Q332" i="1"/>
  <c r="P332" i="1"/>
  <c r="O332" i="1"/>
  <c r="H332" i="1"/>
  <c r="C332" i="1"/>
  <c r="T331" i="1"/>
  <c r="S331" i="1"/>
  <c r="R331" i="1"/>
  <c r="Q331" i="1"/>
  <c r="P331" i="1"/>
  <c r="O331" i="1"/>
  <c r="H331" i="1"/>
  <c r="C331" i="1"/>
  <c r="T330" i="1"/>
  <c r="S330" i="1"/>
  <c r="R330" i="1"/>
  <c r="Q330" i="1"/>
  <c r="P330" i="1"/>
  <c r="O330" i="1"/>
  <c r="H330" i="1"/>
  <c r="C330" i="1"/>
  <c r="T329" i="1"/>
  <c r="S329" i="1"/>
  <c r="P329" i="1"/>
  <c r="O329" i="1"/>
  <c r="H329" i="1"/>
  <c r="E329" i="1"/>
  <c r="R329" i="1" s="1"/>
  <c r="L328" i="1"/>
  <c r="K328" i="1"/>
  <c r="J328" i="1"/>
  <c r="I328" i="1"/>
  <c r="G328" i="1"/>
  <c r="G322" i="1" s="1"/>
  <c r="D328" i="1"/>
  <c r="T327" i="1"/>
  <c r="S327" i="1"/>
  <c r="R327" i="1"/>
  <c r="Q327" i="1"/>
  <c r="P327" i="1"/>
  <c r="O327" i="1"/>
  <c r="H327" i="1"/>
  <c r="C327" i="1"/>
  <c r="T326" i="1"/>
  <c r="S326" i="1"/>
  <c r="R326" i="1"/>
  <c r="Q326" i="1"/>
  <c r="P326" i="1"/>
  <c r="O326" i="1"/>
  <c r="H326" i="1"/>
  <c r="C326" i="1"/>
  <c r="T325" i="1"/>
  <c r="S325" i="1"/>
  <c r="R325" i="1"/>
  <c r="Q325" i="1"/>
  <c r="P325" i="1"/>
  <c r="O325" i="1"/>
  <c r="H325" i="1"/>
  <c r="C325" i="1"/>
  <c r="T324" i="1"/>
  <c r="S324" i="1"/>
  <c r="R324" i="1"/>
  <c r="Q324" i="1"/>
  <c r="P324" i="1"/>
  <c r="O324" i="1"/>
  <c r="H324" i="1"/>
  <c r="C324" i="1"/>
  <c r="L323" i="1"/>
  <c r="K323" i="1"/>
  <c r="J323" i="1"/>
  <c r="I323" i="1"/>
  <c r="F323" i="1"/>
  <c r="E323" i="1"/>
  <c r="D323" i="1"/>
  <c r="T321" i="1"/>
  <c r="S321" i="1"/>
  <c r="R321" i="1"/>
  <c r="Q321" i="1"/>
  <c r="I321" i="1"/>
  <c r="D321" i="1"/>
  <c r="C321" i="1" s="1"/>
  <c r="T320" i="1"/>
  <c r="S320" i="1"/>
  <c r="R320" i="1"/>
  <c r="Q320" i="1"/>
  <c r="P320" i="1"/>
  <c r="O320" i="1"/>
  <c r="H320" i="1"/>
  <c r="C320" i="1"/>
  <c r="L319" i="1"/>
  <c r="L318" i="1" s="1"/>
  <c r="K319" i="1"/>
  <c r="K318" i="1" s="1"/>
  <c r="J319" i="1"/>
  <c r="J318" i="1" s="1"/>
  <c r="G319" i="1"/>
  <c r="G318" i="1" s="1"/>
  <c r="F319" i="1"/>
  <c r="E319" i="1"/>
  <c r="D319" i="1"/>
  <c r="T317" i="1"/>
  <c r="S317" i="1"/>
  <c r="R317" i="1"/>
  <c r="Q317" i="1"/>
  <c r="P317" i="1"/>
  <c r="O317" i="1"/>
  <c r="H317" i="1"/>
  <c r="C317" i="1"/>
  <c r="T316" i="1"/>
  <c r="S316" i="1"/>
  <c r="R316" i="1"/>
  <c r="Q316" i="1"/>
  <c r="P316" i="1"/>
  <c r="O316" i="1"/>
  <c r="H316" i="1"/>
  <c r="C316" i="1"/>
  <c r="T315" i="1"/>
  <c r="S315" i="1"/>
  <c r="R315" i="1"/>
  <c r="Q315" i="1"/>
  <c r="P315" i="1"/>
  <c r="O315" i="1"/>
  <c r="H315" i="1"/>
  <c r="C315" i="1"/>
  <c r="T314" i="1"/>
  <c r="S314" i="1"/>
  <c r="R314" i="1"/>
  <c r="Q314" i="1"/>
  <c r="P314" i="1"/>
  <c r="O314" i="1"/>
  <c r="H314" i="1"/>
  <c r="C314" i="1"/>
  <c r="L313" i="1"/>
  <c r="L312" i="1" s="1"/>
  <c r="K313" i="1"/>
  <c r="K312" i="1" s="1"/>
  <c r="J313" i="1"/>
  <c r="J312" i="1" s="1"/>
  <c r="I313" i="1"/>
  <c r="G313" i="1"/>
  <c r="G312" i="1" s="1"/>
  <c r="F313" i="1"/>
  <c r="T313" i="1" s="1"/>
  <c r="E313" i="1"/>
  <c r="D313" i="1"/>
  <c r="P313" i="1" s="1"/>
  <c r="T311" i="1"/>
  <c r="S311" i="1"/>
  <c r="R311" i="1"/>
  <c r="Q311" i="1"/>
  <c r="P311" i="1"/>
  <c r="O311" i="1"/>
  <c r="H311" i="1"/>
  <c r="C311" i="1"/>
  <c r="T310" i="1"/>
  <c r="S310" i="1"/>
  <c r="R310" i="1"/>
  <c r="Q310" i="1"/>
  <c r="P310" i="1"/>
  <c r="O310" i="1"/>
  <c r="H310" i="1"/>
  <c r="C310" i="1"/>
  <c r="T309" i="1"/>
  <c r="S309" i="1"/>
  <c r="R309" i="1"/>
  <c r="Q309" i="1"/>
  <c r="P309" i="1"/>
  <c r="O309" i="1"/>
  <c r="H309" i="1"/>
  <c r="C309" i="1"/>
  <c r="L308" i="1"/>
  <c r="L307" i="1" s="1"/>
  <c r="K308" i="1"/>
  <c r="K307" i="1" s="1"/>
  <c r="J308" i="1"/>
  <c r="J307" i="1" s="1"/>
  <c r="I308" i="1"/>
  <c r="G308" i="1"/>
  <c r="G307" i="1" s="1"/>
  <c r="F308" i="1"/>
  <c r="F307" i="1" s="1"/>
  <c r="T307" i="1" s="1"/>
  <c r="E308" i="1"/>
  <c r="Q308" i="1" s="1"/>
  <c r="D308" i="1"/>
  <c r="P308" i="1" s="1"/>
  <c r="T305" i="1"/>
  <c r="S305" i="1"/>
  <c r="R305" i="1"/>
  <c r="Q305" i="1"/>
  <c r="P305" i="1"/>
  <c r="O305" i="1"/>
  <c r="H305" i="1"/>
  <c r="C305" i="1"/>
  <c r="L304" i="1"/>
  <c r="K304" i="1"/>
  <c r="J304" i="1"/>
  <c r="I304" i="1"/>
  <c r="G304" i="1"/>
  <c r="F304" i="1"/>
  <c r="E304" i="1"/>
  <c r="D304" i="1"/>
  <c r="P304" i="1" s="1"/>
  <c r="T303" i="1"/>
  <c r="S303" i="1"/>
  <c r="R303" i="1"/>
  <c r="Q303" i="1"/>
  <c r="P303" i="1"/>
  <c r="O303" i="1"/>
  <c r="H303" i="1"/>
  <c r="C303" i="1"/>
  <c r="T302" i="1"/>
  <c r="S302" i="1"/>
  <c r="R302" i="1"/>
  <c r="Q302" i="1"/>
  <c r="P302" i="1"/>
  <c r="O302" i="1"/>
  <c r="H302" i="1"/>
  <c r="C302" i="1"/>
  <c r="T301" i="1"/>
  <c r="S301" i="1"/>
  <c r="R301" i="1"/>
  <c r="Q301" i="1"/>
  <c r="P301" i="1"/>
  <c r="O301" i="1"/>
  <c r="H301" i="1"/>
  <c r="C301" i="1"/>
  <c r="T300" i="1"/>
  <c r="S300" i="1"/>
  <c r="R300" i="1"/>
  <c r="Q300" i="1"/>
  <c r="P300" i="1"/>
  <c r="O300" i="1"/>
  <c r="H300" i="1"/>
  <c r="C300" i="1"/>
  <c r="K299" i="1"/>
  <c r="J299" i="1"/>
  <c r="J298" i="1" s="1"/>
  <c r="I299" i="1"/>
  <c r="F299" i="1"/>
  <c r="F298" i="1" s="1"/>
  <c r="E299" i="1"/>
  <c r="D299" i="1"/>
  <c r="L298" i="1"/>
  <c r="G298" i="1"/>
  <c r="T297" i="1"/>
  <c r="S297" i="1"/>
  <c r="R297" i="1"/>
  <c r="Q297" i="1"/>
  <c r="H297" i="1"/>
  <c r="D297" i="1"/>
  <c r="P297" i="1" s="1"/>
  <c r="L296" i="1"/>
  <c r="K296" i="1"/>
  <c r="J296" i="1"/>
  <c r="I296" i="1"/>
  <c r="G296" i="1"/>
  <c r="F296" i="1"/>
  <c r="E296" i="1"/>
  <c r="T295" i="1"/>
  <c r="S295" i="1"/>
  <c r="R295" i="1"/>
  <c r="Q295" i="1"/>
  <c r="P295" i="1"/>
  <c r="O295" i="1"/>
  <c r="H295" i="1"/>
  <c r="C295" i="1"/>
  <c r="T294" i="1"/>
  <c r="S294" i="1"/>
  <c r="R294" i="1"/>
  <c r="Q294" i="1"/>
  <c r="P294" i="1"/>
  <c r="O294" i="1"/>
  <c r="H294" i="1"/>
  <c r="C294" i="1"/>
  <c r="T293" i="1"/>
  <c r="S293" i="1"/>
  <c r="R293" i="1"/>
  <c r="Q293" i="1"/>
  <c r="P293" i="1"/>
  <c r="O293" i="1"/>
  <c r="H293" i="1"/>
  <c r="C293" i="1"/>
  <c r="T292" i="1"/>
  <c r="S292" i="1"/>
  <c r="R292" i="1"/>
  <c r="Q292" i="1"/>
  <c r="P292" i="1"/>
  <c r="O292" i="1"/>
  <c r="H292" i="1"/>
  <c r="C292" i="1"/>
  <c r="L291" i="1"/>
  <c r="K291" i="1"/>
  <c r="J291" i="1"/>
  <c r="I291" i="1"/>
  <c r="G291" i="1"/>
  <c r="F291" i="1"/>
  <c r="T291" i="1" s="1"/>
  <c r="E291" i="1"/>
  <c r="D291" i="1"/>
  <c r="T290" i="1"/>
  <c r="S290" i="1"/>
  <c r="R290" i="1"/>
  <c r="Q290" i="1"/>
  <c r="P290" i="1"/>
  <c r="O290" i="1"/>
  <c r="H290" i="1"/>
  <c r="C290" i="1"/>
  <c r="T289" i="1"/>
  <c r="S289" i="1"/>
  <c r="R289" i="1"/>
  <c r="Q289" i="1"/>
  <c r="P289" i="1"/>
  <c r="O289" i="1"/>
  <c r="H289" i="1"/>
  <c r="C289" i="1"/>
  <c r="T288" i="1"/>
  <c r="S288" i="1"/>
  <c r="R288" i="1"/>
  <c r="Q288" i="1"/>
  <c r="P288" i="1"/>
  <c r="O288" i="1"/>
  <c r="H288" i="1"/>
  <c r="C288" i="1"/>
  <c r="T287" i="1"/>
  <c r="S287" i="1"/>
  <c r="R287" i="1"/>
  <c r="Q287" i="1"/>
  <c r="P287" i="1"/>
  <c r="O287" i="1"/>
  <c r="H287" i="1"/>
  <c r="C287" i="1"/>
  <c r="K286" i="1"/>
  <c r="J286" i="1"/>
  <c r="I286" i="1"/>
  <c r="G286" i="1"/>
  <c r="F286" i="1"/>
  <c r="E286" i="1"/>
  <c r="R286" i="1" s="1"/>
  <c r="D286" i="1"/>
  <c r="P286" i="1" s="1"/>
  <c r="T285" i="1"/>
  <c r="S285" i="1"/>
  <c r="R285" i="1"/>
  <c r="Q285" i="1"/>
  <c r="P285" i="1"/>
  <c r="O285" i="1"/>
  <c r="H285" i="1"/>
  <c r="C285" i="1"/>
  <c r="T284" i="1"/>
  <c r="S284" i="1"/>
  <c r="R284" i="1"/>
  <c r="Q284" i="1"/>
  <c r="P284" i="1"/>
  <c r="O284" i="1"/>
  <c r="H284" i="1"/>
  <c r="C284" i="1"/>
  <c r="T283" i="1"/>
  <c r="S283" i="1"/>
  <c r="R283" i="1"/>
  <c r="Q283" i="1"/>
  <c r="P283" i="1"/>
  <c r="O283" i="1"/>
  <c r="H283" i="1"/>
  <c r="C283" i="1"/>
  <c r="T282" i="1"/>
  <c r="S282" i="1"/>
  <c r="R282" i="1"/>
  <c r="Q282" i="1"/>
  <c r="P282" i="1"/>
  <c r="O282" i="1"/>
  <c r="H282" i="1"/>
  <c r="C282" i="1"/>
  <c r="T281" i="1"/>
  <c r="S281" i="1"/>
  <c r="R281" i="1"/>
  <c r="Q281" i="1"/>
  <c r="P281" i="1"/>
  <c r="O281" i="1"/>
  <c r="H281" i="1"/>
  <c r="C281" i="1"/>
  <c r="L280" i="1"/>
  <c r="L277" i="1" s="1"/>
  <c r="K280" i="1"/>
  <c r="J280" i="1"/>
  <c r="I280" i="1"/>
  <c r="G280" i="1"/>
  <c r="G277" i="1" s="1"/>
  <c r="F280" i="1"/>
  <c r="E280" i="1"/>
  <c r="R280" i="1" s="1"/>
  <c r="D280" i="1"/>
  <c r="P280" i="1" s="1"/>
  <c r="T279" i="1"/>
  <c r="S279" i="1"/>
  <c r="R279" i="1"/>
  <c r="Q279" i="1"/>
  <c r="P279" i="1"/>
  <c r="O279" i="1"/>
  <c r="H279" i="1"/>
  <c r="C279" i="1"/>
  <c r="T278" i="1"/>
  <c r="S278" i="1"/>
  <c r="R278" i="1"/>
  <c r="Q278" i="1"/>
  <c r="P278" i="1"/>
  <c r="O278" i="1"/>
  <c r="H278" i="1"/>
  <c r="C278" i="1"/>
  <c r="T275" i="1"/>
  <c r="S275" i="1"/>
  <c r="R275" i="1"/>
  <c r="Q275" i="1"/>
  <c r="P275" i="1"/>
  <c r="O275" i="1"/>
  <c r="H275" i="1"/>
  <c r="T274" i="1"/>
  <c r="S274" i="1"/>
  <c r="R274" i="1"/>
  <c r="Q274" i="1"/>
  <c r="P274" i="1"/>
  <c r="O274" i="1"/>
  <c r="H274" i="1"/>
  <c r="C274" i="1"/>
  <c r="T273" i="1"/>
  <c r="S273" i="1"/>
  <c r="R273" i="1"/>
  <c r="Q273" i="1"/>
  <c r="P273" i="1"/>
  <c r="O273" i="1"/>
  <c r="H273" i="1"/>
  <c r="C273" i="1"/>
  <c r="T272" i="1"/>
  <c r="S272" i="1"/>
  <c r="R272" i="1"/>
  <c r="Q272" i="1"/>
  <c r="P272" i="1"/>
  <c r="O272" i="1"/>
  <c r="H272" i="1"/>
  <c r="C272" i="1"/>
  <c r="T271" i="1"/>
  <c r="S271" i="1"/>
  <c r="R271" i="1"/>
  <c r="Q271" i="1"/>
  <c r="P271" i="1"/>
  <c r="O271" i="1"/>
  <c r="H271" i="1"/>
  <c r="C271" i="1"/>
  <c r="T270" i="1"/>
  <c r="S270" i="1"/>
  <c r="R270" i="1"/>
  <c r="Q270" i="1"/>
  <c r="P270" i="1"/>
  <c r="O270" i="1"/>
  <c r="H270" i="1"/>
  <c r="C270" i="1"/>
  <c r="L269" i="1"/>
  <c r="K269" i="1"/>
  <c r="J269" i="1"/>
  <c r="I269" i="1"/>
  <c r="G269" i="1"/>
  <c r="F269" i="1"/>
  <c r="T269" i="1" s="1"/>
  <c r="E269" i="1"/>
  <c r="D269" i="1"/>
  <c r="T268" i="1"/>
  <c r="S268" i="1"/>
  <c r="R268" i="1"/>
  <c r="Q268" i="1"/>
  <c r="P268" i="1"/>
  <c r="O268" i="1"/>
  <c r="H268" i="1"/>
  <c r="C268" i="1"/>
  <c r="T267" i="1"/>
  <c r="S267" i="1"/>
  <c r="R267" i="1"/>
  <c r="Q267" i="1"/>
  <c r="P267" i="1"/>
  <c r="O267" i="1"/>
  <c r="H267" i="1"/>
  <c r="C267" i="1"/>
  <c r="L266" i="1"/>
  <c r="L265" i="1" s="1"/>
  <c r="K266" i="1"/>
  <c r="J266" i="1"/>
  <c r="I266" i="1"/>
  <c r="G266" i="1"/>
  <c r="G265" i="1" s="1"/>
  <c r="G264" i="1" s="1"/>
  <c r="F266" i="1"/>
  <c r="E266" i="1"/>
  <c r="E265" i="1" s="1"/>
  <c r="D266" i="1"/>
  <c r="P266" i="1" s="1"/>
  <c r="T263" i="1"/>
  <c r="S263" i="1"/>
  <c r="R263" i="1"/>
  <c r="Q263" i="1"/>
  <c r="P263" i="1"/>
  <c r="O263" i="1"/>
  <c r="H263" i="1"/>
  <c r="C263" i="1"/>
  <c r="R262" i="1"/>
  <c r="Q262" i="1"/>
  <c r="L262" i="1"/>
  <c r="K262" i="1"/>
  <c r="I262" i="1"/>
  <c r="G262" i="1"/>
  <c r="F262" i="1"/>
  <c r="D262" i="1"/>
  <c r="T261" i="1"/>
  <c r="S261" i="1"/>
  <c r="R261" i="1"/>
  <c r="Q261" i="1"/>
  <c r="P261" i="1"/>
  <c r="O261" i="1"/>
  <c r="H261" i="1"/>
  <c r="C261" i="1"/>
  <c r="T260" i="1"/>
  <c r="S260" i="1"/>
  <c r="R260" i="1"/>
  <c r="Q260" i="1"/>
  <c r="P260" i="1"/>
  <c r="O260" i="1"/>
  <c r="H260" i="1"/>
  <c r="C260" i="1"/>
  <c r="T259" i="1"/>
  <c r="S259" i="1"/>
  <c r="R259" i="1"/>
  <c r="Q259" i="1"/>
  <c r="P259" i="1"/>
  <c r="O259" i="1"/>
  <c r="H259" i="1"/>
  <c r="C259" i="1"/>
  <c r="T258" i="1"/>
  <c r="S258" i="1"/>
  <c r="R258" i="1"/>
  <c r="Q258" i="1"/>
  <c r="P258" i="1"/>
  <c r="O258" i="1"/>
  <c r="H258" i="1"/>
  <c r="C258" i="1"/>
  <c r="T257" i="1"/>
  <c r="S257" i="1"/>
  <c r="R257" i="1"/>
  <c r="Q257" i="1"/>
  <c r="P257" i="1"/>
  <c r="O257" i="1"/>
  <c r="H257" i="1"/>
  <c r="C257" i="1"/>
  <c r="T256" i="1"/>
  <c r="S256" i="1"/>
  <c r="R256" i="1"/>
  <c r="Q256" i="1"/>
  <c r="P256" i="1"/>
  <c r="O256" i="1"/>
  <c r="H256" i="1"/>
  <c r="C256" i="1"/>
  <c r="T255" i="1"/>
  <c r="S255" i="1"/>
  <c r="R255" i="1"/>
  <c r="Q255" i="1"/>
  <c r="P255" i="1"/>
  <c r="O255" i="1"/>
  <c r="H255" i="1"/>
  <c r="C255" i="1"/>
  <c r="T254" i="1"/>
  <c r="S254" i="1"/>
  <c r="R254" i="1"/>
  <c r="Q254" i="1"/>
  <c r="P254" i="1"/>
  <c r="O254" i="1"/>
  <c r="H254" i="1"/>
  <c r="C254" i="1"/>
  <c r="T253" i="1"/>
  <c r="S253" i="1"/>
  <c r="R253" i="1"/>
  <c r="Q253" i="1"/>
  <c r="P253" i="1"/>
  <c r="O253" i="1"/>
  <c r="H253" i="1"/>
  <c r="C253" i="1"/>
  <c r="T252" i="1"/>
  <c r="S252" i="1"/>
  <c r="R252" i="1"/>
  <c r="Q252" i="1"/>
  <c r="P252" i="1"/>
  <c r="O252" i="1"/>
  <c r="H252" i="1"/>
  <c r="C252" i="1"/>
  <c r="L251" i="1"/>
  <c r="K251" i="1"/>
  <c r="J251" i="1"/>
  <c r="I251" i="1"/>
  <c r="G251" i="1"/>
  <c r="F251" i="1"/>
  <c r="E251" i="1"/>
  <c r="E250" i="1" s="1"/>
  <c r="D251" i="1"/>
  <c r="P251" i="1" s="1"/>
  <c r="T249" i="1"/>
  <c r="S249" i="1"/>
  <c r="R249" i="1"/>
  <c r="Q249" i="1"/>
  <c r="P249" i="1"/>
  <c r="O249" i="1"/>
  <c r="H249" i="1"/>
  <c r="C249" i="1"/>
  <c r="T248" i="1"/>
  <c r="S248" i="1"/>
  <c r="R248" i="1"/>
  <c r="Q248" i="1"/>
  <c r="P248" i="1"/>
  <c r="O248" i="1"/>
  <c r="H248" i="1"/>
  <c r="C248" i="1"/>
  <c r="T247" i="1"/>
  <c r="S247" i="1"/>
  <c r="R247" i="1"/>
  <c r="Q247" i="1"/>
  <c r="P247" i="1"/>
  <c r="O247" i="1"/>
  <c r="H247" i="1"/>
  <c r="C247" i="1"/>
  <c r="T246" i="1"/>
  <c r="S246" i="1"/>
  <c r="R246" i="1"/>
  <c r="Q246" i="1"/>
  <c r="P246" i="1"/>
  <c r="O246" i="1"/>
  <c r="H246" i="1"/>
  <c r="C246" i="1"/>
  <c r="T245" i="1"/>
  <c r="S245" i="1"/>
  <c r="R245" i="1"/>
  <c r="Q245" i="1"/>
  <c r="P245" i="1"/>
  <c r="O245" i="1"/>
  <c r="H245" i="1"/>
  <c r="C245" i="1"/>
  <c r="T244" i="1"/>
  <c r="S244" i="1"/>
  <c r="R244" i="1"/>
  <c r="Q244" i="1"/>
  <c r="P244" i="1"/>
  <c r="O244" i="1"/>
  <c r="H244" i="1"/>
  <c r="C244" i="1"/>
  <c r="S243" i="1"/>
  <c r="L243" i="1"/>
  <c r="K243" i="1"/>
  <c r="K242" i="1" s="1"/>
  <c r="J243" i="1"/>
  <c r="I243" i="1"/>
  <c r="G243" i="1"/>
  <c r="G242" i="1" s="1"/>
  <c r="F243" i="1"/>
  <c r="E243" i="1"/>
  <c r="E242" i="1" s="1"/>
  <c r="D243" i="1"/>
  <c r="P243" i="1" s="1"/>
  <c r="L242" i="1"/>
  <c r="T241" i="1"/>
  <c r="S241" i="1"/>
  <c r="R241" i="1"/>
  <c r="Q241" i="1"/>
  <c r="P241" i="1"/>
  <c r="O241" i="1"/>
  <c r="H241" i="1"/>
  <c r="C241" i="1"/>
  <c r="K240" i="1"/>
  <c r="J240" i="1"/>
  <c r="I240" i="1"/>
  <c r="F240" i="1"/>
  <c r="E240" i="1"/>
  <c r="D240" i="1"/>
  <c r="T239" i="1"/>
  <c r="S239" i="1"/>
  <c r="R239" i="1"/>
  <c r="Q239" i="1"/>
  <c r="I239" i="1"/>
  <c r="H239" i="1"/>
  <c r="D239" i="1"/>
  <c r="P239" i="1" s="1"/>
  <c r="L238" i="1"/>
  <c r="K238" i="1"/>
  <c r="J238" i="1"/>
  <c r="Q238" i="1" s="1"/>
  <c r="G238" i="1"/>
  <c r="F238" i="1"/>
  <c r="E238" i="1"/>
  <c r="T237" i="1"/>
  <c r="S237" i="1"/>
  <c r="Q237" i="1"/>
  <c r="P237" i="1"/>
  <c r="O237" i="1"/>
  <c r="J237" i="1"/>
  <c r="H237" i="1"/>
  <c r="E237" i="1"/>
  <c r="C237" i="1"/>
  <c r="T236" i="1"/>
  <c r="S236" i="1"/>
  <c r="P236" i="1"/>
  <c r="J236" i="1"/>
  <c r="E236" i="1"/>
  <c r="O236" i="1" s="1"/>
  <c r="T235" i="1"/>
  <c r="S235" i="1"/>
  <c r="R235" i="1"/>
  <c r="Q235" i="1"/>
  <c r="P235" i="1"/>
  <c r="O235" i="1"/>
  <c r="H235" i="1"/>
  <c r="C235" i="1"/>
  <c r="T234" i="1"/>
  <c r="S234" i="1"/>
  <c r="R234" i="1"/>
  <c r="Q234" i="1"/>
  <c r="P234" i="1"/>
  <c r="O234" i="1"/>
  <c r="H234" i="1"/>
  <c r="C234" i="1"/>
  <c r="T233" i="1"/>
  <c r="S233" i="1"/>
  <c r="R233" i="1"/>
  <c r="Q233" i="1"/>
  <c r="H233" i="1"/>
  <c r="D233" i="1"/>
  <c r="O233" i="1" s="1"/>
  <c r="T232" i="1"/>
  <c r="S232" i="1"/>
  <c r="R232" i="1"/>
  <c r="Q232" i="1"/>
  <c r="I232" i="1"/>
  <c r="D232" i="1"/>
  <c r="C232" i="1"/>
  <c r="L231" i="1"/>
  <c r="L230" i="1" s="1"/>
  <c r="L229" i="1" s="1"/>
  <c r="K231" i="1"/>
  <c r="K230" i="1" s="1"/>
  <c r="K229" i="1" s="1"/>
  <c r="J231" i="1"/>
  <c r="J230" i="1" s="1"/>
  <c r="G231" i="1"/>
  <c r="G230" i="1" s="1"/>
  <c r="G229" i="1" s="1"/>
  <c r="F231" i="1"/>
  <c r="E231" i="1"/>
  <c r="E230" i="1" s="1"/>
  <c r="H227" i="1"/>
  <c r="F227" i="1"/>
  <c r="T227" i="1" s="1"/>
  <c r="E227" i="1"/>
  <c r="R227" i="1" s="1"/>
  <c r="D227" i="1"/>
  <c r="D224" i="1" s="1"/>
  <c r="T226" i="1"/>
  <c r="S226" i="1"/>
  <c r="R226" i="1"/>
  <c r="Q226" i="1"/>
  <c r="P226" i="1"/>
  <c r="O226" i="1"/>
  <c r="H226" i="1"/>
  <c r="C226" i="1"/>
  <c r="T225" i="1"/>
  <c r="S225" i="1"/>
  <c r="R225" i="1"/>
  <c r="Q225" i="1"/>
  <c r="P225" i="1"/>
  <c r="O225" i="1"/>
  <c r="H225" i="1"/>
  <c r="C225" i="1"/>
  <c r="L224" i="1"/>
  <c r="K224" i="1"/>
  <c r="J224" i="1"/>
  <c r="I224" i="1"/>
  <c r="G224" i="1"/>
  <c r="F224" i="1"/>
  <c r="E224" i="1"/>
  <c r="Q224" i="1" s="1"/>
  <c r="T223" i="1"/>
  <c r="S223" i="1"/>
  <c r="R223" i="1"/>
  <c r="Q223" i="1"/>
  <c r="P223" i="1"/>
  <c r="O223" i="1"/>
  <c r="H223" i="1"/>
  <c r="C223" i="1"/>
  <c r="T222" i="1"/>
  <c r="S222" i="1"/>
  <c r="R222" i="1"/>
  <c r="Q222" i="1"/>
  <c r="P222" i="1"/>
  <c r="O222" i="1"/>
  <c r="H222" i="1"/>
  <c r="C222" i="1"/>
  <c r="L221" i="1"/>
  <c r="K221" i="1"/>
  <c r="J221" i="1"/>
  <c r="I221" i="1"/>
  <c r="G221" i="1"/>
  <c r="F221" i="1"/>
  <c r="E221" i="1"/>
  <c r="D221" i="1"/>
  <c r="T220" i="1"/>
  <c r="S220" i="1"/>
  <c r="R220" i="1"/>
  <c r="Q220" i="1"/>
  <c r="P220" i="1"/>
  <c r="O220" i="1"/>
  <c r="H220" i="1"/>
  <c r="C220" i="1"/>
  <c r="T219" i="1"/>
  <c r="S219" i="1"/>
  <c r="R219" i="1"/>
  <c r="Q219" i="1"/>
  <c r="P219" i="1"/>
  <c r="O219" i="1"/>
  <c r="H219" i="1"/>
  <c r="C219" i="1"/>
  <c r="L218" i="1"/>
  <c r="L217" i="1" s="1"/>
  <c r="K218" i="1"/>
  <c r="J218" i="1"/>
  <c r="J217" i="1" s="1"/>
  <c r="Q215" i="1" s="1"/>
  <c r="I218" i="1"/>
  <c r="G218" i="1"/>
  <c r="G217" i="1" s="1"/>
  <c r="F218" i="1"/>
  <c r="F217" i="1" s="1"/>
  <c r="E218" i="1"/>
  <c r="Q218" i="1" s="1"/>
  <c r="D218" i="1"/>
  <c r="T216" i="1"/>
  <c r="S216" i="1"/>
  <c r="H216" i="1"/>
  <c r="E216" i="1"/>
  <c r="R216" i="1" s="1"/>
  <c r="D216" i="1"/>
  <c r="P216" i="1" s="1"/>
  <c r="T215" i="1"/>
  <c r="S215" i="1"/>
  <c r="R215" i="1"/>
  <c r="H215" i="1"/>
  <c r="D215" i="1"/>
  <c r="O215" i="1" s="1"/>
  <c r="T214" i="1"/>
  <c r="S214" i="1"/>
  <c r="R214" i="1"/>
  <c r="Q214" i="1"/>
  <c r="P214" i="1"/>
  <c r="O214" i="1"/>
  <c r="H214" i="1"/>
  <c r="C214" i="1"/>
  <c r="L213" i="1"/>
  <c r="K213" i="1"/>
  <c r="J213" i="1"/>
  <c r="I213" i="1"/>
  <c r="G213" i="1"/>
  <c r="F213" i="1"/>
  <c r="T213" i="1" s="1"/>
  <c r="E213" i="1"/>
  <c r="T212" i="1"/>
  <c r="S212" i="1"/>
  <c r="R212" i="1"/>
  <c r="Q212" i="1"/>
  <c r="P212" i="1"/>
  <c r="O212" i="1"/>
  <c r="H212" i="1"/>
  <c r="C212" i="1"/>
  <c r="T211" i="1"/>
  <c r="S211" i="1"/>
  <c r="R211" i="1"/>
  <c r="Q211" i="1"/>
  <c r="P211" i="1"/>
  <c r="O211" i="1"/>
  <c r="H211" i="1"/>
  <c r="C211" i="1"/>
  <c r="T210" i="1"/>
  <c r="S210" i="1"/>
  <c r="R210" i="1"/>
  <c r="Q210" i="1"/>
  <c r="P210" i="1"/>
  <c r="O210" i="1"/>
  <c r="H210" i="1"/>
  <c r="C210" i="1"/>
  <c r="L209" i="1"/>
  <c r="K209" i="1"/>
  <c r="J209" i="1"/>
  <c r="I209" i="1"/>
  <c r="G209" i="1"/>
  <c r="F209" i="1"/>
  <c r="E209" i="1"/>
  <c r="D209" i="1"/>
  <c r="P209" i="1" s="1"/>
  <c r="T206" i="1"/>
  <c r="S206" i="1"/>
  <c r="R206" i="1"/>
  <c r="Q206" i="1"/>
  <c r="P206" i="1"/>
  <c r="O206" i="1"/>
  <c r="H206" i="1"/>
  <c r="C206" i="1"/>
  <c r="T205" i="1"/>
  <c r="S205" i="1"/>
  <c r="R205" i="1"/>
  <c r="Q205" i="1"/>
  <c r="P205" i="1"/>
  <c r="O205" i="1"/>
  <c r="H205" i="1"/>
  <c r="C205" i="1"/>
  <c r="T204" i="1"/>
  <c r="S204" i="1"/>
  <c r="R204" i="1"/>
  <c r="Q204" i="1"/>
  <c r="P204" i="1"/>
  <c r="O204" i="1"/>
  <c r="H204" i="1"/>
  <c r="C204" i="1"/>
  <c r="L203" i="1"/>
  <c r="L200" i="1" s="1"/>
  <c r="K203" i="1"/>
  <c r="J203" i="1"/>
  <c r="I203" i="1"/>
  <c r="G203" i="1"/>
  <c r="G200" i="1" s="1"/>
  <c r="F203" i="1"/>
  <c r="F200" i="1" s="1"/>
  <c r="E203" i="1"/>
  <c r="D203" i="1"/>
  <c r="D200" i="1" s="1"/>
  <c r="T202" i="1"/>
  <c r="S202" i="1"/>
  <c r="R202" i="1"/>
  <c r="Q202" i="1"/>
  <c r="P202" i="1"/>
  <c r="O202" i="1"/>
  <c r="H202" i="1"/>
  <c r="C202" i="1"/>
  <c r="T201" i="1"/>
  <c r="S201" i="1"/>
  <c r="P201" i="1"/>
  <c r="O201" i="1"/>
  <c r="J201" i="1"/>
  <c r="H201" i="1" s="1"/>
  <c r="E201" i="1"/>
  <c r="T199" i="1"/>
  <c r="S199" i="1"/>
  <c r="R199" i="1"/>
  <c r="Q199" i="1"/>
  <c r="P199" i="1"/>
  <c r="O199" i="1"/>
  <c r="H199" i="1"/>
  <c r="C199" i="1"/>
  <c r="T198" i="1"/>
  <c r="S198" i="1"/>
  <c r="R198" i="1"/>
  <c r="Q198" i="1"/>
  <c r="P198" i="1"/>
  <c r="O198" i="1"/>
  <c r="H198" i="1"/>
  <c r="C198" i="1"/>
  <c r="P197" i="1"/>
  <c r="O197" i="1"/>
  <c r="L197" i="1"/>
  <c r="L193" i="1" s="1"/>
  <c r="L192" i="1" s="1"/>
  <c r="K197" i="1"/>
  <c r="K193" i="1" s="1"/>
  <c r="J197" i="1"/>
  <c r="G197" i="1"/>
  <c r="G196" i="1" s="1"/>
  <c r="G193" i="1" s="1"/>
  <c r="G192" i="1" s="1"/>
  <c r="F197" i="1"/>
  <c r="F196" i="1" s="1"/>
  <c r="E197" i="1"/>
  <c r="R196" i="1"/>
  <c r="Q196" i="1"/>
  <c r="P196" i="1"/>
  <c r="O196" i="1"/>
  <c r="H196" i="1"/>
  <c r="T195" i="1"/>
  <c r="S195" i="1"/>
  <c r="R195" i="1"/>
  <c r="Q195" i="1"/>
  <c r="P195" i="1"/>
  <c r="O195" i="1"/>
  <c r="H195" i="1"/>
  <c r="C195" i="1"/>
  <c r="T194" i="1"/>
  <c r="S194" i="1"/>
  <c r="R194" i="1"/>
  <c r="Q194" i="1"/>
  <c r="P194" i="1"/>
  <c r="O194" i="1"/>
  <c r="H194" i="1"/>
  <c r="C194" i="1"/>
  <c r="I193" i="1"/>
  <c r="I192" i="1" s="1"/>
  <c r="D193" i="1"/>
  <c r="T191" i="1"/>
  <c r="S191" i="1"/>
  <c r="R191" i="1"/>
  <c r="Q191" i="1"/>
  <c r="P191" i="1"/>
  <c r="O191" i="1"/>
  <c r="H191" i="1"/>
  <c r="C191" i="1"/>
  <c r="T190" i="1"/>
  <c r="S190" i="1"/>
  <c r="R190" i="1"/>
  <c r="Q190" i="1"/>
  <c r="P190" i="1"/>
  <c r="O190" i="1"/>
  <c r="H190" i="1"/>
  <c r="C190" i="1"/>
  <c r="T189" i="1"/>
  <c r="S189" i="1"/>
  <c r="R189" i="1"/>
  <c r="Q189" i="1"/>
  <c r="P189" i="1"/>
  <c r="O189" i="1"/>
  <c r="H189" i="1"/>
  <c r="C189" i="1"/>
  <c r="T188" i="1"/>
  <c r="S188" i="1"/>
  <c r="R188" i="1"/>
  <c r="Q188" i="1"/>
  <c r="P188" i="1"/>
  <c r="O188" i="1"/>
  <c r="H188" i="1"/>
  <c r="C188" i="1"/>
  <c r="T187" i="1"/>
  <c r="S187" i="1"/>
  <c r="R187" i="1"/>
  <c r="Q187" i="1"/>
  <c r="P187" i="1"/>
  <c r="O187" i="1"/>
  <c r="H187" i="1"/>
  <c r="C187" i="1"/>
  <c r="L186" i="1"/>
  <c r="K186" i="1"/>
  <c r="J186" i="1"/>
  <c r="I186" i="1"/>
  <c r="G186" i="1"/>
  <c r="F186" i="1"/>
  <c r="T186" i="1" s="1"/>
  <c r="E186" i="1"/>
  <c r="R186" i="1" s="1"/>
  <c r="D186" i="1"/>
  <c r="T185" i="1"/>
  <c r="S185" i="1"/>
  <c r="R185" i="1"/>
  <c r="Q185" i="1"/>
  <c r="P185" i="1"/>
  <c r="O185" i="1"/>
  <c r="H185" i="1"/>
  <c r="C185" i="1"/>
  <c r="T184" i="1"/>
  <c r="S184" i="1"/>
  <c r="R184" i="1"/>
  <c r="Q184" i="1"/>
  <c r="P184" i="1"/>
  <c r="O184" i="1"/>
  <c r="H184" i="1"/>
  <c r="C184" i="1"/>
  <c r="L183" i="1"/>
  <c r="K183" i="1"/>
  <c r="J183" i="1"/>
  <c r="I183" i="1"/>
  <c r="G183" i="1"/>
  <c r="F183" i="1"/>
  <c r="T183" i="1" s="1"/>
  <c r="E183" i="1"/>
  <c r="R183" i="1" s="1"/>
  <c r="D183" i="1"/>
  <c r="T182" i="1"/>
  <c r="S182" i="1"/>
  <c r="R182" i="1"/>
  <c r="Q182" i="1"/>
  <c r="P182" i="1"/>
  <c r="O182" i="1"/>
  <c r="H182" i="1"/>
  <c r="C182" i="1"/>
  <c r="T181" i="1"/>
  <c r="S181" i="1"/>
  <c r="R181" i="1"/>
  <c r="Q181" i="1"/>
  <c r="P181" i="1"/>
  <c r="O181" i="1"/>
  <c r="H181" i="1"/>
  <c r="C181" i="1"/>
  <c r="T180" i="1"/>
  <c r="S180" i="1"/>
  <c r="R180" i="1"/>
  <c r="Q180" i="1"/>
  <c r="P180" i="1"/>
  <c r="O180" i="1"/>
  <c r="H180" i="1"/>
  <c r="C180" i="1"/>
  <c r="T179" i="1"/>
  <c r="S179" i="1"/>
  <c r="R179" i="1"/>
  <c r="Q179" i="1"/>
  <c r="P179" i="1"/>
  <c r="O179" i="1"/>
  <c r="H179" i="1"/>
  <c r="C179" i="1"/>
  <c r="L178" i="1"/>
  <c r="K178" i="1"/>
  <c r="J178" i="1"/>
  <c r="I178" i="1"/>
  <c r="G178" i="1"/>
  <c r="F178" i="1"/>
  <c r="E178" i="1"/>
  <c r="R178" i="1" s="1"/>
  <c r="D178" i="1"/>
  <c r="T176" i="1"/>
  <c r="S176" i="1"/>
  <c r="R176" i="1"/>
  <c r="Q176" i="1"/>
  <c r="P176" i="1"/>
  <c r="O176" i="1"/>
  <c r="H176" i="1"/>
  <c r="C176" i="1"/>
  <c r="L175" i="1"/>
  <c r="K175" i="1"/>
  <c r="J175" i="1"/>
  <c r="I175" i="1"/>
  <c r="G175" i="1"/>
  <c r="F175" i="1"/>
  <c r="T175" i="1" s="1"/>
  <c r="E175" i="1"/>
  <c r="D175" i="1"/>
  <c r="T174" i="1"/>
  <c r="S174" i="1"/>
  <c r="R174" i="1"/>
  <c r="Q174" i="1"/>
  <c r="P174" i="1"/>
  <c r="O174" i="1"/>
  <c r="H174" i="1"/>
  <c r="C174" i="1"/>
  <c r="T173" i="1"/>
  <c r="S173" i="1"/>
  <c r="R173" i="1"/>
  <c r="Q173" i="1"/>
  <c r="P173" i="1"/>
  <c r="O173" i="1"/>
  <c r="H173" i="1"/>
  <c r="C173" i="1"/>
  <c r="T172" i="1"/>
  <c r="S172" i="1"/>
  <c r="R172" i="1"/>
  <c r="Q172" i="1"/>
  <c r="P172" i="1"/>
  <c r="O172" i="1"/>
  <c r="H172" i="1"/>
  <c r="C172" i="1"/>
  <c r="L171" i="1"/>
  <c r="L170" i="1" s="1"/>
  <c r="K171" i="1"/>
  <c r="K170" i="1" s="1"/>
  <c r="J171" i="1"/>
  <c r="J170" i="1" s="1"/>
  <c r="I171" i="1"/>
  <c r="G171" i="1"/>
  <c r="G170" i="1" s="1"/>
  <c r="F171" i="1"/>
  <c r="E171" i="1"/>
  <c r="D171" i="1"/>
  <c r="T169" i="1"/>
  <c r="S169" i="1"/>
  <c r="R169" i="1"/>
  <c r="Q169" i="1"/>
  <c r="P169" i="1"/>
  <c r="O169" i="1"/>
  <c r="H169" i="1"/>
  <c r="C169" i="1"/>
  <c r="T168" i="1"/>
  <c r="S168" i="1"/>
  <c r="R168" i="1"/>
  <c r="Q168" i="1"/>
  <c r="P168" i="1"/>
  <c r="O168" i="1"/>
  <c r="H168" i="1"/>
  <c r="C168" i="1"/>
  <c r="T167" i="1"/>
  <c r="S167" i="1"/>
  <c r="R167" i="1"/>
  <c r="Q167" i="1"/>
  <c r="P167" i="1"/>
  <c r="O167" i="1"/>
  <c r="H167" i="1"/>
  <c r="C167" i="1"/>
  <c r="T166" i="1"/>
  <c r="S166" i="1"/>
  <c r="R166" i="1"/>
  <c r="Q166" i="1"/>
  <c r="P166" i="1"/>
  <c r="O166" i="1"/>
  <c r="H166" i="1"/>
  <c r="C166" i="1"/>
  <c r="T165" i="1"/>
  <c r="S165" i="1"/>
  <c r="R165" i="1"/>
  <c r="Q165" i="1"/>
  <c r="P165" i="1"/>
  <c r="O165" i="1"/>
  <c r="H165" i="1"/>
  <c r="C165" i="1"/>
  <c r="R164" i="1"/>
  <c r="Q164" i="1"/>
  <c r="P164" i="1"/>
  <c r="O164" i="1"/>
  <c r="K164" i="1"/>
  <c r="F164" i="1"/>
  <c r="C164" i="1" s="1"/>
  <c r="L163" i="1"/>
  <c r="L161" i="1" s="1"/>
  <c r="J163" i="1"/>
  <c r="I163" i="1"/>
  <c r="G163" i="1"/>
  <c r="G161" i="1" s="1"/>
  <c r="D163" i="1"/>
  <c r="T162" i="1"/>
  <c r="S162" i="1"/>
  <c r="R162" i="1"/>
  <c r="Q162" i="1"/>
  <c r="P162" i="1"/>
  <c r="O162" i="1"/>
  <c r="H162" i="1"/>
  <c r="C162" i="1"/>
  <c r="R159" i="1"/>
  <c r="Q159" i="1"/>
  <c r="P159" i="1"/>
  <c r="O159" i="1"/>
  <c r="H159" i="1"/>
  <c r="C159" i="1"/>
  <c r="R158" i="1"/>
  <c r="Q158" i="1"/>
  <c r="P158" i="1"/>
  <c r="O158" i="1"/>
  <c r="H158" i="1"/>
  <c r="C158" i="1"/>
  <c r="T157" i="1"/>
  <c r="S157" i="1"/>
  <c r="R157" i="1"/>
  <c r="Q157" i="1"/>
  <c r="P157" i="1"/>
  <c r="O157" i="1"/>
  <c r="H157" i="1"/>
  <c r="C157" i="1"/>
  <c r="L156" i="1"/>
  <c r="K156" i="1"/>
  <c r="J156" i="1"/>
  <c r="I156" i="1"/>
  <c r="G156" i="1"/>
  <c r="F156" i="1"/>
  <c r="T156" i="1" s="1"/>
  <c r="E156" i="1"/>
  <c r="D156" i="1"/>
  <c r="T155" i="1"/>
  <c r="S155" i="1"/>
  <c r="R155" i="1"/>
  <c r="Q155" i="1"/>
  <c r="P155" i="1"/>
  <c r="O155" i="1"/>
  <c r="H155" i="1"/>
  <c r="C155" i="1"/>
  <c r="P154" i="1"/>
  <c r="O154" i="1"/>
  <c r="L154" i="1"/>
  <c r="K154" i="1"/>
  <c r="J154" i="1"/>
  <c r="G154" i="1"/>
  <c r="F154" i="1"/>
  <c r="E154" i="1"/>
  <c r="P153" i="1"/>
  <c r="O153" i="1"/>
  <c r="H153" i="1"/>
  <c r="C153" i="1"/>
  <c r="P152" i="1"/>
  <c r="O152" i="1"/>
  <c r="H152" i="1"/>
  <c r="C152" i="1"/>
  <c r="T151" i="1"/>
  <c r="S151" i="1"/>
  <c r="R151" i="1"/>
  <c r="Q151" i="1"/>
  <c r="P151" i="1"/>
  <c r="O151" i="1"/>
  <c r="H151" i="1"/>
  <c r="C151" i="1"/>
  <c r="L150" i="1"/>
  <c r="K150" i="1"/>
  <c r="J150" i="1"/>
  <c r="I150" i="1"/>
  <c r="G150" i="1"/>
  <c r="F150" i="1"/>
  <c r="E150" i="1"/>
  <c r="R150" i="1" s="1"/>
  <c r="D150" i="1"/>
  <c r="P150" i="1" s="1"/>
  <c r="T149" i="1"/>
  <c r="S149" i="1"/>
  <c r="R149" i="1"/>
  <c r="Q149" i="1"/>
  <c r="P149" i="1"/>
  <c r="O149" i="1"/>
  <c r="H149" i="1"/>
  <c r="C149" i="1"/>
  <c r="T148" i="1"/>
  <c r="S148" i="1"/>
  <c r="R148" i="1"/>
  <c r="Q148" i="1"/>
  <c r="P148" i="1"/>
  <c r="O148" i="1"/>
  <c r="H148" i="1"/>
  <c r="C148" i="1"/>
  <c r="T147" i="1"/>
  <c r="S147" i="1"/>
  <c r="R147" i="1"/>
  <c r="Q147" i="1"/>
  <c r="P147" i="1"/>
  <c r="O147" i="1"/>
  <c r="H147" i="1"/>
  <c r="C147" i="1"/>
  <c r="T146" i="1"/>
  <c r="S146" i="1"/>
  <c r="R146" i="1"/>
  <c r="Q146" i="1"/>
  <c r="P146" i="1"/>
  <c r="O146" i="1"/>
  <c r="H146" i="1"/>
  <c r="C146" i="1"/>
  <c r="T145" i="1"/>
  <c r="S145" i="1"/>
  <c r="R145" i="1"/>
  <c r="Q145" i="1"/>
  <c r="P145" i="1"/>
  <c r="O145" i="1"/>
  <c r="H145" i="1"/>
  <c r="C145" i="1"/>
  <c r="T144" i="1"/>
  <c r="S144" i="1"/>
  <c r="R144" i="1"/>
  <c r="Q144" i="1"/>
  <c r="P144" i="1"/>
  <c r="O144" i="1"/>
  <c r="H144" i="1"/>
  <c r="C144" i="1"/>
  <c r="L143" i="1"/>
  <c r="K143" i="1"/>
  <c r="J143" i="1"/>
  <c r="I143" i="1"/>
  <c r="G143" i="1"/>
  <c r="F143" i="1"/>
  <c r="E143" i="1"/>
  <c r="D143" i="1"/>
  <c r="T141" i="1"/>
  <c r="S141" i="1"/>
  <c r="R141" i="1"/>
  <c r="Q141" i="1"/>
  <c r="P141" i="1"/>
  <c r="O141" i="1"/>
  <c r="H141" i="1"/>
  <c r="C141" i="1"/>
  <c r="T140" i="1"/>
  <c r="S140" i="1"/>
  <c r="R140" i="1"/>
  <c r="Q140" i="1"/>
  <c r="P140" i="1"/>
  <c r="O140" i="1"/>
  <c r="H140" i="1"/>
  <c r="C140" i="1"/>
  <c r="K139" i="1"/>
  <c r="K137" i="1" s="1"/>
  <c r="J139" i="1"/>
  <c r="I139" i="1"/>
  <c r="G139" i="1"/>
  <c r="G137" i="1" s="1"/>
  <c r="F139" i="1"/>
  <c r="E139" i="1"/>
  <c r="R139" i="1" s="1"/>
  <c r="D139" i="1"/>
  <c r="O139" i="1" s="1"/>
  <c r="T138" i="1"/>
  <c r="S138" i="1"/>
  <c r="R138" i="1"/>
  <c r="Q138" i="1"/>
  <c r="P138" i="1"/>
  <c r="O138" i="1"/>
  <c r="H138" i="1"/>
  <c r="C138" i="1"/>
  <c r="L137" i="1"/>
  <c r="F137" i="1"/>
  <c r="T136" i="1"/>
  <c r="S136" i="1"/>
  <c r="R136" i="1"/>
  <c r="Q136" i="1"/>
  <c r="P136" i="1"/>
  <c r="O136" i="1"/>
  <c r="H136" i="1"/>
  <c r="C136" i="1"/>
  <c r="T135" i="1"/>
  <c r="S135" i="1"/>
  <c r="R135" i="1"/>
  <c r="Q135" i="1"/>
  <c r="P135" i="1"/>
  <c r="O135" i="1"/>
  <c r="H135" i="1"/>
  <c r="C135" i="1"/>
  <c r="T134" i="1"/>
  <c r="S134" i="1"/>
  <c r="R134" i="1"/>
  <c r="Q134" i="1"/>
  <c r="P134" i="1"/>
  <c r="O134" i="1"/>
  <c r="H134" i="1"/>
  <c r="C134" i="1"/>
  <c r="T133" i="1"/>
  <c r="S133" i="1"/>
  <c r="R133" i="1"/>
  <c r="Q133" i="1"/>
  <c r="P133" i="1"/>
  <c r="O133" i="1"/>
  <c r="H133" i="1"/>
  <c r="C133" i="1"/>
  <c r="L132" i="1"/>
  <c r="L131" i="1" s="1"/>
  <c r="K132" i="1"/>
  <c r="K131" i="1" s="1"/>
  <c r="J132" i="1"/>
  <c r="J131" i="1" s="1"/>
  <c r="I132" i="1"/>
  <c r="G132" i="1"/>
  <c r="G131" i="1" s="1"/>
  <c r="F132" i="1"/>
  <c r="T132" i="1" s="1"/>
  <c r="E132" i="1"/>
  <c r="E131" i="1" s="1"/>
  <c r="R131" i="1" s="1"/>
  <c r="D132" i="1"/>
  <c r="D131" i="1" s="1"/>
  <c r="T129" i="1"/>
  <c r="S129" i="1"/>
  <c r="R129" i="1"/>
  <c r="Q129" i="1"/>
  <c r="P129" i="1"/>
  <c r="O129" i="1"/>
  <c r="H129" i="1"/>
  <c r="C129" i="1"/>
  <c r="L128" i="1"/>
  <c r="K128" i="1"/>
  <c r="J128" i="1"/>
  <c r="I128" i="1"/>
  <c r="G128" i="1"/>
  <c r="F128" i="1"/>
  <c r="E128" i="1"/>
  <c r="R128" i="1" s="1"/>
  <c r="D128" i="1"/>
  <c r="T127" i="1"/>
  <c r="S127" i="1"/>
  <c r="R127" i="1"/>
  <c r="Q127" i="1"/>
  <c r="P127" i="1"/>
  <c r="O127" i="1"/>
  <c r="H127" i="1"/>
  <c r="C127" i="1"/>
  <c r="L126" i="1"/>
  <c r="K126" i="1"/>
  <c r="J126" i="1"/>
  <c r="I126" i="1"/>
  <c r="G126" i="1"/>
  <c r="F126" i="1"/>
  <c r="T126" i="1" s="1"/>
  <c r="E126" i="1"/>
  <c r="D126" i="1"/>
  <c r="T125" i="1"/>
  <c r="S125" i="1"/>
  <c r="R125" i="1"/>
  <c r="Q125" i="1"/>
  <c r="P125" i="1"/>
  <c r="O125" i="1"/>
  <c r="H125" i="1"/>
  <c r="C125" i="1"/>
  <c r="T124" i="1"/>
  <c r="S124" i="1"/>
  <c r="R124" i="1"/>
  <c r="Q124" i="1"/>
  <c r="P124" i="1"/>
  <c r="O124" i="1"/>
  <c r="H124" i="1"/>
  <c r="C124" i="1"/>
  <c r="T123" i="1"/>
  <c r="S123" i="1"/>
  <c r="R123" i="1"/>
  <c r="Q123" i="1"/>
  <c r="P123" i="1"/>
  <c r="O123" i="1"/>
  <c r="H123" i="1"/>
  <c r="C123" i="1"/>
  <c r="T122" i="1"/>
  <c r="S122" i="1"/>
  <c r="J122" i="1"/>
  <c r="I122" i="1"/>
  <c r="G122" i="1"/>
  <c r="G121" i="1" s="1"/>
  <c r="E122" i="1"/>
  <c r="D122" i="1"/>
  <c r="L121" i="1"/>
  <c r="K121" i="1"/>
  <c r="F121" i="1"/>
  <c r="T120" i="1"/>
  <c r="S120" i="1"/>
  <c r="R120" i="1"/>
  <c r="Q120" i="1"/>
  <c r="P120" i="1"/>
  <c r="O120" i="1"/>
  <c r="H120" i="1"/>
  <c r="C120" i="1"/>
  <c r="L119" i="1"/>
  <c r="K119" i="1"/>
  <c r="J119" i="1"/>
  <c r="I119" i="1"/>
  <c r="G119" i="1"/>
  <c r="F119" i="1"/>
  <c r="E119" i="1"/>
  <c r="D119" i="1"/>
  <c r="T118" i="1"/>
  <c r="S118" i="1"/>
  <c r="R118" i="1"/>
  <c r="Q118" i="1"/>
  <c r="P118" i="1"/>
  <c r="O118" i="1"/>
  <c r="H118" i="1"/>
  <c r="C118" i="1"/>
  <c r="T117" i="1"/>
  <c r="S117" i="1"/>
  <c r="R117" i="1"/>
  <c r="Q117" i="1"/>
  <c r="P117" i="1"/>
  <c r="O117" i="1"/>
  <c r="H117" i="1"/>
  <c r="C117" i="1"/>
  <c r="T116" i="1"/>
  <c r="S116" i="1"/>
  <c r="R116" i="1"/>
  <c r="Q116" i="1"/>
  <c r="P116" i="1"/>
  <c r="O116" i="1"/>
  <c r="H116" i="1"/>
  <c r="C116" i="1"/>
  <c r="T115" i="1"/>
  <c r="S115" i="1"/>
  <c r="R115" i="1"/>
  <c r="Q115" i="1"/>
  <c r="P115" i="1"/>
  <c r="O115" i="1"/>
  <c r="H115" i="1"/>
  <c r="C115" i="1"/>
  <c r="L114" i="1"/>
  <c r="K114" i="1"/>
  <c r="J114" i="1"/>
  <c r="I114" i="1"/>
  <c r="G114" i="1"/>
  <c r="G112" i="1" s="1"/>
  <c r="G111" i="1" s="1"/>
  <c r="F114" i="1"/>
  <c r="T114" i="1" s="1"/>
  <c r="E114" i="1"/>
  <c r="E112" i="1" s="1"/>
  <c r="D114" i="1"/>
  <c r="P114" i="1" s="1"/>
  <c r="T113" i="1"/>
  <c r="S113" i="1"/>
  <c r="R113" i="1"/>
  <c r="Q113" i="1"/>
  <c r="P113" i="1"/>
  <c r="O113" i="1"/>
  <c r="H113" i="1"/>
  <c r="C113" i="1"/>
  <c r="L112" i="1"/>
  <c r="L111" i="1" s="1"/>
  <c r="K112" i="1"/>
  <c r="J112" i="1"/>
  <c r="T111" i="1"/>
  <c r="S111" i="1"/>
  <c r="R111" i="1"/>
  <c r="Q111" i="1"/>
  <c r="P111" i="1"/>
  <c r="O111" i="1"/>
  <c r="H111" i="1"/>
  <c r="C111" i="1"/>
  <c r="T110" i="1"/>
  <c r="S110" i="1"/>
  <c r="R110" i="1"/>
  <c r="Q110" i="1"/>
  <c r="P110" i="1"/>
  <c r="O110" i="1"/>
  <c r="H110" i="1"/>
  <c r="C110" i="1"/>
  <c r="T109" i="1"/>
  <c r="S109" i="1"/>
  <c r="R109" i="1"/>
  <c r="Q109" i="1"/>
  <c r="P109" i="1"/>
  <c r="O109" i="1"/>
  <c r="H109" i="1"/>
  <c r="C109" i="1"/>
  <c r="T108" i="1"/>
  <c r="S108" i="1"/>
  <c r="R108" i="1"/>
  <c r="Q108" i="1"/>
  <c r="P108" i="1"/>
  <c r="O108" i="1"/>
  <c r="H108" i="1"/>
  <c r="C108" i="1"/>
  <c r="T107" i="1"/>
  <c r="S107" i="1"/>
  <c r="R107" i="1"/>
  <c r="Q107" i="1"/>
  <c r="P107" i="1"/>
  <c r="O107" i="1"/>
  <c r="H107" i="1"/>
  <c r="C107" i="1"/>
  <c r="K106" i="1"/>
  <c r="K104" i="1" s="1"/>
  <c r="J106" i="1"/>
  <c r="J104" i="1" s="1"/>
  <c r="I106" i="1"/>
  <c r="G106" i="1"/>
  <c r="G104" i="1" s="1"/>
  <c r="F106" i="1"/>
  <c r="E106" i="1"/>
  <c r="R106" i="1" s="1"/>
  <c r="D106" i="1"/>
  <c r="P106" i="1" s="1"/>
  <c r="T105" i="1"/>
  <c r="S105" i="1"/>
  <c r="R105" i="1"/>
  <c r="Q105" i="1"/>
  <c r="P105" i="1"/>
  <c r="O105" i="1"/>
  <c r="H105" i="1"/>
  <c r="C105" i="1"/>
  <c r="T102" i="1"/>
  <c r="S102" i="1"/>
  <c r="R102" i="1"/>
  <c r="Q102" i="1"/>
  <c r="P102" i="1"/>
  <c r="O102" i="1"/>
  <c r="H102" i="1"/>
  <c r="C102" i="1"/>
  <c r="T101" i="1"/>
  <c r="S101" i="1"/>
  <c r="R101" i="1"/>
  <c r="Q101" i="1"/>
  <c r="P101" i="1"/>
  <c r="O101" i="1"/>
  <c r="H101" i="1"/>
  <c r="C101" i="1"/>
  <c r="T100" i="1"/>
  <c r="S100" i="1"/>
  <c r="R100" i="1"/>
  <c r="Q100" i="1"/>
  <c r="P100" i="1"/>
  <c r="O100" i="1"/>
  <c r="H100" i="1"/>
  <c r="C100" i="1"/>
  <c r="T99" i="1"/>
  <c r="S99" i="1"/>
  <c r="R99" i="1"/>
  <c r="Q99" i="1"/>
  <c r="P99" i="1"/>
  <c r="O99" i="1"/>
  <c r="H99" i="1"/>
  <c r="C99" i="1"/>
  <c r="T98" i="1"/>
  <c r="S98" i="1"/>
  <c r="R98" i="1"/>
  <c r="Q98" i="1"/>
  <c r="P98" i="1"/>
  <c r="O98" i="1"/>
  <c r="H98" i="1"/>
  <c r="C98" i="1"/>
  <c r="L97" i="1"/>
  <c r="L95" i="1" s="1"/>
  <c r="K97" i="1"/>
  <c r="K95" i="1" s="1"/>
  <c r="J97" i="1"/>
  <c r="J95" i="1" s="1"/>
  <c r="I97" i="1"/>
  <c r="G97" i="1"/>
  <c r="G95" i="1" s="1"/>
  <c r="F97" i="1"/>
  <c r="E97" i="1"/>
  <c r="R97" i="1" s="1"/>
  <c r="D97" i="1"/>
  <c r="D95" i="1" s="1"/>
  <c r="T96" i="1"/>
  <c r="S96" i="1"/>
  <c r="R96" i="1"/>
  <c r="Q96" i="1"/>
  <c r="P96" i="1"/>
  <c r="O96" i="1"/>
  <c r="H96" i="1"/>
  <c r="C96" i="1"/>
  <c r="T94" i="1"/>
  <c r="S94" i="1"/>
  <c r="R94" i="1"/>
  <c r="Q94" i="1"/>
  <c r="P94" i="1"/>
  <c r="O94" i="1"/>
  <c r="H94" i="1"/>
  <c r="C94" i="1"/>
  <c r="T93" i="1"/>
  <c r="S93" i="1"/>
  <c r="R93" i="1"/>
  <c r="Q93" i="1"/>
  <c r="P93" i="1"/>
  <c r="O93" i="1"/>
  <c r="H93" i="1"/>
  <c r="C93" i="1"/>
  <c r="T92" i="1"/>
  <c r="S92" i="1"/>
  <c r="R92" i="1"/>
  <c r="Q92" i="1"/>
  <c r="P92" i="1"/>
  <c r="O92" i="1"/>
  <c r="H92" i="1"/>
  <c r="C92" i="1"/>
  <c r="L91" i="1"/>
  <c r="L89" i="1" s="1"/>
  <c r="K91" i="1"/>
  <c r="K89" i="1" s="1"/>
  <c r="J91" i="1"/>
  <c r="J89" i="1" s="1"/>
  <c r="I91" i="1"/>
  <c r="G91" i="1"/>
  <c r="G89" i="1" s="1"/>
  <c r="F91" i="1"/>
  <c r="E91" i="1"/>
  <c r="Q91" i="1" s="1"/>
  <c r="D91" i="1"/>
  <c r="D89" i="1" s="1"/>
  <c r="T90" i="1"/>
  <c r="S90" i="1"/>
  <c r="R90" i="1"/>
  <c r="Q90" i="1"/>
  <c r="P90" i="1"/>
  <c r="O90" i="1"/>
  <c r="H90" i="1"/>
  <c r="C90" i="1"/>
  <c r="T86" i="1"/>
  <c r="S86" i="1"/>
  <c r="R86" i="1"/>
  <c r="Q86" i="1"/>
  <c r="P86" i="1"/>
  <c r="O86" i="1"/>
  <c r="H86" i="1"/>
  <c r="C86" i="1"/>
  <c r="T85" i="1"/>
  <c r="S85" i="1"/>
  <c r="R85" i="1"/>
  <c r="Q85" i="1"/>
  <c r="P85" i="1"/>
  <c r="O85" i="1"/>
  <c r="H85" i="1"/>
  <c r="C85" i="1"/>
  <c r="T84" i="1"/>
  <c r="S84" i="1"/>
  <c r="R84" i="1"/>
  <c r="Q84" i="1"/>
  <c r="P84" i="1"/>
  <c r="O84" i="1"/>
  <c r="H84" i="1"/>
  <c r="C84" i="1"/>
  <c r="T83" i="1"/>
  <c r="S83" i="1"/>
  <c r="R83" i="1"/>
  <c r="Q83" i="1"/>
  <c r="P83" i="1"/>
  <c r="O83" i="1"/>
  <c r="H83" i="1"/>
  <c r="C83" i="1"/>
  <c r="T82" i="1"/>
  <c r="S82" i="1"/>
  <c r="R82" i="1"/>
  <c r="Q82" i="1"/>
  <c r="P82" i="1"/>
  <c r="O82" i="1"/>
  <c r="H82" i="1"/>
  <c r="C82" i="1"/>
  <c r="K81" i="1"/>
  <c r="J81" i="1"/>
  <c r="I81" i="1"/>
  <c r="F81" i="1"/>
  <c r="E81" i="1"/>
  <c r="D81" i="1"/>
  <c r="L80" i="1"/>
  <c r="K80" i="1"/>
  <c r="J80" i="1"/>
  <c r="I80" i="1"/>
  <c r="G80" i="1"/>
  <c r="F80" i="1"/>
  <c r="E80" i="1"/>
  <c r="Q80" i="1" s="1"/>
  <c r="D80" i="1"/>
  <c r="T79" i="1"/>
  <c r="S79" i="1"/>
  <c r="R79" i="1"/>
  <c r="Q79" i="1"/>
  <c r="P79" i="1"/>
  <c r="O79" i="1"/>
  <c r="H79" i="1"/>
  <c r="C79" i="1"/>
  <c r="T78" i="1"/>
  <c r="S78" i="1"/>
  <c r="R78" i="1"/>
  <c r="Q78" i="1"/>
  <c r="P78" i="1"/>
  <c r="O78" i="1"/>
  <c r="H78" i="1"/>
  <c r="C78" i="1"/>
  <c r="T77" i="1"/>
  <c r="S77" i="1"/>
  <c r="R77" i="1"/>
  <c r="Q77" i="1"/>
  <c r="P77" i="1"/>
  <c r="O77" i="1"/>
  <c r="H77" i="1"/>
  <c r="C77" i="1"/>
  <c r="T76" i="1"/>
  <c r="S76" i="1"/>
  <c r="R76" i="1"/>
  <c r="Q76" i="1"/>
  <c r="P76" i="1"/>
  <c r="O76" i="1"/>
  <c r="H76" i="1"/>
  <c r="C76" i="1"/>
  <c r="L75" i="1"/>
  <c r="L74" i="1" s="1"/>
  <c r="K75" i="1"/>
  <c r="K74" i="1" s="1"/>
  <c r="J75" i="1"/>
  <c r="I75" i="1"/>
  <c r="G75" i="1"/>
  <c r="G74" i="1" s="1"/>
  <c r="F75" i="1"/>
  <c r="E75" i="1"/>
  <c r="D75" i="1"/>
  <c r="P75" i="1" s="1"/>
  <c r="T73" i="1"/>
  <c r="S73" i="1"/>
  <c r="R73" i="1"/>
  <c r="Q73" i="1"/>
  <c r="P73" i="1"/>
  <c r="O73" i="1"/>
  <c r="H73" i="1"/>
  <c r="C73" i="1"/>
  <c r="T72" i="1"/>
  <c r="S72" i="1"/>
  <c r="R72" i="1"/>
  <c r="Q72" i="1"/>
  <c r="P72" i="1"/>
  <c r="O72" i="1"/>
  <c r="H72" i="1"/>
  <c r="C72" i="1"/>
  <c r="L71" i="1"/>
  <c r="K71" i="1"/>
  <c r="J71" i="1"/>
  <c r="I71" i="1"/>
  <c r="G71" i="1"/>
  <c r="F71" i="1"/>
  <c r="E71" i="1"/>
  <c r="D71" i="1"/>
  <c r="P71" i="1" s="1"/>
  <c r="T70" i="1"/>
  <c r="S70" i="1"/>
  <c r="R70" i="1"/>
  <c r="Q70" i="1"/>
  <c r="P70" i="1"/>
  <c r="O70" i="1"/>
  <c r="H70" i="1"/>
  <c r="C70" i="1"/>
  <c r="T69" i="1"/>
  <c r="S69" i="1"/>
  <c r="R69" i="1"/>
  <c r="Q69" i="1"/>
  <c r="P69" i="1"/>
  <c r="O69" i="1"/>
  <c r="H69" i="1"/>
  <c r="C69" i="1"/>
  <c r="T68" i="1"/>
  <c r="S68" i="1"/>
  <c r="P68" i="1"/>
  <c r="O68" i="1"/>
  <c r="J68" i="1"/>
  <c r="H68" i="1"/>
  <c r="E68" i="1"/>
  <c r="T67" i="1"/>
  <c r="S67" i="1"/>
  <c r="R67" i="1"/>
  <c r="Q67" i="1"/>
  <c r="P67" i="1"/>
  <c r="O67" i="1"/>
  <c r="H67" i="1"/>
  <c r="C67" i="1"/>
  <c r="T66" i="1"/>
  <c r="S66" i="1"/>
  <c r="R66" i="1"/>
  <c r="Q66" i="1"/>
  <c r="P66" i="1"/>
  <c r="O66" i="1"/>
  <c r="H66" i="1"/>
  <c r="C66" i="1"/>
  <c r="T65" i="1"/>
  <c r="S65" i="1"/>
  <c r="R65" i="1"/>
  <c r="Q65" i="1"/>
  <c r="I65" i="1"/>
  <c r="D65" i="1"/>
  <c r="D63" i="1" s="1"/>
  <c r="D62" i="1" s="1"/>
  <c r="C65" i="1"/>
  <c r="T64" i="1"/>
  <c r="S64" i="1"/>
  <c r="R64" i="1"/>
  <c r="Q64" i="1"/>
  <c r="P64" i="1"/>
  <c r="O64" i="1"/>
  <c r="H64" i="1"/>
  <c r="C64" i="1"/>
  <c r="K63" i="1"/>
  <c r="K62" i="1" s="1"/>
  <c r="J63" i="1"/>
  <c r="J62" i="1" s="1"/>
  <c r="G63" i="1"/>
  <c r="G62" i="1" s="1"/>
  <c r="F63" i="1"/>
  <c r="F62" i="1" s="1"/>
  <c r="L62" i="1"/>
  <c r="T60" i="1"/>
  <c r="S60" i="1"/>
  <c r="R60" i="1"/>
  <c r="Q60" i="1"/>
  <c r="P60" i="1"/>
  <c r="O60" i="1"/>
  <c r="H60" i="1"/>
  <c r="C60" i="1"/>
  <c r="L59" i="1"/>
  <c r="K59" i="1"/>
  <c r="J59" i="1"/>
  <c r="I59" i="1"/>
  <c r="G59" i="1"/>
  <c r="F59" i="1"/>
  <c r="T59" i="1" s="1"/>
  <c r="E59" i="1"/>
  <c r="D59" i="1"/>
  <c r="T58" i="1"/>
  <c r="S58" i="1"/>
  <c r="R58" i="1"/>
  <c r="Q58" i="1"/>
  <c r="P58" i="1"/>
  <c r="O58" i="1"/>
  <c r="H58" i="1"/>
  <c r="C58" i="1"/>
  <c r="T57" i="1"/>
  <c r="S57" i="1"/>
  <c r="R57" i="1"/>
  <c r="Q57" i="1"/>
  <c r="P57" i="1"/>
  <c r="O57" i="1"/>
  <c r="H57" i="1"/>
  <c r="C57" i="1"/>
  <c r="L56" i="1"/>
  <c r="K56" i="1"/>
  <c r="J56" i="1"/>
  <c r="I56" i="1"/>
  <c r="G56" i="1"/>
  <c r="F56" i="1"/>
  <c r="T56" i="1" s="1"/>
  <c r="E56" i="1"/>
  <c r="D56" i="1"/>
  <c r="T55" i="1"/>
  <c r="S55" i="1"/>
  <c r="R55" i="1"/>
  <c r="Q55" i="1"/>
  <c r="P55" i="1"/>
  <c r="O55" i="1"/>
  <c r="H55" i="1"/>
  <c r="C55" i="1"/>
  <c r="T54" i="1"/>
  <c r="S54" i="1"/>
  <c r="R54" i="1"/>
  <c r="Q54" i="1"/>
  <c r="P54" i="1"/>
  <c r="O54" i="1"/>
  <c r="H54" i="1"/>
  <c r="C54" i="1"/>
  <c r="T53" i="1"/>
  <c r="S53" i="1"/>
  <c r="R53" i="1"/>
  <c r="Q53" i="1"/>
  <c r="P53" i="1"/>
  <c r="O53" i="1"/>
  <c r="H53" i="1"/>
  <c r="C53" i="1"/>
  <c r="T52" i="1"/>
  <c r="S52" i="1"/>
  <c r="R52" i="1"/>
  <c r="Q52" i="1"/>
  <c r="P52" i="1"/>
  <c r="O52" i="1"/>
  <c r="H52" i="1"/>
  <c r="C52" i="1"/>
  <c r="L51" i="1"/>
  <c r="K51" i="1"/>
  <c r="J51" i="1"/>
  <c r="I51" i="1"/>
  <c r="G51" i="1"/>
  <c r="F51" i="1"/>
  <c r="T51" i="1" s="1"/>
  <c r="E51" i="1"/>
  <c r="D51" i="1"/>
  <c r="P51" i="1" s="1"/>
  <c r="T50" i="1"/>
  <c r="S50" i="1"/>
  <c r="R50" i="1"/>
  <c r="Q50" i="1"/>
  <c r="P50" i="1"/>
  <c r="O50" i="1"/>
  <c r="H50" i="1"/>
  <c r="C50" i="1"/>
  <c r="T48" i="1"/>
  <c r="S48" i="1"/>
  <c r="R48" i="1"/>
  <c r="Q48" i="1"/>
  <c r="P48" i="1"/>
  <c r="O48" i="1"/>
  <c r="H48" i="1"/>
  <c r="C48" i="1"/>
  <c r="T47" i="1"/>
  <c r="S47" i="1"/>
  <c r="R47" i="1"/>
  <c r="Q47" i="1"/>
  <c r="P47" i="1"/>
  <c r="O47" i="1"/>
  <c r="H47" i="1"/>
  <c r="C47" i="1"/>
  <c r="T46" i="1"/>
  <c r="S46" i="1"/>
  <c r="R46" i="1"/>
  <c r="Q46" i="1"/>
  <c r="P46" i="1"/>
  <c r="O46" i="1"/>
  <c r="H46" i="1"/>
  <c r="C46" i="1"/>
  <c r="L45" i="1"/>
  <c r="L44" i="1" s="1"/>
  <c r="K45" i="1"/>
  <c r="K44" i="1" s="1"/>
  <c r="J45" i="1"/>
  <c r="J44" i="1" s="1"/>
  <c r="I45" i="1"/>
  <c r="G45" i="1"/>
  <c r="G44" i="1" s="1"/>
  <c r="F45" i="1"/>
  <c r="F44" i="1" s="1"/>
  <c r="E45" i="1"/>
  <c r="R45" i="1" s="1"/>
  <c r="D45" i="1"/>
  <c r="D44" i="1" s="1"/>
  <c r="T43" i="1"/>
  <c r="S43" i="1"/>
  <c r="R43" i="1"/>
  <c r="Q43" i="1"/>
  <c r="P43" i="1"/>
  <c r="O43" i="1"/>
  <c r="H43" i="1"/>
  <c r="C43" i="1"/>
  <c r="T42" i="1"/>
  <c r="S42" i="1"/>
  <c r="R42" i="1"/>
  <c r="Q42" i="1"/>
  <c r="P42" i="1"/>
  <c r="O42" i="1"/>
  <c r="H42" i="1"/>
  <c r="C42" i="1"/>
  <c r="T41" i="1"/>
  <c r="S41" i="1"/>
  <c r="R41" i="1"/>
  <c r="Q41" i="1"/>
  <c r="P41" i="1"/>
  <c r="O41" i="1"/>
  <c r="H41" i="1"/>
  <c r="C41" i="1"/>
  <c r="L40" i="1"/>
  <c r="K40" i="1"/>
  <c r="J40" i="1"/>
  <c r="I40" i="1"/>
  <c r="G40" i="1"/>
  <c r="F40" i="1"/>
  <c r="E40" i="1"/>
  <c r="D40" i="1"/>
  <c r="T39" i="1"/>
  <c r="S39" i="1"/>
  <c r="R39" i="1"/>
  <c r="Q39" i="1"/>
  <c r="P39" i="1"/>
  <c r="O39" i="1"/>
  <c r="H39" i="1"/>
  <c r="C39" i="1"/>
  <c r="T38" i="1"/>
  <c r="S38" i="1"/>
  <c r="R38" i="1"/>
  <c r="Q38" i="1"/>
  <c r="P38" i="1"/>
  <c r="O38" i="1"/>
  <c r="H38" i="1"/>
  <c r="C38" i="1"/>
  <c r="L37" i="1"/>
  <c r="K37" i="1"/>
  <c r="J37" i="1"/>
  <c r="I37" i="1"/>
  <c r="G37" i="1"/>
  <c r="F37" i="1"/>
  <c r="E37" i="1"/>
  <c r="D37" i="1"/>
  <c r="T36" i="1"/>
  <c r="S36" i="1"/>
  <c r="R36" i="1"/>
  <c r="Q36" i="1"/>
  <c r="P36" i="1"/>
  <c r="O36" i="1"/>
  <c r="H36" i="1"/>
  <c r="C36" i="1"/>
  <c r="T35" i="1"/>
  <c r="S35" i="1"/>
  <c r="R35" i="1"/>
  <c r="Q35" i="1"/>
  <c r="P35" i="1"/>
  <c r="O35" i="1"/>
  <c r="H35" i="1"/>
  <c r="C35" i="1"/>
  <c r="L34" i="1"/>
  <c r="K34" i="1"/>
  <c r="K33" i="1" s="1"/>
  <c r="J34" i="1"/>
  <c r="J33" i="1" s="1"/>
  <c r="I34" i="1"/>
  <c r="G34" i="1"/>
  <c r="F34" i="1"/>
  <c r="E34" i="1"/>
  <c r="R34" i="1" s="1"/>
  <c r="D34" i="1"/>
  <c r="T31" i="1"/>
  <c r="S31" i="1"/>
  <c r="R31" i="1"/>
  <c r="Q31" i="1"/>
  <c r="H31" i="1"/>
  <c r="D31" i="1"/>
  <c r="P31" i="1" s="1"/>
  <c r="T30" i="1"/>
  <c r="S30" i="1"/>
  <c r="R30" i="1"/>
  <c r="Q30" i="1"/>
  <c r="P30" i="1"/>
  <c r="O30" i="1"/>
  <c r="H30" i="1"/>
  <c r="C30" i="1"/>
  <c r="L29" i="1"/>
  <c r="L28" i="1" s="1"/>
  <c r="K29" i="1"/>
  <c r="K28" i="1" s="1"/>
  <c r="J29" i="1"/>
  <c r="I29" i="1"/>
  <c r="G29" i="1"/>
  <c r="G28" i="1" s="1"/>
  <c r="F29" i="1"/>
  <c r="E29" i="1"/>
  <c r="E28" i="1" s="1"/>
  <c r="D29" i="1"/>
  <c r="T27" i="1"/>
  <c r="S27" i="1"/>
  <c r="R27" i="1"/>
  <c r="Q27" i="1"/>
  <c r="P27" i="1"/>
  <c r="O27" i="1"/>
  <c r="H27" i="1"/>
  <c r="C27" i="1"/>
  <c r="T26" i="1"/>
  <c r="S26" i="1"/>
  <c r="R26" i="1"/>
  <c r="Q26" i="1"/>
  <c r="P26" i="1"/>
  <c r="O26" i="1"/>
  <c r="H26" i="1"/>
  <c r="C26" i="1"/>
  <c r="L25" i="1"/>
  <c r="K25" i="1"/>
  <c r="J25" i="1"/>
  <c r="I25" i="1"/>
  <c r="G25" i="1"/>
  <c r="F25" i="1"/>
  <c r="T25" i="1" s="1"/>
  <c r="E25" i="1"/>
  <c r="D25" i="1"/>
  <c r="T24" i="1"/>
  <c r="S24" i="1"/>
  <c r="R24" i="1"/>
  <c r="Q24" i="1"/>
  <c r="P24" i="1"/>
  <c r="O24" i="1"/>
  <c r="H24" i="1"/>
  <c r="C24" i="1"/>
  <c r="T23" i="1"/>
  <c r="S23" i="1"/>
  <c r="R23" i="1"/>
  <c r="Q23" i="1"/>
  <c r="P23" i="1"/>
  <c r="O23" i="1"/>
  <c r="H23" i="1"/>
  <c r="C23" i="1"/>
  <c r="T22" i="1"/>
  <c r="S22" i="1"/>
  <c r="R22" i="1"/>
  <c r="Q22" i="1"/>
  <c r="P22" i="1"/>
  <c r="O22" i="1"/>
  <c r="H22" i="1"/>
  <c r="C22" i="1"/>
  <c r="T21" i="1"/>
  <c r="S21" i="1"/>
  <c r="R21" i="1"/>
  <c r="Q21" i="1"/>
  <c r="P21" i="1"/>
  <c r="O21" i="1"/>
  <c r="H21" i="1"/>
  <c r="C21" i="1"/>
  <c r="L20" i="1"/>
  <c r="K20" i="1"/>
  <c r="J20" i="1"/>
  <c r="I20" i="1"/>
  <c r="G20" i="1"/>
  <c r="F20" i="1"/>
  <c r="T20" i="1" s="1"/>
  <c r="E20" i="1"/>
  <c r="D20" i="1"/>
  <c r="P20" i="1" s="1"/>
  <c r="T19" i="1"/>
  <c r="S19" i="1"/>
  <c r="R19" i="1"/>
  <c r="Q19" i="1"/>
  <c r="P19" i="1"/>
  <c r="O19" i="1"/>
  <c r="H19" i="1"/>
  <c r="C19" i="1"/>
  <c r="T18" i="1"/>
  <c r="S18" i="1"/>
  <c r="R18" i="1"/>
  <c r="Q18" i="1"/>
  <c r="P18" i="1"/>
  <c r="O18" i="1"/>
  <c r="H18" i="1"/>
  <c r="C18" i="1"/>
  <c r="T17" i="1"/>
  <c r="S17" i="1"/>
  <c r="R17" i="1"/>
  <c r="Q17" i="1"/>
  <c r="P17" i="1"/>
  <c r="O17" i="1"/>
  <c r="H17" i="1"/>
  <c r="C17" i="1"/>
  <c r="T16" i="1"/>
  <c r="S16" i="1"/>
  <c r="R16" i="1"/>
  <c r="Q16" i="1"/>
  <c r="P16" i="1"/>
  <c r="O16" i="1"/>
  <c r="H16" i="1"/>
  <c r="C16" i="1"/>
  <c r="T15" i="1"/>
  <c r="S15" i="1"/>
  <c r="R15" i="1"/>
  <c r="Q15" i="1"/>
  <c r="P15" i="1"/>
  <c r="O15" i="1"/>
  <c r="H15" i="1"/>
  <c r="C15" i="1"/>
  <c r="T14" i="1"/>
  <c r="S14" i="1"/>
  <c r="R14" i="1"/>
  <c r="Q14" i="1"/>
  <c r="P14" i="1"/>
  <c r="O14" i="1"/>
  <c r="H14" i="1"/>
  <c r="C14" i="1"/>
  <c r="T13" i="1"/>
  <c r="S13" i="1"/>
  <c r="R13" i="1"/>
  <c r="Q13" i="1"/>
  <c r="P13" i="1"/>
  <c r="O13" i="1"/>
  <c r="H13" i="1"/>
  <c r="C13" i="1"/>
  <c r="L12" i="1"/>
  <c r="L11" i="1" s="1"/>
  <c r="L10" i="1" s="1"/>
  <c r="K12" i="1"/>
  <c r="J12" i="1"/>
  <c r="I12" i="1"/>
  <c r="G12" i="1"/>
  <c r="G11" i="1" s="1"/>
  <c r="G10" i="1" s="1"/>
  <c r="F12" i="1"/>
  <c r="T12" i="1" s="1"/>
  <c r="E12" i="1"/>
  <c r="Q12" i="1" s="1"/>
  <c r="D12" i="1"/>
  <c r="P12" i="1" s="1"/>
  <c r="T150" i="1" l="1"/>
  <c r="R51" i="1"/>
  <c r="T75" i="1"/>
  <c r="P56" i="1"/>
  <c r="T80" i="1"/>
  <c r="P178" i="1"/>
  <c r="P221" i="1"/>
  <c r="R334" i="1"/>
  <c r="T296" i="1"/>
  <c r="Q227" i="1"/>
  <c r="L322" i="1"/>
  <c r="T319" i="1"/>
  <c r="R68" i="1"/>
  <c r="R201" i="1"/>
  <c r="S227" i="1"/>
  <c r="P232" i="1"/>
  <c r="C236" i="1"/>
  <c r="S333" i="1"/>
  <c r="T37" i="1"/>
  <c r="T71" i="1"/>
  <c r="R238" i="1"/>
  <c r="T40" i="1"/>
  <c r="I95" i="1"/>
  <c r="O95" i="1" s="1"/>
  <c r="I200" i="1"/>
  <c r="O200" i="1" s="1"/>
  <c r="T221" i="1"/>
  <c r="T238" i="1"/>
  <c r="R156" i="1"/>
  <c r="C201" i="1"/>
  <c r="N201" i="1" s="1"/>
  <c r="H236" i="1"/>
  <c r="Q236" i="1"/>
  <c r="D238" i="1"/>
  <c r="C238" i="1" s="1"/>
  <c r="I238" i="1"/>
  <c r="H238" i="1" s="1"/>
  <c r="C239" i="1"/>
  <c r="N239" i="1" s="1"/>
  <c r="O239" i="1"/>
  <c r="H321" i="1"/>
  <c r="N321" i="1" s="1"/>
  <c r="C339" i="1"/>
  <c r="M339" i="1" s="1"/>
  <c r="J229" i="1"/>
  <c r="O297" i="1"/>
  <c r="I319" i="1"/>
  <c r="O319" i="1" s="1"/>
  <c r="O321" i="1"/>
  <c r="C333" i="1"/>
  <c r="M333" i="1" s="1"/>
  <c r="F337" i="1"/>
  <c r="C337" i="1" s="1"/>
  <c r="P65" i="1"/>
  <c r="T164" i="1"/>
  <c r="F163" i="1"/>
  <c r="F161" i="1" s="1"/>
  <c r="R236" i="1"/>
  <c r="D296" i="1"/>
  <c r="P296" i="1" s="1"/>
  <c r="C297" i="1"/>
  <c r="M297" i="1" s="1"/>
  <c r="P321" i="1"/>
  <c r="S339" i="1"/>
  <c r="T91" i="1"/>
  <c r="P193" i="1"/>
  <c r="R154" i="1"/>
  <c r="H154" i="1"/>
  <c r="N268" i="1"/>
  <c r="N270" i="1"/>
  <c r="T106" i="1"/>
  <c r="N111" i="1"/>
  <c r="P163" i="1"/>
  <c r="D161" i="1"/>
  <c r="T34" i="1"/>
  <c r="F89" i="1"/>
  <c r="T89" i="1" s="1"/>
  <c r="N79" i="1"/>
  <c r="L250" i="1"/>
  <c r="N92" i="1"/>
  <c r="P337" i="1"/>
  <c r="N118" i="1"/>
  <c r="N254" i="1"/>
  <c r="N257" i="1"/>
  <c r="N259" i="1"/>
  <c r="N261" i="1"/>
  <c r="N324" i="1"/>
  <c r="P328" i="1"/>
  <c r="D334" i="1"/>
  <c r="P334" i="1" s="1"/>
  <c r="M144" i="1"/>
  <c r="N145" i="1"/>
  <c r="N146" i="1"/>
  <c r="N174" i="1"/>
  <c r="T29" i="1"/>
  <c r="L177" i="1"/>
  <c r="M36" i="1"/>
  <c r="N184" i="1"/>
  <c r="R230" i="1"/>
  <c r="N27" i="1"/>
  <c r="N30" i="1"/>
  <c r="T62" i="1"/>
  <c r="M226" i="1"/>
  <c r="N275" i="1"/>
  <c r="N26" i="1"/>
  <c r="J103" i="1"/>
  <c r="G208" i="1"/>
  <c r="G207" i="1" s="1"/>
  <c r="Q240" i="1"/>
  <c r="F208" i="1"/>
  <c r="K208" i="1"/>
  <c r="M182" i="1"/>
  <c r="M191" i="1"/>
  <c r="G177" i="1"/>
  <c r="N199" i="1"/>
  <c r="N272" i="1"/>
  <c r="N290" i="1"/>
  <c r="N294" i="1"/>
  <c r="F104" i="1"/>
  <c r="T104" i="1" s="1"/>
  <c r="M118" i="1"/>
  <c r="T154" i="1"/>
  <c r="G160" i="1"/>
  <c r="M166" i="1"/>
  <c r="M169" i="1"/>
  <c r="J208" i="1"/>
  <c r="J207" i="1" s="1"/>
  <c r="N226" i="1"/>
  <c r="R323" i="1"/>
  <c r="K322" i="1"/>
  <c r="N325" i="1"/>
  <c r="M326" i="1"/>
  <c r="D74" i="1"/>
  <c r="D61" i="1" s="1"/>
  <c r="M90" i="1"/>
  <c r="M138" i="1"/>
  <c r="P224" i="1"/>
  <c r="M18" i="1"/>
  <c r="T45" i="1"/>
  <c r="E63" i="1"/>
  <c r="R63" i="1" s="1"/>
  <c r="H65" i="1"/>
  <c r="N65" i="1" s="1"/>
  <c r="C68" i="1"/>
  <c r="N68" i="1" s="1"/>
  <c r="N82" i="1"/>
  <c r="N86" i="1"/>
  <c r="M93" i="1"/>
  <c r="N94" i="1"/>
  <c r="G142" i="1"/>
  <c r="G130" i="1" s="1"/>
  <c r="L142" i="1"/>
  <c r="L130" i="1" s="1"/>
  <c r="N157" i="1"/>
  <c r="K163" i="1"/>
  <c r="H164" i="1"/>
  <c r="M165" i="1"/>
  <c r="N187" i="1"/>
  <c r="N189" i="1"/>
  <c r="E200" i="1"/>
  <c r="C200" i="1" s="1"/>
  <c r="J200" i="1"/>
  <c r="N211" i="1"/>
  <c r="N212" i="1"/>
  <c r="D213" i="1"/>
  <c r="P213" i="1" s="1"/>
  <c r="C215" i="1"/>
  <c r="M215" i="1" s="1"/>
  <c r="P215" i="1"/>
  <c r="C216" i="1"/>
  <c r="M216" i="1" s="1"/>
  <c r="O216" i="1"/>
  <c r="C227" i="1"/>
  <c r="N227" i="1" s="1"/>
  <c r="H232" i="1"/>
  <c r="C233" i="1"/>
  <c r="N233" i="1" s="1"/>
  <c r="P233" i="1"/>
  <c r="M300" i="1"/>
  <c r="N301" i="1"/>
  <c r="D312" i="1"/>
  <c r="C329" i="1"/>
  <c r="N329" i="1" s="1"/>
  <c r="O227" i="1"/>
  <c r="E328" i="1"/>
  <c r="E322" i="1" s="1"/>
  <c r="Q329" i="1"/>
  <c r="O31" i="1"/>
  <c r="O65" i="1"/>
  <c r="Q68" i="1"/>
  <c r="M99" i="1"/>
  <c r="C154" i="1"/>
  <c r="S164" i="1"/>
  <c r="N176" i="1"/>
  <c r="Q216" i="1"/>
  <c r="E217" i="1"/>
  <c r="R217" i="1" s="1"/>
  <c r="P227" i="1"/>
  <c r="D231" i="1"/>
  <c r="C231" i="1" s="1"/>
  <c r="I231" i="1"/>
  <c r="O232" i="1"/>
  <c r="R237" i="1"/>
  <c r="R299" i="1"/>
  <c r="F328" i="1"/>
  <c r="T328" i="1" s="1"/>
  <c r="K11" i="1"/>
  <c r="K10" i="1" s="1"/>
  <c r="C31" i="1"/>
  <c r="I63" i="1"/>
  <c r="M136" i="1"/>
  <c r="M147" i="1"/>
  <c r="N182" i="1"/>
  <c r="Q201" i="1"/>
  <c r="N274" i="1"/>
  <c r="Q280" i="1"/>
  <c r="M285" i="1"/>
  <c r="I298" i="1"/>
  <c r="O299" i="1"/>
  <c r="M315" i="1"/>
  <c r="M317" i="1"/>
  <c r="R40" i="1"/>
  <c r="I265" i="1"/>
  <c r="I264" i="1" s="1"/>
  <c r="D318" i="1"/>
  <c r="M26" i="1"/>
  <c r="M30" i="1"/>
  <c r="M64" i="1"/>
  <c r="M70" i="1"/>
  <c r="C71" i="1"/>
  <c r="M72" i="1"/>
  <c r="M102" i="1"/>
  <c r="E104" i="1"/>
  <c r="E103" i="1" s="1"/>
  <c r="I137" i="1"/>
  <c r="M141" i="1"/>
  <c r="Q156" i="1"/>
  <c r="M184" i="1"/>
  <c r="J193" i="1"/>
  <c r="M234" i="1"/>
  <c r="N281" i="1"/>
  <c r="M282" i="1"/>
  <c r="J322" i="1"/>
  <c r="M335" i="1"/>
  <c r="N14" i="1"/>
  <c r="N15" i="1"/>
  <c r="M16" i="1"/>
  <c r="N46" i="1"/>
  <c r="I49" i="1"/>
  <c r="H59" i="1"/>
  <c r="N60" i="1"/>
  <c r="O81" i="1"/>
  <c r="E89" i="1"/>
  <c r="R89" i="1" s="1"/>
  <c r="N90" i="1"/>
  <c r="H91" i="1"/>
  <c r="L104" i="1"/>
  <c r="L103" i="1" s="1"/>
  <c r="I121" i="1"/>
  <c r="N123" i="1"/>
  <c r="N125" i="1"/>
  <c r="N127" i="1"/>
  <c r="N129" i="1"/>
  <c r="M149" i="1"/>
  <c r="M151" i="1"/>
  <c r="N165" i="1"/>
  <c r="N180" i="1"/>
  <c r="M189" i="1"/>
  <c r="N195" i="1"/>
  <c r="G250" i="1"/>
  <c r="M275" i="1"/>
  <c r="D277" i="1"/>
  <c r="D276" i="1" s="1"/>
  <c r="I307" i="1"/>
  <c r="C319" i="1"/>
  <c r="I242" i="1"/>
  <c r="H25" i="1"/>
  <c r="H80" i="1"/>
  <c r="K103" i="1"/>
  <c r="F112" i="1"/>
  <c r="T112" i="1" s="1"/>
  <c r="I217" i="1"/>
  <c r="E277" i="1"/>
  <c r="C291" i="1"/>
  <c r="M303" i="1"/>
  <c r="M305" i="1"/>
  <c r="M309" i="1"/>
  <c r="T323" i="1"/>
  <c r="M330" i="1"/>
  <c r="K88" i="1"/>
  <c r="H119" i="1"/>
  <c r="M120" i="1"/>
  <c r="I28" i="1"/>
  <c r="H29" i="1"/>
  <c r="M73" i="1"/>
  <c r="N73" i="1"/>
  <c r="T97" i="1"/>
  <c r="F95" i="1"/>
  <c r="T95" i="1" s="1"/>
  <c r="M134" i="1"/>
  <c r="N134" i="1"/>
  <c r="N16" i="1"/>
  <c r="N19" i="1"/>
  <c r="N21" i="1"/>
  <c r="N22" i="1"/>
  <c r="N23" i="1"/>
  <c r="N24" i="1"/>
  <c r="P25" i="1"/>
  <c r="O29" i="1"/>
  <c r="N35" i="1"/>
  <c r="N36" i="1"/>
  <c r="H37" i="1"/>
  <c r="N39" i="1"/>
  <c r="N42" i="1"/>
  <c r="M43" i="1"/>
  <c r="S80" i="1"/>
  <c r="C81" i="1"/>
  <c r="S81" i="1"/>
  <c r="N120" i="1"/>
  <c r="E137" i="1"/>
  <c r="H150" i="1"/>
  <c r="N155" i="1"/>
  <c r="N168" i="1"/>
  <c r="O175" i="1"/>
  <c r="O178" i="1"/>
  <c r="G228" i="1"/>
  <c r="N279" i="1"/>
  <c r="O280" i="1"/>
  <c r="G276" i="1"/>
  <c r="M310" i="1"/>
  <c r="N311" i="1"/>
  <c r="C313" i="1"/>
  <c r="N330" i="1"/>
  <c r="O163" i="1"/>
  <c r="Q29" i="1"/>
  <c r="C75" i="1"/>
  <c r="M76" i="1"/>
  <c r="M78" i="1"/>
  <c r="M79" i="1"/>
  <c r="M82" i="1"/>
  <c r="O106" i="1"/>
  <c r="M109" i="1"/>
  <c r="P122" i="1"/>
  <c r="M125" i="1"/>
  <c r="H126" i="1"/>
  <c r="M129" i="1"/>
  <c r="N138" i="1"/>
  <c r="H143" i="1"/>
  <c r="M146" i="1"/>
  <c r="M153" i="1"/>
  <c r="Q154" i="1"/>
  <c r="I161" i="1"/>
  <c r="I177" i="1"/>
  <c r="O193" i="1"/>
  <c r="M195" i="1"/>
  <c r="T197" i="1"/>
  <c r="M199" i="1"/>
  <c r="N219" i="1"/>
  <c r="N220" i="1"/>
  <c r="N222" i="1"/>
  <c r="N225" i="1"/>
  <c r="M252" i="1"/>
  <c r="M256" i="1"/>
  <c r="D250" i="1"/>
  <c r="S262" i="1"/>
  <c r="D265" i="1"/>
  <c r="M268" i="1"/>
  <c r="H269" i="1"/>
  <c r="M272" i="1"/>
  <c r="I277" i="1"/>
  <c r="M302" i="1"/>
  <c r="N303" i="1"/>
  <c r="N305" i="1"/>
  <c r="E307" i="1"/>
  <c r="Q307" i="1" s="1"/>
  <c r="M332" i="1"/>
  <c r="Q139" i="1"/>
  <c r="T203" i="1"/>
  <c r="M13" i="1"/>
  <c r="M14" i="1"/>
  <c r="N17" i="1"/>
  <c r="N18" i="1"/>
  <c r="S44" i="1"/>
  <c r="M47" i="1"/>
  <c r="M50" i="1"/>
  <c r="M54" i="1"/>
  <c r="N55" i="1"/>
  <c r="N57" i="1"/>
  <c r="M67" i="1"/>
  <c r="M83" i="1"/>
  <c r="M85" i="1"/>
  <c r="M86" i="1"/>
  <c r="S91" i="1"/>
  <c r="M92" i="1"/>
  <c r="N96" i="1"/>
  <c r="N98" i="1"/>
  <c r="M116" i="1"/>
  <c r="D137" i="1"/>
  <c r="J137" i="1"/>
  <c r="C139" i="1"/>
  <c r="P139" i="1"/>
  <c r="J142" i="1"/>
  <c r="N172" i="1"/>
  <c r="N191" i="1"/>
  <c r="D192" i="1"/>
  <c r="O192" i="1" s="1"/>
  <c r="N202" i="1"/>
  <c r="C203" i="1"/>
  <c r="N204" i="1"/>
  <c r="N206" i="1"/>
  <c r="M260" i="1"/>
  <c r="M261" i="1"/>
  <c r="J277" i="1"/>
  <c r="J276" i="1" s="1"/>
  <c r="L276" i="1"/>
  <c r="E298" i="1"/>
  <c r="R298" i="1" s="1"/>
  <c r="P299" i="1"/>
  <c r="M301" i="1"/>
  <c r="M316" i="1"/>
  <c r="N317" i="1"/>
  <c r="N326" i="1"/>
  <c r="M336" i="1"/>
  <c r="M338" i="1"/>
  <c r="G33" i="1"/>
  <c r="L33" i="1"/>
  <c r="N52" i="1"/>
  <c r="M53" i="1"/>
  <c r="O56" i="1"/>
  <c r="P59" i="1"/>
  <c r="L49" i="1"/>
  <c r="E49" i="1"/>
  <c r="M38" i="1"/>
  <c r="M41" i="1"/>
  <c r="M48" i="1"/>
  <c r="I135" i="5"/>
  <c r="O20" i="1"/>
  <c r="S56" i="1"/>
  <c r="R75" i="1"/>
  <c r="S337" i="1"/>
  <c r="K334" i="1"/>
  <c r="S12" i="1"/>
  <c r="D11" i="1"/>
  <c r="O12" i="1"/>
  <c r="N13" i="1"/>
  <c r="M24" i="1"/>
  <c r="P37" i="1"/>
  <c r="C37" i="1"/>
  <c r="O37" i="1"/>
  <c r="M58" i="1"/>
  <c r="N58" i="1"/>
  <c r="N69" i="1"/>
  <c r="M69" i="1"/>
  <c r="P81" i="1"/>
  <c r="I89" i="1"/>
  <c r="N107" i="1"/>
  <c r="M107" i="1"/>
  <c r="D121" i="1"/>
  <c r="T121" i="1"/>
  <c r="S121" i="1"/>
  <c r="H299" i="1"/>
  <c r="S299" i="1"/>
  <c r="K298" i="1"/>
  <c r="S298" i="1" s="1"/>
  <c r="N77" i="1"/>
  <c r="M77" i="1"/>
  <c r="J88" i="1"/>
  <c r="S62" i="1"/>
  <c r="N66" i="1"/>
  <c r="M66" i="1"/>
  <c r="N101" i="1"/>
  <c r="M101" i="1"/>
  <c r="D104" i="1"/>
  <c r="I104" i="1"/>
  <c r="P119" i="1"/>
  <c r="C119" i="1"/>
  <c r="P218" i="1"/>
  <c r="C218" i="1"/>
  <c r="M223" i="1"/>
  <c r="N223" i="1"/>
  <c r="M15" i="1"/>
  <c r="S20" i="1"/>
  <c r="M22" i="1"/>
  <c r="S40" i="1"/>
  <c r="L61" i="1"/>
  <c r="G61" i="1"/>
  <c r="N84" i="1"/>
  <c r="M84" i="1"/>
  <c r="O119" i="1"/>
  <c r="S128" i="1"/>
  <c r="H128" i="1"/>
  <c r="D322" i="1"/>
  <c r="C323" i="1"/>
  <c r="P323" i="1"/>
  <c r="M17" i="1"/>
  <c r="M23" i="1"/>
  <c r="S25" i="1"/>
  <c r="J28" i="1"/>
  <c r="Q28" i="1" s="1"/>
  <c r="S34" i="1"/>
  <c r="N41" i="1"/>
  <c r="S45" i="1"/>
  <c r="M46" i="1"/>
  <c r="N47" i="1"/>
  <c r="N48" i="1"/>
  <c r="D49" i="1"/>
  <c r="N50" i="1"/>
  <c r="H51" i="1"/>
  <c r="M55" i="1"/>
  <c r="H56" i="1"/>
  <c r="S59" i="1"/>
  <c r="M60" i="1"/>
  <c r="S63" i="1"/>
  <c r="S71" i="1"/>
  <c r="O75" i="1"/>
  <c r="N76" i="1"/>
  <c r="P80" i="1"/>
  <c r="T81" i="1"/>
  <c r="N83" i="1"/>
  <c r="L88" i="1"/>
  <c r="P91" i="1"/>
  <c r="N93" i="1"/>
  <c r="N99" i="1"/>
  <c r="N100" i="1"/>
  <c r="G103" i="1"/>
  <c r="M111" i="1"/>
  <c r="D112" i="1"/>
  <c r="S114" i="1"/>
  <c r="T119" i="1"/>
  <c r="O122" i="1"/>
  <c r="R126" i="1"/>
  <c r="T128" i="1"/>
  <c r="O156" i="1"/>
  <c r="N166" i="1"/>
  <c r="H171" i="1"/>
  <c r="O183" i="1"/>
  <c r="H183" i="1"/>
  <c r="P183" i="1"/>
  <c r="S203" i="1"/>
  <c r="K200" i="1"/>
  <c r="S200" i="1" s="1"/>
  <c r="H203" i="1"/>
  <c r="M255" i="1"/>
  <c r="N255" i="1"/>
  <c r="O266" i="1"/>
  <c r="M278" i="1"/>
  <c r="N278" i="1"/>
  <c r="Q304" i="1"/>
  <c r="C304" i="1"/>
  <c r="O323" i="1"/>
  <c r="H323" i="1"/>
  <c r="M19" i="1"/>
  <c r="C20" i="1"/>
  <c r="Q20" i="1"/>
  <c r="M21" i="1"/>
  <c r="Q25" i="1"/>
  <c r="M27" i="1"/>
  <c r="F28" i="1"/>
  <c r="S28" i="1" s="1"/>
  <c r="R29" i="1"/>
  <c r="F33" i="1"/>
  <c r="T33" i="1" s="1"/>
  <c r="D33" i="1"/>
  <c r="H34" i="1"/>
  <c r="R37" i="1"/>
  <c r="N38" i="1"/>
  <c r="N43" i="1"/>
  <c r="T44" i="1"/>
  <c r="H45" i="1"/>
  <c r="S51" i="1"/>
  <c r="M52" i="1"/>
  <c r="N53" i="1"/>
  <c r="N54" i="1"/>
  <c r="G49" i="1"/>
  <c r="R59" i="1"/>
  <c r="O59" i="1"/>
  <c r="N64" i="1"/>
  <c r="N67" i="1"/>
  <c r="N70" i="1"/>
  <c r="O71" i="1"/>
  <c r="N72" i="1"/>
  <c r="S75" i="1"/>
  <c r="N78" i="1"/>
  <c r="Q81" i="1"/>
  <c r="N85" i="1"/>
  <c r="E95" i="1"/>
  <c r="R95" i="1" s="1"/>
  <c r="O97" i="1"/>
  <c r="N102" i="1"/>
  <c r="N109" i="1"/>
  <c r="N116" i="1"/>
  <c r="R119" i="1"/>
  <c r="M123" i="1"/>
  <c r="S126" i="1"/>
  <c r="M127" i="1"/>
  <c r="C128" i="1"/>
  <c r="N136" i="1"/>
  <c r="M145" i="1"/>
  <c r="F170" i="1"/>
  <c r="T170" i="1" s="1"/>
  <c r="T171" i="1"/>
  <c r="E177" i="1"/>
  <c r="M288" i="1"/>
  <c r="N288" i="1"/>
  <c r="M292" i="1"/>
  <c r="N292" i="1"/>
  <c r="T299" i="1"/>
  <c r="C299" i="1"/>
  <c r="M311" i="1"/>
  <c r="I322" i="1"/>
  <c r="S37" i="1"/>
  <c r="C40" i="1"/>
  <c r="O40" i="1"/>
  <c r="R71" i="1"/>
  <c r="G88" i="1"/>
  <c r="Q97" i="1"/>
  <c r="C126" i="1"/>
  <c r="T143" i="1"/>
  <c r="F142" i="1"/>
  <c r="O150" i="1"/>
  <c r="S291" i="1"/>
  <c r="H291" i="1"/>
  <c r="N135" i="1"/>
  <c r="T139" i="1"/>
  <c r="M148" i="1"/>
  <c r="N149" i="1"/>
  <c r="M152" i="1"/>
  <c r="N153" i="1"/>
  <c r="R171" i="1"/>
  <c r="R175" i="1"/>
  <c r="P175" i="1"/>
  <c r="C183" i="1"/>
  <c r="C186" i="1"/>
  <c r="O186" i="1"/>
  <c r="P186" i="1"/>
  <c r="H186" i="1"/>
  <c r="H209" i="1"/>
  <c r="R240" i="1"/>
  <c r="H240" i="1"/>
  <c r="N246" i="1"/>
  <c r="M247" i="1"/>
  <c r="R251" i="1"/>
  <c r="N252" i="1"/>
  <c r="M253" i="1"/>
  <c r="M258" i="1"/>
  <c r="M259" i="1"/>
  <c r="N260" i="1"/>
  <c r="R269" i="1"/>
  <c r="M274" i="1"/>
  <c r="N282" i="1"/>
  <c r="M283" i="1"/>
  <c r="R291" i="1"/>
  <c r="H304" i="1"/>
  <c r="O304" i="1"/>
  <c r="N309" i="1"/>
  <c r="S313" i="1"/>
  <c r="M320" i="1"/>
  <c r="M324" i="1"/>
  <c r="M331" i="1"/>
  <c r="N332" i="1"/>
  <c r="Q334" i="1"/>
  <c r="C132" i="1"/>
  <c r="N133" i="1"/>
  <c r="S143" i="1"/>
  <c r="Q150" i="1"/>
  <c r="N167" i="1"/>
  <c r="S171" i="1"/>
  <c r="M172" i="1"/>
  <c r="S175" i="1"/>
  <c r="S186" i="1"/>
  <c r="M202" i="1"/>
  <c r="M204" i="1"/>
  <c r="M219" i="1"/>
  <c r="O224" i="1"/>
  <c r="N237" i="1"/>
  <c r="P240" i="1"/>
  <c r="N247" i="1"/>
  <c r="M248" i="1"/>
  <c r="N249" i="1"/>
  <c r="N253" i="1"/>
  <c r="M254" i="1"/>
  <c r="N256" i="1"/>
  <c r="M257" i="1"/>
  <c r="T262" i="1"/>
  <c r="R266" i="1"/>
  <c r="S269" i="1"/>
  <c r="M270" i="1"/>
  <c r="S286" i="1"/>
  <c r="M290" i="1"/>
  <c r="M294" i="1"/>
  <c r="T304" i="1"/>
  <c r="C308" i="1"/>
  <c r="G306" i="1"/>
  <c r="L306" i="1"/>
  <c r="O313" i="1"/>
  <c r="M314" i="1"/>
  <c r="N315" i="1"/>
  <c r="S319" i="1"/>
  <c r="Q323" i="1"/>
  <c r="N327" i="1"/>
  <c r="H328" i="1"/>
  <c r="N335" i="1"/>
  <c r="Q128" i="1"/>
  <c r="M140" i="1"/>
  <c r="N141" i="1"/>
  <c r="N147" i="1"/>
  <c r="S150" i="1"/>
  <c r="N151" i="1"/>
  <c r="S154" i="1"/>
  <c r="S156" i="1"/>
  <c r="N162" i="1"/>
  <c r="M167" i="1"/>
  <c r="M168" i="1"/>
  <c r="N169" i="1"/>
  <c r="L160" i="1"/>
  <c r="M174" i="1"/>
  <c r="C175" i="1"/>
  <c r="H175" i="1"/>
  <c r="M176" i="1"/>
  <c r="D177" i="1"/>
  <c r="M180" i="1"/>
  <c r="S183" i="1"/>
  <c r="M187" i="1"/>
  <c r="S197" i="1"/>
  <c r="R203" i="1"/>
  <c r="O203" i="1"/>
  <c r="P203" i="1"/>
  <c r="M206" i="1"/>
  <c r="M210" i="1"/>
  <c r="M211" i="1"/>
  <c r="S218" i="1"/>
  <c r="R231" i="1"/>
  <c r="H251" i="1"/>
  <c r="O251" i="1"/>
  <c r="C269" i="1"/>
  <c r="M281" i="1"/>
  <c r="N285" i="1"/>
  <c r="H296" i="1"/>
  <c r="Q299" i="1"/>
  <c r="H308" i="1"/>
  <c r="O308" i="1"/>
  <c r="S323" i="1"/>
  <c r="O337" i="1"/>
  <c r="L208" i="1"/>
  <c r="L207" i="1" s="1"/>
  <c r="O218" i="1"/>
  <c r="R209" i="1"/>
  <c r="O209" i="1"/>
  <c r="M212" i="1"/>
  <c r="M214" i="1"/>
  <c r="M220" i="1"/>
  <c r="M222" i="1"/>
  <c r="M225" i="1"/>
  <c r="T209" i="1"/>
  <c r="N210" i="1"/>
  <c r="S213" i="1"/>
  <c r="S221" i="1"/>
  <c r="C224" i="1"/>
  <c r="L228" i="1"/>
  <c r="M236" i="1"/>
  <c r="M244" i="1"/>
  <c r="M246" i="1"/>
  <c r="N248" i="1"/>
  <c r="M249" i="1"/>
  <c r="O243" i="1"/>
  <c r="S238" i="1"/>
  <c r="T240" i="1"/>
  <c r="O240" i="1"/>
  <c r="D242" i="1"/>
  <c r="K228" i="1"/>
  <c r="M237" i="1"/>
  <c r="I20" i="5"/>
  <c r="I38" i="5"/>
  <c r="I64" i="5"/>
  <c r="I129" i="5"/>
  <c r="I35" i="5"/>
  <c r="I237" i="5"/>
  <c r="I220" i="5"/>
  <c r="I214" i="5"/>
  <c r="I60" i="5"/>
  <c r="I195" i="5"/>
  <c r="I201" i="5"/>
  <c r="I48" i="5"/>
  <c r="I109" i="5"/>
  <c r="I190" i="5"/>
  <c r="I210" i="5"/>
  <c r="I7" i="5"/>
  <c r="I76" i="5"/>
  <c r="I97" i="5"/>
  <c r="I120" i="5"/>
  <c r="I166" i="5"/>
  <c r="I148" i="5"/>
  <c r="R112" i="1"/>
  <c r="Q112" i="1"/>
  <c r="R12" i="1"/>
  <c r="R20" i="1"/>
  <c r="P29" i="1"/>
  <c r="E11" i="1"/>
  <c r="C12" i="1"/>
  <c r="F11" i="1"/>
  <c r="J11" i="1"/>
  <c r="H12" i="1"/>
  <c r="H20" i="1"/>
  <c r="R25" i="1"/>
  <c r="D28" i="1"/>
  <c r="E33" i="1"/>
  <c r="I33" i="1"/>
  <c r="C34" i="1"/>
  <c r="O34" i="1"/>
  <c r="M35" i="1"/>
  <c r="Q37" i="1"/>
  <c r="M39" i="1"/>
  <c r="Q40" i="1"/>
  <c r="M42" i="1"/>
  <c r="E44" i="1"/>
  <c r="R44" i="1" s="1"/>
  <c r="I44" i="1"/>
  <c r="C45" i="1"/>
  <c r="O45" i="1"/>
  <c r="K49" i="1"/>
  <c r="C51" i="1"/>
  <c r="O51" i="1"/>
  <c r="Q56" i="1"/>
  <c r="C59" i="1"/>
  <c r="K61" i="1"/>
  <c r="T63" i="1"/>
  <c r="H71" i="1"/>
  <c r="F74" i="1"/>
  <c r="T74" i="1" s="1"/>
  <c r="J74" i="1"/>
  <c r="J61" i="1" s="1"/>
  <c r="H75" i="1"/>
  <c r="R80" i="1"/>
  <c r="R81" i="1"/>
  <c r="D88" i="1"/>
  <c r="R91" i="1"/>
  <c r="M94" i="1"/>
  <c r="M96" i="1"/>
  <c r="C97" i="1"/>
  <c r="H97" i="1"/>
  <c r="M98" i="1"/>
  <c r="N105" i="1"/>
  <c r="M105" i="1"/>
  <c r="Q106" i="1"/>
  <c r="H106" i="1"/>
  <c r="N117" i="1"/>
  <c r="M117" i="1"/>
  <c r="S119" i="1"/>
  <c r="J121" i="1"/>
  <c r="H122" i="1"/>
  <c r="Q122" i="1"/>
  <c r="Q163" i="1"/>
  <c r="J161" i="1"/>
  <c r="R163" i="1"/>
  <c r="D170" i="1"/>
  <c r="C171" i="1"/>
  <c r="P171" i="1"/>
  <c r="C197" i="1"/>
  <c r="E193" i="1"/>
  <c r="R197" i="1"/>
  <c r="C25" i="1"/>
  <c r="O25" i="1"/>
  <c r="C29" i="1"/>
  <c r="S29" i="1"/>
  <c r="P34" i="1"/>
  <c r="H40" i="1"/>
  <c r="P45" i="1"/>
  <c r="R56" i="1"/>
  <c r="Q71" i="1"/>
  <c r="Q75" i="1"/>
  <c r="C80" i="1"/>
  <c r="O80" i="1"/>
  <c r="C91" i="1"/>
  <c r="O91" i="1"/>
  <c r="N108" i="1"/>
  <c r="M108" i="1"/>
  <c r="N113" i="1"/>
  <c r="M113" i="1"/>
  <c r="H114" i="1"/>
  <c r="O114" i="1"/>
  <c r="R122" i="1"/>
  <c r="C122" i="1"/>
  <c r="E121" i="1"/>
  <c r="O132" i="1"/>
  <c r="I131" i="1"/>
  <c r="H132" i="1"/>
  <c r="T137" i="1"/>
  <c r="S139" i="1"/>
  <c r="H139" i="1"/>
  <c r="N179" i="1"/>
  <c r="M179" i="1"/>
  <c r="N194" i="1"/>
  <c r="M194" i="1"/>
  <c r="T196" i="1"/>
  <c r="S196" i="1"/>
  <c r="C196" i="1"/>
  <c r="F193" i="1"/>
  <c r="S193" i="1" s="1"/>
  <c r="M239" i="1"/>
  <c r="M241" i="1"/>
  <c r="N241" i="1"/>
  <c r="Q34" i="1"/>
  <c r="Q45" i="1"/>
  <c r="Q51" i="1"/>
  <c r="C56" i="1"/>
  <c r="M57" i="1"/>
  <c r="Q59" i="1"/>
  <c r="N110" i="1"/>
  <c r="M110" i="1"/>
  <c r="C114" i="1"/>
  <c r="R114" i="1"/>
  <c r="Q114" i="1"/>
  <c r="N124" i="1"/>
  <c r="M124" i="1"/>
  <c r="D142" i="1"/>
  <c r="C143" i="1"/>
  <c r="P143" i="1"/>
  <c r="I11" i="1"/>
  <c r="F49" i="1"/>
  <c r="J49" i="1"/>
  <c r="E74" i="1"/>
  <c r="I74" i="1"/>
  <c r="H81" i="1"/>
  <c r="S97" i="1"/>
  <c r="P97" i="1"/>
  <c r="M100" i="1"/>
  <c r="S106" i="1"/>
  <c r="I112" i="1"/>
  <c r="N115" i="1"/>
  <c r="M115" i="1"/>
  <c r="O126" i="1"/>
  <c r="P126" i="1"/>
  <c r="O128" i="1"/>
  <c r="P128" i="1"/>
  <c r="S137" i="1"/>
  <c r="H224" i="1"/>
  <c r="S224" i="1"/>
  <c r="C106" i="1"/>
  <c r="Q126" i="1"/>
  <c r="Q131" i="1"/>
  <c r="M133" i="1"/>
  <c r="R143" i="1"/>
  <c r="E142" i="1"/>
  <c r="O143" i="1"/>
  <c r="I142" i="1"/>
  <c r="M155" i="1"/>
  <c r="C156" i="1"/>
  <c r="H156" i="1"/>
  <c r="O171" i="1"/>
  <c r="N173" i="1"/>
  <c r="M173" i="1"/>
  <c r="H178" i="1"/>
  <c r="J177" i="1"/>
  <c r="Q178" i="1"/>
  <c r="N181" i="1"/>
  <c r="M181" i="1"/>
  <c r="C209" i="1"/>
  <c r="H213" i="1"/>
  <c r="O221" i="1"/>
  <c r="H221" i="1"/>
  <c r="O262" i="1"/>
  <c r="I250" i="1"/>
  <c r="H262" i="1"/>
  <c r="M284" i="1"/>
  <c r="N284" i="1"/>
  <c r="N295" i="1"/>
  <c r="M295" i="1"/>
  <c r="Q119" i="1"/>
  <c r="S132" i="1"/>
  <c r="Q132" i="1"/>
  <c r="T178" i="1"/>
  <c r="F177" i="1"/>
  <c r="C178" i="1"/>
  <c r="S178" i="1"/>
  <c r="N188" i="1"/>
  <c r="M188" i="1"/>
  <c r="N205" i="1"/>
  <c r="M205" i="1"/>
  <c r="R213" i="1"/>
  <c r="Q213" i="1"/>
  <c r="C221" i="1"/>
  <c r="R221" i="1"/>
  <c r="Q221" i="1"/>
  <c r="J242" i="1"/>
  <c r="Q242" i="1" s="1"/>
  <c r="Q243" i="1"/>
  <c r="R243" i="1"/>
  <c r="F131" i="1"/>
  <c r="S131" i="1" s="1"/>
  <c r="R132" i="1"/>
  <c r="M135" i="1"/>
  <c r="N140" i="1"/>
  <c r="K142" i="1"/>
  <c r="Q143" i="1"/>
  <c r="N144" i="1"/>
  <c r="N148" i="1"/>
  <c r="C150" i="1"/>
  <c r="N152" i="1"/>
  <c r="P156" i="1"/>
  <c r="M157" i="1"/>
  <c r="M162" i="1"/>
  <c r="N190" i="1"/>
  <c r="M190" i="1"/>
  <c r="Q197" i="1"/>
  <c r="H197" i="1"/>
  <c r="N198" i="1"/>
  <c r="M198" i="1"/>
  <c r="K217" i="1"/>
  <c r="S217" i="1" s="1"/>
  <c r="T218" i="1"/>
  <c r="H218" i="1"/>
  <c r="M235" i="1"/>
  <c r="N235" i="1"/>
  <c r="M245" i="1"/>
  <c r="N245" i="1"/>
  <c r="P132" i="1"/>
  <c r="E170" i="1"/>
  <c r="I170" i="1"/>
  <c r="K177" i="1"/>
  <c r="K192" i="1"/>
  <c r="E208" i="1"/>
  <c r="I208" i="1"/>
  <c r="D217" i="1"/>
  <c r="R218" i="1"/>
  <c r="T224" i="1"/>
  <c r="R224" i="1"/>
  <c r="E229" i="1"/>
  <c r="T231" i="1"/>
  <c r="F230" i="1"/>
  <c r="S231" i="1"/>
  <c r="Q231" i="1"/>
  <c r="N234" i="1"/>
  <c r="C240" i="1"/>
  <c r="H243" i="1"/>
  <c r="N244" i="1"/>
  <c r="T251" i="1"/>
  <c r="F250" i="1"/>
  <c r="C251" i="1"/>
  <c r="S251" i="1"/>
  <c r="N258" i="1"/>
  <c r="N263" i="1"/>
  <c r="M263" i="1"/>
  <c r="T266" i="1"/>
  <c r="F265" i="1"/>
  <c r="C266" i="1"/>
  <c r="S266" i="1"/>
  <c r="N273" i="1"/>
  <c r="M273" i="1"/>
  <c r="Q171" i="1"/>
  <c r="Q175" i="1"/>
  <c r="Q183" i="1"/>
  <c r="Q186" i="1"/>
  <c r="Q203" i="1"/>
  <c r="Q209" i="1"/>
  <c r="T243" i="1"/>
  <c r="F242" i="1"/>
  <c r="T242" i="1" s="1"/>
  <c r="P262" i="1"/>
  <c r="C262" i="1"/>
  <c r="N267" i="1"/>
  <c r="M267" i="1"/>
  <c r="M279" i="1"/>
  <c r="O286" i="1"/>
  <c r="H286" i="1"/>
  <c r="Q230" i="1"/>
  <c r="S240" i="1"/>
  <c r="C243" i="1"/>
  <c r="J250" i="1"/>
  <c r="Q250" i="1" s="1"/>
  <c r="Q251" i="1"/>
  <c r="L264" i="1"/>
  <c r="H266" i="1"/>
  <c r="J265" i="1"/>
  <c r="Q266" i="1"/>
  <c r="O269" i="1"/>
  <c r="P269" i="1"/>
  <c r="N271" i="1"/>
  <c r="M271" i="1"/>
  <c r="T280" i="1"/>
  <c r="C280" i="1"/>
  <c r="F277" i="1"/>
  <c r="K277" i="1"/>
  <c r="S280" i="1"/>
  <c r="M287" i="1"/>
  <c r="N287" i="1"/>
  <c r="K250" i="1"/>
  <c r="E264" i="1"/>
  <c r="K265" i="1"/>
  <c r="N283" i="1"/>
  <c r="C286" i="1"/>
  <c r="O291" i="1"/>
  <c r="P291" i="1"/>
  <c r="N293" i="1"/>
  <c r="M293" i="1"/>
  <c r="Q269" i="1"/>
  <c r="Q286" i="1"/>
  <c r="S296" i="1"/>
  <c r="H280" i="1"/>
  <c r="T286" i="1"/>
  <c r="N289" i="1"/>
  <c r="M289" i="1"/>
  <c r="J306" i="1"/>
  <c r="S307" i="1"/>
  <c r="K306" i="1"/>
  <c r="Q296" i="1"/>
  <c r="D298" i="1"/>
  <c r="N300" i="1"/>
  <c r="N302" i="1"/>
  <c r="R304" i="1"/>
  <c r="D307" i="1"/>
  <c r="R308" i="1"/>
  <c r="N310" i="1"/>
  <c r="F312" i="1"/>
  <c r="T312" i="1" s="1"/>
  <c r="H313" i="1"/>
  <c r="N314" i="1"/>
  <c r="N316" i="1"/>
  <c r="F318" i="1"/>
  <c r="T318" i="1" s="1"/>
  <c r="N320" i="1"/>
  <c r="N331" i="1"/>
  <c r="N336" i="1"/>
  <c r="H337" i="1"/>
  <c r="N338" i="1"/>
  <c r="R296" i="1"/>
  <c r="S304" i="1"/>
  <c r="S308" i="1"/>
  <c r="Q313" i="1"/>
  <c r="Q319" i="1"/>
  <c r="R328" i="1"/>
  <c r="Q337" i="1"/>
  <c r="Q291" i="1"/>
  <c r="O296" i="1"/>
  <c r="T308" i="1"/>
  <c r="R313" i="1"/>
  <c r="R319" i="1"/>
  <c r="M325" i="1"/>
  <c r="M327" i="1"/>
  <c r="O328" i="1"/>
  <c r="R337" i="1"/>
  <c r="E312" i="1"/>
  <c r="I312" i="1"/>
  <c r="E318" i="1"/>
  <c r="Q318" i="1" s="1"/>
  <c r="N297" i="1" l="1"/>
  <c r="R177" i="1"/>
  <c r="H95" i="1"/>
  <c r="H319" i="1"/>
  <c r="M319" i="1" s="1"/>
  <c r="M321" i="1"/>
  <c r="I318" i="1"/>
  <c r="H318" i="1" s="1"/>
  <c r="C296" i="1"/>
  <c r="N296" i="1" s="1"/>
  <c r="C163" i="1"/>
  <c r="M201" i="1"/>
  <c r="O238" i="1"/>
  <c r="N339" i="1"/>
  <c r="P200" i="1"/>
  <c r="N91" i="1"/>
  <c r="K207" i="1"/>
  <c r="R103" i="1"/>
  <c r="T337" i="1"/>
  <c r="S95" i="1"/>
  <c r="P95" i="1"/>
  <c r="N236" i="1"/>
  <c r="P238" i="1"/>
  <c r="F334" i="1"/>
  <c r="S334" i="1" s="1"/>
  <c r="H231" i="1"/>
  <c r="N231" i="1" s="1"/>
  <c r="Q104" i="1"/>
  <c r="O63" i="1"/>
  <c r="P319" i="1"/>
  <c r="C250" i="1"/>
  <c r="N240" i="1"/>
  <c r="D208" i="1"/>
  <c r="D207" i="1" s="1"/>
  <c r="S163" i="1"/>
  <c r="N333" i="1"/>
  <c r="N143" i="1"/>
  <c r="H137" i="1"/>
  <c r="R104" i="1"/>
  <c r="G32" i="1"/>
  <c r="Q103" i="1"/>
  <c r="H334" i="1"/>
  <c r="N299" i="1"/>
  <c r="O137" i="1"/>
  <c r="Q217" i="1"/>
  <c r="S11" i="1"/>
  <c r="S104" i="1"/>
  <c r="O334" i="1"/>
  <c r="P265" i="1"/>
  <c r="S89" i="1"/>
  <c r="F88" i="1"/>
  <c r="T88" i="1" s="1"/>
  <c r="N154" i="1"/>
  <c r="M68" i="1"/>
  <c r="H298" i="1"/>
  <c r="M291" i="1"/>
  <c r="Q142" i="1"/>
  <c r="I62" i="1"/>
  <c r="S208" i="1"/>
  <c r="M329" i="1"/>
  <c r="F207" i="1"/>
  <c r="S207" i="1" s="1"/>
  <c r="N126" i="1"/>
  <c r="N119" i="1"/>
  <c r="O231" i="1"/>
  <c r="T208" i="1"/>
  <c r="D160" i="1"/>
  <c r="Q170" i="1"/>
  <c r="E160" i="1"/>
  <c r="P192" i="1"/>
  <c r="M65" i="1"/>
  <c r="O104" i="1"/>
  <c r="P63" i="1"/>
  <c r="D230" i="1"/>
  <c r="D229" i="1" s="1"/>
  <c r="D228" i="1" s="1"/>
  <c r="H63" i="1"/>
  <c r="S142" i="1"/>
  <c r="T28" i="1"/>
  <c r="N251" i="1"/>
  <c r="M126" i="1"/>
  <c r="P161" i="1"/>
  <c r="M337" i="1"/>
  <c r="F61" i="1"/>
  <c r="T61" i="1" s="1"/>
  <c r="N196" i="1"/>
  <c r="N291" i="1"/>
  <c r="N186" i="1"/>
  <c r="C104" i="1"/>
  <c r="N25" i="1"/>
  <c r="N232" i="1"/>
  <c r="M197" i="1"/>
  <c r="N51" i="1"/>
  <c r="M308" i="1"/>
  <c r="M75" i="1"/>
  <c r="N59" i="1"/>
  <c r="C137" i="1"/>
  <c r="N31" i="1"/>
  <c r="N164" i="1"/>
  <c r="S328" i="1"/>
  <c r="Q193" i="1"/>
  <c r="Q200" i="1"/>
  <c r="N269" i="1"/>
  <c r="R277" i="1"/>
  <c r="N308" i="1"/>
  <c r="E276" i="1"/>
  <c r="Q276" i="1" s="1"/>
  <c r="Q49" i="1"/>
  <c r="N29" i="1"/>
  <c r="T200" i="1"/>
  <c r="K87" i="1"/>
  <c r="Q277" i="1"/>
  <c r="Q328" i="1"/>
  <c r="C277" i="1"/>
  <c r="C213" i="1"/>
  <c r="N213" i="1" s="1"/>
  <c r="H193" i="1"/>
  <c r="M139" i="1"/>
  <c r="Q63" i="1"/>
  <c r="E62" i="1"/>
  <c r="C62" i="1" s="1"/>
  <c r="M31" i="1"/>
  <c r="P242" i="1"/>
  <c r="M164" i="1"/>
  <c r="N203" i="1"/>
  <c r="P89" i="1"/>
  <c r="P137" i="1"/>
  <c r="N313" i="1"/>
  <c r="M150" i="1"/>
  <c r="M227" i="1"/>
  <c r="M81" i="1"/>
  <c r="C95" i="1"/>
  <c r="C63" i="1"/>
  <c r="R200" i="1"/>
  <c r="O298" i="1"/>
  <c r="O213" i="1"/>
  <c r="J192" i="1"/>
  <c r="M224" i="1"/>
  <c r="O89" i="1"/>
  <c r="M71" i="1"/>
  <c r="M20" i="1"/>
  <c r="M233" i="1"/>
  <c r="P177" i="1"/>
  <c r="N128" i="1"/>
  <c r="S112" i="1"/>
  <c r="L87" i="1"/>
  <c r="Q89" i="1"/>
  <c r="Q137" i="1"/>
  <c r="I230" i="1"/>
  <c r="K161" i="1"/>
  <c r="K160" i="1" s="1"/>
  <c r="F322" i="1"/>
  <c r="H307" i="1"/>
  <c r="M266" i="1"/>
  <c r="N262" i="1"/>
  <c r="M232" i="1"/>
  <c r="H163" i="1"/>
  <c r="N175" i="1"/>
  <c r="Q322" i="1"/>
  <c r="T163" i="1"/>
  <c r="C328" i="1"/>
  <c r="N328" i="1" s="1"/>
  <c r="S250" i="1"/>
  <c r="O307" i="1"/>
  <c r="P231" i="1"/>
  <c r="M154" i="1"/>
  <c r="I276" i="1"/>
  <c r="N80" i="1"/>
  <c r="N171" i="1"/>
  <c r="H28" i="1"/>
  <c r="Q298" i="1"/>
  <c r="R322" i="1"/>
  <c r="S318" i="1"/>
  <c r="P112" i="1"/>
  <c r="C89" i="1"/>
  <c r="F103" i="1"/>
  <c r="M186" i="1"/>
  <c r="C112" i="1"/>
  <c r="P49" i="1"/>
  <c r="H104" i="1"/>
  <c r="O277" i="1"/>
  <c r="P250" i="1"/>
  <c r="P74" i="1"/>
  <c r="M143" i="1"/>
  <c r="R28" i="1"/>
  <c r="D32" i="1"/>
  <c r="O322" i="1"/>
  <c r="P277" i="1"/>
  <c r="N209" i="1"/>
  <c r="R307" i="1"/>
  <c r="H322" i="1"/>
  <c r="F306" i="1"/>
  <c r="T306" i="1" s="1"/>
  <c r="N280" i="1"/>
  <c r="D264" i="1"/>
  <c r="P264" i="1" s="1"/>
  <c r="N150" i="1"/>
  <c r="M171" i="1"/>
  <c r="Q44" i="1"/>
  <c r="M304" i="1"/>
  <c r="G87" i="1"/>
  <c r="J130" i="1"/>
  <c r="M313" i="1"/>
  <c r="H277" i="1"/>
  <c r="M203" i="1"/>
  <c r="N106" i="1"/>
  <c r="N139" i="1"/>
  <c r="P104" i="1"/>
  <c r="N97" i="1"/>
  <c r="M12" i="1"/>
  <c r="O265" i="1"/>
  <c r="M183" i="1"/>
  <c r="M119" i="1"/>
  <c r="R137" i="1"/>
  <c r="P322" i="1"/>
  <c r="C265" i="1"/>
  <c r="Q177" i="1"/>
  <c r="R74" i="1"/>
  <c r="M132" i="1"/>
  <c r="M323" i="1"/>
  <c r="N37" i="1"/>
  <c r="O161" i="1"/>
  <c r="N56" i="1"/>
  <c r="P33" i="1"/>
  <c r="T49" i="1"/>
  <c r="C44" i="1"/>
  <c r="L32" i="1"/>
  <c r="O49" i="1"/>
  <c r="N34" i="1"/>
  <c r="M37" i="1"/>
  <c r="I19" i="5"/>
  <c r="S312" i="1"/>
  <c r="M251" i="1"/>
  <c r="M175" i="1"/>
  <c r="M156" i="1"/>
  <c r="F32" i="1"/>
  <c r="M40" i="1"/>
  <c r="N45" i="1"/>
  <c r="S170" i="1"/>
  <c r="N183" i="1"/>
  <c r="P121" i="1"/>
  <c r="O121" i="1"/>
  <c r="T298" i="1"/>
  <c r="M299" i="1"/>
  <c r="J228" i="1"/>
  <c r="S177" i="1"/>
  <c r="M218" i="1"/>
  <c r="N178" i="1"/>
  <c r="M128" i="1"/>
  <c r="M114" i="1"/>
  <c r="M34" i="1"/>
  <c r="N224" i="1"/>
  <c r="O177" i="1"/>
  <c r="H200" i="1"/>
  <c r="S33" i="1"/>
  <c r="Q95" i="1"/>
  <c r="N323" i="1"/>
  <c r="M286" i="1"/>
  <c r="M269" i="1"/>
  <c r="N238" i="1"/>
  <c r="M122" i="1"/>
  <c r="R49" i="1"/>
  <c r="M56" i="1"/>
  <c r="N304" i="1"/>
  <c r="D103" i="1"/>
  <c r="E88" i="1"/>
  <c r="Q88" i="1" s="1"/>
  <c r="I88" i="1"/>
  <c r="H89" i="1"/>
  <c r="N221" i="1"/>
  <c r="T217" i="1"/>
  <c r="R242" i="1"/>
  <c r="H242" i="1"/>
  <c r="O242" i="1"/>
  <c r="N243" i="1"/>
  <c r="I200" i="5"/>
  <c r="H312" i="1"/>
  <c r="O312" i="1"/>
  <c r="Q265" i="1"/>
  <c r="J264" i="1"/>
  <c r="Q264" i="1" s="1"/>
  <c r="H265" i="1"/>
  <c r="R265" i="1"/>
  <c r="H208" i="1"/>
  <c r="I207" i="1"/>
  <c r="O11" i="1"/>
  <c r="I10" i="1"/>
  <c r="H11" i="1"/>
  <c r="R121" i="1"/>
  <c r="C121" i="1"/>
  <c r="E32" i="1"/>
  <c r="R33" i="1"/>
  <c r="Q11" i="1"/>
  <c r="J10" i="1"/>
  <c r="C312" i="1"/>
  <c r="R312" i="1"/>
  <c r="N319" i="1"/>
  <c r="M280" i="1"/>
  <c r="C242" i="1"/>
  <c r="N266" i="1"/>
  <c r="M243" i="1"/>
  <c r="S230" i="1"/>
  <c r="E207" i="1"/>
  <c r="R207" i="1" s="1"/>
  <c r="R208" i="1"/>
  <c r="H170" i="1"/>
  <c r="I160" i="1"/>
  <c r="O170" i="1"/>
  <c r="Q208" i="1"/>
  <c r="N156" i="1"/>
  <c r="R142" i="1"/>
  <c r="E130" i="1"/>
  <c r="N114" i="1"/>
  <c r="H131" i="1"/>
  <c r="I130" i="1"/>
  <c r="O131" i="1"/>
  <c r="N122" i="1"/>
  <c r="J160" i="1"/>
  <c r="Q161" i="1"/>
  <c r="R161" i="1"/>
  <c r="P131" i="1"/>
  <c r="Q121" i="1"/>
  <c r="H121" i="1"/>
  <c r="M106" i="1"/>
  <c r="J87" i="1"/>
  <c r="S49" i="1"/>
  <c r="H44" i="1"/>
  <c r="O44" i="1"/>
  <c r="K32" i="1"/>
  <c r="T11" i="1"/>
  <c r="F10" i="1"/>
  <c r="S10" i="1" s="1"/>
  <c r="M29" i="1"/>
  <c r="J32" i="1"/>
  <c r="S74" i="1"/>
  <c r="N20" i="1"/>
  <c r="M51" i="1"/>
  <c r="P44" i="1"/>
  <c r="C334" i="1"/>
  <c r="C298" i="1"/>
  <c r="P298" i="1"/>
  <c r="T177" i="1"/>
  <c r="C28" i="1"/>
  <c r="P28" i="1"/>
  <c r="C11" i="1"/>
  <c r="E10" i="1"/>
  <c r="R11" i="1"/>
  <c r="N71" i="1"/>
  <c r="P11" i="1"/>
  <c r="C307" i="1"/>
  <c r="D306" i="1"/>
  <c r="P307" i="1"/>
  <c r="N337" i="1"/>
  <c r="E306" i="1"/>
  <c r="R306" i="1" s="1"/>
  <c r="K264" i="1"/>
  <c r="S265" i="1"/>
  <c r="S277" i="1"/>
  <c r="K276" i="1"/>
  <c r="S242" i="1"/>
  <c r="F264" i="1"/>
  <c r="T265" i="1"/>
  <c r="T250" i="1"/>
  <c r="R170" i="1"/>
  <c r="F160" i="1"/>
  <c r="C161" i="1"/>
  <c r="T131" i="1"/>
  <c r="F130" i="1"/>
  <c r="C131" i="1"/>
  <c r="M196" i="1"/>
  <c r="R250" i="1"/>
  <c r="M221" i="1"/>
  <c r="M209" i="1"/>
  <c r="M178" i="1"/>
  <c r="H177" i="1"/>
  <c r="H217" i="1"/>
  <c r="H74" i="1"/>
  <c r="O74" i="1"/>
  <c r="P142" i="1"/>
  <c r="C142" i="1"/>
  <c r="D130" i="1"/>
  <c r="K130" i="1"/>
  <c r="N218" i="1"/>
  <c r="C74" i="1"/>
  <c r="C193" i="1"/>
  <c r="E192" i="1"/>
  <c r="R193" i="1"/>
  <c r="Q74" i="1"/>
  <c r="C49" i="1"/>
  <c r="Q33" i="1"/>
  <c r="D10" i="1"/>
  <c r="N75" i="1"/>
  <c r="M25" i="1"/>
  <c r="M91" i="1"/>
  <c r="P312" i="1"/>
  <c r="O250" i="1"/>
  <c r="H250" i="1"/>
  <c r="C318" i="1"/>
  <c r="R318" i="1"/>
  <c r="N286" i="1"/>
  <c r="T277" i="1"/>
  <c r="F276" i="1"/>
  <c r="F229" i="1"/>
  <c r="T230" i="1"/>
  <c r="E228" i="1"/>
  <c r="R229" i="1"/>
  <c r="Q229" i="1"/>
  <c r="C217" i="1"/>
  <c r="P217" i="1"/>
  <c r="Q312" i="1"/>
  <c r="M262" i="1"/>
  <c r="M238" i="1"/>
  <c r="C177" i="1"/>
  <c r="H142" i="1"/>
  <c r="O142" i="1"/>
  <c r="O217" i="1"/>
  <c r="H112" i="1"/>
  <c r="O112" i="1"/>
  <c r="I103" i="1"/>
  <c r="T142" i="1"/>
  <c r="M240" i="1"/>
  <c r="T193" i="1"/>
  <c r="F192" i="1"/>
  <c r="T192" i="1" s="1"/>
  <c r="N132" i="1"/>
  <c r="N197" i="1"/>
  <c r="P170" i="1"/>
  <c r="C170" i="1"/>
  <c r="M97" i="1"/>
  <c r="S61" i="1"/>
  <c r="H33" i="1"/>
  <c r="O33" i="1"/>
  <c r="I32" i="1"/>
  <c r="N12" i="1"/>
  <c r="M59" i="1"/>
  <c r="N81" i="1"/>
  <c r="O28" i="1"/>
  <c r="M45" i="1"/>
  <c r="M80" i="1"/>
  <c r="H49" i="1"/>
  <c r="C33" i="1"/>
  <c r="M296" i="1" l="1"/>
  <c r="N95" i="1"/>
  <c r="C276" i="1"/>
  <c r="S88" i="1"/>
  <c r="F87" i="1"/>
  <c r="S87" i="1" s="1"/>
  <c r="O318" i="1"/>
  <c r="I306" i="1"/>
  <c r="O306" i="1" s="1"/>
  <c r="P318" i="1"/>
  <c r="M231" i="1"/>
  <c r="N163" i="1"/>
  <c r="N334" i="1"/>
  <c r="S130" i="1"/>
  <c r="P276" i="1"/>
  <c r="H192" i="1"/>
  <c r="P88" i="1"/>
  <c r="G9" i="1"/>
  <c r="T334" i="1"/>
  <c r="H230" i="1"/>
  <c r="P230" i="1"/>
  <c r="N250" i="1"/>
  <c r="P208" i="1"/>
  <c r="C208" i="1"/>
  <c r="N208" i="1" s="1"/>
  <c r="O208" i="1"/>
  <c r="M137" i="1"/>
  <c r="N137" i="1"/>
  <c r="N298" i="1"/>
  <c r="R276" i="1"/>
  <c r="P62" i="1"/>
  <c r="H62" i="1"/>
  <c r="M62" i="1" s="1"/>
  <c r="I61" i="1"/>
  <c r="O61" i="1" s="1"/>
  <c r="M213" i="1"/>
  <c r="R62" i="1"/>
  <c r="O62" i="1"/>
  <c r="C229" i="1"/>
  <c r="T207" i="1"/>
  <c r="I229" i="1"/>
  <c r="C230" i="1"/>
  <c r="T87" i="1"/>
  <c r="O88" i="1"/>
  <c r="L9" i="1"/>
  <c r="Q62" i="1"/>
  <c r="R228" i="1"/>
  <c r="E61" i="1"/>
  <c r="R61" i="1" s="1"/>
  <c r="M63" i="1"/>
  <c r="N63" i="1"/>
  <c r="M328" i="1"/>
  <c r="O230" i="1"/>
  <c r="M89" i="1"/>
  <c r="O264" i="1"/>
  <c r="M265" i="1"/>
  <c r="S306" i="1"/>
  <c r="M44" i="1"/>
  <c r="C88" i="1"/>
  <c r="M200" i="1"/>
  <c r="M142" i="1"/>
  <c r="N28" i="1"/>
  <c r="N89" i="1"/>
  <c r="M112" i="1"/>
  <c r="M104" i="1"/>
  <c r="N104" i="1"/>
  <c r="N277" i="1"/>
  <c r="M250" i="1"/>
  <c r="M163" i="1"/>
  <c r="N217" i="1"/>
  <c r="M277" i="1"/>
  <c r="M298" i="1"/>
  <c r="H276" i="1"/>
  <c r="M95" i="1"/>
  <c r="N200" i="1"/>
  <c r="T161" i="1"/>
  <c r="H161" i="1"/>
  <c r="C103" i="1"/>
  <c r="N193" i="1"/>
  <c r="T322" i="1"/>
  <c r="S322" i="1"/>
  <c r="C322" i="1"/>
  <c r="M322" i="1" s="1"/>
  <c r="N33" i="1"/>
  <c r="S161" i="1"/>
  <c r="N307" i="1"/>
  <c r="N131" i="1"/>
  <c r="H88" i="1"/>
  <c r="N265" i="1"/>
  <c r="E87" i="1"/>
  <c r="R87" i="1" s="1"/>
  <c r="N170" i="1"/>
  <c r="T276" i="1"/>
  <c r="R160" i="1"/>
  <c r="N242" i="1"/>
  <c r="C32" i="1"/>
  <c r="T103" i="1"/>
  <c r="S103" i="1"/>
  <c r="O276" i="1"/>
  <c r="N74" i="1"/>
  <c r="T264" i="1"/>
  <c r="Q32" i="1"/>
  <c r="M242" i="1"/>
  <c r="H264" i="1"/>
  <c r="M121" i="1"/>
  <c r="D87" i="1"/>
  <c r="T32" i="1"/>
  <c r="M177" i="1"/>
  <c r="M11" i="1"/>
  <c r="R88" i="1"/>
  <c r="N49" i="1"/>
  <c r="M318" i="1"/>
  <c r="M312" i="1"/>
  <c r="Q228" i="1"/>
  <c r="S32" i="1"/>
  <c r="H306" i="1"/>
  <c r="R10" i="1"/>
  <c r="C207" i="1"/>
  <c r="P207" i="1"/>
  <c r="C264" i="1"/>
  <c r="O130" i="1"/>
  <c r="H130" i="1"/>
  <c r="M334" i="1"/>
  <c r="H10" i="1"/>
  <c r="O10" i="1"/>
  <c r="M33" i="1"/>
  <c r="N177" i="1"/>
  <c r="T229" i="1"/>
  <c r="F228" i="1"/>
  <c r="C228" i="1" s="1"/>
  <c r="S229" i="1"/>
  <c r="C130" i="1"/>
  <c r="P130" i="1"/>
  <c r="M74" i="1"/>
  <c r="M193" i="1"/>
  <c r="S264" i="1"/>
  <c r="N11" i="1"/>
  <c r="K9" i="1"/>
  <c r="M131" i="1"/>
  <c r="M170" i="1"/>
  <c r="R32" i="1"/>
  <c r="N121" i="1"/>
  <c r="M208" i="1"/>
  <c r="H207" i="1"/>
  <c r="R264" i="1"/>
  <c r="Q160" i="1"/>
  <c r="O160" i="1"/>
  <c r="H160" i="1"/>
  <c r="M49" i="1"/>
  <c r="C160" i="1"/>
  <c r="P160" i="1"/>
  <c r="M28" i="1"/>
  <c r="S192" i="1"/>
  <c r="N318" i="1"/>
  <c r="P10" i="1"/>
  <c r="C10" i="1"/>
  <c r="N142" i="1"/>
  <c r="M217" i="1"/>
  <c r="Q207" i="1"/>
  <c r="T130" i="1"/>
  <c r="T160" i="1"/>
  <c r="S160" i="1"/>
  <c r="S276" i="1"/>
  <c r="N112" i="1"/>
  <c r="N312" i="1"/>
  <c r="J9" i="1"/>
  <c r="Q10" i="1"/>
  <c r="Q306" i="1"/>
  <c r="H32" i="1"/>
  <c r="O32" i="1"/>
  <c r="O103" i="1"/>
  <c r="H103" i="1"/>
  <c r="P103" i="1"/>
  <c r="I87" i="1"/>
  <c r="P32" i="1"/>
  <c r="R192" i="1"/>
  <c r="C192" i="1"/>
  <c r="C306" i="1"/>
  <c r="T10" i="1"/>
  <c r="R130" i="1"/>
  <c r="Q130" i="1"/>
  <c r="Q192" i="1"/>
  <c r="M307" i="1"/>
  <c r="N44" i="1"/>
  <c r="O207" i="1"/>
  <c r="P306" i="1" l="1"/>
  <c r="N230" i="1"/>
  <c r="N62" i="1"/>
  <c r="M230" i="1"/>
  <c r="C87" i="1"/>
  <c r="P229" i="1"/>
  <c r="P61" i="1"/>
  <c r="H61" i="1"/>
  <c r="I228" i="1"/>
  <c r="H229" i="1"/>
  <c r="M229" i="1" s="1"/>
  <c r="Q61" i="1"/>
  <c r="C61" i="1"/>
  <c r="O229" i="1"/>
  <c r="N306" i="1"/>
  <c r="M161" i="1"/>
  <c r="E9" i="1"/>
  <c r="R9" i="1" s="1"/>
  <c r="Q87" i="1"/>
  <c r="D9" i="1"/>
  <c r="N161" i="1"/>
  <c r="N192" i="1"/>
  <c r="N88" i="1"/>
  <c r="N276" i="1"/>
  <c r="M207" i="1"/>
  <c r="N322" i="1"/>
  <c r="M264" i="1"/>
  <c r="M276" i="1"/>
  <c r="N130" i="1"/>
  <c r="N264" i="1"/>
  <c r="M32" i="1"/>
  <c r="N160" i="1"/>
  <c r="M88" i="1"/>
  <c r="M10" i="1"/>
  <c r="F9" i="1"/>
  <c r="S9" i="1" s="1"/>
  <c r="M103" i="1"/>
  <c r="N103" i="1"/>
  <c r="N32" i="1"/>
  <c r="M306" i="1"/>
  <c r="T228" i="1"/>
  <c r="S228" i="1"/>
  <c r="H87" i="1"/>
  <c r="O87" i="1"/>
  <c r="P87" i="1"/>
  <c r="N10" i="1"/>
  <c r="M160" i="1"/>
  <c r="M130" i="1"/>
  <c r="N207" i="1"/>
  <c r="M192" i="1"/>
  <c r="N229" i="1" l="1"/>
  <c r="P228" i="1"/>
  <c r="I9" i="1"/>
  <c r="H228" i="1"/>
  <c r="M228" i="1" s="1"/>
  <c r="O228" i="1"/>
  <c r="M61" i="1"/>
  <c r="N61" i="1"/>
  <c r="Q9" i="1"/>
  <c r="M87" i="1"/>
  <c r="N87" i="1"/>
  <c r="C9" i="1"/>
  <c r="T9" i="1"/>
  <c r="N228" i="1" l="1"/>
  <c r="P9" i="1"/>
  <c r="H9" i="1"/>
  <c r="M9" i="1" s="1"/>
  <c r="O9" i="1"/>
  <c r="N9" i="1" l="1"/>
</calcChain>
</file>

<file path=xl/sharedStrings.xml><?xml version="1.0" encoding="utf-8"?>
<sst xmlns="http://schemas.openxmlformats.org/spreadsheetml/2006/main" count="1480" uniqueCount="812">
  <si>
    <t>№ п/п</t>
  </si>
  <si>
    <t>Всего</t>
  </si>
  <si>
    <t>в том числе</t>
  </si>
  <si>
    <t xml:space="preserve"> бюджет Белоярского района</t>
  </si>
  <si>
    <t>бюджет ХМАО</t>
  </si>
  <si>
    <t>Всего по муниципальным программам Белоярского района</t>
  </si>
  <si>
    <t>Развитие качества содержания и технологий образования</t>
  </si>
  <si>
    <t>Организация питания детей в оздоровительных лагерях дневного пребывания</t>
  </si>
  <si>
    <t>Внебюджетные источники финансирования</t>
  </si>
  <si>
    <t>Проведение диспансеризации муниципальных служащих</t>
  </si>
  <si>
    <t>Обеспечение надлежащего уровня эксплуатации муниципального имущества</t>
  </si>
  <si>
    <t>Подпрограмма 1 «Развитие, совершенствование сети автомобильных дорог в Белоярском районе»</t>
  </si>
  <si>
    <t>Ремонт автомобильных дорог общего пользования местного значения</t>
  </si>
  <si>
    <t>Подпрограмма 2 «Организация транспортного обслуживания населения Белоярского района»</t>
  </si>
  <si>
    <t>Федеральный бюджет</t>
  </si>
  <si>
    <t>Отчет</t>
  </si>
  <si>
    <t>тыс.руб.</t>
  </si>
  <si>
    <t>%</t>
  </si>
  <si>
    <t>Относительное/абсолютное отклонение исполнения муниципальных программ</t>
  </si>
  <si>
    <t>Информация</t>
  </si>
  <si>
    <t>Наименование  целевых показателей</t>
  </si>
  <si>
    <t>Единица измерения</t>
  </si>
  <si>
    <t>Базовый показатель на начало разработки</t>
  </si>
  <si>
    <t>Предусмотрено по программе на отчетный год</t>
  </si>
  <si>
    <t>Информационная обеспеченность</t>
  </si>
  <si>
    <t>1.</t>
  </si>
  <si>
    <t>2.</t>
  </si>
  <si>
    <t>3.</t>
  </si>
  <si>
    <t>4.</t>
  </si>
  <si>
    <t>5.</t>
  </si>
  <si>
    <t>6.</t>
  </si>
  <si>
    <t>8.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</si>
  <si>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</si>
  <si>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</si>
  <si>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</si>
  <si>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</si>
  <si>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</si>
  <si>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</si>
  <si>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</si>
  <si>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</si>
  <si>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</si>
  <si>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</si>
  <si>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</si>
  <si>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ед.</t>
  </si>
  <si>
    <t>% выполнения за отчетный период</t>
  </si>
  <si>
    <t>чел</t>
  </si>
  <si>
    <t>чел.</t>
  </si>
  <si>
    <t>7.</t>
  </si>
  <si>
    <t>Приобретение предметов народного промысла для обустройства этнографической экспозиции</t>
  </si>
  <si>
    <t>шт.</t>
  </si>
  <si>
    <t>тонн</t>
  </si>
  <si>
    <t>человек</t>
  </si>
  <si>
    <t>кол-во</t>
  </si>
  <si>
    <t>ОМВД по Белоярскому району</t>
  </si>
  <si>
    <t>Уровень удовлетворенности населения качеством организации предоставления государственных и муниципальных услуг</t>
  </si>
  <si>
    <t>Доля граждан, имеющих доступ к получению государственных и муниципальных услуг по принципу «одного окна» по месту пребывания</t>
  </si>
  <si>
    <t>м.п.</t>
  </si>
  <si>
    <t>Количество парковок и стоянок автотранспорта</t>
  </si>
  <si>
    <t>Количество нанесенной дорожной разметки</t>
  </si>
  <si>
    <t>Количество светофорных объектов на УДС</t>
  </si>
  <si>
    <t>≥95</t>
  </si>
  <si>
    <t>Информация о фактической среднемесячной заработной плате работников образовательных организаций</t>
  </si>
  <si>
    <t>Подпрограмма 1 «Общее образование. Дополнительное образование детей»</t>
  </si>
  <si>
    <t>Подпрограмма 2 «Система оценки качества образования и информационная прозрачность системы образования»</t>
  </si>
  <si>
    <t>Подпрограмма 3 «Ресурсное обеспечение системы образования»</t>
  </si>
  <si>
    <t>Подпрограмма 4 «Формирование доступной среды для инвалидов и других маломобильных групп населения в образовательных учреждениях»</t>
  </si>
  <si>
    <t>Доля муниципальных служащих, прошедших курсы повышения квалификации по программам дополнительного профессионального образования, от потребности</t>
  </si>
  <si>
    <t>тыс. тонн</t>
  </si>
  <si>
    <t>кв.м.</t>
  </si>
  <si>
    <t>Доля административных правонарушений, посягающих на общественный порядок и общественную безопасность, выявленных с участием народных дружинников (глава 20 КоАП РФ), в общем количестве таких правонарушений</t>
  </si>
  <si>
    <t>балл</t>
  </si>
  <si>
    <t>≤3</t>
  </si>
  <si>
    <t>Выполнено за отчетный период</t>
  </si>
  <si>
    <t>Данные представлены ОНД по     г. Белоярский и району</t>
  </si>
  <si>
    <t>Оказание поддержки гражданам и их объединениям, участвующим в охране общественного порядка, создание условий для деятельности народных дружин</t>
  </si>
  <si>
    <t>Обеспечение деятельности муниципальных образовательных учреждений Белоярского района, реализующих программу дошкольного образования</t>
  </si>
  <si>
    <t>Паспорта материально-технической оснащенности учреждений</t>
  </si>
  <si>
    <t>Строительство жилья</t>
  </si>
  <si>
    <t>Документация по планировке территории</t>
  </si>
  <si>
    <t>Субсидии по содержанию авторечвокзала</t>
  </si>
  <si>
    <t>Проведение районного семинара для работников библиотек</t>
  </si>
  <si>
    <t>Организация отдыха и оздоровления детей</t>
  </si>
  <si>
    <t>Данные из муниципального задания</t>
  </si>
  <si>
    <t>Управление и распоряжение муниципальным имуществом</t>
  </si>
  <si>
    <t>Содержание вертолетных площадок</t>
  </si>
  <si>
    <t>Содержание автомобильных дорог</t>
  </si>
  <si>
    <t>Отчетные данные социально ориентированных некоммерческих организаций, получивших финансовую поддержку</t>
  </si>
  <si>
    <t>Управление жилищно-коммунального хозяйства администрации Белоярского района</t>
  </si>
  <si>
    <t>Уровень обеспеченности населения спортивными сооружениями исходя из единовременной пропускной способности объектов спорта</t>
  </si>
  <si>
    <t>Доля лиц с ограниченными возможностями здоровья и инвалидов, систематически занимающихся физической культурой и спортом, в общей численности данной категории населения</t>
  </si>
  <si>
    <t>из них учащихся и студентов</t>
  </si>
  <si>
    <t>Отдел по учету и контролю за расходованием финансовых средств администрации Белоярского района</t>
  </si>
  <si>
    <t>Управление по транспорту и связи администрации Белоярского района</t>
  </si>
  <si>
    <t>Отдел по делам ГОиЧС администрации Белоярского района</t>
  </si>
  <si>
    <t>Данные предоставлены ФКУ "ЦУКС по ХМАО-Югре""</t>
  </si>
  <si>
    <t>Комитет муниципальной собственности администрации Белоярского района</t>
  </si>
  <si>
    <t>Плата за пользование водным объектом – участок реки Казым (79,65-79,70 км от устья (затон)) – в соответствии с договором водопользования, зарегистрированным в государственном водном реестре 03.08.2015 за № 86.15.02.01.001-Р-ДРБК-С-2015-01655/00</t>
  </si>
  <si>
    <t>Ведение регулярного наблюдения за состоянием водного объекта – участок реки Казым (79,65-79,70 км от устья (затон)) – в соответствии с договором водопользования, зарегистрированным в государственном водном реестре 03.08.2015 за № 86.15.02.01.001-Р-ДРБК-С-2015-01655/00</t>
  </si>
  <si>
    <t>Начальник управления экономики, реформ и программ администрации Белоярского района        ___________________________     Бурматова Л.М.</t>
  </si>
  <si>
    <t>Управление капитального строительства администрации Белоярского района</t>
  </si>
  <si>
    <t>Приобретение и установка технических средств для обеспечения безопасности в местах с массовым пребыванием людей</t>
  </si>
  <si>
    <t>По заключенным соглашениям между МФЦ и УМФЦ, и МФЦ и ОМСУ</t>
  </si>
  <si>
    <t>9.</t>
  </si>
  <si>
    <t>1.1.</t>
  </si>
  <si>
    <t>1.2.</t>
  </si>
  <si>
    <t>1.3.</t>
  </si>
  <si>
    <t>1.4.</t>
  </si>
  <si>
    <t>1.5.</t>
  </si>
  <si>
    <t>1.6.</t>
  </si>
  <si>
    <t>1.7.</t>
  </si>
  <si>
    <t>1.8.</t>
  </si>
  <si>
    <t>1.9.</t>
  </si>
  <si>
    <t xml:space="preserve">Исп. </t>
  </si>
  <si>
    <t>2.1.</t>
  </si>
  <si>
    <t>2.2.</t>
  </si>
  <si>
    <t>2.3.</t>
  </si>
  <si>
    <t>3.1.</t>
  </si>
  <si>
    <t>3.2.</t>
  </si>
  <si>
    <t>3.3.</t>
  </si>
  <si>
    <t>3.4.</t>
  </si>
  <si>
    <t>3.5.</t>
  </si>
  <si>
    <t>2.4.</t>
  </si>
  <si>
    <t>2.5.</t>
  </si>
  <si>
    <t>Приобретение жилья</t>
  </si>
  <si>
    <t>Обеспечение деятельности ДДЮТ</t>
  </si>
  <si>
    <t>Развитие управленческих и организационно-экономических механизмов, обновление содержания дополнительного образования</t>
  </si>
  <si>
    <t>Комитет по образованию администрации Белоярского района</t>
  </si>
  <si>
    <t>4.1.</t>
  </si>
  <si>
    <t>4.2.</t>
  </si>
  <si>
    <t>5.1.</t>
  </si>
  <si>
    <t>6.1.</t>
  </si>
  <si>
    <t>Моргунова Е.В. Тел. (34670) 2-06-10</t>
  </si>
  <si>
    <t>Комитет по культуре администрации Белоярского района</t>
  </si>
  <si>
    <t>1.10.</t>
  </si>
  <si>
    <t>1.11.</t>
  </si>
  <si>
    <t>Создание условий для развития субъектов малого и среднего предпринимательства, осуществляющих деятельность в сфере внутреннего водного пассажирского транспорта</t>
  </si>
  <si>
    <t>2.6.</t>
  </si>
  <si>
    <t>1.2.1.</t>
  </si>
  <si>
    <t xml:space="preserve">Реализация мероприятий </t>
  </si>
  <si>
    <t>1.3.1.</t>
  </si>
  <si>
    <t>2.2.1.</t>
  </si>
  <si>
    <t>2.2.2.</t>
  </si>
  <si>
    <t>2.2.3.</t>
  </si>
  <si>
    <t>1.2.2.</t>
  </si>
  <si>
    <t>1.2.3.</t>
  </si>
  <si>
    <t>1.2.4.</t>
  </si>
  <si>
    <t>1.3.2.</t>
  </si>
  <si>
    <t>1.3.3.</t>
  </si>
  <si>
    <t>1.3.4.</t>
  </si>
  <si>
    <t>Предоставление дополнительных мер социальной поддержки детям-сиротам и детям, оставшимся без попечения родителей, лицам из числа детей-сирот и детей, оставшихся без попечения родителей, усыновителям, приемным родителям</t>
  </si>
  <si>
    <t>Обеспечение дополнительных гарантий прав на имущество и жилые помещения для детей-сирот и детей, оставшихся без попечения родителей, лиц из числа детей-сирот и детей, оставшихся без попечения родителей</t>
  </si>
  <si>
    <t>Укрепление пожарной безопасности</t>
  </si>
  <si>
    <t>Укрепление санитарно-эпидемиологической безопасности</t>
  </si>
  <si>
    <t>Укрепление антитеррористической безопасности</t>
  </si>
  <si>
    <t>Осуществление деятельности по опеке и попечительству</t>
  </si>
  <si>
    <t>Осуществление отдельных государственных полномочий в сфере трудовых отношений и государственного управления охраной труда</t>
  </si>
  <si>
    <t>Осуществление отдельных государственных полномочий по осуществлению контроля за использованием и распоряжением жилыми помещениями отдельных категорий граждан</t>
  </si>
  <si>
    <t>Отдел опеки и попечительства администрации Белоярского района</t>
  </si>
  <si>
    <t>Отдел организации деятельности комиссии по делам несовершеннолетних и зашите их прав администрации Белоярского района</t>
  </si>
  <si>
    <t>Обустройство объектов социальной инфраструктуры, находящихся в муниципальной собственности</t>
  </si>
  <si>
    <t>Осуществление отдельных государственных полномочий в сфере государственной регистрации актов гражданского состояния</t>
  </si>
  <si>
    <t>Осуществление отдельных государственных полномочий в сфере архивного отдела</t>
  </si>
  <si>
    <t>Осуществление отдельных государственных полномочий по составлению (изменению) списков кандидатов в присяжные заседатели федеральных судов общей юрисдикции в РФ</t>
  </si>
  <si>
    <t>Управление делами администрации Белоярского района</t>
  </si>
  <si>
    <t>Озеленение</t>
  </si>
  <si>
    <t>Прочие мероприятия по благоустройству</t>
  </si>
  <si>
    <t>Содействие развитию исторических и иных местных традиций</t>
  </si>
  <si>
    <t>Численность участников мероприятий, направленных на этнокультурное развитие народов России, проживающих в Белоярском районе</t>
  </si>
  <si>
    <t>км</t>
  </si>
  <si>
    <t>Х</t>
  </si>
  <si>
    <t>Подпрограмма 3  «Повышение безопасности дорожного движения в Белоярском районе»</t>
  </si>
  <si>
    <t>Протяженность обслуживаемой УДС</t>
  </si>
  <si>
    <t>Количество  дорожных знаков на УДС</t>
  </si>
  <si>
    <t xml:space="preserve">Благоустройство дворовых территорий поселений Белоярского района </t>
  </si>
  <si>
    <t xml:space="preserve">Благоустройство общественных территорий поселений Белоярского района </t>
  </si>
  <si>
    <t>Популяризация предпринимательства на территории Белоярского района</t>
  </si>
  <si>
    <t xml:space="preserve">Наименование  муниципальной программы, подпрограммы, основных мероприятий </t>
  </si>
  <si>
    <t>Фактические данные  Межрайонной инспекции Федеральной налоговой службы России № 8 по Ханты-Мансийскому автономному округу – Югре на конец отчетного периода.</t>
  </si>
  <si>
    <t xml:space="preserve">«Развитие малого и среднего предпринимательства и туризма в Белоярском районе на 2019 – 2024 годы» </t>
  </si>
  <si>
    <t>Количество государственных и муниципальных услуг, предоставляемых в МФЦ</t>
  </si>
  <si>
    <t>Среднее количество обращений в месяц за получением услуги</t>
  </si>
  <si>
    <t>«Информационное общество на 2019-2024 годы»</t>
  </si>
  <si>
    <t>Количество благоустроенных дворовых территорий (единиц)</t>
  </si>
  <si>
    <t>Количество благоустроенных общественных территорий в городском поселении (единиц)</t>
  </si>
  <si>
    <t>Количество благоустроенных общественных территорий в сельских поселениях (единиц)</t>
  </si>
  <si>
    <t>Доля граждан, принявших участие в решении вопросов развития городской среды от общего количества граждан в возрасте от 14 лет, проживающих в Белоярском районе</t>
  </si>
  <si>
    <t>единиц</t>
  </si>
  <si>
    <t>1*</t>
  </si>
  <si>
    <t>Финансовая поддержка субъектов малого и среднего предпринимательства, осуществляющих социально - значимые виды деятельности на территории Белоярского района и (или) деятельность в социальной сфере</t>
  </si>
  <si>
    <t>Финансовая поддержка начинающих предпринимателей</t>
  </si>
  <si>
    <t>Финансовая поддержка субъектов малого и среднего предпринимательства, зарегистрированных и осуществляющих деятельность в районах Крайнего Севера и приравненных к ним местностей с ограниченными сроками завоза грузов (продукции) на территории Белоярского района</t>
  </si>
  <si>
    <t>Создание условий для развития субъектов малого и среднего предпринимательства</t>
  </si>
  <si>
    <t>Развитие инновационного и молодежного предпринимательства</t>
  </si>
  <si>
    <t>1.1.1.</t>
  </si>
  <si>
    <t>1.1.2.</t>
  </si>
  <si>
    <t>1.1.3.</t>
  </si>
  <si>
    <t>Выплата пенсии за выслугу лет лицам, замещавшим муниципальные должности и должности  муниципальной службы</t>
  </si>
  <si>
    <t>1.1.4.</t>
  </si>
  <si>
    <t>1.1.5.</t>
  </si>
  <si>
    <t>1.1.6.</t>
  </si>
  <si>
    <t>Организация отдыха и оздоровления детей из малообеспеченных семей, детей-сирот и детей, оставшихся без попечения родителей</t>
  </si>
  <si>
    <t>1.1.7.</t>
  </si>
  <si>
    <t>3.2.1.</t>
  </si>
  <si>
    <t>3.2.2.</t>
  </si>
  <si>
    <t>3.2.3.</t>
  </si>
  <si>
    <t>Проведение конкурса художественного творчества для инвалидов</t>
  </si>
  <si>
    <t xml:space="preserve">Организация посещения плавательного бассейна инвалидами </t>
  </si>
  <si>
    <t xml:space="preserve">«Доступная среда на 2019 - 2024 годы» </t>
  </si>
  <si>
    <t>Развитие и использование потенциала молодежи в интересах укрепления единства российской нации, упрочения мира и согласия</t>
  </si>
  <si>
    <t xml:space="preserve">«Укрепление межнационального и межконфессионального согласия, профилактика экстремизма на 2019 - 2024 годы» </t>
  </si>
  <si>
    <t>Количество участников мероприятий, направленных на поддержку русского языка как государственного языка Российской Федерации и средства межнационального общения и языков народов России, проживающих в Белоярском районе</t>
  </si>
  <si>
    <t>Количество молодых людей в возрасте от 14 до 30 лет, участвующих в проектах и программах по укреплению межнационального и межконфессионального согласия, поддержке и развитию языков и культуры народов Российской Федерации, проживающих на территории муниципального образования, обеспечению социальной и культурной адаптации мигрантов и профилактике экстремизма</t>
  </si>
  <si>
    <t>Количество публикаций в муниципальных средствах массовой информации, направленных на формирование этнокультурной компетентности граждан и пропаганду ценностей добрососедства и взаимоуважения</t>
  </si>
  <si>
    <t xml:space="preserve"> процент</t>
  </si>
  <si>
    <t>Отчет Департамента внутренней политики ХМАО-Югры по результатам проведенного Департаментом общественных и внешних связей ХМАО-Югры  в 2019 году социологического исследования состояния межнациональных и межконфессиональных отношений в ХМАО-Югре</t>
  </si>
  <si>
    <t>Информация  автономного учреждения "Белоярский информационный центр "Квадрат"</t>
  </si>
  <si>
    <t>Информационно-пропагандистское сопровождение противодействия терроризму</t>
  </si>
  <si>
    <t>Обеспечение функционирования системы видеонаблюдения, установленной в месте массового пребывания людей  - администрации Белоярского района</t>
  </si>
  <si>
    <t>Мониторинг состояния общественно-политических, социально-экономических и иных процессов, оказывающих влияние на ситуацию в сфере противодействия терроризму</t>
  </si>
  <si>
    <t>Правовое просвещение и правовое информирование населения в сфере общественной безопасности</t>
  </si>
  <si>
    <t>Проведение информационной антинаркотической политики</t>
  </si>
  <si>
    <t>Участие в профилактических мероприятиях, акциях, проводимых субъектами профилактики наркомании Ханты-Мансийского автономного округа - Югры</t>
  </si>
  <si>
    <t xml:space="preserve">Обеспечение функционирования и развития систем  видеонаблюдения, в том числе с целью повышения безопасности дорожного движения, информирования населения </t>
  </si>
  <si>
    <t xml:space="preserve">Осуществление отдельных государственных полномочий по созданию административных комиссий </t>
  </si>
  <si>
    <t>«Повышение эффективности деятельности органов местного самоуправления Белоярского района на 2019-2024 годы»</t>
  </si>
  <si>
    <t>Осуществление отдельных государственных полномочий по ведению учета категорий граждан, определенных федеральным законодательством</t>
  </si>
  <si>
    <t>2.1.1.</t>
  </si>
  <si>
    <t>2.1.2.</t>
  </si>
  <si>
    <t>2.1.3.</t>
  </si>
  <si>
    <t>«Развитие образования Белоярского района на 2019 – 2020 годы»</t>
  </si>
  <si>
    <t>Электронная система управления очередью "Энтер", АИС МФЦ, ПК ПВД</t>
  </si>
  <si>
    <t>В соответвии с методикой проведения мониторинга значений показателя, утвержденной протоколом заседания Правительственной комиссии по проведению административной реформы от 30 октября 2012 года № 135</t>
  </si>
  <si>
    <t>1.1.1</t>
  </si>
  <si>
    <t>1.1.2</t>
  </si>
  <si>
    <t>Обеспечение деятельности муниципальных образовательных учреждений Белоярского района</t>
  </si>
  <si>
    <t>1.2</t>
  </si>
  <si>
    <t>1.2.1</t>
  </si>
  <si>
    <t>1.2.2</t>
  </si>
  <si>
    <t>1.3</t>
  </si>
  <si>
    <t>1.3.1</t>
  </si>
  <si>
    <t>1.3.2</t>
  </si>
  <si>
    <t>Обеспечение деятельности лагерей с дневным и круглосуточным пребыванием детей</t>
  </si>
  <si>
    <t>1.4</t>
  </si>
  <si>
    <t>Стимулирование лидеров и поддержка системы воспитания</t>
  </si>
  <si>
    <t>Обеспечение информационной открытости муниципальной системы образования</t>
  </si>
  <si>
    <t>3.2.1</t>
  </si>
  <si>
    <t>3.2.2</t>
  </si>
  <si>
    <t>3.2.3</t>
  </si>
  <si>
    <t>3.2.4</t>
  </si>
  <si>
    <t>Повышение энергетической эффективности учреждений</t>
  </si>
  <si>
    <t>Детский сад в 3А микрорайоне  г. Белоярский</t>
  </si>
  <si>
    <t xml:space="preserve"> Отношение численности детей в возрасте от 3 до 7 лет, получающих дошкольное образование в текущем году, к сумме численности детей в возрасте от 3 до 7 лет, получающих дошкольное образование в текущем году и численности детей в возрасте от 3 до 7 лет, находящихся в очереди на получение в текущем году дошкольного образования</t>
  </si>
  <si>
    <t>Отношение среднемесячной заработной платы педагогических работников дошкольных образовательных учреждений к среднемесячной заработной плате в сфере общего образования</t>
  </si>
  <si>
    <t>Доля населения в возрасте 7 – 18 лет, охваченных образованием с учетом образовательных потребностей и запросов учащихся, в том числе имеющих ограниченные возможности здоровья (в общей численности населения в возрасте 7 – 18 лет)</t>
  </si>
  <si>
    <t xml:space="preserve">Отношение среднемесячной заработной платы педагогических работников общеобразовательных учреждений к среднемесячной заработной плате в Ханты-Мансийском автономном округе – Югре  </t>
  </si>
  <si>
    <t>Доля детей в возрасте от 5 до 18 лет, охваченных дополнительным образованием</t>
  </si>
  <si>
    <t>Отношение среднемесячной заработной платы педагогических работников учреждений дополнительного образования к среднемесячной заработной плате учителей общеобразовательных учреждений в Ханты-Мансийском автономном округе – Югре</t>
  </si>
  <si>
    <t>Доля детей в возрасте от 5 до 18 лет, охваченных дополнительными общеразвивающими программами технической и естественнонаучной направленности</t>
  </si>
  <si>
    <t>Доля детей в возрасте от 6 до 18 лет, охваченных услугами отдыха в каникулярное время в лагерях с дневным и круглосуточным пребыванием детей на базе муниципальных образовательных учреждений района</t>
  </si>
  <si>
    <t>Доля средств бюджета Белоярского района, выделяемых немуниципальным организациям (коммерческим, некоммерческим), в том числе социально ориентированным некоммерческим организациям (далее – НКО), на предоставление услуг (работ), в общем объеме средств бюджета Белоярского района, выделяемых на предоставление услуг в сфере образования</t>
  </si>
  <si>
    <t>Доля НКО, предоставляющих услуги в сфере образования, в общем числе организаций, предоставляющих услуги в сфере образования</t>
  </si>
  <si>
    <t>Доля граждан, получивших услуги в НКО, в общем числе граждан, получивших услуги в сфере образования</t>
  </si>
  <si>
    <t>Численность воспитанников в возрасте до трех лет, посещающих муниципальные образовательные учреждения, осуществляющие образовательную деятельность по образовательным программам дошкольного образования и присмотр и уход</t>
  </si>
  <si>
    <t>Доступность дошкольного образования для детей в возрасте от полутора до трех лет</t>
  </si>
  <si>
    <t>1.14.</t>
  </si>
  <si>
    <t>Количество оказанных услуг психолого-педагогической, методической и консультативной помощи родителям (законным представителям) детей</t>
  </si>
  <si>
    <t>ИАС «Аверс: контингент» стат.форма –1-ДОП</t>
  </si>
  <si>
    <t xml:space="preserve">Статистическая форма 1-ДОП </t>
  </si>
  <si>
    <t>Отчеты образовательных учреждений</t>
  </si>
  <si>
    <t>Форма №85-К;  ИАС "АВЕРС: контингент ДОУ"</t>
  </si>
  <si>
    <t>Отношение среднего балла единого государственного экзамена (в расчете на 2 обязательных предмета) в 10% школ с лучшими результатами единого государственного экзамена к среднему баллу единого государственного экзамена (в расчете на 2 обязательных предмета) в 10% школ с худшими результатами единого государственного экзамена</t>
  </si>
  <si>
    <t>раз</t>
  </si>
  <si>
    <t xml:space="preserve"> Доля педагогов и руководителей образовательных организаций, прошедших обучение в центрах непрерывного развития профессионального мастерства работников системы образования</t>
  </si>
  <si>
    <t>Обеспечение выполнения полномочий и функций Комитета по образованию администрации Белоярского района</t>
  </si>
  <si>
    <t>Доля муниципальных образовательных учреждений, соответствующих современным требованиям обучения, в общем количестве муниципальных образовательных организаций</t>
  </si>
  <si>
    <t>Доля обучающихся в муниципальных общеобразовательных учреждениях, занимающихся в первую смену, в общей численности обучающихся в муниципальных общеобразовательных учреждениях</t>
  </si>
  <si>
    <t> 100</t>
  </si>
  <si>
    <t>100 </t>
  </si>
  <si>
    <t>Доля общеобразовательных учреждений, расположенных в сельской местности, в которых созданы материально-технические условия для занятий физической культурой и спортом, в общем количестве общеобразовательных учреждений, расположенных в сельской местности</t>
  </si>
  <si>
    <t>Доля общеобразовательных учреждений, в которых создана универсальная безбарьерная среда для инклюзивного образования детей-инвалидов, в общем количестве общеобразовательных учреждений</t>
  </si>
  <si>
    <t>Государственная поддержка производства и реализации продукции животноводства, содержания маточного поголовья сельскохозяйственных животных</t>
  </si>
  <si>
    <t>предоставление субсидий в целях возмещения затрат в связи с производством, переработкой мяса оленей</t>
  </si>
  <si>
    <t>6.2.</t>
  </si>
  <si>
    <t>6.3.</t>
  </si>
  <si>
    <t>представление субсидий в целях возмещения затрат в связи с приобретением кормов для содержания сельскохозяйственных животных</t>
  </si>
  <si>
    <t>6.4.</t>
  </si>
  <si>
    <t>представление субсидий в целях возмещения затрат в связи с производством морсов из дикорастущих ягод</t>
  </si>
  <si>
    <t>6.5.</t>
  </si>
  <si>
    <t xml:space="preserve">предоставление субсидий в целях возмещения затрат в связи с участием сельскохозяйственных предприятий, крестьянских (фермерских) хозяйств в конкурсах профессионального мастерства </t>
  </si>
  <si>
    <t>«Социально-экономическое развитие коренных малочисленных народов Севера на территории Белоярского района на 2019-2024 годы»</t>
  </si>
  <si>
    <t>«Охрана окружающей среды на 2019 - 2024 годы»</t>
  </si>
  <si>
    <t>Проектирование и строительство Белоярского межпоселенческого полигона ТКО</t>
  </si>
  <si>
    <t>Определение схемы размещения мест (площадок) накопления твердых коммунальных отходов, создание и ведение реестра мест (площадок) накопления твердых коммунальных отходов</t>
  </si>
  <si>
    <t>Создание и содержание мест (площадок) накопления твердых коммунальных отходов</t>
  </si>
  <si>
    <t>Обустройство мест (площадок) накопления твердых коммунальных отходов</t>
  </si>
  <si>
    <t>Приобретение контейнеров для размещения в местах (площадках) накопления твердых коммунальных отходов</t>
  </si>
  <si>
    <t>Создание площадок временного накопления твердых коммунальных отходов</t>
  </si>
  <si>
    <t>Организация деятельности по накоплению (в том числе раздельному накоплению), сбору, транспортированию, обработке, утилизации, обезвреживанию и захоронению твердых коммунальных отходов</t>
  </si>
  <si>
    <t>Рекультивация территории санкционированной свалки твердых бытовых отходов с.Полноват Белоярского района</t>
  </si>
  <si>
    <t>Рекультивация территории санкционированной свалки твердых бытовых отходов с.Казым Белоярского района</t>
  </si>
  <si>
    <t>Рекультивация территории санкционированной свалки твердых бытовых отходов с.Ванзеват Белоярского района</t>
  </si>
  <si>
    <t>Рекультивация полигона ТБО в г.Белоярский</t>
  </si>
  <si>
    <t>Ликвидация выявленных мест несанкционированного размещения отходов, санитарное содержание мест общественного пользования и отдыха на водных объектах и очистка береговой полосы водных объектов</t>
  </si>
  <si>
    <t>Организация использования, охраны, защиты, воспроизводства городских лесов</t>
  </si>
  <si>
    <t>4.3.</t>
  </si>
  <si>
    <t>Содержание мест (площадок) накопления твердых коммунальных отходов</t>
  </si>
  <si>
    <t>Количество полигонов твердых коммунальных отходов</t>
  </si>
  <si>
    <t>единица</t>
  </si>
  <si>
    <t>Количество обустроенных мест (площадок) накопления твердых коммунальных отходов</t>
  </si>
  <si>
    <t>Количество приобретенных контейнеров для размещения в местах (площадках) накопления твердых коммунальных отходов</t>
  </si>
  <si>
    <t>Количество площадок временного накопления твердых коммунальных отходов</t>
  </si>
  <si>
    <t>километр</t>
  </si>
  <si>
    <t>«Управление муниципальным имуществом на 2019-2024 годы»</t>
  </si>
  <si>
    <t>Удельный вес неиспользуемого недвижимого имущества  в общем количестве  недвижимого имущества муниципального образования</t>
  </si>
  <si>
    <t>Удельный вес расходов на предпродажную подготовку имущества в общем объеме средств  полученных от реализации имущества, в том числе от приватизации муниципального имущества</t>
  </si>
  <si>
    <t>Доля объектов недвижимого имущества, на которое зарегистрировано право собственности, в общем объеме объектов, подлежащих регистрации</t>
  </si>
  <si>
    <t>Уровень обеспечения выполнения функций и  полномочий Комитета муниципальной собственности от потребности</t>
  </si>
  <si>
    <t>Количество мест в образовательных учреждениях, реализующих программу дошкольного образования
 (на 1000 детей)</t>
  </si>
  <si>
    <t>Паспорта материально-технической оснащенности  школ</t>
  </si>
  <si>
    <t>Строительство (реконструкция) автомобильных дорог общего пользования местного значения</t>
  </si>
  <si>
    <t>Капитальный ремонт  автомобильных дорог общего пользования местного значения</t>
  </si>
  <si>
    <t>Воздушным транспортом</t>
  </si>
  <si>
    <t>Автомобильным транспортом</t>
  </si>
  <si>
    <t>Водным транспортом</t>
  </si>
  <si>
    <t>2.1.4.</t>
  </si>
  <si>
    <t>3.1.1.</t>
  </si>
  <si>
    <t>Ремонт технических средств</t>
  </si>
  <si>
    <t>3.1.2.</t>
  </si>
  <si>
    <t>«Защита населения от чрезвычайных ситуаций, обеспечение пожарной безопасности объектов муниципальной собственности и безопасности людей на водных объектах на 2019 - 2024 годы»</t>
  </si>
  <si>
    <t>Оборудование мест проживания многодетных семей, малообеспеченных, социально-неадаптированных и маломобильных групп населения (проживающего в муниципальном жилье) автономными пожарными извещателями с GSM-модулем</t>
  </si>
  <si>
    <t xml:space="preserve">Противопожарная пропаганда и обучение населения городского поселения Белоярский мерам пожарной безопасности </t>
  </si>
  <si>
    <t>баллы</t>
  </si>
  <si>
    <t>Количество зарегистрированных пожаров на объектах муниципальной собственности Белоярского района</t>
  </si>
  <si>
    <t>Обеспеченность резервами (запасами) материальных ресурсов для ликвидации последствий чрезвычайных ситуаций и в целях гражданской обороны, от установленных норм обеспечения</t>
  </si>
  <si>
    <t>Доля населения Белоярского района прошедшего обучение в области гражданской обороны и защиты от чрезвычайных ситуаций</t>
  </si>
  <si>
    <t>Количество населенных пунктов, в которых проводятся противоэпидемиологические мероприятия по снижению численности кровососущих комаров и барьерной дератизации</t>
  </si>
  <si>
    <t>Количество происшествий (в том числе гибели людей) в местах массового отдыха людей на водных объектах</t>
  </si>
  <si>
    <t>Оценочные показатели реагирования на возможные чрезвычайные ситуации в соответствии с Уставом муниципального казенного учреждения «Единая дежурно-диспетчерская служба Белоярского района»</t>
  </si>
  <si>
    <t>Доля принятых в эксплуатацию технических систем, входящих в состав АПК БГ на территории Белоярского района</t>
  </si>
  <si>
    <t>Количество вовлечённых в субъекты малого и среднего предпринимательства, осуществляющих деятельность в сфере сельского хозяйства, в том числе за счёт средств государственной поддержки, человек (нарастающим итогом)</t>
  </si>
  <si>
    <t>Объём производства молока</t>
  </si>
  <si>
    <t>Объём производства скота и птицы на убой (в живом весе)</t>
  </si>
  <si>
    <t>Объём добычи (вылова) и переработки рыбы</t>
  </si>
  <si>
    <t>Объём производства растениеводческой продукции</t>
  </si>
  <si>
    <t>Численность поголовья северных оленей</t>
  </si>
  <si>
    <t>Объём заготовки и переработки дикоросов</t>
  </si>
  <si>
    <t>Количество  сельскохозяйственных предприятий, крестьянских (фермерских) хозяйств, принявших участие в конкурсах профессионального мастерства</t>
  </si>
  <si>
    <t>Доля прибыльных сельскохозяйственных предприятий в общем их числе на территории Белоярского района</t>
  </si>
  <si>
    <t>Отчетность сельскохозяйственных предприятий</t>
  </si>
  <si>
    <t>Отчетность рыбопромышленных, рыбоперерабатывающих  предприятий</t>
  </si>
  <si>
    <t>Отчетность  перерабатывающих предприятий</t>
  </si>
  <si>
    <t>«Развитие агропромышленного комплекса на 2019– 2024 годы»</t>
  </si>
  <si>
    <t>Уровень обеспечения выполнения полномочий и  функций органов местного самоуправления Белоярского района</t>
  </si>
  <si>
    <t>Уровень обеспечения выполнения переданных отдельных государственных полномочий   в сфере государственной регистрации актов гражданского состояния</t>
  </si>
  <si>
    <t>Уровень обеспечения выполнения переданных отдельных государственных полномочий   в сфере архивного дела</t>
  </si>
  <si>
    <t>Уровень обеспечения выполнения переданных отдельных государственных полномочий   по составлению (изменению) списков кандидатов в присяжные заседатели</t>
  </si>
  <si>
    <t>Уровень обеспечения выполнения переданных отдельных государственных полномочий по ведению учета категорий граждан, определенных федеральным законодательством</t>
  </si>
  <si>
    <t>Количество участников мероприятия, направленного на повышение престижа и открытости муниципальной службы</t>
  </si>
  <si>
    <t xml:space="preserve">Управление по местному самоуправлению администрации Белоярского района
</t>
  </si>
  <si>
    <t>количество единиц</t>
  </si>
  <si>
    <t>Количество мероприятий по информационно-пропагандистскому сопровождению деятельности по противодействию терроризму</t>
  </si>
  <si>
    <t>Уровень преступности (число зарегистрированных преступлений на 100 тыс. человек населения)</t>
  </si>
  <si>
    <t>Уровень обеспечения функционирования видеокамер и оборудования городской системы видеонаблюдения</t>
  </si>
  <si>
    <t>Общая распространенность наркомании (на 100 тыс. человек населения)</t>
  </si>
  <si>
    <t>Уровень обеспечения выполнения переданного отдельного государственного полномочия по созданию и обеспечению деятельности административных комиссий</t>
  </si>
  <si>
    <t xml:space="preserve">«Профилактика терроризма и  правонарушений в сфере общественного порядка в  Белоярском районе на 2019 – 2024 годы» 
</t>
  </si>
  <si>
    <t>Исполнение плана по налоговым и неналоговым доходам, утверждённого решением Думы Белоярского района о бюджете Белоярского района (без учёта доходов по штрафам, санкциям, от возмещения ущерба), за отчётный год</t>
  </si>
  <si>
    <t>Исполнение расходных обязательств Белоярского района, утверждённых решением Думы Белоярского района о бюджете Белоярского района, за отчётный год</t>
  </si>
  <si>
    <t>процент</t>
  </si>
  <si>
    <t>Размер резервного фонда администрации Белоярского района от первоначально утверждённого общего объёма расходов бюджета Белоярского района</t>
  </si>
  <si>
    <t>&lt;3</t>
  </si>
  <si>
    <t>Размер годовой суммы платежей на погашение и обслуживание прямых обязательств и ожидаемых платежей по исполнению условных обязательств к собственным доходам бюджета Белоярского района</t>
  </si>
  <si>
    <t>≤50</t>
  </si>
  <si>
    <t>Соблюдение в течение финансового года ограничений по предельному объёму муниципального долга, установленных бюджетным законодательством (ст.107 Бюджетного кодекса РФ),
при условии соблюдения – 1, несоблюдение – 0</t>
  </si>
  <si>
    <t>Доля главных распорядителей бюджетных средств Белоярского района, имеющих оценку качества финансового менеджмента выше средней</t>
  </si>
  <si>
    <t>≥75</t>
  </si>
  <si>
    <t>Доля размещённой в ИТС Интернет информации в общем объёме обязательной к размещению в соответствии с нормативными правовыми актами Российской Федерации, Ханты-Мансийского автономного округа – Югры, Белоярского района</t>
  </si>
  <si>
    <t>Количество граждан, охваченных мероприятиями, направленными на повышение финансовой грамотности</t>
  </si>
  <si>
    <t>Исполнение плана по налоговым и неналоговым доходам, утверждённого решениями представительных органов городского и сельских поселений Белоярского района о бюджете (без учёта доходов по штрафам, санкциям, от возмещения ущерба), за отчётный год</t>
  </si>
  <si>
    <t>Отсутствие просроченной кредиторской задолженности в бюджетах поселений по результатам финансового года (при отсутствии задолженности – 1, при наличии – 0)</t>
  </si>
  <si>
    <t>Средняя итоговая оценка качества организации и осуществления бюджетного процесса в поселениях Белоярского района</t>
  </si>
  <si>
    <t>≥85</t>
  </si>
  <si>
    <t>Исполнение расходных обязательств по иным межбюджетным трансфертам, предоставленным в иных случаях, предусмотренных законами Ханты-Мансийского автономного округа – Югры и муниципальными правовыми актами Белоярского района, за отчётный год</t>
  </si>
  <si>
    <t>Исполнение расходных обязательств по субвенциям, предоставленным на осуществление отдельных государственных полномочий, за отчётный год</t>
  </si>
  <si>
    <t>Доля поселений Белоярского района, уровень расчетной бюджетной обеспеченности которых после предоставления дотации на выравнивание бюджетной обеспеченности из бюджета Белоярского района составляет более 90% от установленного критерия выравнивания поселений</t>
  </si>
  <si>
    <t>Доля реализованных проектов, направленных на содействие развитию исторических и иных местных традиций в населенных пунктах Белоярского района</t>
  </si>
  <si>
    <t>Комитет по финансам и налоговой политике администрации Белоярского района</t>
  </si>
  <si>
    <t>место</t>
  </si>
  <si>
    <t xml:space="preserve">«Управление муниципальными финансами в Белоярском районе на 2019-2024 годы» </t>
  </si>
  <si>
    <t>Количество рейсооборотов автомобильного транспорта в год</t>
  </si>
  <si>
    <t>Документы территориального планирования и градостроительного зонирования</t>
  </si>
  <si>
    <t>«Обеспечение доступным и комфортным жильем жителей Белоярского района в 2019 – 2024 годах»</t>
  </si>
  <si>
    <t>Управление по архитектуре и градостроительству администрации Белоярского района</t>
  </si>
  <si>
    <t>«Развитие жилищно-коммунального комплекса и повышение энергетической эффективности в Белоярском районе на 2019 – 2024 годы»</t>
  </si>
  <si>
    <t>Проектирование и строительство локальных систем водоснабжения и (или) водоотведения  в целях обеспечения муниципальных учреждений Белоярского района качественной водой</t>
  </si>
  <si>
    <t>Реализация мероприятий по капитальному ремонту (с заменой) газопроводов, систем теплоснабжения, водоснабжения и водоотведения для подготовки к осенне-зимнему периоду, в  том числе с применением композитных материалов в г.Белоярский</t>
  </si>
  <si>
    <t>Благоустройство капитального характера</t>
  </si>
  <si>
    <t>4.1.1.</t>
  </si>
  <si>
    <t>4.1.2.</t>
  </si>
  <si>
    <t>4.1.3.</t>
  </si>
  <si>
    <t>4.1.4.</t>
  </si>
  <si>
    <t xml:space="preserve">«Развитие культуры Белоярского района на 2019 – 2024 годы» </t>
  </si>
  <si>
    <t>«Развитие физической культуры, спорта и молодежной политики на территории  Белоярского района  на 2019 – 2024 годы»</t>
  </si>
  <si>
    <t xml:space="preserve">Участие спортивных сборных команд Белоярского района в спортивно-массовых мероприятиях </t>
  </si>
  <si>
    <t>Реализация мероприятий по содействию занятости молодежи</t>
  </si>
  <si>
    <t>Предоставление детям в возрасте от 6 до 17 лет (включительно) путевок в организации отдыха детей и их оздоровления, в том числе в этнической среде</t>
  </si>
  <si>
    <t>Организация отдыха и оздоровления детей в возрасте от 6 до 17 лет (включительно), проживающих на территории Белоярского района, в лагере с дневным  пребыванием детей  на базе учреждений физической культуры и спорта Белоярского района</t>
  </si>
  <si>
    <t>Организация отдыха и оздоровления детей в возрасте от 6 до 17 лет (включительно), проживающих на территории Белоярского района, в лагере с дневным  пребыванием детей  на базе учреждений молодежной политики Белоярского района</t>
  </si>
  <si>
    <t xml:space="preserve">Организация работы временных спортивных площадок и обеспечение проведения комплексных спортивно-массовых мероприятий   </t>
  </si>
  <si>
    <t>3.1.3.</t>
  </si>
  <si>
    <t>3.1.4.</t>
  </si>
  <si>
    <t>3.1.5.</t>
  </si>
  <si>
    <t>3.1.6.</t>
  </si>
  <si>
    <t xml:space="preserve">Оплата стоимости проезда детям, проявившим способности в сфере физической культуры и спорта, молодежной политики,  к местам сбора организованных групп и обратно </t>
  </si>
  <si>
    <t xml:space="preserve">Оплата стоимости услуг лиц, сопровождающих детей,  проявивших способности в сфере физической культуры и спорта, молодежной политики, до места нахождения организаций отдыха детей и их оздоровления и обратно, </t>
  </si>
  <si>
    <t>Проведение семинаров, участие специалистов в обучающих семинарах и совещаниях организаторов оздоровления, отдыха, занятости детей, организация контроля за деятельностью детских оздоровительных учреждений</t>
  </si>
  <si>
    <t>3.3.1.</t>
  </si>
  <si>
    <t>Обеспечение деятельности  учреждений (Муниципальное автономное учреждение культуры Белоярского района "Белоярская централизованная библиотечная система")</t>
  </si>
  <si>
    <t>1.1.2.1.</t>
  </si>
  <si>
    <t>Модернизация общедоступных муниципальных библиотек</t>
  </si>
  <si>
    <t xml:space="preserve">Реализация мероприятий  * </t>
  </si>
  <si>
    <t>1.2.2.1.</t>
  </si>
  <si>
    <t>1.2.2.2</t>
  </si>
  <si>
    <t>1.2.2.3</t>
  </si>
  <si>
    <t xml:space="preserve">Организация и проведение районных и окружных выставок и мастер-классов, творческих мастерских в сфере художественных промыслов </t>
  </si>
  <si>
    <t>1.2.2.4</t>
  </si>
  <si>
    <t>Обеспечение деятельности  учреждений  (Муниципальное автономное учреждение дополнительного образования в области культуры Белоярского района "Детская школа искусств г. Белоярский")</t>
  </si>
  <si>
    <t>2.1.2.1.</t>
  </si>
  <si>
    <t>2.1.2.2.</t>
  </si>
  <si>
    <t>2.1.2.3.</t>
  </si>
  <si>
    <t>2.1.2.4.</t>
  </si>
  <si>
    <t>Стимулирование лучших руководителей, педагогов</t>
  </si>
  <si>
    <t>2.2.2.1.</t>
  </si>
  <si>
    <t xml:space="preserve">Участие творческих коллективов в районных,  окружных, всероссийских, международных конкурсах и фестивалях </t>
  </si>
  <si>
    <t>2.2.2.2.</t>
  </si>
  <si>
    <t xml:space="preserve">Проведение отчетных концертов лучших коллективов района </t>
  </si>
  <si>
    <t>2.2.2.3.</t>
  </si>
  <si>
    <t xml:space="preserve">Организация и исполнение материально-технического обеспечения учреждений (Муниципальное казенное учреждение Белоярского района "Служба материально - технического обеспечения") </t>
  </si>
  <si>
    <t xml:space="preserve">Финансовое обеспечение полномочий  Комитета по культуре </t>
  </si>
  <si>
    <t xml:space="preserve">Обеспечение деятельности  учреждений (Муниципальное автономное учреждение культуры Белоярского района "Центр культуры и досуга, концертный зал "Камертон")*                                                  </t>
  </si>
  <si>
    <t>20</t>
  </si>
  <si>
    <t>** - бюджетные ассигнования отражены в источниках финансирования дефицита бюджета Белоярского района, в связи с чем в итоговых суммах по муниципальной программе не учитываются.</t>
  </si>
  <si>
    <t>*- в том числе, объем средств бюджетных ассигнований, возможных к передаче муниципальным организациям, включая социально-ориентированные некоммерческие организации, на предоставление услуг (работ) в социальной сфере.</t>
  </si>
  <si>
    <t>218071 человек</t>
  </si>
  <si>
    <t>- Библиотечное дело</t>
  </si>
  <si>
    <t>116827 человек</t>
  </si>
  <si>
    <t>- Выставочное дело</t>
  </si>
  <si>
    <t>19767 человек</t>
  </si>
  <si>
    <t>- Дополнительное образование</t>
  </si>
  <si>
    <t>415 человек</t>
  </si>
  <si>
    <t>- Культурное разнообразие</t>
  </si>
  <si>
    <t>81062 человек</t>
  </si>
  <si>
    <t>Прирост числа граждан, принимающих участие в культурной деятельности , % к базовому значению</t>
  </si>
  <si>
    <t>Количество детей, привлекаемых к участию в творческих мероприятиях</t>
  </si>
  <si>
    <t>Доля немуниципальных организаций (коммерческих, некоммерческих), в том числе социально-ориентированных некоммерческих организациях, представляющих услуги в сфере культуры, в общем числе организаций, предоставляющих услуги в сфере культуры</t>
  </si>
  <si>
    <t>Доля граждан, получивших услуги в немуниципальных организациях (коммерческих, некоммерческих), в том числе социально ориентированных некоммерческих организаций, в общем числе граждан, получивших услуги в сфере культуры</t>
  </si>
  <si>
    <t>Доля средств бюджета Белоярского района, выделяемых немуниципальным  организациям (коммерческим, некоммерческим), в том числе социально ориентированным некоммерческим организациям, на предоставление услуг (работ), в общем объеме средств бюджета Белоярского района, выделяемых на предоставление услуг в сфере культуры</t>
  </si>
  <si>
    <t>часы</t>
  </si>
  <si>
    <t>Количество полос газет «Белоярские вести», «Белоярские вести. Официальный выпуск»</t>
  </si>
  <si>
    <t>Количество телепередач</t>
  </si>
  <si>
    <t>Численность обучающихся, вовлеченных в деятельность общественных объединений на базе образовательных  организаций общего образования, среднего и высшего профессионального образования</t>
  </si>
  <si>
    <t>тыс. человек</t>
  </si>
  <si>
    <t>Доля населения, систематически занимающегося физической культурой и спортом, в общей численности населения</t>
  </si>
  <si>
    <t>Доля граждан среднего возраста, систематически занимающихся физической культурой и спортом, в общей численности граждан среднего возраста</t>
  </si>
  <si>
    <t>Доля граждан старшего возраста, систематически занимающихся физической культурой и спортом в общей численности граждан старшего возраста</t>
  </si>
  <si>
    <t>Доля детей и молодежи, систематически занимающихся физической культурой и спортом, в общей численности детей и молодежи</t>
  </si>
  <si>
    <t>Доля граждан, выполнивших нормативы Всероссийского физкультурно-спортивного комплекса «Готов к труду и обороне» (ГТО), в общей численности населения, принявшего участие в сдаче нормативов Всероссийского физкультурно-спортивного комплекса «Готов к труду и обороне» (ГТО)</t>
  </si>
  <si>
    <t>Доля средств бюджета Белоярского района, выделяемых немуниципальным организациям (коммерческим, некоммерческим), в том числе социально ориентированным некоммерческим организациям, на предоставление услуг (работ), в общем объеме средств бюджета Белоярского района, выделяемых на предоставление услуг в сфере физической культуры и спорта</t>
  </si>
  <si>
    <t>Доля занимающихся по программам спортивной подготовки в организациях ведомственной принадлежности физической культуры и спорта, в общем количестве занимающихся в организациях ведомственной принадлежности физической культуры и спорта</t>
  </si>
  <si>
    <t>Количество проведенных мероприятий для молодежи</t>
  </si>
  <si>
    <t>Доля молодежи, задействованной в мероприятиях по вовлечению в творческую деятельность, от общего числа молодежи, проживающей на территории Белоярского района</t>
  </si>
  <si>
    <t>Численность детей, охваченных малозатратными формами отдыха</t>
  </si>
  <si>
    <t>Доля подростков, состоящих на учете в комиссии по делам несовершеннолетних, от общей численности детей в возрасте от 6 до 17 лет (включительно)</t>
  </si>
  <si>
    <t>Объем реализации сжиженного газа населению на территории сельских поселений Белоярского района, (кг)</t>
  </si>
  <si>
    <t>1 100,0</t>
  </si>
  <si>
    <t>Комитет по делам молодежи, физической  культуре и спорту администрации Белоярского района</t>
  </si>
  <si>
    <t xml:space="preserve">Управление природопользования, сельского хозяйства и развития предпринимательства администрации Белоярского района
</t>
  </si>
  <si>
    <t>Управление природопользования, сельского хозяйства и развития предпринимательства администрации Белоярского района</t>
  </si>
  <si>
    <t>Управление по охране труда и социальной политике администрации Белоярского района</t>
  </si>
  <si>
    <t>Средний уровень достижения целевых показателей муниципальной программы (%)</t>
  </si>
  <si>
    <t>Отдел по организации профилактики правонарушений администрации Белоярского района</t>
  </si>
  <si>
    <t>о ходе реализации муниципальных программ Белоярского района в разрезе источников финансирования</t>
  </si>
  <si>
    <t>Проведение конкурса
художественного творчества для детей-инвалидов</t>
  </si>
  <si>
    <t xml:space="preserve">о достижении целевых показателей по реализации муниципальных программ Белоярского района </t>
  </si>
  <si>
    <t>тыс. кВт/ч</t>
  </si>
  <si>
    <t>Количество рекультивированных объектов размещения отходов</t>
  </si>
  <si>
    <t>Протяженность очищенной береговой полосы водных объектов</t>
  </si>
  <si>
    <t>Доля населения, вовлеченного в эколого-просветительские и эколого-образовательные мероприятия</t>
  </si>
  <si>
    <t>Протяженность сети автомобильных дорог общего пользования  местного значения</t>
  </si>
  <si>
    <t>Объемы ввода в эксплуатацию после строительства и реконструкции автомобильных дорог общего пользования местного значения</t>
  </si>
  <si>
    <t>Объемы ввода в эксплуатацию после строительства и реконструкции автомобильных дорог общего пользования  местного значения, исходя из расчетной протяженности введенных искусственных сооружений (мостов, мостов переходов, путепроводов, транспортных развязок)</t>
  </si>
  <si>
    <t>Прирост протяженности сети автомобильных дорог общего пользования местного значения  в результате строительства новых автомобильных дорог</t>
  </si>
  <si>
    <t>Прирост протяженности автомобильных дорог общего пользования местного значения, соответствующих нормативным требованиям к транспортно-эксплуатационным показателям, в результате реконструкции автомобильных дорог</t>
  </si>
  <si>
    <t>Прирост протяженности автомобильных дорог общего пользования местного значения, соответствующих нормативным требованиям к транспортно-эксплуатационным показателям, в результате капитального ремонта и ремонта автомобильных дорог</t>
  </si>
  <si>
    <t>Общая протяженность автомобильных дорог общего пользования местного значения, соответствующих нормативным требованиям к транспортно-эксплуатационным показателям на 31 декабря отчетного года</t>
  </si>
  <si>
    <t>Доля автомобильных дорог общего пользования  местного значения, не соответствующих нормативным требованиям к транспортно-эксплуатационным показателям, в общей протяженности автомобильных дорог общего пользования местного значения</t>
  </si>
  <si>
    <t>Количество рейсооборотов воздушного транспорта в год</t>
  </si>
  <si>
    <t>Количество рейсооборотов водного транспорта в год</t>
  </si>
  <si>
    <t>Количество отдохнувших детей в возрасте от 6 до 17 лет</t>
  </si>
  <si>
    <t>за 2020 год</t>
  </si>
  <si>
    <t>Обеспечение деятельности учреждений (Муниципальное автономное учреждение культуры Белоярского района "Этнокультурный центр") *</t>
  </si>
  <si>
    <t>Доля граждан, положительно оценивающих состояние межнациональных отношений в Белоярском районе</t>
  </si>
  <si>
    <t>Количество участников мероприятий, направленных на укрепление общероссийского гражданского единства</t>
  </si>
  <si>
    <t>Количество мероприятий (проектов, программ), реализованных некоммерческими организациями по укреплению межнационального и межконфессионального согласия, поддержке и развитию языков и культуры народов Российской Федерации, проживающих на территории Белоярского района, обеспечению социальной и культурной адаптации мигрантов и профилактике экстремизма</t>
  </si>
  <si>
    <t>Количество муниципальных служащих и работников муниципальных учреждений, прошедших курсы повышения квалификации по вопросам укрепления межнационального и межконфессионального согласия, поддержки и развития языков и культуры народов Российской Федерации, проживающих на территории Белоярского района, обеспечения социальной и культурной адаптации мигрантов и профилактики экстремизма</t>
  </si>
  <si>
    <t>Оказание поддержки некоммерческим организациям для реализации проектов и участия в мероприятиях в сфере межнациональных (межэтнических) отношений, профилактики экстремизма </t>
  </si>
  <si>
    <t>Укрепление общероссийской гражданской идентичности. Торжественные мероприятия, приуроченные к памятным датам в истории народов России, государственным праздникам (День России, День государственного флага России, День народного единства)*</t>
  </si>
  <si>
    <t>Проведение конкурса социальной рекламы (видеоролик, плакат), направленной на укрепление общероссийского гражданского единства, гармонизацию межнациональных и межконфессиональных отношений, профилактику экстремизма</t>
  </si>
  <si>
    <t xml:space="preserve">Обеспечение жителей труднодоступных и отдаленных населенных пунктов Белоярского района продовольственными и непродовольственными товарами </t>
  </si>
  <si>
    <t xml:space="preserve">Предоставление единовременной помощи гражданам, ведущим традиционный образ жизни, осуществляющим традиционную хозяйственную деятельность коренных малочисленных народов Севера </t>
  </si>
  <si>
    <r>
      <rPr>
        <u/>
        <sz val="12"/>
        <rFont val="Times New Roman"/>
        <family val="1"/>
        <charset val="204"/>
      </rPr>
      <t>Основное мероприятие</t>
    </r>
    <r>
      <rPr>
        <sz val="12"/>
        <rFont val="Times New Roman"/>
        <family val="1"/>
        <charset val="204"/>
      </rPr>
      <t xml:space="preserve"> "Обеспечение жителей Белоярского района, проживающих в местах традиционного проживания и традиционной хозяйственной деятельности коренных малочисленных народов Севера, продовольственными и непродовольственными товарами "</t>
    </r>
  </si>
  <si>
    <r>
      <rPr>
        <u/>
        <sz val="12"/>
        <rFont val="Times New Roman"/>
        <family val="1"/>
        <charset val="204"/>
      </rPr>
      <t>Основное мероприятие</t>
    </r>
    <r>
      <rPr>
        <sz val="12"/>
        <rFont val="Times New Roman"/>
        <family val="1"/>
        <charset val="204"/>
      </rPr>
      <t xml:space="preserve"> "Создание условий для обеспечения сельских поселений Белоярского района услугами торговли"</t>
    </r>
  </si>
  <si>
    <t>Количество получателей мер поддержки в рамках государственной программы Ханты-Мансийского автономного округа – Югры «Устойчивое развитие коренных малочисленных народов Севера», человек</t>
  </si>
  <si>
    <t>Количество мероприятий, направленных на сохранение культурного наследия коренных малочисленных народов Севера, единиц</t>
  </si>
  <si>
    <t>Количество торговых мест в труднодоступных и отдаленных населенных пунктах Белоярского района (д.Нумто, д.Юильск), обеспечивающих жителей продовольственными и непродовольственными товарами, единиц</t>
  </si>
  <si>
    <t>Количество получателей единовременной помощи из числа коренных малочисленных народов Севера, человек</t>
  </si>
  <si>
    <t>Количество возведенных зданий для организации торговли в местах традиционного проживания и традиционной хозяйственной деятельности коренных малочисленных народов Севера</t>
  </si>
  <si>
    <t>Объемы бюджетных ассигнований на реализацию муниципальных программ в соответствии со сводной бюджетной росписью за 2020 год, тыс. рублей</t>
  </si>
  <si>
    <t>Фактические объемы бюджетных ассигнований на реализацию муниципальной программы за 2020 год, тыс. рублей</t>
  </si>
  <si>
    <t>Предоставление субсидии субъектам малого и среднего предпринимательства, осуществляющим регулярные автомобильные перевозки</t>
  </si>
  <si>
    <t>Предоставление субсидий субъектам малого и среднего предпринимательства, осуществляющим деятельность в сфере переработки рыбы</t>
  </si>
  <si>
    <t xml:space="preserve">Предоставление неотложных мер поддержки субъектам малого и среднего предпринимательства, осуществляющим деятельность в отраслях, пострадавших от распространения новой коронавирусной инфекции </t>
  </si>
  <si>
    <t>Предоставление субсидии субъектам малого и среднего предпринимательства, осуществляющим торговлю продовольственными товарами  в торговых объектах труднодоступных и отдаленных населенных пунктов Белоярского района</t>
  </si>
  <si>
    <t xml:space="preserve">Финансовая поддержка субъектов малого и среднего предпринимательства, в наибольшей степени пострадавших в результате распространения  новой коронавирусной инфекции </t>
  </si>
  <si>
    <r>
      <rPr>
        <u/>
        <sz val="12"/>
        <rFont val="Times New Roman"/>
        <family val="1"/>
        <charset val="204"/>
      </rPr>
      <t>Основное мероприятие</t>
    </r>
    <r>
      <rPr>
        <sz val="12"/>
        <rFont val="Times New Roman"/>
        <family val="1"/>
        <charset val="204"/>
      </rPr>
      <t xml:space="preserve"> "Федеральный проект "Расширение доступа субъектов малого и среднего предпринимательства к финансовым ресурсам, в том числе к льготному финансированию"</t>
    </r>
  </si>
  <si>
    <r>
      <rPr>
        <u/>
        <sz val="12"/>
        <rFont val="Times New Roman"/>
        <family val="1"/>
        <charset val="204"/>
      </rPr>
      <t>Основное мероприятие</t>
    </r>
    <r>
      <rPr>
        <sz val="12"/>
        <rFont val="Times New Roman"/>
        <family val="1"/>
        <charset val="204"/>
      </rPr>
      <t xml:space="preserve"> "Федеральный проект "Популяризация предпринимательства"</t>
    </r>
  </si>
  <si>
    <t xml:space="preserve">Предоставление субсидий юридическим лицам (за исключением государственных (муниципальных) учреждений), индивидуальным предпринимателям, а также физическим лицам, в целях возмещения затрат в связи с оказанием услуг в сфере туризма на территории Белоярского района </t>
  </si>
  <si>
    <r>
      <rPr>
        <u/>
        <sz val="12"/>
        <rFont val="Times New Roman"/>
        <family val="1"/>
        <charset val="204"/>
      </rPr>
      <t>Основное мероприятие</t>
    </r>
    <r>
      <rPr>
        <sz val="12"/>
        <rFont val="Times New Roman"/>
        <family val="1"/>
        <charset val="204"/>
      </rPr>
      <t xml:space="preserve"> "Создание условий для организации и осуществления эффективной туристской деятельности на территории Белоярского района"</t>
    </r>
  </si>
  <si>
    <t>-</t>
  </si>
  <si>
    <t>Количество субъектов малого и среднего предпринимательства</t>
  </si>
  <si>
    <t>Число субъектов малого и среднего предпринимательства в расчете на 10 тыс. человек населения</t>
  </si>
  <si>
    <t>Доля среднесписочной численности работников (без внешних совместителей) малых и средних предприятий в среднесписочной численности работников (без внешних совместителей) всех предприятий и организаций</t>
  </si>
  <si>
    <t>Количество мероприятий, организованных для субъектов малого и среднего предпринимательства и лиц, желающих начать предпринимательскую деятельность</t>
  </si>
  <si>
    <t>Количество начинающих предпринимателей, получивших финансовую поддержку</t>
  </si>
  <si>
    <t>Количество физических лиц в возрасте до 30 лет (включительно), вовлеченных в реализацию мероприятий</t>
  </si>
  <si>
    <t>Численность туристов, размещенных в коллективных средствах размещения</t>
  </si>
  <si>
    <t>Соотношение среднесписочной численности работников коллективных средств размещения  в 2020 году к уровню 2019 года</t>
  </si>
  <si>
    <t>Количество оказанной консультационной помощи гражданам по защите прав потребителей</t>
  </si>
  <si>
    <t>Количество субъектов малого и среднего предпринимательства, получивших неотложные меры поддержки</t>
  </si>
  <si>
    <t>Количество торговых мест в труднодоступных и отдаленных населенных пунктах Белоярского района, обеспечивающих жителей продовольственными товарами</t>
  </si>
  <si>
    <t>Организация участия муниципальных служащих в спортивных мероприятиях и мероприятиях по профессиональному развитию</t>
  </si>
  <si>
    <t xml:space="preserve">Осуществление отдельных государственных полномочий по подготовке и проведению Всероссийской переписи населения 2020 года </t>
  </si>
  <si>
    <t>1.2.5.</t>
  </si>
  <si>
    <r>
      <rPr>
        <u/>
        <sz val="12"/>
        <rFont val="Times New Roman"/>
        <family val="1"/>
        <charset val="204"/>
      </rPr>
      <t>Основное мероприятие</t>
    </r>
    <r>
      <rPr>
        <sz val="12"/>
        <rFont val="Times New Roman"/>
        <family val="1"/>
        <charset val="204"/>
      </rPr>
      <t xml:space="preserve"> "Осуществление отдельных государственных полномочий"</t>
    </r>
  </si>
  <si>
    <r>
      <rPr>
        <u/>
        <sz val="12"/>
        <rFont val="Times New Roman"/>
        <family val="1"/>
        <charset val="204"/>
      </rPr>
      <t>Основное мероприятие</t>
    </r>
    <r>
      <rPr>
        <sz val="12"/>
        <rFont val="Times New Roman"/>
        <family val="1"/>
        <charset val="204"/>
      </rPr>
      <t xml:space="preserve"> "Оказание содействия в подготовке проведения общероссийского голосования, а также в информировании граждан РФ о такой подготовке"</t>
    </r>
  </si>
  <si>
    <t xml:space="preserve">Доля муниципальных служащих, прошедших  диспансеризацию, от потребности  </t>
  </si>
  <si>
    <t>Количество форм непосредственного осуществления населением местного самоуправления и участия населения в осуществлении   местного самоуправления и случаев их применения в Белоярском районе</t>
  </si>
  <si>
    <t>Уровень обеспечения выполнения переданных отдельных государственных полномочий по подготовке и проведению Всероссийской переписи населения 2020 года</t>
  </si>
  <si>
    <t>Уровень исполнения мероприятий по оказанию содействия в подготовке проведения общероссийского голосования по вопросу одобрения изменений в Конституцию Российской Федерации</t>
  </si>
  <si>
    <t>Показатель определяется отношением численности муниципальных служащих, прошедших диспансеризацию, к численности муниципальных служащих, запланированной для прохождения диспансеризации</t>
  </si>
  <si>
    <r>
      <rPr>
        <u/>
        <sz val="12"/>
        <rFont val="Times New Roman"/>
        <family val="1"/>
        <charset val="204"/>
      </rPr>
      <t>Основное мероприятие</t>
    </r>
    <r>
      <rPr>
        <sz val="12"/>
        <rFont val="Times New Roman"/>
        <family val="1"/>
        <charset val="204"/>
      </rPr>
      <t xml:space="preserve"> "Обеспечение функций управления муниципальными финансами"</t>
    </r>
  </si>
  <si>
    <r>
      <rPr>
        <u/>
        <sz val="12"/>
        <rFont val="Times New Roman"/>
        <family val="1"/>
        <charset val="204"/>
      </rPr>
      <t>Основное мероприятие</t>
    </r>
    <r>
      <rPr>
        <sz val="12"/>
        <rFont val="Times New Roman"/>
        <family val="1"/>
        <charset val="204"/>
      </rPr>
      <t xml:space="preserve"> "Управление резервными средствами бюджета Белоярского района"</t>
    </r>
  </si>
  <si>
    <r>
      <rPr>
        <u/>
        <sz val="12"/>
        <rFont val="Times New Roman"/>
        <family val="1"/>
        <charset val="204"/>
      </rPr>
      <t>Основное мероприятие</t>
    </r>
    <r>
      <rPr>
        <sz val="12"/>
        <rFont val="Times New Roman"/>
        <family val="1"/>
        <charset val="204"/>
      </rPr>
      <t xml:space="preserve"> "Обслуживание муниципального долга Белоярского района"</t>
    </r>
  </si>
  <si>
    <r>
      <rPr>
        <u/>
        <sz val="12"/>
        <rFont val="Times New Roman"/>
        <family val="1"/>
        <charset val="204"/>
      </rPr>
      <t>Основное мероприятие</t>
    </r>
    <r>
      <rPr>
        <sz val="12"/>
        <rFont val="Times New Roman"/>
        <family val="1"/>
        <charset val="204"/>
      </rPr>
      <t xml:space="preserve"> "Планирование ассигнований на погашение долговых обязательств Белоярского района **"</t>
    </r>
  </si>
  <si>
    <r>
      <rPr>
        <u/>
        <sz val="12"/>
        <rFont val="Times New Roman"/>
        <family val="1"/>
        <charset val="204"/>
      </rPr>
      <t>Основное мероприятие</t>
    </r>
    <r>
      <rPr>
        <sz val="12"/>
        <rFont val="Times New Roman"/>
        <family val="1"/>
        <charset val="204"/>
      </rPr>
      <t xml:space="preserve"> "Выравнивание бюджетной обеспеченности поселений в границах Белоярского района"</t>
    </r>
  </si>
  <si>
    <r>
      <rPr>
        <u/>
        <sz val="12"/>
        <rFont val="Times New Roman"/>
        <family val="1"/>
        <charset val="204"/>
      </rPr>
      <t>Основное мероприятие</t>
    </r>
    <r>
      <rPr>
        <sz val="12"/>
        <rFont val="Times New Roman"/>
        <family val="1"/>
        <charset val="204"/>
      </rPr>
      <t xml:space="preserve"> "Обеспечение сбалансированности бюджетов поселений в границах Белоярского района"</t>
    </r>
  </si>
  <si>
    <r>
      <rPr>
        <u/>
        <sz val="12"/>
        <rFont val="Times New Roman"/>
        <family val="1"/>
        <charset val="204"/>
      </rPr>
      <t>Основное мероприятие</t>
    </r>
    <r>
      <rPr>
        <sz val="12"/>
        <rFont val="Times New Roman"/>
        <family val="1"/>
        <charset val="204"/>
      </rPr>
      <t xml:space="preserve"> "Финансовое обеспечение осуществления органами местного самоуправления поселений в границах Белоярского района полномочий, переданных органами местного самоуправления Белоярского района на основании соглашений"</t>
    </r>
  </si>
  <si>
    <r>
      <rPr>
        <u/>
        <sz val="12"/>
        <rFont val="Times New Roman"/>
        <family val="1"/>
        <charset val="204"/>
      </rPr>
      <t>Основное мероприятие</t>
    </r>
    <r>
      <rPr>
        <sz val="12"/>
        <rFont val="Times New Roman"/>
        <family val="1"/>
        <charset val="204"/>
      </rPr>
      <t xml:space="preserve"> "Предоставление иных межбюджетных трансфертов в иных случаях, предусмотренных законами Ханты-Мансийского автономного округа – Югры и муниципальными правовыми актами Белоярского района"</t>
    </r>
  </si>
  <si>
    <r>
      <rPr>
        <u/>
        <sz val="12"/>
        <rFont val="Times New Roman"/>
        <family val="1"/>
        <charset val="204"/>
      </rPr>
      <t>Основное мероприятие</t>
    </r>
    <r>
      <rPr>
        <sz val="12"/>
        <rFont val="Times New Roman"/>
        <family val="1"/>
        <charset val="204"/>
      </rPr>
      <t xml:space="preserve"> "Предоставление субвенций на осуществление отдельных государственных полномочий"</t>
    </r>
  </si>
  <si>
    <r>
      <rPr>
        <u/>
        <sz val="12"/>
        <rFont val="Times New Roman"/>
        <family val="1"/>
        <charset val="204"/>
      </rPr>
      <t xml:space="preserve">Основное мероприятие </t>
    </r>
    <r>
      <rPr>
        <sz val="12"/>
        <rFont val="Times New Roman"/>
        <family val="1"/>
        <charset val="204"/>
      </rPr>
      <t>"Предоставление субсидий некоммерческим организациям Белоярского района"</t>
    </r>
  </si>
  <si>
    <r>
      <rPr>
        <u/>
        <sz val="12"/>
        <rFont val="Times New Roman"/>
        <family val="1"/>
        <charset val="204"/>
      </rPr>
      <t>Основное мероприятие</t>
    </r>
    <r>
      <rPr>
        <sz val="12"/>
        <rFont val="Times New Roman"/>
        <family val="1"/>
        <charset val="204"/>
      </rPr>
      <t xml:space="preserve"> "Предоставление субсидий из бюджета Белоярского района  бюджетам поселений на осуществление мероприятий по формированию земельных участков для индивидуального строительства"</t>
    </r>
  </si>
  <si>
    <t>Предоставление субсидий некоммерческим организациям в целях финансового обеспечения затрат в связи с организацией и проведением мероприятий по строительству подводящих инженерных сетей и благоустройству придомовой территории строящихся многоквартирных домов на территории Белоярского района</t>
  </si>
  <si>
    <t>Предоставление субсидий некоммерческим организациям, в целях возмещения затрат (части затрат) застройщика на уплату процентов по кредитам на строительство многоквартирных жилых домов на территории Белоярского района</t>
  </si>
  <si>
    <r>
      <rPr>
        <u/>
        <sz val="12"/>
        <rFont val="Times New Roman"/>
        <family val="1"/>
        <charset val="204"/>
      </rPr>
      <t>Основное мероприятие</t>
    </r>
    <r>
      <rPr>
        <sz val="12"/>
        <rFont val="Times New Roman"/>
        <family val="1"/>
        <charset val="204"/>
      </rPr>
      <t xml:space="preserve"> "Предоставление субсидии гражданам, проживающим и зарегистрированным в приспособленном для проживания строении" </t>
    </r>
  </si>
  <si>
    <r>
      <rPr>
        <u/>
        <sz val="12"/>
        <rFont val="Times New Roman"/>
        <family val="1"/>
        <charset val="204"/>
      </rPr>
      <t>Основное мероприятие</t>
    </r>
    <r>
      <rPr>
        <sz val="12"/>
        <rFont val="Times New Roman"/>
        <family val="1"/>
        <charset val="204"/>
      </rPr>
      <t xml:space="preserve"> "Выкуп жилых помещений в аварийном жилищном фонде"</t>
    </r>
  </si>
  <si>
    <r>
      <rPr>
        <u/>
        <sz val="12"/>
        <rFont val="Times New Roman"/>
        <family val="1"/>
        <charset val="204"/>
      </rPr>
      <t xml:space="preserve">Основное мероприятие </t>
    </r>
    <r>
      <rPr>
        <sz val="12"/>
        <rFont val="Times New Roman"/>
        <family val="1"/>
        <charset val="204"/>
      </rPr>
      <t>"Снос аварийного жилищного фонда"</t>
    </r>
  </si>
  <si>
    <r>
      <rPr>
        <u/>
        <sz val="12"/>
        <rFont val="Times New Roman"/>
        <family val="1"/>
        <charset val="204"/>
      </rPr>
      <t>Основное мероприятие</t>
    </r>
    <r>
      <rPr>
        <sz val="12"/>
        <rFont val="Times New Roman"/>
        <family val="1"/>
        <charset val="204"/>
      </rPr>
      <t xml:space="preserve"> "Строительство (реконструкция), капитальный ремонт и ремонт автомобильных дорог общего пользования местного значения"</t>
    </r>
  </si>
  <si>
    <r>
      <rPr>
        <u/>
        <sz val="12"/>
        <rFont val="Times New Roman"/>
        <family val="1"/>
        <charset val="204"/>
      </rPr>
      <t>Основное мероприятие</t>
    </r>
    <r>
      <rPr>
        <sz val="12"/>
        <rFont val="Times New Roman"/>
        <family val="1"/>
        <charset val="204"/>
      </rPr>
      <t xml:space="preserve"> "Создание условий для предоставления транспортных услуг, организации транспортного обслуживания населения Белоярского района", в том числе: </t>
    </r>
  </si>
  <si>
    <r>
      <rPr>
        <u/>
        <sz val="12"/>
        <rFont val="Times New Roman"/>
        <family val="1"/>
        <charset val="204"/>
      </rPr>
      <t>Основное мероприятие</t>
    </r>
    <r>
      <rPr>
        <sz val="12"/>
        <rFont val="Times New Roman"/>
        <family val="1"/>
        <charset val="204"/>
      </rPr>
      <t xml:space="preserve"> "Создание условий для обеспечения безопасности дорожного движения"</t>
    </r>
  </si>
  <si>
    <t>Отчетные данные  МФЦ, ИАС МКГУ</t>
  </si>
  <si>
    <t>Сохранение высокого качества организации и осуществления бюджетного процесса в Белоярском районе, место в рейтинге муниципальных образований</t>
  </si>
  <si>
    <t xml:space="preserve">Удельный вес проб воды, отбор которых произведен из водопроводной сети, не отвечающих гигиеническим нормативам по санитарно-химическим показателям, (%) </t>
  </si>
  <si>
    <t>Удельный вес проб воды, отбор которых произведен из водопроводной сети, не отвечающих гигиеническим нормативам  по микробиологическим показателям, (%)</t>
  </si>
  <si>
    <t>Объем реализации электрической энергии в зоне децентрализованного электроснабжения, (тыс. кВт/ч)</t>
  </si>
  <si>
    <t>Обеспечение компенсацией транспортных расходов, предусмотренной в соответствии с государственной поддержкой досрочного завоза продукции (товаров) от потребности, %</t>
  </si>
  <si>
    <t>Количество заключенных энергосервисных договоров (контрактов) органами местного самоуправления и муниципальными учреждениями Белоярского района (ед.)</t>
  </si>
  <si>
    <t>Доля отремонтированных многоквартирных домов в г. Белоярский от общего количества МКД, требующих капитального ремонта, (%)</t>
  </si>
  <si>
    <t>Обеспечение текущего содержания объектов благоустройства на территории городского поселения Белоярский, (%)</t>
  </si>
  <si>
    <t>Обеспечение энергоснабжения сети уличного освещения, (%)</t>
  </si>
  <si>
    <t>Количество обслуживаемых мест захоронений, зданий и сооружений похоронного назначения, (единиц)</t>
  </si>
  <si>
    <t>Обеспечение оказания услуг по погребению согласно гарантированному перечню, (%)</t>
  </si>
  <si>
    <t>Доля населенных пунктов Белоярского района, в которых проведены мероприятия в связи с наступившими юбилейными датами, (%)</t>
  </si>
  <si>
    <t>Доля электроэнергии, реализуемой  в зоне децентрализованного электроснабжения, (%)</t>
  </si>
  <si>
    <t>Протяженность  ветхих инженерных сетей газораспределения, теплоснабжения, водоснабжения и водоотведения, прошедших капитальный ремонт (замену), метр</t>
  </si>
  <si>
    <t>Количество ветхого, аварийного или вышедшего из строя оборудования, в отношении которого произведен капитальный ремонт (замена), единиц</t>
  </si>
  <si>
    <t>Количество реализованных инициативных проектов, единиц</t>
  </si>
  <si>
    <t xml:space="preserve">Привлечение частных инвестиций в жилищно-коммунальный комплекс Белоярского района, (контракт) </t>
  </si>
  <si>
    <t>кг</t>
  </si>
  <si>
    <t>метр</t>
  </si>
  <si>
    <t>Строительство канализационных очистных сооружений в с. Казым Белоярского района</t>
  </si>
  <si>
    <t>Строительство канализационных очистных сооружений в с.Полноват Белоярский район</t>
  </si>
  <si>
    <t>1.1.1.2.</t>
  </si>
  <si>
    <t>Комитет по финансам администрации Белоярского района</t>
  </si>
  <si>
    <t>«Развитие транспортной системы Белоярского района»</t>
  </si>
  <si>
    <t xml:space="preserve">Реализация мероприятий, направленных на повышение качества жизни неработающих пенсионеров         </t>
  </si>
  <si>
    <t>Предоставление выплат и компенсаций  гражданам Белоярского района</t>
  </si>
  <si>
    <t>«Развитие социальной политики на территории Белоярского района в 2020-2024 годах»</t>
  </si>
  <si>
    <t>Организация и проведение  социально значимых мероприятий  для граждан Белоярского района</t>
  </si>
  <si>
    <r>
      <rPr>
        <u/>
        <sz val="12"/>
        <rFont val="Times New Roman"/>
        <family val="1"/>
        <charset val="204"/>
      </rPr>
      <t>Основное мероприятие</t>
    </r>
    <r>
      <rPr>
        <sz val="12"/>
        <rFont val="Times New Roman"/>
        <family val="1"/>
        <charset val="204"/>
      </rPr>
      <t xml:space="preserve">  "Реализация мероприятий социальной политики на территории Белоярского района"</t>
    </r>
  </si>
  <si>
    <r>
      <rPr>
        <u/>
        <sz val="12"/>
        <rFont val="Times New Roman"/>
        <family val="1"/>
        <charset val="204"/>
      </rPr>
      <t>Основное мероприятие</t>
    </r>
    <r>
      <rPr>
        <sz val="12"/>
        <rFont val="Times New Roman"/>
        <family val="1"/>
        <charset val="204"/>
      </rPr>
      <t xml:space="preserve"> "Финансовая поддержка социально ориентированных некоммерческих организаций на реализацию социально значимых проектов "  </t>
    </r>
  </si>
  <si>
    <r>
      <rPr>
        <u/>
        <sz val="12"/>
        <rFont val="Times New Roman"/>
        <family val="1"/>
        <charset val="204"/>
      </rPr>
      <t>Основное мероприятие</t>
    </r>
    <r>
      <rPr>
        <sz val="12"/>
        <rFont val="Times New Roman"/>
        <family val="1"/>
        <charset val="204"/>
      </rPr>
      <t xml:space="preserve"> "Предоставление субсидий социально ориентированным некоммерческим организациям, пострадавшим в результате введения ограничительных мер, направленных на профилактику и устранение последствий распространения новой коронавирусной инфекции (COVID-19) в 2020 году"  </t>
    </r>
  </si>
  <si>
    <t>Осуществление отдельных государственных полномочий по созданию и осуществлению деятельности муниципальных комиссий по делам несовершеннолетних и защите их прав</t>
  </si>
  <si>
    <t>Количество граждан, охваченных мероприятиями, направленными на повышение качества жизни населения Белоярского района, человек</t>
  </si>
  <si>
    <t>Количество жилых помещений, предоставленных детям-сиротам и детям, оставшимся без попечения родителей, с учетом использования  средств бюджета Ханты-Мансийского автономного округа – Югры в форме субвенций, единиц</t>
  </si>
  <si>
    <t>Количество социально ориентированных некоммерческих организаций, получивших финансовую поддержку, единиц</t>
  </si>
  <si>
    <t>Количество граждан, охваченных социально значимыми мероприятиями, проводимыми социально ориентированными некоммерческими организациями,  человек</t>
  </si>
  <si>
    <t>Уровень обеспечения выполнения переданных отдельных государственных полномочий   в сфере опеки и попечительства,%</t>
  </si>
  <si>
    <t xml:space="preserve">Количество оказанных услуг психолого-педагогической, методической и консультативной помощи гражданам, желающим принять на воспитание в свои семьи детей, оставшихся без попечения родителей, в том числе с привлечением некоммерческих организаций, единиц </t>
  </si>
  <si>
    <t>Уровень обеспечения отдельных государственных полномочий по осуществлению контроля за использованием и распоряжением жилыми помещениями отдельных категорий граждан,%</t>
  </si>
  <si>
    <t>Уровень обеспечения выполнения переданных отдельных государственных полномочий   по образованию и организации деятельности комиссии по делам несовершеннолетних и защите их прав, %</t>
  </si>
  <si>
    <t>Уровень обеспечения выполнения переданных отдельных государственных полномочий   в сфере  трудовых отношений и государственного управления охраной труда, %</t>
  </si>
  <si>
    <t>Количество социально-значимых мероприятий, запланированных к проведению в период действия ограничительных мер, направленных на профилактику и устранение последствий распространения новой коронавирусной инфекции (COVID-19), фактически проведенных в течение 2020 года</t>
  </si>
  <si>
    <t>Количество социально ориентированных некоммерческих организаций, получивших финансовую поддержку в период введения ограничительных мер, направленных на профилактику и устранение последствий распространения новой коронавирусной инфекции (COVID-19) в 2020 году</t>
  </si>
  <si>
    <t>Количество  инвалидов, принимающих участие в спортивных и культурных мероприятиях, человек</t>
  </si>
  <si>
    <t>Количество инвалидов, обеспеченных информационной доступностью к средствам массовой информации, человек</t>
  </si>
  <si>
    <t>Доля объектов социальной инфраструктуры, находящихся в муниципальной собственности Белоярского района, обеспеченных условиями доступности для инвалидов и других маломобильных групп населения, %</t>
  </si>
  <si>
    <t>5.2.</t>
  </si>
  <si>
    <t xml:space="preserve">Проведение мероприятий по предупреждению и ликвидации болезней животных, их лечению, защите населения от болезней, общих для человека и животных </t>
  </si>
  <si>
    <t xml:space="preserve">Организация мероприятий при осуществлении деятельности по обращению с животными без владельцев
</t>
  </si>
  <si>
    <t xml:space="preserve">представление субсидий в целях возмещения затрат на коммунальные услуги при производстве сельскохозяйственной продукции </t>
  </si>
  <si>
    <r>
      <rPr>
        <u/>
        <sz val="12"/>
        <rFont val="Times New Roman"/>
        <family val="1"/>
        <charset val="204"/>
      </rPr>
      <t>Основное мероприятие</t>
    </r>
    <r>
      <rPr>
        <sz val="12"/>
        <rFont val="Times New Roman"/>
        <family val="1"/>
        <charset val="204"/>
      </rPr>
      <t xml:space="preserve"> "Государственная поддержка  животноводства"</t>
    </r>
  </si>
  <si>
    <r>
      <rPr>
        <u/>
        <sz val="12"/>
        <rFont val="Times New Roman"/>
        <family val="1"/>
        <charset val="204"/>
      </rPr>
      <t>Основное мероприятие</t>
    </r>
    <r>
      <rPr>
        <sz val="12"/>
        <rFont val="Times New Roman"/>
        <family val="1"/>
        <charset val="204"/>
      </rPr>
      <t xml:space="preserve"> "Государственная поддержка растениеводства "</t>
    </r>
  </si>
  <si>
    <r>
      <rPr>
        <u/>
        <sz val="12"/>
        <rFont val="Times New Roman"/>
        <family val="1"/>
        <charset val="204"/>
      </rPr>
      <t>Основное мероприятие</t>
    </r>
    <r>
      <rPr>
        <sz val="12"/>
        <rFont val="Times New Roman"/>
        <family val="1"/>
        <charset val="204"/>
      </rPr>
      <t xml:space="preserve">  "Государственная поддержка развития рыбохозяйственного комплекса" </t>
    </r>
  </si>
  <si>
    <r>
      <rPr>
        <u/>
        <sz val="12"/>
        <rFont val="Times New Roman"/>
        <family val="1"/>
        <charset val="204"/>
      </rPr>
      <t>Основное мероприятие</t>
    </r>
    <r>
      <rPr>
        <sz val="12"/>
        <rFont val="Times New Roman"/>
        <family val="1"/>
        <charset val="204"/>
      </rPr>
      <t xml:space="preserve"> "Развитие системы заготовки и переработки дикоросов"</t>
    </r>
  </si>
  <si>
    <r>
      <rPr>
        <u/>
        <sz val="12"/>
        <rFont val="Times New Roman"/>
        <family val="1"/>
        <charset val="204"/>
      </rPr>
      <t xml:space="preserve">Основное мероприятие </t>
    </r>
    <r>
      <rPr>
        <sz val="12"/>
        <rFont val="Times New Roman"/>
        <family val="1"/>
        <charset val="204"/>
      </rPr>
      <t>"Обеспечение стабильной благополучной эпизоотической обстановки в Белоярском районе и защита населения от болезней, общих для человека и животных"</t>
    </r>
  </si>
  <si>
    <r>
      <rPr>
        <u/>
        <sz val="12"/>
        <rFont val="Times New Roman"/>
        <family val="1"/>
        <charset val="204"/>
      </rPr>
      <t>Основное мероприятие</t>
    </r>
    <r>
      <rPr>
        <sz val="12"/>
        <rFont val="Times New Roman"/>
        <family val="1"/>
        <charset val="204"/>
      </rPr>
      <t xml:space="preserve"> "Финансовая поддержка сельскохозяйственных товаропроизводителей"
в т.ч.:</t>
    </r>
  </si>
  <si>
    <t>Количество оказанных услуг по содержанию животных без владельцев в приютах для животных</t>
  </si>
  <si>
    <r>
      <rPr>
        <u/>
        <sz val="12"/>
        <rFont val="Times New Roman"/>
        <family val="1"/>
        <charset val="204"/>
      </rPr>
      <t xml:space="preserve">Основное мероприятие </t>
    </r>
    <r>
      <rPr>
        <sz val="12"/>
        <rFont val="Times New Roman"/>
        <family val="1"/>
        <charset val="204"/>
      </rPr>
      <t>"Благоустройство дворовых территорий поселений Белоярского района"</t>
    </r>
  </si>
  <si>
    <r>
      <rPr>
        <u/>
        <sz val="12"/>
        <rFont val="Times New Roman"/>
        <family val="1"/>
        <charset val="204"/>
      </rPr>
      <t>Основное мероприятие</t>
    </r>
    <r>
      <rPr>
        <sz val="12"/>
        <rFont val="Times New Roman"/>
        <family val="1"/>
        <charset val="204"/>
      </rPr>
      <t xml:space="preserve"> "Благоустройство общественных территорий городского и сельских поселений  Белоярского района"</t>
    </r>
  </si>
  <si>
    <r>
      <rPr>
        <u/>
        <sz val="12"/>
        <rFont val="Times New Roman"/>
        <family val="1"/>
        <charset val="204"/>
      </rPr>
      <t>Основное мероприятие</t>
    </r>
    <r>
      <rPr>
        <sz val="12"/>
        <rFont val="Times New Roman"/>
        <family val="1"/>
        <charset val="204"/>
      </rPr>
      <t xml:space="preserve"> "Региональны проект "Формирование комфортной городской среды"</t>
    </r>
  </si>
  <si>
    <t>«Формирование современной городской среды на 2018-2024 годы»</t>
  </si>
  <si>
    <t>БУ ХМАО-Югры "Белоярская районная больница"</t>
  </si>
  <si>
    <t>Доля немуниципальных организаций (коммерческих, некоммерческих), в том числе социально-ориентированных некоммерческих организаций, представляющих услуги в сфере физической культуры и спорта, в общем числе организаций, предоставляющих услуги в сфере физической культуры и спорта</t>
  </si>
  <si>
    <t>Доля граждан, получивших услуги в немуниципальных организациях (коммерческих, некоммерческих), в том числе социально ориентированных некоммерческих организаций, в общем числе граждан, получивших услуги в сфере физической культуры и спорта</t>
  </si>
  <si>
    <t>Общая численность граждан, вовлеченных центрами (сообществами, объединениями) поддержки добровольчества (волонтерства) на базе образовательных организаций, некоммерческих организаций, государственных и муниципальных учреждений, в добровольческую (волонтерскую) деятельность</t>
  </si>
  <si>
    <t>Обеспечение выполнения полномочий и функций Комитета  по делам молодежи, физической  культуре и спорту администрации Белоярского района</t>
  </si>
  <si>
    <r>
      <rPr>
        <u/>
        <sz val="12"/>
        <rFont val="Times New Roman"/>
        <family val="1"/>
        <charset val="204"/>
      </rPr>
      <t>Основное меропритие</t>
    </r>
    <r>
      <rPr>
        <sz val="12"/>
        <rFont val="Times New Roman"/>
        <family val="1"/>
        <charset val="204"/>
      </rPr>
      <t xml:space="preserve"> "Развитие системы общего образования"</t>
    </r>
  </si>
  <si>
    <r>
      <rPr>
        <u/>
        <sz val="12"/>
        <rFont val="Times New Roman"/>
        <family val="1"/>
        <charset val="204"/>
      </rPr>
      <t>Основное мероприятие</t>
    </r>
    <r>
      <rPr>
        <sz val="12"/>
        <rFont val="Times New Roman"/>
        <family val="1"/>
        <charset val="204"/>
      </rPr>
      <t xml:space="preserve"> "Развитие системы дополнительного образования детей"</t>
    </r>
  </si>
  <si>
    <r>
      <rPr>
        <u/>
        <sz val="12"/>
        <rFont val="Times New Roman"/>
        <family val="1"/>
        <charset val="204"/>
      </rPr>
      <t>Основное мероприятие</t>
    </r>
    <r>
      <rPr>
        <sz val="12"/>
        <rFont val="Times New Roman"/>
        <family val="1"/>
        <charset val="204"/>
      </rPr>
      <t xml:space="preserve"> "Организация отдыха детей в каникулярное время на базе образовательных учреждений"</t>
    </r>
  </si>
  <si>
    <r>
      <rPr>
        <u/>
        <sz val="12"/>
        <rFont val="Times New Roman"/>
        <family val="1"/>
        <charset val="204"/>
      </rPr>
      <t>Основное мероприятие</t>
    </r>
    <r>
      <rPr>
        <sz val="12"/>
        <rFont val="Times New Roman"/>
        <family val="1"/>
        <charset val="204"/>
      </rPr>
      <t xml:space="preserve"> "Содействие развитию негосударственного сектора в сфере образования"</t>
    </r>
  </si>
  <si>
    <r>
      <rPr>
        <u/>
        <sz val="12"/>
        <rFont val="Times New Roman"/>
        <family val="1"/>
        <charset val="204"/>
      </rPr>
      <t xml:space="preserve">Основное мероприятие </t>
    </r>
    <r>
      <rPr>
        <sz val="12"/>
        <rFont val="Times New Roman"/>
        <family val="1"/>
        <charset val="204"/>
      </rPr>
      <t>"Развитие муниципальной системы оценки качества образования"</t>
    </r>
  </si>
  <si>
    <r>
      <rPr>
        <u/>
        <sz val="12"/>
        <rFont val="Times New Roman"/>
        <family val="1"/>
        <charset val="204"/>
      </rPr>
      <t>Основное мероприятие</t>
    </r>
    <r>
      <rPr>
        <sz val="12"/>
        <rFont val="Times New Roman"/>
        <family val="1"/>
        <charset val="204"/>
      </rPr>
      <t xml:space="preserve"> "Обеспечение функций управления в сфере образования"</t>
    </r>
  </si>
  <si>
    <r>
      <rPr>
        <u/>
        <sz val="12"/>
        <rFont val="Times New Roman"/>
        <family val="1"/>
        <charset val="204"/>
      </rPr>
      <t xml:space="preserve">Основное мероприятие </t>
    </r>
    <r>
      <rPr>
        <sz val="12"/>
        <rFont val="Times New Roman"/>
        <family val="1"/>
        <charset val="204"/>
      </rPr>
      <t>"Обеспечение комплексной безопасности образовательных учреждений и комфортных условий образовательного процесса"</t>
    </r>
  </si>
  <si>
    <t xml:space="preserve">Средняя общеобразовательная  школа  в   г. Белоярский </t>
  </si>
  <si>
    <t>3.3.2.</t>
  </si>
  <si>
    <t>3.4.1.</t>
  </si>
  <si>
    <t>Предоставление субсидий юридическим лицам (за исключением государственных (муниципальных) учреждений), индивидуальным предпринимателям, оказывающим услуги по организации питания в общеобразовательных организациях на территории Белоярского района, в целях возмещения затрат в период введения ограничительных мер, направленных на профилактику и устранение последствий распространения новой коронавирусной инфекции (COVID-19) в 2020 году</t>
  </si>
  <si>
    <r>
      <rPr>
        <u/>
        <sz val="12"/>
        <rFont val="Times New Roman"/>
        <family val="1"/>
        <charset val="204"/>
      </rPr>
      <t>Основное мероприятие</t>
    </r>
    <r>
      <rPr>
        <sz val="12"/>
        <rFont val="Times New Roman"/>
        <family val="1"/>
        <charset val="204"/>
      </rPr>
      <t xml:space="preserve"> "Развитие материально-технической базы сферы образования"</t>
    </r>
  </si>
  <si>
    <r>
      <rPr>
        <u/>
        <sz val="12"/>
        <rFont val="Times New Roman"/>
        <family val="1"/>
        <charset val="204"/>
      </rPr>
      <t>Основное мероприятие</t>
    </r>
    <r>
      <rPr>
        <sz val="12"/>
        <rFont val="Times New Roman"/>
        <family val="1"/>
        <charset val="204"/>
      </rPr>
      <t xml:space="preserve"> "Поддержка предприятий (индивидуальных предпринимателей), оказывающих услуги по организации питания в общеобразовательных организациях на территории Белоярского района"</t>
    </r>
  </si>
  <si>
    <t>1.12.</t>
  </si>
  <si>
    <t>1.13.</t>
  </si>
  <si>
    <t>Итоги государственной итоговой аттестации 2020 года</t>
  </si>
  <si>
    <t>в 2019 году - 80, фин-я нет, за счет чего рост?</t>
  </si>
  <si>
    <t>Соотношение среднесписочной численности работников юридических лиц и индивидуальных предпринимателей, оказывающих услуги по организации питания в общеобразовательных организациях в 2020 году к уровню 2019 года, %</t>
  </si>
  <si>
    <t>Число созданных новых мест в общеобразовательных учреждениях, соответствующих современным условиям обучения общего образования (единиц)</t>
  </si>
  <si>
    <t>3.6.</t>
  </si>
  <si>
    <t>3.7.</t>
  </si>
  <si>
    <t>Отчеты получателей субсидий</t>
  </si>
  <si>
    <r>
      <rPr>
        <u/>
        <sz val="12"/>
        <rFont val="Times New Roman"/>
        <family val="1"/>
        <charset val="204"/>
      </rPr>
      <t xml:space="preserve">Основное мероприятие </t>
    </r>
    <r>
      <rPr>
        <sz val="12"/>
        <rFont val="Times New Roman"/>
        <family val="1"/>
        <charset val="204"/>
      </rPr>
      <t xml:space="preserve">"Развитие библиотечного дела" </t>
    </r>
  </si>
  <si>
    <r>
      <rPr>
        <u/>
        <sz val="12"/>
        <rFont val="Times New Roman"/>
        <family val="1"/>
        <charset val="204"/>
      </rPr>
      <t>Основное мероприятие</t>
    </r>
    <r>
      <rPr>
        <sz val="12"/>
        <rFont val="Times New Roman"/>
        <family val="1"/>
        <charset val="204"/>
      </rPr>
      <t xml:space="preserve"> "Развитие выставочного дела" </t>
    </r>
  </si>
  <si>
    <r>
      <rPr>
        <u/>
        <sz val="12"/>
        <rFont val="Times New Roman"/>
        <family val="1"/>
        <charset val="204"/>
      </rPr>
      <t>Основное мероприятие</t>
    </r>
    <r>
      <rPr>
        <sz val="12"/>
        <rFont val="Times New Roman"/>
        <family val="1"/>
        <charset val="204"/>
      </rPr>
      <t xml:space="preserve"> "Развитие системы дополнительного образования в области культуры"</t>
    </r>
  </si>
  <si>
    <r>
      <rPr>
        <u/>
        <sz val="12"/>
        <rFont val="Times New Roman"/>
        <family val="1"/>
        <charset val="204"/>
      </rPr>
      <t xml:space="preserve">Основное мероприятие </t>
    </r>
    <r>
      <rPr>
        <sz val="12"/>
        <rFont val="Times New Roman"/>
        <family val="1"/>
        <charset val="204"/>
      </rPr>
      <t>"Развитие культурного разнообразия"</t>
    </r>
  </si>
  <si>
    <r>
      <rPr>
        <u/>
        <sz val="12"/>
        <rFont val="Times New Roman"/>
        <family val="1"/>
        <charset val="204"/>
      </rPr>
      <t>Основное мероприятие</t>
    </r>
    <r>
      <rPr>
        <sz val="12"/>
        <rFont val="Times New Roman"/>
        <family val="1"/>
        <charset val="204"/>
      </rPr>
      <t xml:space="preserve"> "Поддержка средств массовой информации"</t>
    </r>
  </si>
  <si>
    <r>
      <rPr>
        <u/>
        <sz val="12"/>
        <rFont val="Times New Roman"/>
        <family val="1"/>
        <charset val="204"/>
      </rPr>
      <t>Основное мероприятие</t>
    </r>
    <r>
      <rPr>
        <sz val="12"/>
        <rFont val="Times New Roman"/>
        <family val="1"/>
        <charset val="204"/>
      </rPr>
      <t xml:space="preserve"> "Обеспечение исполнения мероприятий муниципальной программы"</t>
    </r>
  </si>
  <si>
    <r>
      <rPr>
        <u/>
        <sz val="12"/>
        <rFont val="Times New Roman"/>
        <family val="1"/>
        <charset val="204"/>
      </rPr>
      <t>Основное мероприятие</t>
    </r>
    <r>
      <rPr>
        <sz val="12"/>
        <rFont val="Times New Roman"/>
        <family val="1"/>
        <charset val="204"/>
      </rPr>
      <t xml:space="preserve"> "Федеральный проект "Содействие занятости женщин - создание условий дошкольного образования для детей в возрасте до трех лет" </t>
    </r>
  </si>
  <si>
    <r>
      <rPr>
        <u/>
        <sz val="12"/>
        <rFont val="Times New Roman"/>
        <family val="1"/>
        <charset val="204"/>
      </rPr>
      <t>Основное мероприятие</t>
    </r>
    <r>
      <rPr>
        <sz val="12"/>
        <rFont val="Times New Roman"/>
        <family val="1"/>
        <charset val="204"/>
      </rPr>
      <t xml:space="preserve"> "Укрепление материально-технической базы учреждений культуры"</t>
    </r>
  </si>
  <si>
    <r>
      <rPr>
        <u/>
        <sz val="12"/>
        <rFont val="Times New Roman"/>
        <family val="1"/>
        <charset val="204"/>
      </rPr>
      <t xml:space="preserve">Основное мероприятие </t>
    </r>
    <r>
      <rPr>
        <sz val="12"/>
        <rFont val="Times New Roman"/>
        <family val="1"/>
        <charset val="204"/>
      </rPr>
      <t xml:space="preserve">"Создание благоприятных условий  для жизнедеятельности" </t>
    </r>
  </si>
  <si>
    <t>Приобретение бензинового снегоуборщика, триммера</t>
  </si>
  <si>
    <r>
      <t xml:space="preserve">Основное мероприятие </t>
    </r>
    <r>
      <rPr>
        <sz val="12"/>
        <rFont val="Times New Roman"/>
        <family val="1"/>
        <charset val="204"/>
      </rPr>
      <t xml:space="preserve"> "Укрепление материально-технической базы учреждений физической культуры и спорта"</t>
    </r>
    <r>
      <rPr>
        <u/>
        <sz val="12"/>
        <rFont val="Times New Roman"/>
        <family val="1"/>
        <charset val="204"/>
      </rPr>
      <t xml:space="preserve"> </t>
    </r>
  </si>
  <si>
    <r>
      <rPr>
        <u/>
        <sz val="12"/>
        <rFont val="Times New Roman"/>
        <family val="1"/>
        <charset val="204"/>
      </rPr>
      <t>Основное мероприятие</t>
    </r>
    <r>
      <rPr>
        <sz val="12"/>
        <rFont val="Times New Roman"/>
        <family val="1"/>
        <charset val="204"/>
      </rPr>
      <t xml:space="preserve"> "Развитие материально-технической базы организаций отдыха"</t>
    </r>
  </si>
  <si>
    <t>Годовые отчеты учреждений культуры (* 20 310 просмотров мероприятий)</t>
  </si>
  <si>
    <t>Годовые отчеты учреждений культуры (*25 890 просмотров мероприятий)</t>
  </si>
  <si>
    <t>Решение экспертного совета Конкурса на предоставление субсидий социально ориентированным некоммерческим организациям, не являющимся государственными (муниципальными) учреждениями, на реализацию социально значимых мероприятий в Белоярском районе от 7.12.2020 г.</t>
  </si>
  <si>
    <t xml:space="preserve"> Протоколы общеобразовтельных учреждений </t>
  </si>
  <si>
    <t xml:space="preserve">Итоговый протокол конкурса программ и проектов по гражданско-патриотическому и духовно-нравственному воспитанию детей и молодежи в 2020 году в Белоярском районе </t>
  </si>
  <si>
    <t>Отчет Комитета по образованию администрации Белоярского района;   Отчет Комитета по делам молодежи, физической культуре и спорта</t>
  </si>
  <si>
    <t>тыс.кв.м.</t>
  </si>
  <si>
    <t>Объем ввода жилья</t>
  </si>
  <si>
    <t>Общая площадь жилых помещений, приходящаяся в среднем на одного жителя</t>
  </si>
  <si>
    <t>Доля населения, получившего жилые помещения и улучшившие жилищные условия, в общей численности населения, состоящего на учете в качестве нуждающегося в жилых помещениях</t>
  </si>
  <si>
    <t>Исполнение расходных обязательств по предоставлению субсидий  из бюджета  Белоярского района бюджетам поселений в целях софинансирования расходных обязательств, возникающих при выполнении полномочий в области жилищного строительства</t>
  </si>
  <si>
    <t>Обеспеченность муниципальных образований Белоярского района градостроительной документацией</t>
  </si>
  <si>
    <t>Доля границ территориальных зон и границ населенных пунктов, поставленных на кадастровый учет</t>
  </si>
  <si>
    <t>Доля муниципальных услуг в электронном виде в общем количестве предоставленных услуг по выдаче разрешения на строительство</t>
  </si>
  <si>
    <t>семья</t>
  </si>
  <si>
    <t>Количество квадратных метров расселенного непригодного для проживания жилищного фонда</t>
  </si>
  <si>
    <t>Количество граждан, проживающих и зарегистрированных в приспособленном для проживания строении, улучшивших жилищные условия</t>
  </si>
  <si>
    <t>Количество молодых семей, улучшивших жилищные условия в соответствии с муниципальной программой</t>
  </si>
  <si>
    <t>Доля утвержденных документов территориального планирования и градостроительного зонирования, соответствующих установленным требованиям</t>
  </si>
  <si>
    <t>Количество граждан, расселенных из непригодного для проживания жилищного фонда</t>
  </si>
  <si>
    <t>Количество населения, вовлеченного в мероприятия по очистке береговой полосы водных объектов (нарастающим итогом)</t>
  </si>
  <si>
    <t>1.1.1.1.</t>
  </si>
  <si>
    <t xml:space="preserve">"Развитие малого и среднего предпринимательства и туризма в Белоярском районе на 2019 – 2024 годы" </t>
  </si>
  <si>
    <t>Подпрограмма  1 "Развитие малого и среднего предпринимательства в Белоярском районе"</t>
  </si>
  <si>
    <t>Основное мероприятие "Содействие развитию малого и среднего предпринимательства в Белоярском районе"</t>
  </si>
  <si>
    <t>Подпрограмма 2 "Развитие туризма в Белоярском районе"</t>
  </si>
  <si>
    <t>Предоставление субсидий юридическим лицам (за исключением государственных (муниципальных) учреждений), индивидуальным предпринимателям, а также физическим лицам, оказывающим гостиничные услуги на территории Белоярского района, в целях финансового обеспечения затрат в связи с введением ограничительных мер, направленных на профилактику и устранение последствий распространения новой коронавирусной инфекции (COVID-19), а также направленных на устранение последствий распространения новой коронавирусной инфекции (COVID-19) в связи с дополнительными мерами по предотвращению завоза и распространения новой коронавирусной инфекции, вызванной COVID-19, в  Ханты-Мансийском автономном округе –Югре"</t>
  </si>
  <si>
    <t>"Развитие образования Белоярского района на 2019 – 2024 годы"</t>
  </si>
  <si>
    <t>Подпрограмма 1 "Общее образование. Дополнительное образование детей"</t>
  </si>
  <si>
    <t>Подпрограмма 2 "Система оценки качества образования и информационная прозрачность системы образования"</t>
  </si>
  <si>
    <t>Подпрограмма 3 "Ресурсное обеспечение системы образования"</t>
  </si>
  <si>
    <t>"Развитие социальной политики на территории Белоярского района в 2020-2024 годах"</t>
  </si>
  <si>
    <t>Подпрограмма 1  "Реализация мероприятий социальной политики на территории Белоярского района"</t>
  </si>
  <si>
    <t>Подпрограмма 2 "Поддержка социально ориентированных некоммерческих организаций"</t>
  </si>
  <si>
    <t>Подпрограмма 3 "Обеспечение реализации муниципальной программы"</t>
  </si>
  <si>
    <t xml:space="preserve">"Доступная среда на 2019 - 2024 годы" </t>
  </si>
  <si>
    <t>Основное мероприятие "Создание благоприятных условий  для жизнедеятельности"</t>
  </si>
  <si>
    <t>Оформление подписки  на газету "Белоярские    вести" для инвалидов  1группы</t>
  </si>
  <si>
    <t xml:space="preserve">"Развитие культуры Белоярского района на 2019 – 2024 годы" </t>
  </si>
  <si>
    <t>Подпрограмма 1 "Повышение качества культурных услуг, предоставляемых в области библиотечного, выставочного дела".</t>
  </si>
  <si>
    <t xml:space="preserve">Проведение национального праздника "День рыбака" </t>
  </si>
  <si>
    <t>Подпрограмма 2 "Реализация творческого потенциала жителей Белоярского района".</t>
  </si>
  <si>
    <t>Проведение конкурса пианистов "Волшебные клавиши"</t>
  </si>
  <si>
    <t>Конкурс творчества юных живописцев "Мастерская солнца"</t>
  </si>
  <si>
    <t>Зональная выставка- конкурс "Славянские узоры"</t>
  </si>
  <si>
    <t xml:space="preserve">Организация и проведение Международного фестиваля-конкурса коренных народов мира "Сияние Севера" </t>
  </si>
  <si>
    <t>Подпрограмма 3 "Создание условий для информационного обеспечения населения Белоярского района посредством печатных средств массовой информации, а также в теле- эфире".</t>
  </si>
  <si>
    <t>Подпрограмма 4 "Создание условий для реализации мероприятий муниципальной программы".</t>
  </si>
  <si>
    <t>Подпрограмма 5 "Развитие отраслевой инфраструктуры".</t>
  </si>
  <si>
    <t>Подпрограмма 6 "Формирование доступной среды жизнедеятельности для инвалидов и других маломобильных групп населения в учреждениях культуры".</t>
  </si>
  <si>
    <t>"Развитие физической культуры, спорта и молодежной политики на территории  Белоярского района  на 2019 – 2024 годы"</t>
  </si>
  <si>
    <t>Подпрограмма 1 "Развитие физической культуры и массового спорта"</t>
  </si>
  <si>
    <t>Основное мероприятие "Создание условий для удовлетворения потребности населения Белоярского района в оказании услуг в сфере физической культуры и спорта"</t>
  </si>
  <si>
    <t xml:space="preserve">Обеспечение деятельности муниципального автономного учреждения физической культуры и спорта Белоярского района "Дворец спорта"  * </t>
  </si>
  <si>
    <t xml:space="preserve">Основное мероприятие "Дополнительное образование детей в сфере физической культуры и спорта" </t>
  </si>
  <si>
    <t>Подпрограмма 2 "Организация и осуществление мероприятий по работе с детьми и молодежью"</t>
  </si>
  <si>
    <t>Основное мероприятие "Обеспечение реализации мероприятий по работе с детьми и молодежью"</t>
  </si>
  <si>
    <t>Основное мероприятие "Содействие занятости молодежи"</t>
  </si>
  <si>
    <t>Обеспечение деятельности муниципального казенного учреждения Белоярского района "Молодежный центр "Спутник" (далее - МКУ МЦ "Спутник")</t>
  </si>
  <si>
    <t>Подпрограмма 3 "Организация отдыха и оздоровления детей"</t>
  </si>
  <si>
    <t>Основное мероприятие "Организация отдыха и оздоровления детей в оздоровительных учреждениях различных типов"</t>
  </si>
  <si>
    <t>Организация работы в клубах по месту  жительства на базе молодежных клубов МКУ МЦ "Спутник" в каникулярное время</t>
  </si>
  <si>
    <t xml:space="preserve">Обеспечение деятельности муниципального автономного учреждения физической культуры и спорта Белоярского района  "База спорта и отдыха "Северянка" </t>
  </si>
  <si>
    <t xml:space="preserve">Основное мероприятие "Создание условий для организации отдыха и оздоровления детей"       </t>
  </si>
  <si>
    <t>Строительство бальнеологического корпуса на базе МАУ "База спорта и отдыха "Северянка"</t>
  </si>
  <si>
    <t>Подпрограмма 4 "Обеспечение реализации муниципальной программы"</t>
  </si>
  <si>
    <t>Основное мероприятие "Обеспечение функций управления в сфере физической культуры, спорта и молодежной политики "</t>
  </si>
  <si>
    <t>Подпрограмма  5 "Формирование доступной среды для инвалидов и других маломобильных групп населения в подведомственных учреждениях"</t>
  </si>
  <si>
    <t>"Повышение эффективности деятельности органов местного самоуправления Белоярского района на 2019-2024 годы"</t>
  </si>
  <si>
    <t>Подпрограмма 1 "Функционирование органов местного самоуправления Белоярского района"</t>
  </si>
  <si>
    <t>Основное мероприятие "Обеспечение выполнения полномочий  органов местного самоуправления"</t>
  </si>
  <si>
    <t>Подпрограмма 2 "Развитие муниципальной службы в Белоярском районе"</t>
  </si>
  <si>
    <t>Основное мероприятие "Создание условий для развития и совершенствования муниципальной службы"</t>
  </si>
  <si>
    <t>Проведение ежегодного конкурса "Лучший муниципальный служащий органов местного самоуправления Белоярского района"</t>
  </si>
  <si>
    <t>Подпрограмма 3 "Развитие форм непосредственного осуществления населением местного самоуправления на территории Белоярского района"</t>
  </si>
  <si>
    <t xml:space="preserve">Основное мероприятие "Обеспечение взаимодействия с политическими партиями, избирательными комиссиями, законодательными (представительными) органами государственной власти и местного самоуправления в сфере  регионального развития и содействия развитию местного самоуправления в Белоярском районе, прогноза  общественно-политической ситуации" </t>
  </si>
  <si>
    <t>"Развитие агропромышленного комплекса на 2019 – 2024 годы"</t>
  </si>
  <si>
    <t xml:space="preserve">"Укрепление межнационального и межконфессионального согласия, профилактика экстремизма на 2019 - 2024 годы" </t>
  </si>
  <si>
    <t>Основное мероприятие "Укрепление межнационального и межконфессионального согласия"</t>
  </si>
  <si>
    <t>Создание и поддержка деятельности центров национальных культур, домов дружбы народов, центров межнационального сотрудничества, центров этнокультурного развития, этнокультурных комплексов (Организация и проведение национальных праздников "День оленевода", "День рыбака")*</t>
  </si>
  <si>
    <t>Основное мероприятие "Участие в профилактике экстремизма, а также в минимизации и (или) ликвидации последствий проявлений экстремизма на территории Белоярского района"</t>
  </si>
  <si>
    <t>"Социально-экономическое развитие коренных малочисленных народов Севера на территории Белоярского района на 2019-2024 годы"</t>
  </si>
  <si>
    <t>Основное мероприятие "Государственная поддержка юридических и физических лиц из числа коренных малочисленных народов, ведущих традиционный образ жизни и осуществляющих традиционную хозяйственную деятельность"</t>
  </si>
  <si>
    <t xml:space="preserve">Основное мероприятие " Содействие в проведении мероприятий, направленных на сохранение культурного наследия коренных малочисленных народов" </t>
  </si>
  <si>
    <t xml:space="preserve"> "Обеспечение доступным и комфортным жильем жителей Белоярского района в 2019 – 2024 годах"</t>
  </si>
  <si>
    <t>Подпрограмма 1   "Содействие развитию жилищного строительства на территории Белоярского района"</t>
  </si>
  <si>
    <t xml:space="preserve">Основное мероприятие "Строительство и приобретение жилья" </t>
  </si>
  <si>
    <t>Основное мероприятие "Проектирование и строительство систем инженерной инфраструктуры в целях обеспечения инженерной подготовки земельных участков для жилищного строительства "</t>
  </si>
  <si>
    <t>Подпрограмма 2 "Градостроительная деятельность на территории  Белоярского района"</t>
  </si>
  <si>
    <t>Основное мероприятие "Обеспечение градостроительной деятельности на территории Белоярского района"</t>
  </si>
  <si>
    <t>Подпрограмма 3 "Улучшение жилищных условий населения Белоярского района"</t>
  </si>
  <si>
    <t xml:space="preserve">Основное мероприятие "Обеспечение жильем молодых семей государственной программы Российской Федерации "Обеспечение доступным и комфортным жильем и коммунальными услугами граждан Российской Федерации" </t>
  </si>
  <si>
    <t>Подпрограмма 4 "Переселение граждан из аварийного жилищного фонда"</t>
  </si>
  <si>
    <t>Основное мероприятие "Региональный проект "Обеспечение устойчивого сокращения непригодного для проживания жилищного фонда""</t>
  </si>
  <si>
    <t>"Развитие жилищно-коммунального комплекса и повышение энергетической эффективности в Белоярском районе на 2019 – 2024 годы"</t>
  </si>
  <si>
    <t>Подпрограмма 1 "Модернизация и реформирование жилищно-коммунального комплекса Белоярского района"</t>
  </si>
  <si>
    <t>Основное мероприятие "Реконструкция, расширение, модернизация, строительство и капитальный ремонт объектов коммунального комплекса"</t>
  </si>
  <si>
    <t>Основное мероприятие "Предоставление субсидии на возмещение недополученных доходов организациям, осуществляющим реализацию сжиженного газа населению на территории сельских поселений Белоярского района"</t>
  </si>
  <si>
    <t>Основное мероприятие "Предоставление субсидий  в целях возмещения части недополученных доходов в связи с реализацией  электрической энергии в зоне децентрализованного электроснабжения"</t>
  </si>
  <si>
    <t>Основное мероприятие "Компенсация транспортных расходов, предусмотренная в соответствии с государственной поддержкой досрочного завоза продукции (товаров)"</t>
  </si>
  <si>
    <t xml:space="preserve">Подпрограмма 2 "Энергосбережение и повышение энергетической эффективности" </t>
  </si>
  <si>
    <t>Основное мероприятие "Обеспечение мероприятий по энергосбережению и повышению энергетической эффективности"</t>
  </si>
  <si>
    <t xml:space="preserve">Подпрограмма 3 "Проведение капитального ремонта многоквартирных домов" </t>
  </si>
  <si>
    <t>Основное мероприятие "Содействие проведению капитального ремонта многоквартирных домов"</t>
  </si>
  <si>
    <t>Подпрограмма 4 "Обеспечение  благоустройства  территории городского поселения Белоярский"</t>
  </si>
  <si>
    <t>Основное мероприятие "Организация благоустройства и озеленения территории городского поселения Белоярский"</t>
  </si>
  <si>
    <t>Основное мероприятие "Техническая эксплуатация, содержание, ремонт и организация энергоснабжения сети уличного освещения на территории городского поселения Белоярский"</t>
  </si>
  <si>
    <t>Основное мероприятие "Содержание и благоустройство межпоселенческих мест захоронений на территории Белоярского района"</t>
  </si>
  <si>
    <t xml:space="preserve">"Профилактика терроризма и  правонарушений в сфере общественного порядка в  Белоярском районе на 2019 – 2024 годы" </t>
  </si>
  <si>
    <t>Основное мероприятие "Совершенствование системы профилактики терроризма и правонарушений в сфере общественного порядка "</t>
  </si>
  <si>
    <t>Организация и проведение мероприятий посвященных памятной дате "День солидарности в борьбе с терроризмом"</t>
  </si>
  <si>
    <t>Основное мероприятие "Осуществление отдельного государственного полномочия"</t>
  </si>
  <si>
    <t>"Защита населения от чрезвычайных ситуаций, обеспечение пожарной безопасности объектов муниципальной собственности и безопасности людей на водных объектах на 2019 - 2024 годы"</t>
  </si>
  <si>
    <t>Подпрограмма 1 "Укрепление пожарной безопасности"</t>
  </si>
  <si>
    <t>Основное мероприятие "Мероприятия по обеспечению первичных мер пожарной безопасности в городском поселении Белоярский"</t>
  </si>
  <si>
    <t>Подпрограмма 2 "Организация и осуществление мероприятий по гражданской обороне, защите населения от чрезвычайных ситуаций природного и техногенного характера, обеспечение безопасности людей на водных объектах"</t>
  </si>
  <si>
    <t>Основное мероприятие "Пополнение и обеспечение сохранности созданных резервов (запасов) материальных ресурсов для ликвидации последствий чрезвычайных ситуаций и в целях гражданской обороны"</t>
  </si>
  <si>
    <t>Основное мероприятие "Мероприятия по гражданской обороне и защите населения Белоярского района от чрезвычайных ситуаций природного и техногенного характера"</t>
  </si>
  <si>
    <t>Основное мероприятие "Организация осуществления мероприятий по проведению дезинсекции и дератизации"</t>
  </si>
  <si>
    <t>Основное мероприятие "Обеспечение безопасности людей на водных объекта"</t>
  </si>
  <si>
    <t>Основное мероприятие "Создание условий для функционирования единой государственной системы предупреждения и ликвидации чрезвычайных ситуаций"</t>
  </si>
  <si>
    <t>Основное мероприятие "Построение и развитие аппаратно-программного комплекса "Безопасный город"</t>
  </si>
  <si>
    <t>"Охрана окружающей среды на 2019 - 2024 годы"</t>
  </si>
  <si>
    <t>Основное мероприятие "Развитие системы обращения с твердыми коммунальными отходами в Белоярском районе"</t>
  </si>
  <si>
    <t>Основное мероприятие "Ликвидация объектов накопленного экологического вреда окружающей среде"</t>
  </si>
  <si>
    <t xml:space="preserve">Основное мероприятие "Реализации мероприятий межпоселенческого характера по охране окружающей среды" </t>
  </si>
  <si>
    <t xml:space="preserve">Основное мероприятие "Развитие системы экологического образования, воспитание и формирование экологической культуры" </t>
  </si>
  <si>
    <t>Экологическое образование, воспитание и формирование экологической культуры, в том числе в области обращения с твердыми коммунальными отходами, проведение мероприятий, приуроченных к Международной экологической акции "Спасти и сохранить"</t>
  </si>
  <si>
    <t xml:space="preserve">"Управление муниципальным имуществом на 2019-2024 годы"
</t>
  </si>
  <si>
    <t>Основное мероприятие "Совершенствование системы управления муниципальным имуществом"</t>
  </si>
  <si>
    <t>Основное мероприятие "Управление и распоряжение земельными участками, находящимися в муниципальной собственности"</t>
  </si>
  <si>
    <t>Основное мероприятие "Обеспечение функций управления муниципальным имуществом"</t>
  </si>
  <si>
    <t>"Информационное общество на 2019-2024 годы"</t>
  </si>
  <si>
    <t>Основное мероприятие "Организация предоставления государственных  и муниципальных услуг"</t>
  </si>
  <si>
    <t>"Развитие транспортной системы Белоярского района"</t>
  </si>
  <si>
    <t>Подпрограмма 1 "Развитие, совершенствование сети автомобильных дорог в Белоярском районе"</t>
  </si>
  <si>
    <t>Подпрограмма 2 "Организация транспортного обслуживания населения Белоярского района"</t>
  </si>
  <si>
    <t>Подпрограмма 3 "Повышение безопасности дорожного движения  в Белоярском районе"</t>
  </si>
  <si>
    <t xml:space="preserve">"Управление муниципальными финансами в Белоярском районе на 2019-2024 годы" 
</t>
  </si>
  <si>
    <t>Подпрограмма 1 "Долгосрочное финансовое планирование и организация бюджетного процесса"</t>
  </si>
  <si>
    <t>Подпрограмма 2 "Совершенствование межбюджетных отношений"</t>
  </si>
  <si>
    <t>"Формирование современной городской среды на 2018 – 2024 годы"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</si>
</sst>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_-* #,##0.00_р_._-;\-* #,##0.00_р_._-;_-* &quot;-&quot;??_р_._-;_-@_-"/>
    <numFmt numFmtId="165" formatCode="_-* #,##0.0_р_._-;\-* #,##0.0_р_._-;_-* &quot;-&quot;?_р_._-;_-@_-"/>
    <numFmt numFmtId="166" formatCode="0.0"/>
    <numFmt numFmtId="167" formatCode="0.0%"/>
    <numFmt numFmtId="168" formatCode="_-* #,##0.0_р_._-;\-* #,##0.0_р_._-;_-* &quot;-&quot;_р_._-;_-@_-"/>
    <numFmt numFmtId="169" formatCode="0.000"/>
    <numFmt numFmtId="170" formatCode="#,##0.0"/>
    <numFmt numFmtId="171" formatCode="#,##0.000_ ;\-#,##0.000\ "/>
    <numFmt numFmtId="172" formatCode="_-* #,##0.0\ _₽_-;\-* #,##0.0\ _₽_-;_-* &quot;-&quot;?\ _₽_-;_-@_-"/>
  </numFmts>
  <fonts count="35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0.5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0.5"/>
      <name val="Calibri"/>
      <family val="2"/>
      <charset val="204"/>
      <scheme val="minor"/>
    </font>
    <font>
      <b/>
      <sz val="10.5"/>
      <name val="Times New Roman"/>
      <family val="1"/>
      <charset val="204"/>
    </font>
    <font>
      <sz val="10.5"/>
      <color rgb="FFFF0000"/>
      <name val="Times New Roman"/>
      <family val="1"/>
      <charset val="204"/>
    </font>
    <font>
      <b/>
      <sz val="10.5"/>
      <color rgb="FFFF0000"/>
      <name val="Times New Roman"/>
      <family val="1"/>
      <charset val="204"/>
    </font>
    <font>
      <sz val="12"/>
      <name val="Calibri"/>
      <family val="2"/>
      <charset val="204"/>
      <scheme val="minor"/>
    </font>
    <font>
      <sz val="14"/>
      <color rgb="FFFF0000"/>
      <name val="Times New Roman"/>
      <family val="1"/>
      <charset val="204"/>
    </font>
    <font>
      <sz val="10.5"/>
      <color rgb="FFFF0000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6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8"/>
      <color rgb="FFFF0000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20"/>
      <name val="Times New Roman"/>
      <family val="1"/>
      <charset val="204"/>
    </font>
    <font>
      <sz val="20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6"/>
      <name val="Times New Roman"/>
      <family val="1"/>
      <charset val="204"/>
    </font>
    <font>
      <u/>
      <sz val="12"/>
      <name val="Times New Roman"/>
      <family val="1"/>
      <charset val="204"/>
    </font>
    <font>
      <b/>
      <u/>
      <sz val="20"/>
      <name val="Times New Roman"/>
      <family val="1"/>
      <charset val="204"/>
    </font>
    <font>
      <b/>
      <sz val="14"/>
      <color rgb="FFFF0000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1">
    <xf numFmtId="0" fontId="0" fillId="0" borderId="0"/>
    <xf numFmtId="0" fontId="1" fillId="0" borderId="0">
      <alignment wrapText="1"/>
    </xf>
    <xf numFmtId="0" fontId="1" fillId="0" borderId="0"/>
    <xf numFmtId="9" fontId="2" fillId="0" borderId="0" applyFont="0" applyFill="0" applyBorder="0" applyAlignment="0" applyProtection="0"/>
    <xf numFmtId="0" fontId="5" fillId="0" borderId="0"/>
    <xf numFmtId="0" fontId="6" fillId="0" borderId="0"/>
    <xf numFmtId="0" fontId="7" fillId="0" borderId="0"/>
    <xf numFmtId="0" fontId="1" fillId="0" borderId="0"/>
    <xf numFmtId="0" fontId="1" fillId="0" borderId="0"/>
    <xf numFmtId="164" fontId="5" fillId="0" borderId="0" applyFont="0" applyFill="0" applyBorder="0" applyAlignment="0" applyProtection="0"/>
    <xf numFmtId="0" fontId="7" fillId="0" borderId="0"/>
  </cellStyleXfs>
  <cellXfs count="433">
    <xf numFmtId="0" fontId="0" fillId="0" borderId="0" xfId="0"/>
    <xf numFmtId="0" fontId="9" fillId="5" borderId="1" xfId="0" applyFont="1" applyFill="1" applyBorder="1" applyAlignment="1">
      <alignment horizontal="center" vertical="center"/>
    </xf>
    <xf numFmtId="0" fontId="8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12" fillId="0" borderId="0" xfId="0" applyFont="1"/>
    <xf numFmtId="0" fontId="13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vertical="center"/>
    </xf>
    <xf numFmtId="0" fontId="14" fillId="0" borderId="0" xfId="0" applyFont="1"/>
    <xf numFmtId="0" fontId="3" fillId="0" borderId="0" xfId="0" applyFont="1" applyAlignment="1">
      <alignment vertical="center"/>
    </xf>
    <xf numFmtId="0" fontId="14" fillId="5" borderId="0" xfId="0" applyFont="1" applyFill="1"/>
    <xf numFmtId="0" fontId="14" fillId="0" borderId="0" xfId="0" applyFont="1" applyFill="1" applyAlignment="1">
      <alignment vertical="center"/>
    </xf>
    <xf numFmtId="0" fontId="14" fillId="4" borderId="0" xfId="0" applyFont="1" applyFill="1" applyAlignment="1">
      <alignment vertical="center"/>
    </xf>
    <xf numFmtId="0" fontId="14" fillId="4" borderId="0" xfId="0" applyFont="1" applyFill="1"/>
    <xf numFmtId="0" fontId="3" fillId="4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 shrinkToFit="1"/>
    </xf>
    <xf numFmtId="167" fontId="3" fillId="0" borderId="1" xfId="3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0" fontId="9" fillId="5" borderId="2" xfId="0" applyFont="1" applyFill="1" applyBorder="1" applyAlignment="1">
      <alignment horizontal="center" vertical="center"/>
    </xf>
    <xf numFmtId="0" fontId="8" fillId="4" borderId="0" xfId="0" applyFont="1" applyFill="1"/>
    <xf numFmtId="0" fontId="10" fillId="4" borderId="0" xfId="0" applyFont="1" applyFill="1" applyBorder="1" applyAlignment="1">
      <alignment horizontal="center" vertical="center"/>
    </xf>
    <xf numFmtId="0" fontId="10" fillId="0" borderId="0" xfId="0" applyFont="1" applyBorder="1" applyAlignment="1">
      <alignment horizontal="left" vertical="center" wrapText="1" shrinkToFit="1"/>
    </xf>
    <xf numFmtId="0" fontId="10" fillId="0" borderId="0" xfId="0" applyFont="1" applyBorder="1" applyAlignment="1">
      <alignment horizontal="center" vertical="center"/>
    </xf>
    <xf numFmtId="167" fontId="10" fillId="0" borderId="0" xfId="3" applyNumberFormat="1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 shrinkToFit="1"/>
    </xf>
    <xf numFmtId="0" fontId="16" fillId="0" borderId="1" xfId="0" applyFont="1" applyBorder="1" applyAlignment="1">
      <alignment vertical="center" wrapText="1"/>
    </xf>
    <xf numFmtId="0" fontId="8" fillId="5" borderId="0" xfId="0" applyFont="1" applyFill="1"/>
    <xf numFmtId="0" fontId="8" fillId="4" borderId="0" xfId="0" applyFont="1" applyFill="1" applyAlignment="1">
      <alignment vertical="center"/>
    </xf>
    <xf numFmtId="0" fontId="17" fillId="0" borderId="1" xfId="0" applyFont="1" applyBorder="1" applyAlignment="1">
      <alignment horizontal="center" vertical="center" wrapText="1"/>
    </xf>
    <xf numFmtId="0" fontId="10" fillId="0" borderId="0" xfId="0" applyFont="1" applyFill="1" applyAlignment="1">
      <alignment vertical="center"/>
    </xf>
    <xf numFmtId="0" fontId="9" fillId="5" borderId="4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5" fillId="0" borderId="0" xfId="0" applyFont="1" applyBorder="1" applyAlignment="1">
      <alignment vertical="center" wrapText="1"/>
    </xf>
    <xf numFmtId="0" fontId="10" fillId="0" borderId="0" xfId="0" applyFont="1" applyFill="1" applyBorder="1" applyAlignment="1">
      <alignment horizontal="center" vertical="center" wrapText="1" shrinkToFit="1"/>
    </xf>
    <xf numFmtId="4" fontId="10" fillId="0" borderId="0" xfId="0" applyNumberFormat="1" applyFont="1" applyFill="1" applyBorder="1" applyAlignment="1">
      <alignment horizontal="center" vertical="center" wrapText="1" shrinkToFit="1"/>
    </xf>
    <xf numFmtId="16" fontId="3" fillId="4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 wrapText="1"/>
    </xf>
    <xf numFmtId="0" fontId="3" fillId="0" borderId="10" xfId="0" applyFont="1" applyFill="1" applyBorder="1" applyAlignment="1">
      <alignment horizontal="center" vertical="center" wrapText="1"/>
    </xf>
    <xf numFmtId="167" fontId="3" fillId="0" borderId="1" xfId="3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justify" vertical="center" wrapText="1"/>
    </xf>
    <xf numFmtId="0" fontId="14" fillId="4" borderId="0" xfId="0" applyFont="1" applyFill="1" applyBorder="1" applyAlignment="1">
      <alignment wrapText="1"/>
    </xf>
    <xf numFmtId="0" fontId="8" fillId="4" borderId="0" xfId="0" applyFont="1" applyFill="1" applyBorder="1" applyAlignment="1">
      <alignment wrapText="1"/>
    </xf>
    <xf numFmtId="0" fontId="14" fillId="0" borderId="0" xfId="0" applyFont="1" applyBorder="1" applyAlignment="1">
      <alignment wrapText="1"/>
    </xf>
    <xf numFmtId="10" fontId="3" fillId="0" borderId="1" xfId="0" applyNumberFormat="1" applyFont="1" applyBorder="1" applyAlignment="1">
      <alignment horizontal="center" vertical="center"/>
    </xf>
    <xf numFmtId="1" fontId="3" fillId="0" borderId="1" xfId="3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13" fillId="0" borderId="0" xfId="0" applyFont="1" applyFill="1" applyAlignment="1">
      <alignment vertical="center"/>
    </xf>
    <xf numFmtId="0" fontId="15" fillId="0" borderId="0" xfId="0" applyFont="1" applyAlignment="1">
      <alignment horizontal="left" vertical="center"/>
    </xf>
    <xf numFmtId="0" fontId="21" fillId="6" borderId="0" xfId="0" applyFont="1" applyFill="1" applyAlignment="1">
      <alignment vertical="center"/>
    </xf>
    <xf numFmtId="0" fontId="22" fillId="0" borderId="0" xfId="0" applyFont="1" applyAlignment="1">
      <alignment vertical="center"/>
    </xf>
    <xf numFmtId="0" fontId="15" fillId="0" borderId="0" xfId="0" applyFont="1" applyBorder="1" applyAlignment="1">
      <alignment horizontal="left" vertical="center" wrapText="1" indent="1"/>
    </xf>
    <xf numFmtId="165" fontId="4" fillId="0" borderId="0" xfId="0" applyNumberFormat="1" applyFont="1" applyFill="1" applyBorder="1" applyAlignment="1">
      <alignment horizontal="center" vertical="center" wrapText="1"/>
    </xf>
    <xf numFmtId="165" fontId="15" fillId="0" borderId="0" xfId="0" applyNumberFormat="1" applyFont="1" applyFill="1" applyBorder="1" applyAlignment="1">
      <alignment horizontal="center" vertical="center" wrapText="1"/>
    </xf>
    <xf numFmtId="165" fontId="15" fillId="0" borderId="0" xfId="0" applyNumberFormat="1" applyFont="1" applyFill="1" applyBorder="1" applyAlignment="1">
      <alignment horizontal="right" vertical="center" wrapText="1"/>
    </xf>
    <xf numFmtId="165" fontId="15" fillId="0" borderId="0" xfId="0" applyNumberFormat="1" applyFont="1" applyBorder="1" applyAlignment="1">
      <alignment horizontal="center" vertical="center" wrapText="1"/>
    </xf>
    <xf numFmtId="0" fontId="15" fillId="0" borderId="0" xfId="0" applyFont="1" applyFill="1" applyAlignment="1">
      <alignment vertical="center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23" fillId="0" borderId="0" xfId="0" applyFont="1" applyFill="1" applyAlignment="1">
      <alignment vertical="center"/>
    </xf>
    <xf numFmtId="0" fontId="23" fillId="0" borderId="0" xfId="0" applyFont="1" applyAlignment="1">
      <alignment vertical="center"/>
    </xf>
    <xf numFmtId="0" fontId="24" fillId="0" borderId="0" xfId="0" applyFont="1" applyAlignment="1">
      <alignment horizontal="center" vertical="center"/>
    </xf>
    <xf numFmtId="0" fontId="24" fillId="0" borderId="0" xfId="0" applyFont="1" applyAlignment="1">
      <alignment horizontal="left" vertical="center"/>
    </xf>
    <xf numFmtId="165" fontId="24" fillId="0" borderId="0" xfId="0" applyNumberFormat="1" applyFont="1" applyAlignment="1">
      <alignment vertical="center"/>
    </xf>
    <xf numFmtId="0" fontId="24" fillId="0" borderId="0" xfId="0" applyFont="1" applyAlignment="1">
      <alignment vertical="center"/>
    </xf>
    <xf numFmtId="166" fontId="24" fillId="0" borderId="0" xfId="0" applyNumberFormat="1" applyFont="1" applyAlignment="1">
      <alignment horizontal="center" vertical="center"/>
    </xf>
    <xf numFmtId="0" fontId="24" fillId="0" borderId="0" xfId="0" applyFont="1" applyFill="1" applyAlignment="1">
      <alignment vertical="center"/>
    </xf>
    <xf numFmtId="167" fontId="24" fillId="0" borderId="0" xfId="0" applyNumberFormat="1" applyFont="1" applyAlignment="1">
      <alignment vertical="center"/>
    </xf>
    <xf numFmtId="167" fontId="8" fillId="0" borderId="0" xfId="0" applyNumberFormat="1" applyFont="1"/>
    <xf numFmtId="0" fontId="3" fillId="0" borderId="1" xfId="0" applyFont="1" applyBorder="1" applyAlignment="1">
      <alignment horizontal="center" vertical="center" wrapText="1" shrinkToFit="1"/>
    </xf>
    <xf numFmtId="0" fontId="3" fillId="0" borderId="1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3" fillId="0" borderId="9" xfId="0" applyFont="1" applyFill="1" applyBorder="1" applyAlignment="1">
      <alignment horizontal="center" vertical="center" wrapText="1" shrinkToFit="1"/>
    </xf>
    <xf numFmtId="0" fontId="3" fillId="0" borderId="9" xfId="0" applyFont="1" applyBorder="1" applyAlignment="1">
      <alignment horizontal="center" vertical="center" wrapText="1" shrinkToFit="1"/>
    </xf>
    <xf numFmtId="0" fontId="3" fillId="0" borderId="9" xfId="0" applyFont="1" applyBorder="1" applyAlignment="1">
      <alignment horizontal="center" vertical="top" wrapText="1" shrinkToFit="1"/>
    </xf>
    <xf numFmtId="0" fontId="3" fillId="0" borderId="9" xfId="0" applyFont="1" applyBorder="1" applyAlignment="1">
      <alignment horizontal="center" wrapText="1" shrinkToFit="1"/>
    </xf>
    <xf numFmtId="0" fontId="26" fillId="0" borderId="2" xfId="0" applyFont="1" applyBorder="1" applyAlignment="1">
      <alignment horizontal="center" vertical="center" wrapText="1"/>
    </xf>
    <xf numFmtId="167" fontId="4" fillId="0" borderId="0" xfId="0" applyNumberFormat="1" applyFont="1" applyFill="1" applyAlignment="1">
      <alignment horizontal="center" vertical="center"/>
    </xf>
    <xf numFmtId="167" fontId="9" fillId="0" borderId="0" xfId="0" applyNumberFormat="1" applyFont="1" applyFill="1" applyAlignment="1">
      <alignment horizontal="center" vertical="center"/>
    </xf>
    <xf numFmtId="0" fontId="9" fillId="0" borderId="0" xfId="0" applyFont="1" applyBorder="1" applyAlignment="1">
      <alignment vertical="center" wrapText="1"/>
    </xf>
    <xf numFmtId="0" fontId="8" fillId="0" borderId="0" xfId="0" applyFont="1" applyBorder="1" applyAlignment="1">
      <alignment wrapText="1"/>
    </xf>
    <xf numFmtId="0" fontId="14" fillId="5" borderId="0" xfId="0" applyFont="1" applyFill="1" applyBorder="1" applyAlignment="1">
      <alignment wrapText="1"/>
    </xf>
    <xf numFmtId="0" fontId="3" fillId="0" borderId="0" xfId="0" applyFont="1" applyFill="1" applyBorder="1" applyAlignment="1">
      <alignment vertical="top" wrapText="1"/>
    </xf>
    <xf numFmtId="0" fontId="8" fillId="5" borderId="0" xfId="0" applyFont="1" applyFill="1" applyBorder="1" applyAlignment="1">
      <alignment wrapText="1"/>
    </xf>
    <xf numFmtId="0" fontId="8" fillId="4" borderId="0" xfId="0" applyFont="1" applyFill="1" applyBorder="1" applyAlignment="1">
      <alignment vertical="center" wrapText="1"/>
    </xf>
    <xf numFmtId="0" fontId="14" fillId="4" borderId="0" xfId="0" applyFont="1" applyFill="1" applyBorder="1" applyAlignment="1">
      <alignment vertical="center" wrapText="1"/>
    </xf>
    <xf numFmtId="0" fontId="18" fillId="0" borderId="0" xfId="0" applyFont="1"/>
    <xf numFmtId="0" fontId="29" fillId="0" borderId="0" xfId="0" applyFont="1" applyFill="1" applyAlignment="1">
      <alignment vertical="center"/>
    </xf>
    <xf numFmtId="0" fontId="29" fillId="0" borderId="0" xfId="0" applyFont="1" applyAlignment="1">
      <alignment vertical="center"/>
    </xf>
    <xf numFmtId="0" fontId="28" fillId="0" borderId="0" xfId="0" applyFont="1" applyAlignment="1">
      <alignment horizontal="center" vertical="center"/>
    </xf>
    <xf numFmtId="0" fontId="28" fillId="0" borderId="0" xfId="0" applyFont="1" applyAlignment="1">
      <alignment horizontal="left" vertical="center"/>
    </xf>
    <xf numFmtId="0" fontId="28" fillId="0" borderId="0" xfId="0" applyFont="1" applyAlignment="1">
      <alignment vertical="center"/>
    </xf>
    <xf numFmtId="167" fontId="9" fillId="5" borderId="1" xfId="0" applyNumberFormat="1" applyFont="1" applyFill="1" applyBorder="1" applyAlignment="1">
      <alignment horizontal="center" vertical="center"/>
    </xf>
    <xf numFmtId="0" fontId="23" fillId="0" borderId="0" xfId="0" applyFont="1" applyFill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19" fillId="6" borderId="1" xfId="0" applyFont="1" applyFill="1" applyBorder="1" applyAlignment="1">
      <alignment horizontal="center" vertical="center"/>
    </xf>
    <xf numFmtId="0" fontId="31" fillId="6" borderId="1" xfId="0" applyFont="1" applyFill="1" applyBorder="1" applyAlignment="1">
      <alignment horizontal="left" vertical="center" wrapText="1"/>
    </xf>
    <xf numFmtId="165" fontId="31" fillId="6" borderId="1" xfId="0" applyNumberFormat="1" applyFont="1" applyFill="1" applyBorder="1" applyAlignment="1">
      <alignment horizontal="center" vertical="center" wrapText="1"/>
    </xf>
    <xf numFmtId="0" fontId="31" fillId="6" borderId="0" xfId="0" applyFont="1" applyFill="1" applyAlignment="1">
      <alignment vertical="center"/>
    </xf>
    <xf numFmtId="16" fontId="15" fillId="0" borderId="1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vertical="center" wrapText="1"/>
    </xf>
    <xf numFmtId="165" fontId="15" fillId="0" borderId="1" xfId="0" applyNumberFormat="1" applyFont="1" applyBorder="1" applyAlignment="1">
      <alignment horizontal="center" vertical="center" wrapText="1"/>
    </xf>
    <xf numFmtId="165" fontId="15" fillId="4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/>
    </xf>
    <xf numFmtId="0" fontId="15" fillId="0" borderId="1" xfId="0" applyFont="1" applyBorder="1" applyAlignment="1">
      <alignment horizontal="center" vertical="center" wrapText="1"/>
    </xf>
    <xf numFmtId="14" fontId="15" fillId="0" borderId="1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justify" vertical="center" wrapText="1"/>
    </xf>
    <xf numFmtId="0" fontId="15" fillId="0" borderId="1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left" vertical="center" wrapText="1"/>
    </xf>
    <xf numFmtId="165" fontId="15" fillId="0" borderId="2" xfId="0" applyNumberFormat="1" applyFont="1" applyBorder="1" applyAlignment="1">
      <alignment horizontal="center" vertical="center" wrapText="1"/>
    </xf>
    <xf numFmtId="0" fontId="30" fillId="0" borderId="0" xfId="0" applyFont="1" applyBorder="1" applyAlignment="1">
      <alignment horizontal="center" vertical="center" wrapText="1"/>
    </xf>
    <xf numFmtId="0" fontId="23" fillId="0" borderId="0" xfId="0" applyFont="1" applyBorder="1" applyAlignment="1">
      <alignment vertical="center" wrapText="1"/>
    </xf>
    <xf numFmtId="167" fontId="11" fillId="0" borderId="0" xfId="0" applyNumberFormat="1" applyFont="1" applyFill="1" applyBorder="1" applyAlignment="1">
      <alignment horizontal="center" vertical="center"/>
    </xf>
    <xf numFmtId="167" fontId="11" fillId="0" borderId="0" xfId="0" applyNumberFormat="1" applyFont="1" applyFill="1" applyAlignment="1">
      <alignment horizontal="center" vertical="center"/>
    </xf>
    <xf numFmtId="167" fontId="14" fillId="0" borderId="0" xfId="0" applyNumberFormat="1" applyFont="1"/>
    <xf numFmtId="0" fontId="8" fillId="0" borderId="0" xfId="0" applyFont="1" applyFill="1" applyBorder="1" applyAlignment="1">
      <alignment wrapText="1"/>
    </xf>
    <xf numFmtId="0" fontId="8" fillId="0" borderId="0" xfId="0" applyFont="1" applyFill="1"/>
    <xf numFmtId="0" fontId="15" fillId="0" borderId="2" xfId="0" applyFont="1" applyBorder="1" applyAlignment="1">
      <alignment vertical="top" wrapText="1"/>
    </xf>
    <xf numFmtId="165" fontId="15" fillId="0" borderId="1" xfId="0" applyNumberFormat="1" applyFont="1" applyBorder="1" applyAlignment="1">
      <alignment vertical="center" wrapText="1"/>
    </xf>
    <xf numFmtId="165" fontId="15" fillId="0" borderId="1" xfId="0" applyNumberFormat="1" applyFont="1" applyBorder="1" applyAlignment="1">
      <alignment horizontal="right" vertical="center" wrapText="1"/>
    </xf>
    <xf numFmtId="0" fontId="15" fillId="0" borderId="1" xfId="0" applyFont="1" applyBorder="1" applyAlignment="1">
      <alignment horizontal="left" vertical="top" wrapText="1" indent="1"/>
    </xf>
    <xf numFmtId="0" fontId="15" fillId="0" borderId="2" xfId="0" applyFont="1" applyBorder="1" applyAlignment="1">
      <alignment horizontal="left" vertical="top" wrapText="1" indent="1"/>
    </xf>
    <xf numFmtId="0" fontId="15" fillId="0" borderId="1" xfId="0" applyFont="1" applyBorder="1" applyAlignment="1">
      <alignment horizontal="left" vertical="top" wrapText="1"/>
    </xf>
    <xf numFmtId="165" fontId="15" fillId="0" borderId="1" xfId="0" applyNumberFormat="1" applyFont="1" applyBorder="1" applyAlignment="1">
      <alignment horizontal="left" vertical="center" wrapText="1"/>
    </xf>
    <xf numFmtId="0" fontId="15" fillId="0" borderId="1" xfId="0" applyFont="1" applyBorder="1" applyAlignment="1">
      <alignment horizontal="justify" vertical="top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left" vertical="top" wrapText="1"/>
    </xf>
    <xf numFmtId="165" fontId="15" fillId="0" borderId="1" xfId="0" applyNumberFormat="1" applyFont="1" applyFill="1" applyBorder="1" applyAlignment="1">
      <alignment horizontal="center" vertical="center" wrapText="1"/>
    </xf>
    <xf numFmtId="165" fontId="15" fillId="0" borderId="1" xfId="0" applyNumberFormat="1" applyFont="1" applyFill="1" applyBorder="1" applyAlignment="1">
      <alignment vertical="center" wrapText="1"/>
    </xf>
    <xf numFmtId="165" fontId="15" fillId="0" borderId="1" xfId="0" applyNumberFormat="1" applyFont="1" applyFill="1" applyBorder="1" applyAlignment="1">
      <alignment horizontal="right" vertical="center" wrapText="1"/>
    </xf>
    <xf numFmtId="0" fontId="15" fillId="0" borderId="1" xfId="0" applyFont="1" applyFill="1" applyBorder="1" applyAlignment="1">
      <alignment horizontal="justify" vertical="top" wrapText="1"/>
    </xf>
    <xf numFmtId="0" fontId="31" fillId="6" borderId="1" xfId="0" applyFont="1" applyFill="1" applyBorder="1" applyAlignment="1">
      <alignment horizontal="left" vertical="top" wrapText="1"/>
    </xf>
    <xf numFmtId="0" fontId="15" fillId="3" borderId="1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vertical="center" wrapText="1"/>
    </xf>
    <xf numFmtId="0" fontId="15" fillId="3" borderId="1" xfId="0" applyFont="1" applyFill="1" applyBorder="1" applyAlignment="1">
      <alignment horizontal="left" vertical="center" wrapText="1" indent="1"/>
    </xf>
    <xf numFmtId="0" fontId="15" fillId="0" borderId="1" xfId="0" applyFont="1" applyFill="1" applyBorder="1" applyAlignment="1">
      <alignment vertical="center" wrapText="1"/>
    </xf>
    <xf numFmtId="0" fontId="15" fillId="0" borderId="1" xfId="0" applyFont="1" applyBorder="1" applyAlignment="1">
      <alignment horizontal="left" vertical="center" wrapText="1" indent="1"/>
    </xf>
    <xf numFmtId="0" fontId="33" fillId="0" borderId="0" xfId="0" applyFont="1" applyAlignment="1">
      <alignment horizontal="center" vertical="center"/>
    </xf>
    <xf numFmtId="0" fontId="19" fillId="6" borderId="1" xfId="0" applyFont="1" applyFill="1" applyBorder="1" applyAlignment="1">
      <alignment horizontal="center" vertical="center" wrapText="1"/>
    </xf>
    <xf numFmtId="165" fontId="31" fillId="6" borderId="1" xfId="0" applyNumberFormat="1" applyFont="1" applyFill="1" applyBorder="1" applyAlignment="1">
      <alignment vertical="center" wrapText="1"/>
    </xf>
    <xf numFmtId="0" fontId="4" fillId="6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15" fillId="0" borderId="1" xfId="0" applyFont="1" applyBorder="1" applyAlignment="1">
      <alignment horizontal="left" vertical="center" wrapText="1" indent="2"/>
    </xf>
    <xf numFmtId="0" fontId="15" fillId="0" borderId="1" xfId="0" applyFont="1" applyBorder="1" applyAlignment="1">
      <alignment horizontal="left" wrapText="1" indent="2"/>
    </xf>
    <xf numFmtId="0" fontId="15" fillId="0" borderId="1" xfId="0" applyFont="1" applyBorder="1" applyAlignment="1">
      <alignment horizontal="left" vertical="top" wrapText="1" indent="2"/>
    </xf>
    <xf numFmtId="0" fontId="4" fillId="7" borderId="1" xfId="0" applyFont="1" applyFill="1" applyBorder="1" applyAlignment="1">
      <alignment horizontal="left" vertical="center" wrapText="1"/>
    </xf>
    <xf numFmtId="165" fontId="4" fillId="7" borderId="1" xfId="0" applyNumberFormat="1" applyFont="1" applyFill="1" applyBorder="1" applyAlignment="1">
      <alignment horizontal="center" vertical="center" wrapText="1"/>
    </xf>
    <xf numFmtId="165" fontId="4" fillId="7" borderId="1" xfId="0" applyNumberFormat="1" applyFont="1" applyFill="1" applyBorder="1" applyAlignment="1">
      <alignment vertical="center" wrapText="1"/>
    </xf>
    <xf numFmtId="0" fontId="4" fillId="7" borderId="0" xfId="0" applyFont="1" applyFill="1" applyAlignment="1">
      <alignment vertical="center"/>
    </xf>
    <xf numFmtId="0" fontId="15" fillId="0" borderId="4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left" vertical="center" wrapText="1" indent="2"/>
    </xf>
    <xf numFmtId="165" fontId="15" fillId="0" borderId="4" xfId="0" applyNumberFormat="1" applyFont="1" applyBorder="1" applyAlignment="1">
      <alignment horizontal="center" vertical="center" wrapText="1"/>
    </xf>
    <xf numFmtId="0" fontId="15" fillId="0" borderId="4" xfId="0" applyFont="1" applyBorder="1" applyAlignment="1">
      <alignment horizontal="left" vertical="center" wrapText="1" indent="1"/>
    </xf>
    <xf numFmtId="0" fontId="4" fillId="7" borderId="4" xfId="0" applyFont="1" applyFill="1" applyBorder="1" applyAlignment="1">
      <alignment horizontal="center" vertical="center" wrapText="1"/>
    </xf>
    <xf numFmtId="0" fontId="4" fillId="7" borderId="4" xfId="0" applyFont="1" applyFill="1" applyBorder="1" applyAlignment="1">
      <alignment horizontal="left" vertical="center" wrapText="1" indent="1"/>
    </xf>
    <xf numFmtId="165" fontId="4" fillId="7" borderId="4" xfId="0" applyNumberFormat="1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 wrapText="1"/>
    </xf>
    <xf numFmtId="165" fontId="4" fillId="0" borderId="1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justify" vertical="top" wrapText="1"/>
    </xf>
    <xf numFmtId="0" fontId="3" fillId="0" borderId="0" xfId="0" applyFont="1" applyBorder="1" applyAlignment="1">
      <alignment vertical="top" wrapText="1"/>
    </xf>
    <xf numFmtId="0" fontId="3" fillId="0" borderId="9" xfId="0" applyFont="1" applyFill="1" applyBorder="1" applyAlignment="1">
      <alignment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vertical="center" wrapText="1"/>
    </xf>
    <xf numFmtId="16" fontId="4" fillId="7" borderId="1" xfId="0" applyNumberFormat="1" applyFont="1" applyFill="1" applyBorder="1" applyAlignment="1">
      <alignment horizontal="center" vertical="top" wrapText="1"/>
    </xf>
    <xf numFmtId="0" fontId="9" fillId="7" borderId="0" xfId="0" applyFont="1" applyFill="1" applyAlignment="1">
      <alignment vertical="center"/>
    </xf>
    <xf numFmtId="16" fontId="15" fillId="7" borderId="1" xfId="0" applyNumberFormat="1" applyFont="1" applyFill="1" applyBorder="1" applyAlignment="1">
      <alignment horizontal="center" vertical="center" wrapText="1"/>
    </xf>
    <xf numFmtId="0" fontId="3" fillId="7" borderId="0" xfId="0" applyFont="1" applyFill="1" applyAlignment="1">
      <alignment vertical="center"/>
    </xf>
    <xf numFmtId="0" fontId="15" fillId="4" borderId="1" xfId="0" applyFont="1" applyFill="1" applyBorder="1" applyAlignment="1">
      <alignment horizontal="left" vertical="center" wrapText="1" indent="1"/>
    </xf>
    <xf numFmtId="16" fontId="15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left" vertical="center" wrapText="1" indent="2"/>
    </xf>
    <xf numFmtId="0" fontId="15" fillId="0" borderId="0" xfId="0" applyFont="1" applyBorder="1" applyAlignment="1">
      <alignment horizontal="center" vertical="center" wrapText="1"/>
    </xf>
    <xf numFmtId="0" fontId="8" fillId="0" borderId="0" xfId="0" applyFont="1" applyBorder="1"/>
    <xf numFmtId="0" fontId="17" fillId="0" borderId="0" xfId="0" applyFont="1" applyBorder="1" applyAlignment="1">
      <alignment horizontal="justify" vertical="center" wrapText="1"/>
    </xf>
    <xf numFmtId="0" fontId="15" fillId="7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vertical="center" wrapText="1"/>
    </xf>
    <xf numFmtId="167" fontId="3" fillId="0" borderId="1" xfId="3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 shrinkToFit="1"/>
    </xf>
    <xf numFmtId="166" fontId="3" fillId="0" borderId="1" xfId="0" applyNumberFormat="1" applyFont="1" applyFill="1" applyBorder="1" applyAlignment="1">
      <alignment horizontal="center" vertical="center" wrapText="1"/>
    </xf>
    <xf numFmtId="167" fontId="9" fillId="0" borderId="1" xfId="0" applyNumberFormat="1" applyFont="1" applyFill="1" applyBorder="1" applyAlignment="1">
      <alignment horizontal="center" vertical="center"/>
    </xf>
    <xf numFmtId="16" fontId="15" fillId="0" borderId="1" xfId="0" applyNumberFormat="1" applyFont="1" applyBorder="1" applyAlignment="1">
      <alignment horizontal="center" vertical="top" wrapText="1"/>
    </xf>
    <xf numFmtId="0" fontId="15" fillId="4" borderId="1" xfId="0" applyFont="1" applyFill="1" applyBorder="1" applyAlignment="1">
      <alignment horizontal="left" vertical="center" wrapText="1" indent="2"/>
    </xf>
    <xf numFmtId="0" fontId="15" fillId="0" borderId="1" xfId="0" applyFont="1" applyBorder="1" applyAlignment="1">
      <alignment horizontal="center" vertical="center"/>
    </xf>
    <xf numFmtId="0" fontId="15" fillId="4" borderId="1" xfId="0" applyFont="1" applyFill="1" applyBorder="1" applyAlignment="1">
      <alignment horizontal="left" vertical="top" wrapText="1" indent="1"/>
    </xf>
    <xf numFmtId="167" fontId="9" fillId="0" borderId="4" xfId="0" applyNumberFormat="1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vertical="top" wrapText="1"/>
    </xf>
    <xf numFmtId="0" fontId="15" fillId="0" borderId="1" xfId="0" applyFont="1" applyFill="1" applyBorder="1" applyAlignment="1">
      <alignment horizontal="left" vertical="center" wrapText="1"/>
    </xf>
    <xf numFmtId="0" fontId="4" fillId="7" borderId="1" xfId="0" applyFont="1" applyFill="1" applyBorder="1" applyAlignment="1">
      <alignment horizontal="left" vertical="center" wrapText="1" indent="1"/>
    </xf>
    <xf numFmtId="166" fontId="3" fillId="0" borderId="1" xfId="0" applyNumberFormat="1" applyFont="1" applyBorder="1" applyAlignment="1">
      <alignment horizontal="center" vertical="center" wrapText="1"/>
    </xf>
    <xf numFmtId="0" fontId="15" fillId="7" borderId="1" xfId="0" applyNumberFormat="1" applyFont="1" applyFill="1" applyBorder="1" applyAlignment="1" applyProtection="1">
      <alignment vertical="center"/>
    </xf>
    <xf numFmtId="165" fontId="4" fillId="7" borderId="1" xfId="0" applyNumberFormat="1" applyFont="1" applyFill="1" applyBorder="1" applyAlignment="1" applyProtection="1">
      <alignment horizontal="center" vertical="center" wrapText="1"/>
    </xf>
    <xf numFmtId="0" fontId="15" fillId="7" borderId="0" xfId="0" applyFont="1" applyFill="1" applyAlignment="1">
      <alignment vertical="center"/>
    </xf>
    <xf numFmtId="0" fontId="15" fillId="0" borderId="1" xfId="0" applyFont="1" applyBorder="1" applyAlignment="1">
      <alignment vertical="top" wrapText="1"/>
    </xf>
    <xf numFmtId="14" fontId="15" fillId="0" borderId="2" xfId="0" applyNumberFormat="1" applyFont="1" applyBorder="1" applyAlignment="1">
      <alignment horizontal="center" vertical="center" wrapText="1"/>
    </xf>
    <xf numFmtId="0" fontId="15" fillId="7" borderId="1" xfId="0" applyNumberFormat="1" applyFont="1" applyFill="1" applyBorder="1" applyAlignment="1" applyProtection="1">
      <alignment vertical="top"/>
    </xf>
    <xf numFmtId="0" fontId="15" fillId="0" borderId="1" xfId="0" applyNumberFormat="1" applyFont="1" applyFill="1" applyBorder="1" applyAlignment="1" applyProtection="1">
      <alignment horizontal="center" vertical="center"/>
    </xf>
    <xf numFmtId="0" fontId="15" fillId="0" borderId="1" xfId="0" applyNumberFormat="1" applyFont="1" applyFill="1" applyBorder="1" applyAlignment="1" applyProtection="1">
      <alignment horizontal="left" vertical="center" wrapText="1" indent="1"/>
    </xf>
    <xf numFmtId="165" fontId="15" fillId="0" borderId="1" xfId="0" applyNumberFormat="1" applyFont="1" applyFill="1" applyBorder="1" applyAlignment="1" applyProtection="1">
      <alignment horizontal="center" vertical="center" wrapText="1"/>
    </xf>
    <xf numFmtId="0" fontId="9" fillId="4" borderId="1" xfId="0" applyFont="1" applyFill="1" applyBorder="1" applyAlignment="1">
      <alignment horizontal="center" vertical="center"/>
    </xf>
    <xf numFmtId="16" fontId="3" fillId="0" borderId="1" xfId="0" applyNumberFormat="1" applyFont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 wrapText="1"/>
    </xf>
    <xf numFmtId="16" fontId="3" fillId="0" borderId="2" xfId="0" applyNumberFormat="1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19" fillId="6" borderId="4" xfId="0" applyFont="1" applyFill="1" applyBorder="1" applyAlignment="1">
      <alignment horizontal="center" vertical="center"/>
    </xf>
    <xf numFmtId="0" fontId="31" fillId="6" borderId="4" xfId="0" applyFont="1" applyFill="1" applyBorder="1" applyAlignment="1">
      <alignment horizontal="left" vertical="center" wrapText="1"/>
    </xf>
    <xf numFmtId="165" fontId="31" fillId="6" borderId="4" xfId="0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justify" vertical="center" wrapText="1"/>
    </xf>
    <xf numFmtId="166" fontId="3" fillId="0" borderId="1" xfId="0" applyNumberFormat="1" applyFont="1" applyBorder="1" applyAlignment="1">
      <alignment horizontal="center" vertical="center"/>
    </xf>
    <xf numFmtId="167" fontId="3" fillId="0" borderId="1" xfId="0" applyNumberFormat="1" applyFont="1" applyFill="1" applyBorder="1" applyAlignment="1">
      <alignment horizontal="center" vertical="center"/>
    </xf>
    <xf numFmtId="0" fontId="3" fillId="0" borderId="1" xfId="3" applyNumberFormat="1" applyFont="1" applyFill="1" applyBorder="1" applyAlignment="1">
      <alignment horizontal="center" vertical="center" wrapText="1"/>
    </xf>
    <xf numFmtId="170" fontId="3" fillId="0" borderId="1" xfId="3" applyNumberFormat="1" applyFont="1" applyFill="1" applyBorder="1" applyAlignment="1">
      <alignment horizontal="center" vertical="center" wrapText="1"/>
    </xf>
    <xf numFmtId="3" fontId="3" fillId="0" borderId="1" xfId="3" applyNumberFormat="1" applyFont="1" applyFill="1" applyBorder="1" applyAlignment="1">
      <alignment horizontal="center" vertical="center" wrapText="1"/>
    </xf>
    <xf numFmtId="165" fontId="4" fillId="0" borderId="1" xfId="0" applyNumberFormat="1" applyFont="1" applyFill="1" applyBorder="1" applyAlignment="1">
      <alignment horizontal="center" vertical="center" wrapText="1"/>
    </xf>
    <xf numFmtId="0" fontId="15" fillId="0" borderId="2" xfId="0" applyFont="1" applyBorder="1" applyAlignment="1">
      <alignment horizontal="left" vertical="center" wrapText="1" indent="1"/>
    </xf>
    <xf numFmtId="0" fontId="4" fillId="7" borderId="1" xfId="0" applyFont="1" applyFill="1" applyBorder="1" applyAlignment="1">
      <alignment horizontal="center" vertical="top" wrapText="1"/>
    </xf>
    <xf numFmtId="0" fontId="15" fillId="7" borderId="4" xfId="0" applyFont="1" applyFill="1" applyBorder="1" applyAlignment="1">
      <alignment vertical="center" wrapText="1"/>
    </xf>
    <xf numFmtId="0" fontId="4" fillId="7" borderId="4" xfId="0" applyFont="1" applyFill="1" applyBorder="1" applyAlignment="1">
      <alignment vertical="center" wrapText="1"/>
    </xf>
    <xf numFmtId="0" fontId="15" fillId="7" borderId="1" xfId="0" applyFont="1" applyFill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 wrapText="1"/>
    </xf>
    <xf numFmtId="165" fontId="15" fillId="4" borderId="4" xfId="0" applyNumberFormat="1" applyFont="1" applyFill="1" applyBorder="1" applyAlignment="1">
      <alignment horizontal="center" vertical="center" wrapText="1"/>
    </xf>
    <xf numFmtId="16" fontId="15" fillId="0" borderId="1" xfId="0" applyNumberFormat="1" applyFont="1" applyBorder="1" applyAlignment="1">
      <alignment horizontal="center" vertical="center"/>
    </xf>
    <xf numFmtId="0" fontId="15" fillId="0" borderId="2" xfId="0" applyFont="1" applyFill="1" applyBorder="1" applyAlignment="1">
      <alignment horizontal="left" vertical="center" wrapText="1" indent="1"/>
    </xf>
    <xf numFmtId="0" fontId="19" fillId="6" borderId="2" xfId="0" applyFont="1" applyFill="1" applyBorder="1" applyAlignment="1">
      <alignment horizontal="center" vertical="center"/>
    </xf>
    <xf numFmtId="0" fontId="31" fillId="6" borderId="2" xfId="0" applyFont="1" applyFill="1" applyBorder="1" applyAlignment="1">
      <alignment horizontal="left" vertical="center" wrapText="1"/>
    </xf>
    <xf numFmtId="165" fontId="31" fillId="6" borderId="2" xfId="0" applyNumberFormat="1" applyFont="1" applyFill="1" applyBorder="1" applyAlignment="1">
      <alignment horizontal="center" vertical="center" wrapText="1"/>
    </xf>
    <xf numFmtId="2" fontId="8" fillId="4" borderId="0" xfId="0" applyNumberFormat="1" applyFont="1" applyFill="1" applyBorder="1" applyAlignment="1">
      <alignment wrapText="1"/>
    </xf>
    <xf numFmtId="49" fontId="15" fillId="0" borderId="1" xfId="0" applyNumberFormat="1" applyFont="1" applyBorder="1" applyAlignment="1">
      <alignment horizontal="center" vertical="center" wrapText="1"/>
    </xf>
    <xf numFmtId="165" fontId="15" fillId="0" borderId="2" xfId="0" applyNumberFormat="1" applyFont="1" applyBorder="1" applyAlignment="1">
      <alignment horizontal="left" vertical="center" wrapText="1" indent="2"/>
    </xf>
    <xf numFmtId="165" fontId="15" fillId="0" borderId="1" xfId="0" applyNumberFormat="1" applyFont="1" applyBorder="1" applyAlignment="1">
      <alignment horizontal="left" vertical="center" wrapText="1" indent="2"/>
    </xf>
    <xf numFmtId="0" fontId="3" fillId="0" borderId="1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 shrinkToFit="1"/>
    </xf>
    <xf numFmtId="0" fontId="3" fillId="0" borderId="10" xfId="0" applyFont="1" applyBorder="1" applyAlignment="1">
      <alignment horizontal="center" vertical="center" wrapText="1" shrinkToFit="1"/>
    </xf>
    <xf numFmtId="16" fontId="15" fillId="0" borderId="1" xfId="0" applyNumberFormat="1" applyFont="1" applyBorder="1" applyAlignment="1">
      <alignment vertical="center" wrapText="1"/>
    </xf>
    <xf numFmtId="0" fontId="15" fillId="0" borderId="2" xfId="0" applyFont="1" applyFill="1" applyBorder="1" applyAlignment="1">
      <alignment horizontal="center" vertical="top" wrapText="1"/>
    </xf>
    <xf numFmtId="0" fontId="15" fillId="0" borderId="2" xfId="0" applyFont="1" applyFill="1" applyBorder="1" applyAlignment="1">
      <alignment vertical="top" wrapText="1"/>
    </xf>
    <xf numFmtId="0" fontId="9" fillId="0" borderId="0" xfId="0" applyFont="1" applyFill="1" applyAlignment="1">
      <alignment vertical="center"/>
    </xf>
    <xf numFmtId="0" fontId="15" fillId="0" borderId="2" xfId="0" applyFont="1" applyFill="1" applyBorder="1" applyAlignment="1">
      <alignment horizontal="left" vertical="top" wrapText="1" indent="1"/>
    </xf>
    <xf numFmtId="0" fontId="15" fillId="0" borderId="1" xfId="0" applyFont="1" applyFill="1" applyBorder="1" applyAlignment="1">
      <alignment horizontal="center" vertical="top" wrapText="1"/>
    </xf>
    <xf numFmtId="0" fontId="15" fillId="0" borderId="2" xfId="0" applyFont="1" applyFill="1" applyBorder="1" applyAlignment="1">
      <alignment horizontal="left" vertical="top" wrapText="1"/>
    </xf>
    <xf numFmtId="165" fontId="15" fillId="0" borderId="1" xfId="0" applyNumberFormat="1" applyFont="1" applyFill="1" applyBorder="1" applyAlignment="1">
      <alignment vertical="center"/>
    </xf>
    <xf numFmtId="0" fontId="15" fillId="0" borderId="1" xfId="0" applyFont="1" applyFill="1" applyBorder="1" applyAlignment="1">
      <alignment horizontal="left" vertical="top" wrapText="1" indent="1"/>
    </xf>
    <xf numFmtId="0" fontId="9" fillId="5" borderId="3" xfId="0" applyFont="1" applyFill="1" applyBorder="1" applyAlignment="1">
      <alignment horizontal="center" vertical="center"/>
    </xf>
    <xf numFmtId="169" fontId="3" fillId="0" borderId="1" xfId="0" applyNumberFormat="1" applyFont="1" applyBorder="1" applyAlignment="1">
      <alignment horizontal="center" vertical="center" wrapText="1"/>
    </xf>
    <xf numFmtId="171" fontId="3" fillId="0" borderId="1" xfId="0" applyNumberFormat="1" applyFont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 wrapText="1"/>
    </xf>
    <xf numFmtId="0" fontId="8" fillId="4" borderId="0" xfId="0" applyFont="1" applyFill="1" applyBorder="1"/>
    <xf numFmtId="49" fontId="31" fillId="6" borderId="1" xfId="0" applyNumberFormat="1" applyFont="1" applyFill="1" applyBorder="1" applyAlignment="1">
      <alignment horizontal="center" vertical="center" wrapText="1"/>
    </xf>
    <xf numFmtId="0" fontId="31" fillId="6" borderId="1" xfId="0" applyFont="1" applyFill="1" applyBorder="1" applyAlignment="1">
      <alignment horizontal="left" vertical="center" wrapText="1" indent="1"/>
    </xf>
    <xf numFmtId="0" fontId="19" fillId="6" borderId="0" xfId="0" applyFont="1" applyFill="1" applyAlignment="1">
      <alignment vertical="center"/>
    </xf>
    <xf numFmtId="0" fontId="17" fillId="0" borderId="1" xfId="0" applyFont="1" applyBorder="1" applyAlignment="1">
      <alignment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0" fontId="3" fillId="4" borderId="0" xfId="0" applyFont="1" applyFill="1" applyBorder="1" applyAlignment="1">
      <alignment wrapText="1"/>
    </xf>
    <xf numFmtId="167" fontId="9" fillId="0" borderId="4" xfId="0" applyNumberFormat="1" applyFont="1" applyFill="1" applyBorder="1" applyAlignment="1">
      <alignment horizontal="center" vertical="center"/>
    </xf>
    <xf numFmtId="167" fontId="9" fillId="0" borderId="1" xfId="0" applyNumberFormat="1" applyFont="1" applyFill="1" applyBorder="1" applyAlignment="1">
      <alignment horizontal="center" vertical="center"/>
    </xf>
    <xf numFmtId="0" fontId="17" fillId="0" borderId="1" xfId="0" applyFont="1" applyBorder="1" applyAlignment="1">
      <alignment horizontal="justify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justify" vertical="center" wrapText="1"/>
    </xf>
    <xf numFmtId="0" fontId="17" fillId="0" borderId="2" xfId="0" applyFont="1" applyBorder="1" applyAlignment="1">
      <alignment horizontal="center" vertical="center" wrapText="1"/>
    </xf>
    <xf numFmtId="3" fontId="17" fillId="0" borderId="1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165" fontId="15" fillId="2" borderId="1" xfId="0" applyNumberFormat="1" applyFont="1" applyFill="1" applyBorder="1" applyAlignment="1">
      <alignment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left" vertical="center" wrapText="1" indent="1"/>
    </xf>
    <xf numFmtId="165" fontId="15" fillId="0" borderId="4" xfId="0" applyNumberFormat="1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left" vertical="center" wrapText="1"/>
    </xf>
    <xf numFmtId="49" fontId="15" fillId="4" borderId="4" xfId="0" applyNumberFormat="1" applyFont="1" applyFill="1" applyBorder="1" applyAlignment="1">
      <alignment horizontal="center" vertical="center" wrapText="1"/>
    </xf>
    <xf numFmtId="0" fontId="15" fillId="4" borderId="4" xfId="0" applyFont="1" applyFill="1" applyBorder="1" applyAlignment="1">
      <alignment horizontal="left" vertical="center" wrapText="1" indent="1"/>
    </xf>
    <xf numFmtId="165" fontId="15" fillId="2" borderId="4" xfId="0" applyNumberFormat="1" applyFont="1" applyFill="1" applyBorder="1" applyAlignment="1">
      <alignment vertical="center" wrapText="1"/>
    </xf>
    <xf numFmtId="49" fontId="15" fillId="4" borderId="1" xfId="0" applyNumberFormat="1" applyFont="1" applyFill="1" applyBorder="1" applyAlignment="1">
      <alignment horizontal="center" vertical="center" wrapText="1"/>
    </xf>
    <xf numFmtId="165" fontId="4" fillId="2" borderId="1" xfId="0" applyNumberFormat="1" applyFont="1" applyFill="1" applyBorder="1" applyAlignment="1">
      <alignment horizontal="center" vertical="center" wrapText="1"/>
    </xf>
    <xf numFmtId="165" fontId="15" fillId="2" borderId="1" xfId="0" applyNumberFormat="1" applyFont="1" applyFill="1" applyBorder="1" applyAlignment="1">
      <alignment horizontal="center" vertical="center" wrapText="1"/>
    </xf>
    <xf numFmtId="165" fontId="15" fillId="0" borderId="1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left" vertical="top" wrapText="1" indent="2"/>
    </xf>
    <xf numFmtId="165" fontId="31" fillId="6" borderId="4" xfId="0" applyNumberFormat="1" applyFont="1" applyFill="1" applyBorder="1" applyAlignment="1">
      <alignment vertical="center" wrapText="1"/>
    </xf>
    <xf numFmtId="165" fontId="31" fillId="6" borderId="11" xfId="0" applyNumberFormat="1" applyFont="1" applyFill="1" applyBorder="1" applyAlignment="1">
      <alignment horizontal="center" vertical="center" wrapText="1"/>
    </xf>
    <xf numFmtId="0" fontId="15" fillId="6" borderId="0" xfId="0" applyFont="1" applyFill="1" applyAlignment="1">
      <alignment vertical="center"/>
    </xf>
    <xf numFmtId="0" fontId="9" fillId="0" borderId="1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 wrapText="1"/>
    </xf>
    <xf numFmtId="0" fontId="8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left" vertical="center" wrapText="1" shrinkToFit="1"/>
    </xf>
    <xf numFmtId="0" fontId="17" fillId="0" borderId="9" xfId="0" applyFont="1" applyBorder="1" applyAlignment="1">
      <alignment horizontal="center" vertical="center" wrapText="1"/>
    </xf>
    <xf numFmtId="0" fontId="3" fillId="0" borderId="9" xfId="0" applyFont="1" applyFill="1" applyBorder="1" applyAlignment="1">
      <alignment horizontal="left" vertical="center" wrapText="1" shrinkToFit="1"/>
    </xf>
    <xf numFmtId="0" fontId="3" fillId="0" borderId="4" xfId="0" applyFont="1" applyFill="1" applyBorder="1" applyAlignment="1">
      <alignment horizontal="center" vertical="center" wrapText="1" shrinkToFit="1"/>
    </xf>
    <xf numFmtId="0" fontId="3" fillId="0" borderId="4" xfId="0" applyFont="1" applyFill="1" applyBorder="1" applyAlignment="1">
      <alignment horizontal="center" vertical="center" wrapText="1"/>
    </xf>
    <xf numFmtId="167" fontId="3" fillId="0" borderId="4" xfId="3" applyNumberFormat="1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/>
    </xf>
    <xf numFmtId="167" fontId="9" fillId="5" borderId="4" xfId="0" applyNumberFormat="1" applyFont="1" applyFill="1" applyBorder="1" applyAlignment="1">
      <alignment horizontal="center" vertical="center"/>
    </xf>
    <xf numFmtId="14" fontId="15" fillId="0" borderId="2" xfId="0" applyNumberFormat="1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vertical="center" wrapText="1"/>
    </xf>
    <xf numFmtId="14" fontId="15" fillId="0" borderId="1" xfId="0" applyNumberFormat="1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left" vertical="center" wrapText="1" indent="2"/>
    </xf>
    <xf numFmtId="16" fontId="15" fillId="0" borderId="2" xfId="0" applyNumberFormat="1" applyFont="1" applyFill="1" applyBorder="1" applyAlignment="1">
      <alignment horizontal="center" vertical="center" wrapText="1"/>
    </xf>
    <xf numFmtId="16" fontId="15" fillId="0" borderId="2" xfId="0" applyNumberFormat="1" applyFont="1" applyFill="1" applyBorder="1" applyAlignment="1">
      <alignment vertical="center" wrapText="1"/>
    </xf>
    <xf numFmtId="0" fontId="15" fillId="0" borderId="2" xfId="0" applyFont="1" applyFill="1" applyBorder="1" applyAlignment="1">
      <alignment horizontal="left" vertical="center" wrapText="1"/>
    </xf>
    <xf numFmtId="0" fontId="15" fillId="0" borderId="2" xfId="0" applyFont="1" applyFill="1" applyBorder="1" applyAlignment="1">
      <alignment horizontal="center" vertical="center" wrapText="1"/>
    </xf>
    <xf numFmtId="165" fontId="4" fillId="4" borderId="1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165" fontId="15" fillId="0" borderId="2" xfId="0" applyNumberFormat="1" applyFont="1" applyFill="1" applyBorder="1" applyAlignment="1">
      <alignment horizontal="center" vertical="center" wrapText="1"/>
    </xf>
    <xf numFmtId="49" fontId="15" fillId="0" borderId="2" xfId="0" applyNumberFormat="1" applyFont="1" applyFill="1" applyBorder="1" applyAlignment="1">
      <alignment vertical="center" wrapText="1"/>
    </xf>
    <xf numFmtId="165" fontId="15" fillId="0" borderId="1" xfId="0" applyNumberFormat="1" applyFont="1" applyFill="1" applyBorder="1" applyAlignment="1">
      <alignment horizontal="left" vertical="center" wrapText="1" indent="1"/>
    </xf>
    <xf numFmtId="165" fontId="15" fillId="0" borderId="2" xfId="0" applyNumberFormat="1" applyFont="1" applyFill="1" applyBorder="1" applyAlignment="1">
      <alignment vertical="center" wrapText="1"/>
    </xf>
    <xf numFmtId="165" fontId="15" fillId="0" borderId="2" xfId="0" applyNumberFormat="1" applyFont="1" applyFill="1" applyBorder="1" applyAlignment="1">
      <alignment horizontal="left" vertical="center" wrapText="1" indent="1"/>
    </xf>
    <xf numFmtId="0" fontId="15" fillId="0" borderId="4" xfId="0" applyFont="1" applyFill="1" applyBorder="1" applyAlignment="1">
      <alignment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left" vertical="center" wrapText="1"/>
    </xf>
    <xf numFmtId="0" fontId="15" fillId="7" borderId="1" xfId="0" applyFont="1" applyFill="1" applyBorder="1" applyAlignment="1">
      <alignment wrapText="1"/>
    </xf>
    <xf numFmtId="165" fontId="15" fillId="7" borderId="1" xfId="0" applyNumberFormat="1" applyFont="1" applyFill="1" applyBorder="1" applyAlignment="1">
      <alignment horizontal="center" vertical="center" wrapText="1"/>
    </xf>
    <xf numFmtId="16" fontId="4" fillId="7" borderId="1" xfId="0" applyNumberFormat="1" applyFont="1" applyFill="1" applyBorder="1" applyAlignment="1">
      <alignment horizontal="center" vertical="center" wrapText="1"/>
    </xf>
    <xf numFmtId="0" fontId="32" fillId="0" borderId="1" xfId="0" applyFont="1" applyBorder="1" applyAlignment="1">
      <alignment vertical="center" wrapText="1"/>
    </xf>
    <xf numFmtId="168" fontId="4" fillId="7" borderId="1" xfId="0" applyNumberFormat="1" applyFont="1" applyFill="1" applyBorder="1" applyAlignment="1">
      <alignment horizontal="center" vertical="center" wrapText="1"/>
    </xf>
    <xf numFmtId="0" fontId="9" fillId="7" borderId="0" xfId="0" applyFont="1" applyFill="1"/>
    <xf numFmtId="0" fontId="15" fillId="7" borderId="2" xfId="0" applyFont="1" applyFill="1" applyBorder="1" applyAlignment="1">
      <alignment horizontal="center" vertical="center" wrapText="1"/>
    </xf>
    <xf numFmtId="0" fontId="4" fillId="7" borderId="2" xfId="0" applyFont="1" applyFill="1" applyBorder="1" applyAlignment="1">
      <alignment horizontal="left" vertical="center" wrapText="1"/>
    </xf>
    <xf numFmtId="165" fontId="4" fillId="7" borderId="2" xfId="0" applyNumberFormat="1" applyFont="1" applyFill="1" applyBorder="1" applyAlignment="1">
      <alignment horizontal="center" vertical="center" wrapText="1"/>
    </xf>
    <xf numFmtId="0" fontId="32" fillId="0" borderId="1" xfId="0" applyFont="1" applyBorder="1" applyAlignment="1">
      <alignment horizontal="left" vertical="center" wrapText="1"/>
    </xf>
    <xf numFmtId="0" fontId="15" fillId="7" borderId="1" xfId="0" applyFont="1" applyFill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vertical="top" wrapText="1"/>
    </xf>
    <xf numFmtId="0" fontId="3" fillId="0" borderId="9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/>
    </xf>
    <xf numFmtId="0" fontId="17" fillId="0" borderId="10" xfId="0" applyFont="1" applyBorder="1" applyAlignment="1">
      <alignment horizontal="center" vertical="center" wrapText="1"/>
    </xf>
    <xf numFmtId="166" fontId="17" fillId="0" borderId="5" xfId="0" applyNumberFormat="1" applyFont="1" applyBorder="1" applyAlignment="1">
      <alignment horizontal="center" vertical="center" wrapText="1"/>
    </xf>
    <xf numFmtId="167" fontId="17" fillId="0" borderId="1" xfId="0" applyNumberFormat="1" applyFont="1" applyBorder="1" applyAlignment="1">
      <alignment horizontal="center" vertical="center" wrapText="1"/>
    </xf>
    <xf numFmtId="3" fontId="17" fillId="0" borderId="9" xfId="0" applyNumberFormat="1" applyFont="1" applyBorder="1" applyAlignment="1">
      <alignment horizontal="center" vertical="center" wrapText="1"/>
    </xf>
    <xf numFmtId="3" fontId="17" fillId="0" borderId="5" xfId="0" applyNumberFormat="1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10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1" fontId="17" fillId="0" borderId="5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17" fillId="0" borderId="1" xfId="0" applyFont="1" applyBorder="1" applyAlignment="1">
      <alignment horizontal="center" vertical="center" wrapText="1"/>
    </xf>
    <xf numFmtId="172" fontId="4" fillId="6" borderId="0" xfId="0" applyNumberFormat="1" applyFont="1" applyFill="1" applyAlignment="1">
      <alignment vertical="center"/>
    </xf>
    <xf numFmtId="165" fontId="26" fillId="6" borderId="0" xfId="0" applyNumberFormat="1" applyFont="1" applyFill="1" applyAlignment="1">
      <alignment vertical="center"/>
    </xf>
    <xf numFmtId="0" fontId="26" fillId="7" borderId="0" xfId="0" applyFont="1" applyFill="1" applyAlignment="1">
      <alignment vertical="center"/>
    </xf>
    <xf numFmtId="0" fontId="25" fillId="0" borderId="0" xfId="0" applyFont="1" applyFill="1" applyAlignment="1">
      <alignment vertical="center"/>
    </xf>
    <xf numFmtId="0" fontId="25" fillId="6" borderId="0" xfId="0" applyFont="1" applyFill="1" applyAlignment="1">
      <alignment vertical="center"/>
    </xf>
    <xf numFmtId="0" fontId="26" fillId="0" borderId="0" xfId="0" applyFont="1" applyFill="1" applyAlignment="1">
      <alignment vertical="center"/>
    </xf>
    <xf numFmtId="0" fontId="26" fillId="6" borderId="0" xfId="0" applyFont="1" applyFill="1" applyAlignment="1">
      <alignment vertical="center"/>
    </xf>
    <xf numFmtId="0" fontId="26" fillId="7" borderId="0" xfId="0" applyFont="1" applyFill="1"/>
    <xf numFmtId="0" fontId="25" fillId="7" borderId="0" xfId="0" applyFont="1" applyFill="1" applyAlignment="1">
      <alignment vertical="center"/>
    </xf>
    <xf numFmtId="0" fontId="13" fillId="0" borderId="0" xfId="0" applyFont="1" applyFill="1" applyAlignment="1">
      <alignment horizontal="center" vertical="center"/>
    </xf>
    <xf numFmtId="0" fontId="34" fillId="6" borderId="0" xfId="0" applyFont="1" applyFill="1" applyAlignment="1">
      <alignment vertical="center"/>
    </xf>
    <xf numFmtId="0" fontId="17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172" fontId="4" fillId="0" borderId="0" xfId="0" applyNumberFormat="1" applyFont="1" applyFill="1" applyAlignment="1">
      <alignment vertical="center"/>
    </xf>
    <xf numFmtId="165" fontId="26" fillId="0" borderId="0" xfId="0" applyNumberFormat="1" applyFont="1" applyFill="1" applyAlignment="1">
      <alignment vertical="center"/>
    </xf>
    <xf numFmtId="16" fontId="15" fillId="0" borderId="1" xfId="0" applyNumberFormat="1" applyFont="1" applyFill="1" applyBorder="1" applyAlignment="1">
      <alignment horizontal="center" vertical="top" wrapText="1"/>
    </xf>
    <xf numFmtId="16" fontId="15" fillId="0" borderId="1" xfId="0" applyNumberFormat="1" applyFont="1" applyFill="1" applyBorder="1" applyAlignment="1">
      <alignment horizontal="center" vertical="center"/>
    </xf>
    <xf numFmtId="0" fontId="28" fillId="0" borderId="0" xfId="0" applyFont="1" applyAlignment="1">
      <alignment horizontal="left" vertical="center"/>
    </xf>
    <xf numFmtId="0" fontId="20" fillId="0" borderId="0" xfId="0" applyFont="1" applyAlignment="1">
      <alignment horizontal="center" vertical="center"/>
    </xf>
    <xf numFmtId="0" fontId="26" fillId="0" borderId="1" xfId="0" applyFont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26" fillId="0" borderId="9" xfId="0" applyFont="1" applyBorder="1" applyAlignment="1">
      <alignment horizontal="center" vertical="center" wrapText="1"/>
    </xf>
    <xf numFmtId="0" fontId="26" fillId="0" borderId="10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 wrapText="1"/>
    </xf>
    <xf numFmtId="0" fontId="26" fillId="0" borderId="6" xfId="0" applyFont="1" applyBorder="1" applyAlignment="1">
      <alignment horizontal="center" vertical="center" wrapText="1"/>
    </xf>
    <xf numFmtId="0" fontId="26" fillId="0" borderId="8" xfId="0" applyFont="1" applyBorder="1" applyAlignment="1">
      <alignment horizontal="center" vertical="center" wrapText="1"/>
    </xf>
    <xf numFmtId="0" fontId="26" fillId="0" borderId="7" xfId="0" applyFont="1" applyBorder="1" applyAlignment="1">
      <alignment horizontal="center" vertical="center" wrapText="1"/>
    </xf>
    <xf numFmtId="0" fontId="26" fillId="0" borderId="1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167" fontId="11" fillId="0" borderId="2" xfId="0" applyNumberFormat="1" applyFont="1" applyFill="1" applyBorder="1" applyAlignment="1">
      <alignment horizontal="center" vertical="center"/>
    </xf>
    <xf numFmtId="167" fontId="11" fillId="0" borderId="3" xfId="0" applyNumberFormat="1" applyFont="1" applyFill="1" applyBorder="1" applyAlignment="1">
      <alignment horizontal="center" vertical="center"/>
    </xf>
    <xf numFmtId="167" fontId="11" fillId="0" borderId="4" xfId="0" applyNumberFormat="1" applyFont="1" applyFill="1" applyBorder="1" applyAlignment="1">
      <alignment horizontal="center" vertical="center"/>
    </xf>
    <xf numFmtId="167" fontId="9" fillId="0" borderId="2" xfId="0" applyNumberFormat="1" applyFont="1" applyFill="1" applyBorder="1" applyAlignment="1">
      <alignment horizontal="center" vertical="center"/>
    </xf>
    <xf numFmtId="167" fontId="9" fillId="0" borderId="3" xfId="0" applyNumberFormat="1" applyFont="1" applyFill="1" applyBorder="1" applyAlignment="1">
      <alignment horizontal="center" vertical="center"/>
    </xf>
    <xf numFmtId="167" fontId="9" fillId="0" borderId="4" xfId="0" applyNumberFormat="1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 shrinkToFit="1"/>
    </xf>
    <xf numFmtId="0" fontId="9" fillId="0" borderId="4" xfId="0" applyFont="1" applyBorder="1" applyAlignment="1">
      <alignment horizontal="center" vertical="center" wrapText="1" shrinkToFit="1"/>
    </xf>
    <xf numFmtId="0" fontId="9" fillId="5" borderId="9" xfId="0" applyFont="1" applyFill="1" applyBorder="1" applyAlignment="1">
      <alignment horizontal="left" vertical="center" wrapText="1"/>
    </xf>
    <xf numFmtId="0" fontId="9" fillId="5" borderId="10" xfId="0" applyFont="1" applyFill="1" applyBorder="1" applyAlignment="1">
      <alignment horizontal="left" vertical="center" wrapText="1"/>
    </xf>
    <xf numFmtId="0" fontId="9" fillId="5" borderId="14" xfId="0" applyFont="1" applyFill="1" applyBorder="1" applyAlignment="1">
      <alignment horizontal="left" vertical="center" wrapText="1"/>
    </xf>
    <xf numFmtId="0" fontId="9" fillId="5" borderId="0" xfId="0" applyFont="1" applyFill="1" applyBorder="1" applyAlignment="1">
      <alignment horizontal="left" vertical="center" wrapText="1"/>
    </xf>
    <xf numFmtId="0" fontId="9" fillId="5" borderId="7" xfId="0" applyFont="1" applyFill="1" applyBorder="1" applyAlignment="1">
      <alignment horizontal="left" vertical="center" wrapText="1"/>
    </xf>
    <xf numFmtId="0" fontId="9" fillId="5" borderId="13" xfId="0" applyFont="1" applyFill="1" applyBorder="1" applyAlignment="1">
      <alignment horizontal="left" vertical="center" wrapText="1"/>
    </xf>
    <xf numFmtId="0" fontId="9" fillId="5" borderId="6" xfId="0" applyFont="1" applyFill="1" applyBorder="1" applyAlignment="1">
      <alignment horizontal="left" vertical="center" wrapText="1"/>
    </xf>
    <xf numFmtId="0" fontId="9" fillId="5" borderId="12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167" fontId="9" fillId="0" borderId="2" xfId="0" applyNumberFormat="1" applyFont="1" applyBorder="1" applyAlignment="1">
      <alignment horizontal="center" vertical="center" wrapText="1" shrinkToFit="1"/>
    </xf>
    <xf numFmtId="167" fontId="9" fillId="0" borderId="4" xfId="0" applyNumberFormat="1" applyFont="1" applyBorder="1" applyAlignment="1">
      <alignment horizontal="center" vertical="center" wrapText="1" shrinkToFit="1"/>
    </xf>
    <xf numFmtId="0" fontId="9" fillId="5" borderId="1" xfId="0" applyFont="1" applyFill="1" applyBorder="1" applyAlignment="1">
      <alignment horizontal="left" vertical="center" wrapText="1"/>
    </xf>
    <xf numFmtId="0" fontId="9" fillId="0" borderId="9" xfId="0" applyFont="1" applyFill="1" applyBorder="1" applyAlignment="1">
      <alignment horizontal="left" vertical="center" wrapText="1"/>
    </xf>
    <xf numFmtId="0" fontId="9" fillId="0" borderId="10" xfId="0" applyFont="1" applyFill="1" applyBorder="1" applyAlignment="1">
      <alignment horizontal="left" vertical="center" wrapText="1"/>
    </xf>
    <xf numFmtId="0" fontId="9" fillId="0" borderId="13" xfId="0" applyFont="1" applyFill="1" applyBorder="1" applyAlignment="1">
      <alignment horizontal="left" vertical="center" wrapText="1"/>
    </xf>
    <xf numFmtId="0" fontId="9" fillId="0" borderId="7" xfId="0" applyFont="1" applyFill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 wrapText="1" shrinkToFit="1"/>
    </xf>
    <xf numFmtId="0" fontId="27" fillId="0" borderId="0" xfId="0" applyFont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vertical="center" wrapText="1"/>
    </xf>
    <xf numFmtId="0" fontId="23" fillId="0" borderId="0" xfId="0" applyFont="1" applyBorder="1" applyAlignment="1">
      <alignment vertical="center" wrapText="1"/>
    </xf>
    <xf numFmtId="167" fontId="9" fillId="0" borderId="1" xfId="0" applyNumberFormat="1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horizontal="left" vertical="center" wrapText="1"/>
    </xf>
    <xf numFmtId="167" fontId="15" fillId="0" borderId="2" xfId="0" applyNumberFormat="1" applyFont="1" applyFill="1" applyBorder="1" applyAlignment="1">
      <alignment horizontal="center" vertical="center" wrapText="1"/>
    </xf>
    <xf numFmtId="167" fontId="15" fillId="0" borderId="3" xfId="0" applyNumberFormat="1" applyFont="1" applyFill="1" applyBorder="1" applyAlignment="1">
      <alignment horizontal="center" vertical="center" wrapText="1"/>
    </xf>
    <xf numFmtId="167" fontId="15" fillId="0" borderId="4" xfId="0" applyNumberFormat="1" applyFont="1" applyFill="1" applyBorder="1" applyAlignment="1">
      <alignment horizontal="center" vertical="center" wrapText="1"/>
    </xf>
    <xf numFmtId="0" fontId="9" fillId="5" borderId="9" xfId="0" applyFont="1" applyFill="1" applyBorder="1" applyAlignment="1">
      <alignment horizontal="left" wrapText="1"/>
    </xf>
    <xf numFmtId="0" fontId="9" fillId="5" borderId="10" xfId="0" applyFont="1" applyFill="1" applyBorder="1" applyAlignment="1">
      <alignment horizontal="left" wrapText="1"/>
    </xf>
    <xf numFmtId="0" fontId="15" fillId="0" borderId="0" xfId="0" applyFont="1" applyAlignment="1">
      <alignment horizontal="left" vertical="center"/>
    </xf>
    <xf numFmtId="0" fontId="9" fillId="4" borderId="9" xfId="0" applyFont="1" applyFill="1" applyBorder="1" applyAlignment="1">
      <alignment horizontal="left" vertical="center" wrapText="1"/>
    </xf>
    <xf numFmtId="0" fontId="9" fillId="4" borderId="10" xfId="0" applyFont="1" applyFill="1" applyBorder="1" applyAlignment="1">
      <alignment horizontal="left" vertical="center" wrapText="1"/>
    </xf>
    <xf numFmtId="0" fontId="19" fillId="8" borderId="1" xfId="0" applyFont="1" applyFill="1" applyBorder="1" applyAlignment="1">
      <alignment horizontal="center" vertical="center" wrapText="1"/>
    </xf>
    <xf numFmtId="0" fontId="31" fillId="8" borderId="1" xfId="0" applyFont="1" applyFill="1" applyBorder="1" applyAlignment="1">
      <alignment horizontal="left" vertical="center" wrapText="1"/>
    </xf>
    <xf numFmtId="165" fontId="31" fillId="8" borderId="1" xfId="0" applyNumberFormat="1" applyFont="1" applyFill="1" applyBorder="1" applyAlignment="1">
      <alignment horizontal="center" vertical="center" wrapText="1"/>
    </xf>
    <xf numFmtId="172" fontId="26" fillId="8" borderId="0" xfId="0" applyNumberFormat="1" applyFont="1" applyFill="1" applyAlignment="1">
      <alignment vertical="center"/>
    </xf>
    <xf numFmtId="0" fontId="31" fillId="8" borderId="0" xfId="0" applyFont="1" applyFill="1" applyAlignment="1">
      <alignment vertical="center"/>
    </xf>
    <xf numFmtId="0" fontId="25" fillId="0" borderId="0" xfId="0" applyFont="1" applyAlignment="1">
      <alignment horizontal="left" vertical="center"/>
    </xf>
    <xf numFmtId="0" fontId="25" fillId="0" borderId="0" xfId="0" applyFont="1" applyAlignment="1">
      <alignment vertical="center"/>
    </xf>
    <xf numFmtId="0" fontId="25" fillId="0" borderId="0" xfId="0" applyFont="1" applyAlignment="1">
      <alignment horizontal="center" vertical="center"/>
    </xf>
    <xf numFmtId="0" fontId="9" fillId="5" borderId="1" xfId="0" applyFont="1" applyFill="1" applyBorder="1" applyAlignment="1">
      <alignment horizontal="left" vertical="top" wrapText="1"/>
    </xf>
  </cellXfs>
  <cellStyles count="11">
    <cellStyle name="Обычный" xfId="0" builtinId="0"/>
    <cellStyle name="Обычный 2" xfId="2"/>
    <cellStyle name="Обычный 2 2" xfId="6"/>
    <cellStyle name="Обычный 2 2 2" xfId="7"/>
    <cellStyle name="Обычный 2 3" xfId="1"/>
    <cellStyle name="Обычный 2 4" xfId="5"/>
    <cellStyle name="Обычный 3" xfId="4"/>
    <cellStyle name="Обычный 3 2" xfId="8"/>
    <cellStyle name="Обычный 5" xfId="10"/>
    <cellStyle name="Процентный" xfId="3" builtinId="5"/>
    <cellStyle name="Финансовый 2" xfId="9"/>
  </cellStyles>
  <dxfs count="0"/>
  <tableStyles count="0" defaultTableStyle="TableStyleMedium9" defaultPivotStyle="PivotStyleLight16"/>
  <colors>
    <mruColors>
      <color rgb="FFFFCC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1335973</xdr:colOff>
      <xdr:row>0</xdr:row>
      <xdr:rowOff>160813</xdr:rowOff>
    </xdr:from>
    <xdr:to>
      <xdr:col>1</xdr:col>
      <xdr:colOff>2043170</xdr:colOff>
      <xdr:row>2</xdr:row>
      <xdr:rowOff>276182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872837" y="160813"/>
          <a:ext cx="707197" cy="91200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60</xdr:row>
      <xdr:rowOff>0</xdr:rowOff>
    </xdr:from>
    <xdr:to>
      <xdr:col>20</xdr:col>
      <xdr:colOff>304800</xdr:colOff>
      <xdr:row>60</xdr:row>
      <xdr:rowOff>304800</xdr:rowOff>
    </xdr:to>
    <xdr:sp macro="" textlink="">
      <xdr:nvSpPr>
        <xdr:cNvPr id="1027" name="AutoShape 3" descr="Картинки по запросу &quot;социальная поддержка&quot;"/>
        <xdr:cNvSpPr>
          <a:spLocks noChangeAspect="1" noChangeArrowheads="1"/>
        </xdr:cNvSpPr>
      </xdr:nvSpPr>
      <xdr:spPr bwMode="auto">
        <a:xfrm>
          <a:off x="23383875" y="5991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79</xdr:row>
      <xdr:rowOff>0</xdr:rowOff>
    </xdr:from>
    <xdr:to>
      <xdr:col>20</xdr:col>
      <xdr:colOff>304800</xdr:colOff>
      <xdr:row>79</xdr:row>
      <xdr:rowOff>304800</xdr:rowOff>
    </xdr:to>
    <xdr:sp macro="" textlink="">
      <xdr:nvSpPr>
        <xdr:cNvPr id="1029" name="AutoShape 5" descr="Картинки по запросу &quot;социальная поддержка&quot;"/>
        <xdr:cNvSpPr>
          <a:spLocks noChangeAspect="1" noChangeArrowheads="1"/>
        </xdr:cNvSpPr>
      </xdr:nvSpPr>
      <xdr:spPr bwMode="auto">
        <a:xfrm>
          <a:off x="23383875" y="7058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86</xdr:row>
      <xdr:rowOff>0</xdr:rowOff>
    </xdr:from>
    <xdr:to>
      <xdr:col>20</xdr:col>
      <xdr:colOff>304800</xdr:colOff>
      <xdr:row>86</xdr:row>
      <xdr:rowOff>304800</xdr:rowOff>
    </xdr:to>
    <xdr:sp macro="" textlink="">
      <xdr:nvSpPr>
        <xdr:cNvPr id="1030" name="AutoShape 6" descr="Картинки по запросу &quot;социальная поддержка&quot;"/>
        <xdr:cNvSpPr>
          <a:spLocks noChangeAspect="1" noChangeArrowheads="1"/>
        </xdr:cNvSpPr>
      </xdr:nvSpPr>
      <xdr:spPr bwMode="auto">
        <a:xfrm>
          <a:off x="28927425" y="7581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60</xdr:row>
      <xdr:rowOff>0</xdr:rowOff>
    </xdr:from>
    <xdr:to>
      <xdr:col>20</xdr:col>
      <xdr:colOff>304800</xdr:colOff>
      <xdr:row>60</xdr:row>
      <xdr:rowOff>304800</xdr:rowOff>
    </xdr:to>
    <xdr:sp macro="" textlink="">
      <xdr:nvSpPr>
        <xdr:cNvPr id="1033" name="AutoShape 9" descr="Картинки по запросу &quot;социальная поддержка&quot;"/>
        <xdr:cNvSpPr>
          <a:spLocks noChangeAspect="1" noChangeArrowheads="1"/>
        </xdr:cNvSpPr>
      </xdr:nvSpPr>
      <xdr:spPr bwMode="auto">
        <a:xfrm>
          <a:off x="23383875" y="5991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60</xdr:row>
      <xdr:rowOff>0</xdr:rowOff>
    </xdr:from>
    <xdr:to>
      <xdr:col>20</xdr:col>
      <xdr:colOff>304800</xdr:colOff>
      <xdr:row>60</xdr:row>
      <xdr:rowOff>304800</xdr:rowOff>
    </xdr:to>
    <xdr:sp macro="" textlink="">
      <xdr:nvSpPr>
        <xdr:cNvPr id="1036" name="AutoShape 12" descr="Картинки по запросу &quot;социальная поддержка&quot;"/>
        <xdr:cNvSpPr>
          <a:spLocks noChangeAspect="1" noChangeArrowheads="1"/>
        </xdr:cNvSpPr>
      </xdr:nvSpPr>
      <xdr:spPr bwMode="auto">
        <a:xfrm>
          <a:off x="23383875" y="5991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outlinePr summaryBelow="0" summaryRight="0"/>
    <pageSetUpPr fitToPage="1"/>
  </sheetPr>
  <dimension ref="A1:AC346"/>
  <sheetViews>
    <sheetView tabSelected="1" view="pageBreakPreview" zoomScale="55" zoomScaleNormal="55" zoomScaleSheetLayoutView="55" workbookViewId="0">
      <pane xSplit="2" ySplit="8" topLeftCell="C9" activePane="bottomRight" state="frozen"/>
      <selection pane="topRight" activeCell="C1" sqref="C1"/>
      <selection pane="bottomLeft" activeCell="A8" sqref="A8"/>
      <selection pane="bottomRight" activeCell="D356" sqref="D356"/>
    </sheetView>
  </sheetViews>
  <sheetFormatPr defaultRowHeight="18.75" outlineLevelRow="2" outlineLevelCol="1" x14ac:dyDescent="0.25"/>
  <cols>
    <col min="1" max="1" width="9.28515625" style="8" customWidth="1"/>
    <col min="2" max="2" width="54.5703125" style="9" customWidth="1"/>
    <col min="3" max="3" width="21.42578125" style="10" customWidth="1"/>
    <col min="4" max="4" width="20.28515625" style="10" customWidth="1" outlineLevel="1"/>
    <col min="5" max="5" width="20" style="10" customWidth="1" outlineLevel="1"/>
    <col min="6" max="6" width="17.7109375" style="10" customWidth="1" outlineLevel="1"/>
    <col min="7" max="8" width="21.85546875" style="10" customWidth="1"/>
    <col min="9" max="9" width="23.28515625" style="10" customWidth="1" outlineLevel="1"/>
    <col min="10" max="10" width="20.7109375" style="10" customWidth="1" outlineLevel="1"/>
    <col min="11" max="11" width="17.5703125" style="10" customWidth="1" outlineLevel="1"/>
    <col min="12" max="12" width="23.42578125" style="10" customWidth="1"/>
    <col min="13" max="13" width="13.5703125" style="8" customWidth="1" outlineLevel="1"/>
    <col min="14" max="14" width="18.7109375" style="8" customWidth="1" outlineLevel="1"/>
    <col min="15" max="15" width="12.85546875" style="8" customWidth="1" outlineLevel="1"/>
    <col min="16" max="16" width="17.28515625" style="8" customWidth="1" outlineLevel="1"/>
    <col min="17" max="17" width="12.42578125" style="8" customWidth="1" outlineLevel="1"/>
    <col min="18" max="18" width="17.7109375" style="8" customWidth="1" outlineLevel="1"/>
    <col min="19" max="19" width="12.85546875" style="8" customWidth="1" outlineLevel="1"/>
    <col min="20" max="20" width="17.5703125" style="8" customWidth="1" outlineLevel="1"/>
    <col min="21" max="21" width="18.7109375" style="54" customWidth="1"/>
    <col min="22" max="22" width="9.140625" style="35"/>
    <col min="23" max="23" width="17.7109375" style="35" customWidth="1"/>
    <col min="24" max="24" width="9.140625" style="35"/>
    <col min="25" max="16384" width="9.140625" style="10"/>
  </cols>
  <sheetData>
    <row r="1" spans="1:24" s="7" customFormat="1" ht="25.5" x14ac:dyDescent="0.25">
      <c r="A1" s="369" t="s">
        <v>15</v>
      </c>
      <c r="B1" s="369"/>
      <c r="C1" s="369"/>
      <c r="D1" s="369"/>
      <c r="E1" s="369"/>
      <c r="F1" s="369"/>
      <c r="G1" s="369"/>
      <c r="H1" s="369"/>
      <c r="I1" s="369"/>
      <c r="J1" s="369"/>
      <c r="K1" s="369"/>
      <c r="L1" s="369"/>
      <c r="M1" s="369"/>
      <c r="N1" s="369"/>
      <c r="O1" s="369"/>
      <c r="P1" s="369"/>
      <c r="Q1" s="369"/>
      <c r="R1" s="369"/>
      <c r="S1" s="369"/>
      <c r="T1" s="369"/>
      <c r="U1" s="54"/>
      <c r="V1" s="54"/>
      <c r="W1" s="54"/>
      <c r="X1" s="54"/>
    </row>
    <row r="2" spans="1:24" s="7" customFormat="1" ht="36.75" customHeight="1" x14ac:dyDescent="0.25">
      <c r="A2" s="369" t="s">
        <v>481</v>
      </c>
      <c r="B2" s="369"/>
      <c r="C2" s="369"/>
      <c r="D2" s="369"/>
      <c r="E2" s="369"/>
      <c r="F2" s="369"/>
      <c r="G2" s="369"/>
      <c r="H2" s="369"/>
      <c r="I2" s="369"/>
      <c r="J2" s="369"/>
      <c r="K2" s="369"/>
      <c r="L2" s="369"/>
      <c r="M2" s="369"/>
      <c r="N2" s="369"/>
      <c r="O2" s="369"/>
      <c r="P2" s="369"/>
      <c r="Q2" s="369"/>
      <c r="R2" s="369"/>
      <c r="S2" s="369"/>
      <c r="T2" s="369"/>
      <c r="U2" s="54"/>
      <c r="V2" s="54"/>
      <c r="W2" s="54"/>
      <c r="X2" s="54"/>
    </row>
    <row r="3" spans="1:24" s="7" customFormat="1" ht="36.75" customHeight="1" x14ac:dyDescent="0.25">
      <c r="A3" s="78"/>
      <c r="B3" s="78"/>
      <c r="C3" s="78"/>
      <c r="D3" s="78"/>
      <c r="E3" s="78"/>
      <c r="F3" s="78"/>
      <c r="G3" s="78"/>
      <c r="H3" s="78"/>
      <c r="I3" s="145" t="s">
        <v>499</v>
      </c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54"/>
      <c r="V3" s="54"/>
      <c r="W3" s="54"/>
      <c r="X3" s="54"/>
    </row>
    <row r="4" spans="1:24" s="71" customFormat="1" ht="14.25" customHeight="1" x14ac:dyDescent="0.25">
      <c r="A4" s="68"/>
      <c r="B4" s="69"/>
      <c r="C4" s="70"/>
      <c r="H4" s="70"/>
      <c r="I4" s="93"/>
      <c r="J4" s="74"/>
      <c r="M4" s="68"/>
      <c r="N4" s="68"/>
      <c r="O4" s="72"/>
      <c r="P4" s="72"/>
      <c r="Q4" s="72"/>
      <c r="R4" s="72"/>
      <c r="S4" s="72"/>
      <c r="T4" s="72"/>
      <c r="U4" s="54"/>
      <c r="V4" s="73"/>
      <c r="W4" s="73"/>
      <c r="X4" s="73"/>
    </row>
    <row r="5" spans="1:24" ht="63" customHeight="1" x14ac:dyDescent="0.25">
      <c r="A5" s="370" t="s">
        <v>0</v>
      </c>
      <c r="B5" s="371" t="s">
        <v>176</v>
      </c>
      <c r="C5" s="370" t="s">
        <v>517</v>
      </c>
      <c r="D5" s="370"/>
      <c r="E5" s="370"/>
      <c r="F5" s="370"/>
      <c r="G5" s="374" t="s">
        <v>8</v>
      </c>
      <c r="H5" s="370" t="s">
        <v>518</v>
      </c>
      <c r="I5" s="370"/>
      <c r="J5" s="370"/>
      <c r="K5" s="370"/>
      <c r="L5" s="374" t="s">
        <v>8</v>
      </c>
      <c r="M5" s="375" t="s">
        <v>18</v>
      </c>
      <c r="N5" s="376"/>
      <c r="O5" s="376"/>
      <c r="P5" s="376"/>
      <c r="Q5" s="376"/>
      <c r="R5" s="376"/>
      <c r="S5" s="376"/>
      <c r="T5" s="377"/>
    </row>
    <row r="6" spans="1:24" ht="55.5" customHeight="1" x14ac:dyDescent="0.25">
      <c r="A6" s="370"/>
      <c r="B6" s="372"/>
      <c r="C6" s="370" t="s">
        <v>1</v>
      </c>
      <c r="D6" s="370" t="s">
        <v>2</v>
      </c>
      <c r="E6" s="370"/>
      <c r="F6" s="370"/>
      <c r="G6" s="374"/>
      <c r="H6" s="370" t="s">
        <v>1</v>
      </c>
      <c r="I6" s="370" t="s">
        <v>2</v>
      </c>
      <c r="J6" s="370"/>
      <c r="K6" s="370"/>
      <c r="L6" s="374"/>
      <c r="M6" s="378" t="s">
        <v>1</v>
      </c>
      <c r="N6" s="379"/>
      <c r="O6" s="375" t="s">
        <v>2</v>
      </c>
      <c r="P6" s="376"/>
      <c r="Q6" s="376"/>
      <c r="R6" s="376"/>
      <c r="S6" s="376"/>
      <c r="T6" s="377"/>
    </row>
    <row r="7" spans="1:24" ht="20.25" customHeight="1" x14ac:dyDescent="0.25">
      <c r="A7" s="370"/>
      <c r="B7" s="372"/>
      <c r="C7" s="370"/>
      <c r="D7" s="371" t="s">
        <v>3</v>
      </c>
      <c r="E7" s="371" t="s">
        <v>4</v>
      </c>
      <c r="F7" s="371" t="s">
        <v>14</v>
      </c>
      <c r="G7" s="374"/>
      <c r="H7" s="370"/>
      <c r="I7" s="371" t="s">
        <v>3</v>
      </c>
      <c r="J7" s="371" t="s">
        <v>4</v>
      </c>
      <c r="K7" s="371" t="s">
        <v>14</v>
      </c>
      <c r="L7" s="374"/>
      <c r="M7" s="380"/>
      <c r="N7" s="381"/>
      <c r="O7" s="375" t="s">
        <v>3</v>
      </c>
      <c r="P7" s="376"/>
      <c r="Q7" s="375" t="s">
        <v>4</v>
      </c>
      <c r="R7" s="376"/>
      <c r="S7" s="375" t="s">
        <v>14</v>
      </c>
      <c r="T7" s="377"/>
    </row>
    <row r="8" spans="1:24" ht="40.5" customHeight="1" x14ac:dyDescent="0.25">
      <c r="A8" s="370"/>
      <c r="B8" s="373"/>
      <c r="C8" s="370"/>
      <c r="D8" s="373"/>
      <c r="E8" s="373"/>
      <c r="F8" s="373"/>
      <c r="G8" s="374"/>
      <c r="H8" s="370"/>
      <c r="I8" s="373"/>
      <c r="J8" s="373"/>
      <c r="K8" s="373"/>
      <c r="L8" s="374"/>
      <c r="M8" s="83" t="s">
        <v>17</v>
      </c>
      <c r="N8" s="83" t="s">
        <v>16</v>
      </c>
      <c r="O8" s="83" t="s">
        <v>17</v>
      </c>
      <c r="P8" s="83" t="s">
        <v>16</v>
      </c>
      <c r="Q8" s="83" t="s">
        <v>17</v>
      </c>
      <c r="R8" s="83" t="s">
        <v>16</v>
      </c>
      <c r="S8" s="83" t="s">
        <v>17</v>
      </c>
      <c r="T8" s="83" t="s">
        <v>16</v>
      </c>
    </row>
    <row r="9" spans="1:24" s="428" customFormat="1" ht="63.75" customHeight="1" x14ac:dyDescent="0.25">
      <c r="A9" s="424"/>
      <c r="B9" s="425" t="s">
        <v>5</v>
      </c>
      <c r="C9" s="426">
        <f>SUM(D9:F9)</f>
        <v>4061487.6</v>
      </c>
      <c r="D9" s="426">
        <f>D10+D32+D61+D80+D87+D130+D160+D177+D192+D200+D207+D228+D250+D264+D276+D298+D304+D306+D322+D334</f>
        <v>1740260.5</v>
      </c>
      <c r="E9" s="426">
        <f>E10+E32+E61+E80+E87+E130+E160+E177+E192+E200+E207+E228+E250+E264+E276+E298+E304+E306+E322+E334</f>
        <v>2129169.7000000002</v>
      </c>
      <c r="F9" s="426">
        <f>F10+F32+F61+F80+F87+F130+F160+F177+F192+F200+F207+F228+F250+F264+F276+F298+F304+F306+F322+F334</f>
        <v>192057.4</v>
      </c>
      <c r="G9" s="426">
        <f>G10+G32+G61+G80+G87+G130+G160+G177+G192+G200+G207+G228+G250+G264+G276+G298+G304+G306+G322+G334</f>
        <v>97002.9</v>
      </c>
      <c r="H9" s="426">
        <f>SUM(I9:K9)</f>
        <v>3650273.8</v>
      </c>
      <c r="I9" s="426">
        <f>I10+I32+I61+I80+I87+I130+I160+I177+I192+I200+I207+I228+I250+I264+I276+I298+I304+I306+I322+I334</f>
        <v>1640827.8</v>
      </c>
      <c r="J9" s="426">
        <f>J10+J32+J61+J80+J87+J130+J160+J177+J192+J200+J207+J228+J250+J264+J276+J298+J304+J306+J322+J334</f>
        <v>1903344.9</v>
      </c>
      <c r="K9" s="426">
        <f>K10+K32+K61+K80+K87+K130+K160+K177+K192+K200+K207+K228+K250+K264+K276+K298+K304+K306+K322+K334</f>
        <v>106101.1</v>
      </c>
      <c r="L9" s="426">
        <f>L10+L32+L61+L80+L87+L130+L160+L177+L192+L200+L207+L228+L250+L264+L276+L298+L304+L306+L322+L334</f>
        <v>66636</v>
      </c>
      <c r="M9" s="426">
        <f>IFERROR(H9/C9*100,"-")</f>
        <v>89.9</v>
      </c>
      <c r="N9" s="426">
        <f>C9-H9</f>
        <v>411213.8</v>
      </c>
      <c r="O9" s="426">
        <f>IFERROR(I9/D9*100,"-")</f>
        <v>94.3</v>
      </c>
      <c r="P9" s="426">
        <f>D9-I9</f>
        <v>99432.7</v>
      </c>
      <c r="Q9" s="426">
        <f>IFERROR(J9/E9*100,"-")</f>
        <v>89.4</v>
      </c>
      <c r="R9" s="426">
        <f>E9-J9</f>
        <v>225824.8</v>
      </c>
      <c r="S9" s="426">
        <f>IFERROR(K9/F9*100,"-")</f>
        <v>55.2</v>
      </c>
      <c r="T9" s="426">
        <f>F9-K9</f>
        <v>85956.3</v>
      </c>
      <c r="U9" s="427"/>
    </row>
    <row r="10" spans="1:24" s="148" customFormat="1" ht="81" x14ac:dyDescent="0.25">
      <c r="A10" s="146">
        <v>1</v>
      </c>
      <c r="B10" s="103" t="s">
        <v>692</v>
      </c>
      <c r="C10" s="104">
        <f>SUM(D10:F10)</f>
        <v>26962.6</v>
      </c>
      <c r="D10" s="147">
        <f>D11+D28</f>
        <v>17220.7</v>
      </c>
      <c r="E10" s="147">
        <f t="shared" ref="E10:L10" si="0">E11+E28</f>
        <v>9741.9</v>
      </c>
      <c r="F10" s="147">
        <f t="shared" si="0"/>
        <v>0</v>
      </c>
      <c r="G10" s="147">
        <f t="shared" si="0"/>
        <v>0</v>
      </c>
      <c r="H10" s="147">
        <f>SUM(I10:K10)</f>
        <v>25978.6</v>
      </c>
      <c r="I10" s="147">
        <f t="shared" si="0"/>
        <v>16236.7</v>
      </c>
      <c r="J10" s="147">
        <f t="shared" si="0"/>
        <v>9741.9</v>
      </c>
      <c r="K10" s="147">
        <f t="shared" si="0"/>
        <v>0</v>
      </c>
      <c r="L10" s="147">
        <f t="shared" si="0"/>
        <v>0</v>
      </c>
      <c r="M10" s="104">
        <f t="shared" ref="M10:M91" si="1">IFERROR(H10/C10*100,"-")</f>
        <v>96.4</v>
      </c>
      <c r="N10" s="104">
        <f t="shared" ref="N10:N108" si="2">C10-H10</f>
        <v>984</v>
      </c>
      <c r="O10" s="104">
        <f t="shared" ref="O10:O91" si="3">IFERROR(I10/D10*100,"-")</f>
        <v>94.3</v>
      </c>
      <c r="P10" s="104">
        <f t="shared" ref="P10:P103" si="4">D10-I10</f>
        <v>984</v>
      </c>
      <c r="Q10" s="104">
        <f t="shared" ref="Q10:Q91" si="5">IFERROR(J10/E10*100,"-")</f>
        <v>100</v>
      </c>
      <c r="R10" s="104">
        <f t="shared" ref="R10:R86" si="6">E10-J10</f>
        <v>0</v>
      </c>
      <c r="S10" s="104" t="str">
        <f>IFERROR(K10/F10*100,"-")</f>
        <v>-</v>
      </c>
      <c r="T10" s="104">
        <f t="shared" ref="T10:T86" si="7">F10-K10</f>
        <v>0</v>
      </c>
      <c r="U10" s="352"/>
      <c r="W10" s="351"/>
    </row>
    <row r="11" spans="1:24" s="156" customFormat="1" ht="38.25" customHeight="1" outlineLevel="1" collapsed="1" x14ac:dyDescent="0.25">
      <c r="A11" s="164"/>
      <c r="B11" s="153" t="s">
        <v>693</v>
      </c>
      <c r="C11" s="154">
        <f t="shared" ref="C11:C31" si="8">SUM(D11:F11)</f>
        <v>13096.7</v>
      </c>
      <c r="D11" s="155">
        <f>D20+D25+D12</f>
        <v>5050.7</v>
      </c>
      <c r="E11" s="155">
        <f t="shared" ref="E11:L11" si="9">E20+E25+E12</f>
        <v>8046</v>
      </c>
      <c r="F11" s="155">
        <f t="shared" si="9"/>
        <v>0</v>
      </c>
      <c r="G11" s="155">
        <f t="shared" si="9"/>
        <v>0</v>
      </c>
      <c r="H11" s="155">
        <f t="shared" ref="H11:H31" si="10">SUM(I11:K11)</f>
        <v>12112.7</v>
      </c>
      <c r="I11" s="155">
        <f t="shared" si="9"/>
        <v>4066.7</v>
      </c>
      <c r="J11" s="155">
        <f t="shared" si="9"/>
        <v>8046</v>
      </c>
      <c r="K11" s="155">
        <f t="shared" si="9"/>
        <v>0</v>
      </c>
      <c r="L11" s="155">
        <f t="shared" si="9"/>
        <v>0</v>
      </c>
      <c r="M11" s="154">
        <f t="shared" si="1"/>
        <v>92.5</v>
      </c>
      <c r="N11" s="154">
        <f>C11-H11</f>
        <v>984</v>
      </c>
      <c r="O11" s="154">
        <f t="shared" si="3"/>
        <v>80.5</v>
      </c>
      <c r="P11" s="154">
        <f t="shared" si="4"/>
        <v>984</v>
      </c>
      <c r="Q11" s="154">
        <f t="shared" si="5"/>
        <v>100</v>
      </c>
      <c r="R11" s="154">
        <f t="shared" si="6"/>
        <v>0</v>
      </c>
      <c r="S11" s="154" t="str">
        <f t="shared" ref="S11:S31" si="11">IFERROR(K11/F11*100,"-")</f>
        <v>-</v>
      </c>
      <c r="T11" s="154">
        <f t="shared" si="7"/>
        <v>0</v>
      </c>
      <c r="U11" s="353"/>
      <c r="W11" s="351"/>
    </row>
    <row r="12" spans="1:24" s="64" customFormat="1" ht="50.25" hidden="1" customHeight="1" outlineLevel="2" x14ac:dyDescent="0.25">
      <c r="A12" s="106" t="s">
        <v>103</v>
      </c>
      <c r="B12" s="114" t="s">
        <v>694</v>
      </c>
      <c r="C12" s="108">
        <f t="shared" si="8"/>
        <v>8157.5</v>
      </c>
      <c r="D12" s="108">
        <f>D13+D14+D15+D16+D17+D18+D19</f>
        <v>4704.8999999999996</v>
      </c>
      <c r="E12" s="108">
        <f t="shared" ref="E12:K12" si="12">E13+E14+E15+E16+E17+E18+E19</f>
        <v>3452.6</v>
      </c>
      <c r="F12" s="108">
        <f t="shared" si="12"/>
        <v>0</v>
      </c>
      <c r="G12" s="108">
        <f t="shared" si="12"/>
        <v>0</v>
      </c>
      <c r="H12" s="108">
        <f t="shared" si="10"/>
        <v>7173.6</v>
      </c>
      <c r="I12" s="108">
        <f t="shared" si="12"/>
        <v>3721</v>
      </c>
      <c r="J12" s="108">
        <f t="shared" si="12"/>
        <v>3452.6</v>
      </c>
      <c r="K12" s="108">
        <f t="shared" si="12"/>
        <v>0</v>
      </c>
      <c r="L12" s="135">
        <f>SUM(L13:L14)</f>
        <v>0</v>
      </c>
      <c r="M12" s="108">
        <f t="shared" si="1"/>
        <v>87.9</v>
      </c>
      <c r="N12" s="108">
        <f t="shared" si="2"/>
        <v>983.9</v>
      </c>
      <c r="O12" s="108">
        <f t="shared" si="3"/>
        <v>79.099999999999994</v>
      </c>
      <c r="P12" s="108">
        <f t="shared" si="4"/>
        <v>983.9</v>
      </c>
      <c r="Q12" s="108">
        <f t="shared" si="5"/>
        <v>100</v>
      </c>
      <c r="R12" s="108">
        <f t="shared" si="6"/>
        <v>0</v>
      </c>
      <c r="S12" s="108" t="str">
        <f t="shared" si="11"/>
        <v>-</v>
      </c>
      <c r="T12" s="108">
        <f t="shared" si="7"/>
        <v>0</v>
      </c>
      <c r="U12" s="354"/>
      <c r="V12" s="63"/>
      <c r="W12" s="351"/>
      <c r="X12" s="63"/>
    </row>
    <row r="13" spans="1:24" s="64" customFormat="1" ht="33.75" hidden="1" customHeight="1" outlineLevel="2" x14ac:dyDescent="0.25">
      <c r="A13" s="111" t="s">
        <v>193</v>
      </c>
      <c r="B13" s="150" t="s">
        <v>79</v>
      </c>
      <c r="C13" s="108">
        <f t="shared" si="8"/>
        <v>3125</v>
      </c>
      <c r="D13" s="108">
        <v>3125</v>
      </c>
      <c r="E13" s="108">
        <v>0</v>
      </c>
      <c r="F13" s="108">
        <v>0</v>
      </c>
      <c r="G13" s="108">
        <v>0</v>
      </c>
      <c r="H13" s="108">
        <f t="shared" si="10"/>
        <v>2663.1</v>
      </c>
      <c r="I13" s="108">
        <v>2663.1</v>
      </c>
      <c r="J13" s="108">
        <v>0</v>
      </c>
      <c r="K13" s="108">
        <v>0</v>
      </c>
      <c r="L13" s="108">
        <v>0</v>
      </c>
      <c r="M13" s="108">
        <f t="shared" si="1"/>
        <v>85.2</v>
      </c>
      <c r="N13" s="108">
        <f t="shared" si="2"/>
        <v>461.9</v>
      </c>
      <c r="O13" s="108">
        <f t="shared" si="3"/>
        <v>85.2</v>
      </c>
      <c r="P13" s="108">
        <f t="shared" si="4"/>
        <v>461.9</v>
      </c>
      <c r="Q13" s="108" t="str">
        <f t="shared" si="5"/>
        <v>-</v>
      </c>
      <c r="R13" s="108">
        <f t="shared" si="6"/>
        <v>0</v>
      </c>
      <c r="S13" s="108" t="str">
        <f t="shared" si="11"/>
        <v>-</v>
      </c>
      <c r="T13" s="108">
        <f t="shared" si="7"/>
        <v>0</v>
      </c>
      <c r="U13" s="354"/>
      <c r="V13" s="63"/>
      <c r="W13" s="351"/>
      <c r="X13" s="63"/>
    </row>
    <row r="14" spans="1:24" s="64" customFormat="1" ht="74.25" hidden="1" customHeight="1" outlineLevel="2" x14ac:dyDescent="0.25">
      <c r="A14" s="111" t="s">
        <v>194</v>
      </c>
      <c r="B14" s="150" t="s">
        <v>519</v>
      </c>
      <c r="C14" s="108">
        <f t="shared" si="8"/>
        <v>520</v>
      </c>
      <c r="D14" s="108">
        <v>520</v>
      </c>
      <c r="E14" s="108">
        <v>0</v>
      </c>
      <c r="F14" s="108">
        <v>0</v>
      </c>
      <c r="G14" s="108">
        <v>0</v>
      </c>
      <c r="H14" s="108">
        <f t="shared" si="10"/>
        <v>0</v>
      </c>
      <c r="I14" s="108">
        <v>0</v>
      </c>
      <c r="J14" s="108">
        <v>0</v>
      </c>
      <c r="K14" s="108">
        <v>0</v>
      </c>
      <c r="L14" s="108">
        <v>0</v>
      </c>
      <c r="M14" s="108">
        <f t="shared" si="1"/>
        <v>0</v>
      </c>
      <c r="N14" s="108">
        <f t="shared" si="2"/>
        <v>520</v>
      </c>
      <c r="O14" s="108">
        <f t="shared" si="3"/>
        <v>0</v>
      </c>
      <c r="P14" s="108">
        <f t="shared" si="4"/>
        <v>520</v>
      </c>
      <c r="Q14" s="108" t="str">
        <f t="shared" si="5"/>
        <v>-</v>
      </c>
      <c r="R14" s="108">
        <f t="shared" si="6"/>
        <v>0</v>
      </c>
      <c r="S14" s="108" t="str">
        <f t="shared" si="11"/>
        <v>-</v>
      </c>
      <c r="T14" s="108">
        <f t="shared" si="7"/>
        <v>0</v>
      </c>
      <c r="U14" s="354"/>
      <c r="V14" s="63"/>
      <c r="W14" s="351"/>
      <c r="X14" s="63"/>
    </row>
    <row r="15" spans="1:24" s="64" customFormat="1" ht="77.25" hidden="1" customHeight="1" outlineLevel="2" x14ac:dyDescent="0.25">
      <c r="A15" s="111" t="s">
        <v>195</v>
      </c>
      <c r="B15" s="150" t="s">
        <v>135</v>
      </c>
      <c r="C15" s="108">
        <f t="shared" si="8"/>
        <v>300</v>
      </c>
      <c r="D15" s="108">
        <v>300</v>
      </c>
      <c r="E15" s="108">
        <v>0</v>
      </c>
      <c r="F15" s="108">
        <v>0</v>
      </c>
      <c r="G15" s="108">
        <v>0</v>
      </c>
      <c r="H15" s="108">
        <f t="shared" si="10"/>
        <v>300</v>
      </c>
      <c r="I15" s="108">
        <v>300</v>
      </c>
      <c r="J15" s="108">
        <v>0</v>
      </c>
      <c r="K15" s="108">
        <v>0</v>
      </c>
      <c r="L15" s="108">
        <v>0</v>
      </c>
      <c r="M15" s="108">
        <f t="shared" si="1"/>
        <v>100</v>
      </c>
      <c r="N15" s="108">
        <f t="shared" si="2"/>
        <v>0</v>
      </c>
      <c r="O15" s="108">
        <f t="shared" si="3"/>
        <v>100</v>
      </c>
      <c r="P15" s="108">
        <f t="shared" si="4"/>
        <v>0</v>
      </c>
      <c r="Q15" s="108" t="str">
        <f t="shared" si="5"/>
        <v>-</v>
      </c>
      <c r="R15" s="108">
        <f t="shared" si="6"/>
        <v>0</v>
      </c>
      <c r="S15" s="108" t="str">
        <f t="shared" si="11"/>
        <v>-</v>
      </c>
      <c r="T15" s="108">
        <f t="shared" si="7"/>
        <v>0</v>
      </c>
      <c r="U15" s="354"/>
      <c r="V15" s="63"/>
      <c r="W15" s="351"/>
      <c r="X15" s="63"/>
    </row>
    <row r="16" spans="1:24" s="64" customFormat="1" ht="75.75" hidden="1" customHeight="1" outlineLevel="2" x14ac:dyDescent="0.25">
      <c r="A16" s="111" t="s">
        <v>197</v>
      </c>
      <c r="B16" s="150" t="s">
        <v>520</v>
      </c>
      <c r="C16" s="108">
        <f t="shared" si="8"/>
        <v>0</v>
      </c>
      <c r="D16" s="108">
        <v>0</v>
      </c>
      <c r="E16" s="108">
        <v>0</v>
      </c>
      <c r="F16" s="108">
        <v>0</v>
      </c>
      <c r="G16" s="108">
        <v>0</v>
      </c>
      <c r="H16" s="108">
        <f t="shared" si="10"/>
        <v>0</v>
      </c>
      <c r="I16" s="108">
        <v>0</v>
      </c>
      <c r="J16" s="108">
        <v>0</v>
      </c>
      <c r="K16" s="108">
        <v>0</v>
      </c>
      <c r="L16" s="108">
        <v>0</v>
      </c>
      <c r="M16" s="108" t="str">
        <f t="shared" si="1"/>
        <v>-</v>
      </c>
      <c r="N16" s="108">
        <f t="shared" si="2"/>
        <v>0</v>
      </c>
      <c r="O16" s="108" t="str">
        <f t="shared" si="3"/>
        <v>-</v>
      </c>
      <c r="P16" s="108">
        <f t="shared" si="4"/>
        <v>0</v>
      </c>
      <c r="Q16" s="108" t="str">
        <f t="shared" si="5"/>
        <v>-</v>
      </c>
      <c r="R16" s="108">
        <f t="shared" si="6"/>
        <v>0</v>
      </c>
      <c r="S16" s="108" t="str">
        <f t="shared" si="11"/>
        <v>-</v>
      </c>
      <c r="T16" s="108">
        <f t="shared" si="7"/>
        <v>0</v>
      </c>
      <c r="U16" s="354"/>
      <c r="V16" s="63"/>
      <c r="W16" s="351"/>
      <c r="X16" s="63"/>
    </row>
    <row r="17" spans="1:24" s="64" customFormat="1" ht="45" hidden="1" customHeight="1" outlineLevel="2" x14ac:dyDescent="0.25">
      <c r="A17" s="111" t="s">
        <v>198</v>
      </c>
      <c r="B17" s="150" t="s">
        <v>175</v>
      </c>
      <c r="C17" s="108">
        <f t="shared" si="8"/>
        <v>0</v>
      </c>
      <c r="D17" s="108">
        <v>0</v>
      </c>
      <c r="E17" s="108">
        <v>0</v>
      </c>
      <c r="F17" s="108">
        <v>0</v>
      </c>
      <c r="G17" s="108">
        <v>0</v>
      </c>
      <c r="H17" s="108">
        <f t="shared" si="10"/>
        <v>0</v>
      </c>
      <c r="I17" s="108">
        <v>0</v>
      </c>
      <c r="J17" s="108">
        <v>0</v>
      </c>
      <c r="K17" s="108">
        <v>0</v>
      </c>
      <c r="L17" s="108">
        <v>0</v>
      </c>
      <c r="M17" s="108" t="str">
        <f t="shared" si="1"/>
        <v>-</v>
      </c>
      <c r="N17" s="108">
        <f t="shared" si="2"/>
        <v>0</v>
      </c>
      <c r="O17" s="108" t="str">
        <f t="shared" si="3"/>
        <v>-</v>
      </c>
      <c r="P17" s="108">
        <f t="shared" si="4"/>
        <v>0</v>
      </c>
      <c r="Q17" s="108" t="str">
        <f t="shared" si="5"/>
        <v>-</v>
      </c>
      <c r="R17" s="108">
        <f t="shared" si="6"/>
        <v>0</v>
      </c>
      <c r="S17" s="108" t="str">
        <f t="shared" si="11"/>
        <v>-</v>
      </c>
      <c r="T17" s="108">
        <f t="shared" si="7"/>
        <v>0</v>
      </c>
      <c r="U17" s="354"/>
      <c r="V17" s="63"/>
      <c r="W17" s="351"/>
      <c r="X17" s="63"/>
    </row>
    <row r="18" spans="1:24" s="64" customFormat="1" ht="104.25" hidden="1" customHeight="1" outlineLevel="2" x14ac:dyDescent="0.25">
      <c r="A18" s="111" t="s">
        <v>199</v>
      </c>
      <c r="B18" s="150" t="s">
        <v>521</v>
      </c>
      <c r="C18" s="108">
        <f t="shared" si="8"/>
        <v>3712.5</v>
      </c>
      <c r="D18" s="108">
        <v>259.89999999999998</v>
      </c>
      <c r="E18" s="108">
        <v>3452.6</v>
      </c>
      <c r="F18" s="108">
        <v>0</v>
      </c>
      <c r="G18" s="108">
        <v>0</v>
      </c>
      <c r="H18" s="108">
        <f t="shared" si="10"/>
        <v>3712.5</v>
      </c>
      <c r="I18" s="108">
        <v>259.89999999999998</v>
      </c>
      <c r="J18" s="108">
        <v>3452.6</v>
      </c>
      <c r="K18" s="108">
        <v>0</v>
      </c>
      <c r="L18" s="108">
        <v>0</v>
      </c>
      <c r="M18" s="108">
        <f t="shared" si="1"/>
        <v>100</v>
      </c>
      <c r="N18" s="108">
        <f t="shared" si="2"/>
        <v>0</v>
      </c>
      <c r="O18" s="108">
        <f t="shared" si="3"/>
        <v>100</v>
      </c>
      <c r="P18" s="108">
        <f t="shared" si="4"/>
        <v>0</v>
      </c>
      <c r="Q18" s="108">
        <f t="shared" si="5"/>
        <v>100</v>
      </c>
      <c r="R18" s="108">
        <f t="shared" si="6"/>
        <v>0</v>
      </c>
      <c r="S18" s="108" t="str">
        <f t="shared" si="11"/>
        <v>-</v>
      </c>
      <c r="T18" s="108">
        <f t="shared" si="7"/>
        <v>0</v>
      </c>
      <c r="U18" s="354"/>
      <c r="V18" s="63"/>
      <c r="W18" s="351"/>
      <c r="X18" s="63"/>
    </row>
    <row r="19" spans="1:24" s="64" customFormat="1" ht="105.75" hidden="1" customHeight="1" outlineLevel="2" x14ac:dyDescent="0.25">
      <c r="A19" s="111" t="s">
        <v>201</v>
      </c>
      <c r="B19" s="150" t="s">
        <v>522</v>
      </c>
      <c r="C19" s="108">
        <f t="shared" si="8"/>
        <v>500</v>
      </c>
      <c r="D19" s="108">
        <v>500</v>
      </c>
      <c r="E19" s="108">
        <v>0</v>
      </c>
      <c r="F19" s="108">
        <v>0</v>
      </c>
      <c r="G19" s="108">
        <v>0</v>
      </c>
      <c r="H19" s="108">
        <f t="shared" si="10"/>
        <v>498</v>
      </c>
      <c r="I19" s="108">
        <v>498</v>
      </c>
      <c r="J19" s="108"/>
      <c r="K19" s="108">
        <v>0</v>
      </c>
      <c r="L19" s="108">
        <v>0</v>
      </c>
      <c r="M19" s="108">
        <f t="shared" si="1"/>
        <v>99.6</v>
      </c>
      <c r="N19" s="108">
        <f t="shared" si="2"/>
        <v>2</v>
      </c>
      <c r="O19" s="108">
        <f t="shared" si="3"/>
        <v>99.6</v>
      </c>
      <c r="P19" s="108">
        <f t="shared" si="4"/>
        <v>2</v>
      </c>
      <c r="Q19" s="108" t="str">
        <f t="shared" si="5"/>
        <v>-</v>
      </c>
      <c r="R19" s="108">
        <f t="shared" si="6"/>
        <v>0</v>
      </c>
      <c r="S19" s="108" t="str">
        <f t="shared" si="11"/>
        <v>-</v>
      </c>
      <c r="T19" s="108">
        <f t="shared" si="7"/>
        <v>0</v>
      </c>
      <c r="U19" s="354"/>
      <c r="V19" s="63"/>
      <c r="W19" s="351"/>
      <c r="X19" s="63"/>
    </row>
    <row r="20" spans="1:24" s="64" customFormat="1" ht="72.75" hidden="1" customHeight="1" outlineLevel="2" x14ac:dyDescent="0.25">
      <c r="A20" s="111" t="s">
        <v>104</v>
      </c>
      <c r="B20" s="114" t="s">
        <v>524</v>
      </c>
      <c r="C20" s="108">
        <f t="shared" si="8"/>
        <v>4739.2</v>
      </c>
      <c r="D20" s="108">
        <f>D21+D22+D23+D24</f>
        <v>331.8</v>
      </c>
      <c r="E20" s="108">
        <f>E21+E22+E23+E24</f>
        <v>4407.3999999999996</v>
      </c>
      <c r="F20" s="108">
        <f>F21+F22+F23</f>
        <v>0</v>
      </c>
      <c r="G20" s="108">
        <f>G21+G22+G23</f>
        <v>0</v>
      </c>
      <c r="H20" s="108">
        <f t="shared" si="10"/>
        <v>4739.1000000000004</v>
      </c>
      <c r="I20" s="108">
        <f>I21+I22+I23+I24</f>
        <v>331.7</v>
      </c>
      <c r="J20" s="108">
        <f>J21+J22+J23+J24</f>
        <v>4407.3999999999996</v>
      </c>
      <c r="K20" s="108">
        <f>K21+K22+K23+K24</f>
        <v>0</v>
      </c>
      <c r="L20" s="108">
        <f>L21+L22+L23</f>
        <v>0</v>
      </c>
      <c r="M20" s="108">
        <f t="shared" si="1"/>
        <v>100</v>
      </c>
      <c r="N20" s="108">
        <f t="shared" si="2"/>
        <v>0.1</v>
      </c>
      <c r="O20" s="108">
        <f t="shared" si="3"/>
        <v>100</v>
      </c>
      <c r="P20" s="108">
        <f t="shared" si="4"/>
        <v>0.1</v>
      </c>
      <c r="Q20" s="108">
        <f t="shared" si="5"/>
        <v>100</v>
      </c>
      <c r="R20" s="108">
        <f t="shared" si="6"/>
        <v>0</v>
      </c>
      <c r="S20" s="108" t="str">
        <f t="shared" si="11"/>
        <v>-</v>
      </c>
      <c r="T20" s="108">
        <f t="shared" si="7"/>
        <v>0</v>
      </c>
      <c r="U20" s="354"/>
      <c r="V20" s="63"/>
      <c r="W20" s="351"/>
      <c r="X20" s="63"/>
    </row>
    <row r="21" spans="1:24" s="64" customFormat="1" ht="83.25" hidden="1" customHeight="1" outlineLevel="2" x14ac:dyDescent="0.25">
      <c r="A21" s="111" t="s">
        <v>137</v>
      </c>
      <c r="B21" s="151" t="s">
        <v>188</v>
      </c>
      <c r="C21" s="108">
        <f t="shared" si="8"/>
        <v>4351.1000000000004</v>
      </c>
      <c r="D21" s="108">
        <v>304.60000000000002</v>
      </c>
      <c r="E21" s="108">
        <v>4046.5</v>
      </c>
      <c r="F21" s="108">
        <v>0</v>
      </c>
      <c r="G21" s="108">
        <v>0</v>
      </c>
      <c r="H21" s="108">
        <f t="shared" si="10"/>
        <v>4351</v>
      </c>
      <c r="I21" s="108">
        <v>304.5</v>
      </c>
      <c r="J21" s="108">
        <v>4046.5</v>
      </c>
      <c r="K21" s="108">
        <v>0</v>
      </c>
      <c r="L21" s="108">
        <v>0</v>
      </c>
      <c r="M21" s="108">
        <f t="shared" si="1"/>
        <v>100</v>
      </c>
      <c r="N21" s="108">
        <f t="shared" si="2"/>
        <v>0.1</v>
      </c>
      <c r="O21" s="108">
        <f t="shared" si="3"/>
        <v>100</v>
      </c>
      <c r="P21" s="108">
        <f t="shared" si="4"/>
        <v>0.1</v>
      </c>
      <c r="Q21" s="108">
        <f t="shared" si="5"/>
        <v>100</v>
      </c>
      <c r="R21" s="108">
        <f t="shared" si="6"/>
        <v>0</v>
      </c>
      <c r="S21" s="108" t="str">
        <f t="shared" si="11"/>
        <v>-</v>
      </c>
      <c r="T21" s="108">
        <f t="shared" si="7"/>
        <v>0</v>
      </c>
      <c r="U21" s="354"/>
      <c r="V21" s="63"/>
      <c r="W21" s="351"/>
      <c r="X21" s="63"/>
    </row>
    <row r="22" spans="1:24" s="64" customFormat="1" ht="45" hidden="1" customHeight="1" outlineLevel="2" x14ac:dyDescent="0.25">
      <c r="A22" s="111" t="s">
        <v>143</v>
      </c>
      <c r="B22" s="150" t="s">
        <v>189</v>
      </c>
      <c r="C22" s="108">
        <f t="shared" si="8"/>
        <v>0</v>
      </c>
      <c r="D22" s="108">
        <v>0</v>
      </c>
      <c r="E22" s="108">
        <v>0</v>
      </c>
      <c r="F22" s="108">
        <v>0</v>
      </c>
      <c r="G22" s="108">
        <v>0</v>
      </c>
      <c r="H22" s="108">
        <f t="shared" si="10"/>
        <v>0</v>
      </c>
      <c r="I22" s="108">
        <v>0</v>
      </c>
      <c r="J22" s="108">
        <v>0</v>
      </c>
      <c r="K22" s="108">
        <v>0</v>
      </c>
      <c r="L22" s="108">
        <v>0</v>
      </c>
      <c r="M22" s="108" t="str">
        <f t="shared" si="1"/>
        <v>-</v>
      </c>
      <c r="N22" s="108">
        <f t="shared" si="2"/>
        <v>0</v>
      </c>
      <c r="O22" s="108" t="str">
        <f t="shared" si="3"/>
        <v>-</v>
      </c>
      <c r="P22" s="108">
        <f t="shared" si="4"/>
        <v>0</v>
      </c>
      <c r="Q22" s="108" t="str">
        <f t="shared" si="5"/>
        <v>-</v>
      </c>
      <c r="R22" s="108">
        <f t="shared" si="6"/>
        <v>0</v>
      </c>
      <c r="S22" s="108" t="str">
        <f t="shared" si="11"/>
        <v>-</v>
      </c>
      <c r="T22" s="108">
        <f t="shared" si="7"/>
        <v>0</v>
      </c>
      <c r="U22" s="354"/>
      <c r="V22" s="63"/>
      <c r="W22" s="351"/>
      <c r="X22" s="63"/>
    </row>
    <row r="23" spans="1:24" s="64" customFormat="1" ht="119.25" hidden="1" customHeight="1" outlineLevel="2" x14ac:dyDescent="0.25">
      <c r="A23" s="111" t="s">
        <v>144</v>
      </c>
      <c r="B23" s="152" t="s">
        <v>190</v>
      </c>
      <c r="C23" s="108">
        <f t="shared" si="8"/>
        <v>200</v>
      </c>
      <c r="D23" s="108">
        <v>14</v>
      </c>
      <c r="E23" s="108">
        <v>186</v>
      </c>
      <c r="F23" s="108">
        <v>0</v>
      </c>
      <c r="G23" s="108">
        <v>0</v>
      </c>
      <c r="H23" s="108">
        <f t="shared" si="10"/>
        <v>200</v>
      </c>
      <c r="I23" s="108">
        <v>14</v>
      </c>
      <c r="J23" s="108">
        <v>186</v>
      </c>
      <c r="K23" s="108">
        <v>0</v>
      </c>
      <c r="L23" s="108">
        <v>0</v>
      </c>
      <c r="M23" s="108">
        <f t="shared" si="1"/>
        <v>100</v>
      </c>
      <c r="N23" s="108">
        <f t="shared" si="2"/>
        <v>0</v>
      </c>
      <c r="O23" s="108">
        <f t="shared" si="3"/>
        <v>100</v>
      </c>
      <c r="P23" s="108">
        <f t="shared" si="4"/>
        <v>0</v>
      </c>
      <c r="Q23" s="108">
        <f t="shared" si="5"/>
        <v>100</v>
      </c>
      <c r="R23" s="108">
        <f t="shared" si="6"/>
        <v>0</v>
      </c>
      <c r="S23" s="108" t="str">
        <f t="shared" si="11"/>
        <v>-</v>
      </c>
      <c r="T23" s="108">
        <f t="shared" si="7"/>
        <v>0</v>
      </c>
      <c r="U23" s="354"/>
      <c r="V23" s="63"/>
      <c r="W23" s="351"/>
      <c r="X23" s="63"/>
    </row>
    <row r="24" spans="1:24" s="64" customFormat="1" ht="83.25" hidden="1" customHeight="1" outlineLevel="2" x14ac:dyDescent="0.25">
      <c r="A24" s="111" t="s">
        <v>145</v>
      </c>
      <c r="B24" s="152" t="s">
        <v>523</v>
      </c>
      <c r="C24" s="108">
        <f t="shared" si="8"/>
        <v>188.1</v>
      </c>
      <c r="D24" s="108">
        <v>13.2</v>
      </c>
      <c r="E24" s="108">
        <v>174.9</v>
      </c>
      <c r="F24" s="108">
        <v>0</v>
      </c>
      <c r="G24" s="108">
        <v>0</v>
      </c>
      <c r="H24" s="108">
        <f t="shared" si="10"/>
        <v>188.1</v>
      </c>
      <c r="I24" s="108">
        <v>13.2</v>
      </c>
      <c r="J24" s="108">
        <v>174.9</v>
      </c>
      <c r="K24" s="108">
        <v>0</v>
      </c>
      <c r="L24" s="108">
        <v>0</v>
      </c>
      <c r="M24" s="108">
        <f t="shared" si="1"/>
        <v>100</v>
      </c>
      <c r="N24" s="108">
        <f t="shared" si="2"/>
        <v>0</v>
      </c>
      <c r="O24" s="108">
        <f t="shared" si="3"/>
        <v>100</v>
      </c>
      <c r="P24" s="108">
        <f t="shared" si="4"/>
        <v>0</v>
      </c>
      <c r="Q24" s="108">
        <f t="shared" si="5"/>
        <v>100</v>
      </c>
      <c r="R24" s="108">
        <f t="shared" si="6"/>
        <v>0</v>
      </c>
      <c r="S24" s="108" t="str">
        <f t="shared" si="11"/>
        <v>-</v>
      </c>
      <c r="T24" s="108">
        <f t="shared" si="7"/>
        <v>0</v>
      </c>
      <c r="U24" s="354"/>
      <c r="V24" s="63"/>
      <c r="W24" s="351"/>
      <c r="X24" s="63"/>
    </row>
    <row r="25" spans="1:24" s="64" customFormat="1" ht="48.75" hidden="1" customHeight="1" outlineLevel="2" x14ac:dyDescent="0.25">
      <c r="A25" s="111" t="s">
        <v>105</v>
      </c>
      <c r="B25" s="114" t="s">
        <v>525</v>
      </c>
      <c r="C25" s="108">
        <f t="shared" si="8"/>
        <v>200</v>
      </c>
      <c r="D25" s="108">
        <f>D26+D27</f>
        <v>14</v>
      </c>
      <c r="E25" s="108">
        <f>E26+E27</f>
        <v>186</v>
      </c>
      <c r="F25" s="108">
        <f>F26+F27</f>
        <v>0</v>
      </c>
      <c r="G25" s="108">
        <f>G26+G27</f>
        <v>0</v>
      </c>
      <c r="H25" s="108">
        <f t="shared" si="10"/>
        <v>200</v>
      </c>
      <c r="I25" s="108">
        <f>I26+I27</f>
        <v>14</v>
      </c>
      <c r="J25" s="108">
        <f>J26+J27</f>
        <v>186</v>
      </c>
      <c r="K25" s="108">
        <f>K26+K27</f>
        <v>0</v>
      </c>
      <c r="L25" s="108">
        <f>L26+L27</f>
        <v>0</v>
      </c>
      <c r="M25" s="108">
        <f t="shared" si="1"/>
        <v>100</v>
      </c>
      <c r="N25" s="108">
        <f t="shared" si="2"/>
        <v>0</v>
      </c>
      <c r="O25" s="108">
        <f t="shared" si="3"/>
        <v>100</v>
      </c>
      <c r="P25" s="108">
        <f t="shared" si="4"/>
        <v>0</v>
      </c>
      <c r="Q25" s="108">
        <f t="shared" si="5"/>
        <v>100</v>
      </c>
      <c r="R25" s="108">
        <f t="shared" si="6"/>
        <v>0</v>
      </c>
      <c r="S25" s="108" t="str">
        <f t="shared" si="11"/>
        <v>-</v>
      </c>
      <c r="T25" s="108">
        <f t="shared" si="7"/>
        <v>0</v>
      </c>
      <c r="U25" s="354"/>
      <c r="V25" s="63"/>
      <c r="W25" s="351"/>
      <c r="X25" s="63"/>
    </row>
    <row r="26" spans="1:24" s="64" customFormat="1" ht="47.25" hidden="1" customHeight="1" outlineLevel="2" x14ac:dyDescent="0.25">
      <c r="A26" s="111" t="s">
        <v>139</v>
      </c>
      <c r="B26" s="150" t="s">
        <v>191</v>
      </c>
      <c r="C26" s="108">
        <f t="shared" si="8"/>
        <v>200</v>
      </c>
      <c r="D26" s="108">
        <v>14</v>
      </c>
      <c r="E26" s="108">
        <v>186</v>
      </c>
      <c r="F26" s="108">
        <v>0</v>
      </c>
      <c r="G26" s="108">
        <v>0</v>
      </c>
      <c r="H26" s="108">
        <f t="shared" si="10"/>
        <v>200</v>
      </c>
      <c r="I26" s="108">
        <v>14</v>
      </c>
      <c r="J26" s="108">
        <v>186</v>
      </c>
      <c r="K26" s="108">
        <v>0</v>
      </c>
      <c r="L26" s="108">
        <v>0</v>
      </c>
      <c r="M26" s="108">
        <f t="shared" si="1"/>
        <v>100</v>
      </c>
      <c r="N26" s="108">
        <f t="shared" si="2"/>
        <v>0</v>
      </c>
      <c r="O26" s="108">
        <f t="shared" si="3"/>
        <v>100</v>
      </c>
      <c r="P26" s="108">
        <f t="shared" si="4"/>
        <v>0</v>
      </c>
      <c r="Q26" s="108">
        <f t="shared" si="5"/>
        <v>100</v>
      </c>
      <c r="R26" s="108">
        <f t="shared" si="6"/>
        <v>0</v>
      </c>
      <c r="S26" s="108" t="str">
        <f t="shared" si="11"/>
        <v>-</v>
      </c>
      <c r="T26" s="108">
        <f t="shared" si="7"/>
        <v>0</v>
      </c>
      <c r="U26" s="354"/>
      <c r="V26" s="63"/>
      <c r="W26" s="351"/>
      <c r="X26" s="63"/>
    </row>
    <row r="27" spans="1:24" s="64" customFormat="1" ht="35.25" hidden="1" customHeight="1" outlineLevel="2" x14ac:dyDescent="0.25">
      <c r="A27" s="111" t="s">
        <v>146</v>
      </c>
      <c r="B27" s="150" t="s">
        <v>192</v>
      </c>
      <c r="C27" s="108">
        <f t="shared" si="8"/>
        <v>0</v>
      </c>
      <c r="D27" s="108">
        <v>0</v>
      </c>
      <c r="E27" s="108">
        <v>0</v>
      </c>
      <c r="F27" s="108">
        <v>0</v>
      </c>
      <c r="G27" s="108">
        <v>0</v>
      </c>
      <c r="H27" s="108">
        <f t="shared" si="10"/>
        <v>0</v>
      </c>
      <c r="I27" s="108">
        <v>0</v>
      </c>
      <c r="J27" s="108">
        <v>0</v>
      </c>
      <c r="K27" s="108">
        <v>0</v>
      </c>
      <c r="L27" s="108">
        <v>0</v>
      </c>
      <c r="M27" s="108" t="str">
        <f t="shared" si="1"/>
        <v>-</v>
      </c>
      <c r="N27" s="108">
        <f t="shared" si="2"/>
        <v>0</v>
      </c>
      <c r="O27" s="108" t="str">
        <f t="shared" si="3"/>
        <v>-</v>
      </c>
      <c r="P27" s="108">
        <f t="shared" si="4"/>
        <v>0</v>
      </c>
      <c r="Q27" s="108" t="str">
        <f t="shared" si="5"/>
        <v>-</v>
      </c>
      <c r="R27" s="108">
        <f t="shared" si="6"/>
        <v>0</v>
      </c>
      <c r="S27" s="108" t="str">
        <f t="shared" si="11"/>
        <v>-</v>
      </c>
      <c r="T27" s="108">
        <f t="shared" si="7"/>
        <v>0</v>
      </c>
      <c r="U27" s="354"/>
      <c r="V27" s="63"/>
      <c r="W27" s="351"/>
      <c r="X27" s="63"/>
    </row>
    <row r="28" spans="1:24" s="156" customFormat="1" ht="35.25" customHeight="1" outlineLevel="1" collapsed="1" x14ac:dyDescent="0.25">
      <c r="A28" s="161"/>
      <c r="B28" s="162" t="s">
        <v>695</v>
      </c>
      <c r="C28" s="154">
        <f t="shared" si="8"/>
        <v>13865.9</v>
      </c>
      <c r="D28" s="163">
        <f>D29</f>
        <v>12170</v>
      </c>
      <c r="E28" s="163">
        <f t="shared" ref="E28:L28" si="13">E29</f>
        <v>1695.9</v>
      </c>
      <c r="F28" s="163">
        <f t="shared" si="13"/>
        <v>0</v>
      </c>
      <c r="G28" s="163">
        <f t="shared" si="13"/>
        <v>0</v>
      </c>
      <c r="H28" s="154">
        <f t="shared" si="10"/>
        <v>13865.9</v>
      </c>
      <c r="I28" s="163">
        <f t="shared" si="13"/>
        <v>12170</v>
      </c>
      <c r="J28" s="163">
        <f t="shared" si="13"/>
        <v>1695.9</v>
      </c>
      <c r="K28" s="163">
        <f t="shared" si="13"/>
        <v>0</v>
      </c>
      <c r="L28" s="163">
        <f t="shared" si="13"/>
        <v>0</v>
      </c>
      <c r="M28" s="154">
        <f t="shared" si="1"/>
        <v>100</v>
      </c>
      <c r="N28" s="154">
        <f t="shared" si="2"/>
        <v>0</v>
      </c>
      <c r="O28" s="154">
        <f t="shared" si="3"/>
        <v>100</v>
      </c>
      <c r="P28" s="154">
        <f t="shared" si="4"/>
        <v>0</v>
      </c>
      <c r="Q28" s="154">
        <f t="shared" si="5"/>
        <v>100</v>
      </c>
      <c r="R28" s="154">
        <f t="shared" si="6"/>
        <v>0</v>
      </c>
      <c r="S28" s="154" t="str">
        <f t="shared" si="11"/>
        <v>-</v>
      </c>
      <c r="T28" s="154">
        <f t="shared" si="7"/>
        <v>0</v>
      </c>
      <c r="U28" s="353"/>
      <c r="W28" s="351"/>
    </row>
    <row r="29" spans="1:24" s="64" customFormat="1" ht="72.75" hidden="1" customHeight="1" outlineLevel="2" x14ac:dyDescent="0.25">
      <c r="A29" s="157" t="s">
        <v>113</v>
      </c>
      <c r="B29" s="160" t="s">
        <v>527</v>
      </c>
      <c r="C29" s="108">
        <f t="shared" si="8"/>
        <v>13865.9</v>
      </c>
      <c r="D29" s="159">
        <f>D30+D31</f>
        <v>12170</v>
      </c>
      <c r="E29" s="159">
        <f t="shared" ref="E29:L29" si="14">E30+E31</f>
        <v>1695.9</v>
      </c>
      <c r="F29" s="159">
        <f t="shared" si="14"/>
        <v>0</v>
      </c>
      <c r="G29" s="159">
        <f t="shared" si="14"/>
        <v>0</v>
      </c>
      <c r="H29" s="108">
        <f t="shared" si="10"/>
        <v>13865.9</v>
      </c>
      <c r="I29" s="159">
        <f t="shared" si="14"/>
        <v>12170</v>
      </c>
      <c r="J29" s="159">
        <f t="shared" si="14"/>
        <v>1695.9</v>
      </c>
      <c r="K29" s="159">
        <f t="shared" si="14"/>
        <v>0</v>
      </c>
      <c r="L29" s="159">
        <f t="shared" si="14"/>
        <v>0</v>
      </c>
      <c r="M29" s="108">
        <f t="shared" si="1"/>
        <v>100</v>
      </c>
      <c r="N29" s="108">
        <f t="shared" si="2"/>
        <v>0</v>
      </c>
      <c r="O29" s="108">
        <f t="shared" si="3"/>
        <v>100</v>
      </c>
      <c r="P29" s="108">
        <f t="shared" si="4"/>
        <v>0</v>
      </c>
      <c r="Q29" s="108">
        <f t="shared" si="5"/>
        <v>100</v>
      </c>
      <c r="R29" s="108">
        <f t="shared" si="6"/>
        <v>0</v>
      </c>
      <c r="S29" s="108" t="str">
        <f t="shared" si="11"/>
        <v>-</v>
      </c>
      <c r="T29" s="108">
        <f t="shared" si="7"/>
        <v>0</v>
      </c>
      <c r="U29" s="354"/>
      <c r="V29" s="63"/>
      <c r="W29" s="351"/>
      <c r="X29" s="63"/>
    </row>
    <row r="30" spans="1:24" s="64" customFormat="1" ht="127.5" hidden="1" customHeight="1" outlineLevel="2" x14ac:dyDescent="0.25">
      <c r="A30" s="157" t="s">
        <v>226</v>
      </c>
      <c r="B30" s="158" t="s">
        <v>526</v>
      </c>
      <c r="C30" s="108">
        <f t="shared" si="8"/>
        <v>3000</v>
      </c>
      <c r="D30" s="159">
        <v>3000</v>
      </c>
      <c r="E30" s="159">
        <v>0</v>
      </c>
      <c r="F30" s="159">
        <v>0</v>
      </c>
      <c r="G30" s="159">
        <v>0</v>
      </c>
      <c r="H30" s="108">
        <f t="shared" si="10"/>
        <v>3000</v>
      </c>
      <c r="I30" s="159">
        <v>3000</v>
      </c>
      <c r="J30" s="159">
        <v>0</v>
      </c>
      <c r="K30" s="159">
        <v>0</v>
      </c>
      <c r="L30" s="159">
        <v>0</v>
      </c>
      <c r="M30" s="108">
        <f t="shared" si="1"/>
        <v>100</v>
      </c>
      <c r="N30" s="108">
        <f t="shared" si="2"/>
        <v>0</v>
      </c>
      <c r="O30" s="108">
        <f t="shared" si="3"/>
        <v>100</v>
      </c>
      <c r="P30" s="108">
        <f t="shared" si="4"/>
        <v>0</v>
      </c>
      <c r="Q30" s="108" t="str">
        <f t="shared" si="5"/>
        <v>-</v>
      </c>
      <c r="R30" s="108">
        <f t="shared" si="6"/>
        <v>0</v>
      </c>
      <c r="S30" s="108" t="str">
        <f t="shared" si="11"/>
        <v>-</v>
      </c>
      <c r="T30" s="108">
        <f t="shared" si="7"/>
        <v>0</v>
      </c>
      <c r="U30" s="354"/>
      <c r="V30" s="63"/>
      <c r="W30" s="351"/>
      <c r="X30" s="63"/>
    </row>
    <row r="31" spans="1:24" s="64" customFormat="1" ht="306.75" hidden="1" customHeight="1" outlineLevel="2" x14ac:dyDescent="0.25">
      <c r="A31" s="157" t="s">
        <v>227</v>
      </c>
      <c r="B31" s="158" t="s">
        <v>696</v>
      </c>
      <c r="C31" s="108">
        <f t="shared" si="8"/>
        <v>10865.9</v>
      </c>
      <c r="D31" s="159">
        <f>4670+4500</f>
        <v>9170</v>
      </c>
      <c r="E31" s="159">
        <v>1695.9</v>
      </c>
      <c r="F31" s="159">
        <v>0</v>
      </c>
      <c r="G31" s="159">
        <v>0</v>
      </c>
      <c r="H31" s="108">
        <f t="shared" si="10"/>
        <v>10865.9</v>
      </c>
      <c r="I31" s="159">
        <v>9170</v>
      </c>
      <c r="J31" s="159">
        <v>1695.9</v>
      </c>
      <c r="K31" s="159">
        <v>0</v>
      </c>
      <c r="L31" s="159">
        <v>0</v>
      </c>
      <c r="M31" s="108">
        <f t="shared" si="1"/>
        <v>100</v>
      </c>
      <c r="N31" s="108">
        <f t="shared" si="2"/>
        <v>0</v>
      </c>
      <c r="O31" s="108">
        <f t="shared" si="3"/>
        <v>100</v>
      </c>
      <c r="P31" s="108">
        <f t="shared" si="4"/>
        <v>0</v>
      </c>
      <c r="Q31" s="108">
        <f t="shared" si="5"/>
        <v>100</v>
      </c>
      <c r="R31" s="108">
        <f t="shared" si="6"/>
        <v>0</v>
      </c>
      <c r="S31" s="108" t="str">
        <f t="shared" si="11"/>
        <v>-</v>
      </c>
      <c r="T31" s="108">
        <f t="shared" si="7"/>
        <v>0</v>
      </c>
      <c r="U31" s="354"/>
      <c r="V31" s="63"/>
      <c r="W31" s="351"/>
      <c r="X31" s="63"/>
    </row>
    <row r="32" spans="1:24" s="286" customFormat="1" ht="45.75" customHeight="1" x14ac:dyDescent="0.25">
      <c r="A32" s="212">
        <v>2</v>
      </c>
      <c r="B32" s="213" t="s">
        <v>697</v>
      </c>
      <c r="C32" s="214">
        <f>SUM(D32:F32)</f>
        <v>1955315.8</v>
      </c>
      <c r="D32" s="284">
        <f>D33+D44+D49</f>
        <v>407700.1</v>
      </c>
      <c r="E32" s="284">
        <f>E33+E44+E49</f>
        <v>1534182</v>
      </c>
      <c r="F32" s="284">
        <f>F33+F44+F49</f>
        <v>13433.7</v>
      </c>
      <c r="G32" s="284">
        <f>G33+G44+G49</f>
        <v>76341.899999999994</v>
      </c>
      <c r="H32" s="214">
        <f>SUM(I32:K32)</f>
        <v>1898139.2</v>
      </c>
      <c r="I32" s="284">
        <f>I33+I44+I49</f>
        <v>380086.6</v>
      </c>
      <c r="J32" s="284">
        <f>J33+J44+J49</f>
        <v>1506075.1</v>
      </c>
      <c r="K32" s="284">
        <f>K33+K44+K49</f>
        <v>11977.5</v>
      </c>
      <c r="L32" s="284">
        <f>L33+L44+L49</f>
        <v>46974.2</v>
      </c>
      <c r="M32" s="214">
        <f>IFERROR(H32/C32*100,"-")</f>
        <v>97.1</v>
      </c>
      <c r="N32" s="214">
        <f>C32-H32</f>
        <v>57176.6</v>
      </c>
      <c r="O32" s="285">
        <f t="shared" si="3"/>
        <v>93.2</v>
      </c>
      <c r="P32" s="214">
        <f t="shared" si="4"/>
        <v>27613.5</v>
      </c>
      <c r="Q32" s="214">
        <f t="shared" si="5"/>
        <v>98.2</v>
      </c>
      <c r="R32" s="214">
        <f t="shared" si="6"/>
        <v>28106.9</v>
      </c>
      <c r="S32" s="214">
        <f t="shared" ref="S32:S48" si="15">IFERROR(K32/F32*100,"-")</f>
        <v>89.2</v>
      </c>
      <c r="T32" s="214">
        <f t="shared" si="7"/>
        <v>1456.2</v>
      </c>
      <c r="U32" s="355"/>
      <c r="W32" s="351"/>
    </row>
    <row r="33" spans="1:24" s="5" customFormat="1" ht="41.25" customHeight="1" outlineLevel="1" collapsed="1" x14ac:dyDescent="0.25">
      <c r="A33" s="164"/>
      <c r="B33" s="153" t="s">
        <v>698</v>
      </c>
      <c r="C33" s="154">
        <f>SUM(D33:F33)</f>
        <v>1493318.7</v>
      </c>
      <c r="D33" s="155">
        <f>D34+D37+D40+D43</f>
        <v>239081.9</v>
      </c>
      <c r="E33" s="155">
        <f>E34+E37+E40+E43</f>
        <v>1240803.1000000001</v>
      </c>
      <c r="F33" s="155">
        <f>F34+F37+F40+F43</f>
        <v>13433.7</v>
      </c>
      <c r="G33" s="155">
        <f>G34+G37+G40+G43</f>
        <v>76341.899999999994</v>
      </c>
      <c r="H33" s="155">
        <f>SUM(I33:K33)</f>
        <v>1490728.4</v>
      </c>
      <c r="I33" s="155">
        <f>I34+I37+I40+I43</f>
        <v>238077.5</v>
      </c>
      <c r="J33" s="155">
        <f>J34+J37+J40+J43</f>
        <v>1240673.3999999999</v>
      </c>
      <c r="K33" s="155">
        <f>K34+K37+K40+K43</f>
        <v>11977.5</v>
      </c>
      <c r="L33" s="155">
        <f>L34+L37+L40+L43</f>
        <v>46974.2</v>
      </c>
      <c r="M33" s="154">
        <f>IFERROR(H33/C33*100,"-")</f>
        <v>99.8</v>
      </c>
      <c r="N33" s="163">
        <f t="shared" si="2"/>
        <v>2590.3000000000002</v>
      </c>
      <c r="O33" s="154">
        <f t="shared" si="3"/>
        <v>99.6</v>
      </c>
      <c r="P33" s="154">
        <f t="shared" si="4"/>
        <v>1004.4</v>
      </c>
      <c r="Q33" s="154">
        <f t="shared" si="5"/>
        <v>100</v>
      </c>
      <c r="R33" s="154">
        <f t="shared" si="6"/>
        <v>129.69999999999999</v>
      </c>
      <c r="S33" s="154">
        <f t="shared" si="15"/>
        <v>89.2</v>
      </c>
      <c r="T33" s="154">
        <f t="shared" si="7"/>
        <v>1456.2</v>
      </c>
      <c r="U33" s="356"/>
      <c r="V33" s="149"/>
      <c r="W33" s="351"/>
      <c r="X33" s="149"/>
    </row>
    <row r="34" spans="1:24" s="63" customFormat="1" ht="34.5" hidden="1" customHeight="1" outlineLevel="2" x14ac:dyDescent="0.25">
      <c r="A34" s="133" t="s">
        <v>103</v>
      </c>
      <c r="B34" s="194" t="s">
        <v>636</v>
      </c>
      <c r="C34" s="108">
        <f>SUM(D34:F34)</f>
        <v>1420125</v>
      </c>
      <c r="D34" s="135">
        <f>D35+D36</f>
        <v>168347.4</v>
      </c>
      <c r="E34" s="135">
        <f>E35+E36</f>
        <v>1238343.8999999999</v>
      </c>
      <c r="F34" s="135">
        <f>F35+F36</f>
        <v>13433.7</v>
      </c>
      <c r="G34" s="135">
        <f>G35+G36</f>
        <v>74384.5</v>
      </c>
      <c r="H34" s="270">
        <f t="shared" ref="H34:H48" si="16">SUM(I34:K34)</f>
        <v>1418346.2</v>
      </c>
      <c r="I34" s="135">
        <f>I35+I36</f>
        <v>168154.1</v>
      </c>
      <c r="J34" s="135">
        <f>J35+J36</f>
        <v>1238214.6000000001</v>
      </c>
      <c r="K34" s="135">
        <f>K35+K36</f>
        <v>11977.5</v>
      </c>
      <c r="L34" s="135">
        <f>L35+L36</f>
        <v>45016.800000000003</v>
      </c>
      <c r="M34" s="135">
        <f t="shared" si="1"/>
        <v>99.9</v>
      </c>
      <c r="N34" s="135">
        <f t="shared" si="2"/>
        <v>1778.8</v>
      </c>
      <c r="O34" s="135">
        <f t="shared" si="3"/>
        <v>99.9</v>
      </c>
      <c r="P34" s="135">
        <f t="shared" si="4"/>
        <v>193.3</v>
      </c>
      <c r="Q34" s="135">
        <f t="shared" si="5"/>
        <v>100</v>
      </c>
      <c r="R34" s="135">
        <f t="shared" si="6"/>
        <v>129.30000000000001</v>
      </c>
      <c r="S34" s="135">
        <f t="shared" si="15"/>
        <v>89.2</v>
      </c>
      <c r="T34" s="135">
        <f t="shared" si="7"/>
        <v>1456.2</v>
      </c>
      <c r="U34" s="354"/>
      <c r="W34" s="351"/>
    </row>
    <row r="35" spans="1:24" s="63" customFormat="1" ht="72.75" hidden="1" customHeight="1" outlineLevel="2" x14ac:dyDescent="0.25">
      <c r="A35" s="271" t="s">
        <v>232</v>
      </c>
      <c r="B35" s="272" t="s">
        <v>75</v>
      </c>
      <c r="C35" s="108">
        <f t="shared" ref="C35:C48" si="17">SUM(D35:F35)</f>
        <v>448836.5</v>
      </c>
      <c r="D35" s="135">
        <v>59595.6</v>
      </c>
      <c r="E35" s="135">
        <v>389240.9</v>
      </c>
      <c r="F35" s="135">
        <v>0</v>
      </c>
      <c r="G35" s="135">
        <v>57112.6</v>
      </c>
      <c r="H35" s="270">
        <f t="shared" si="16"/>
        <v>448753</v>
      </c>
      <c r="I35" s="135">
        <v>59512.1</v>
      </c>
      <c r="J35" s="135">
        <v>389240.9</v>
      </c>
      <c r="K35" s="135">
        <v>0</v>
      </c>
      <c r="L35" s="135">
        <v>34381.1</v>
      </c>
      <c r="M35" s="135">
        <f t="shared" si="1"/>
        <v>100</v>
      </c>
      <c r="N35" s="135">
        <f t="shared" si="2"/>
        <v>83.5</v>
      </c>
      <c r="O35" s="135">
        <f t="shared" si="3"/>
        <v>99.9</v>
      </c>
      <c r="P35" s="135">
        <f t="shared" si="4"/>
        <v>83.5</v>
      </c>
      <c r="Q35" s="135">
        <f t="shared" si="5"/>
        <v>100</v>
      </c>
      <c r="R35" s="135">
        <f t="shared" si="6"/>
        <v>0</v>
      </c>
      <c r="S35" s="135" t="str">
        <f t="shared" si="15"/>
        <v>-</v>
      </c>
      <c r="T35" s="135">
        <f t="shared" si="7"/>
        <v>0</v>
      </c>
      <c r="U35" s="354"/>
      <c r="W35" s="351"/>
    </row>
    <row r="36" spans="1:24" s="63" customFormat="1" ht="48" hidden="1" customHeight="1" outlineLevel="2" x14ac:dyDescent="0.25">
      <c r="A36" s="271" t="s">
        <v>233</v>
      </c>
      <c r="B36" s="272" t="s">
        <v>234</v>
      </c>
      <c r="C36" s="108">
        <f t="shared" si="17"/>
        <v>971288.5</v>
      </c>
      <c r="D36" s="135">
        <v>108751.8</v>
      </c>
      <c r="E36" s="135">
        <v>849103</v>
      </c>
      <c r="F36" s="135">
        <v>13433.7</v>
      </c>
      <c r="G36" s="135">
        <v>17271.900000000001</v>
      </c>
      <c r="H36" s="270">
        <f t="shared" si="16"/>
        <v>969593.2</v>
      </c>
      <c r="I36" s="135">
        <v>108642</v>
      </c>
      <c r="J36" s="135">
        <v>848973.7</v>
      </c>
      <c r="K36" s="135">
        <v>11977.5</v>
      </c>
      <c r="L36" s="135">
        <v>10635.7</v>
      </c>
      <c r="M36" s="135">
        <f t="shared" si="1"/>
        <v>99.8</v>
      </c>
      <c r="N36" s="135">
        <f t="shared" si="2"/>
        <v>1695.3</v>
      </c>
      <c r="O36" s="135">
        <f t="shared" si="3"/>
        <v>99.9</v>
      </c>
      <c r="P36" s="135">
        <f t="shared" si="4"/>
        <v>109.8</v>
      </c>
      <c r="Q36" s="135">
        <f t="shared" si="5"/>
        <v>100</v>
      </c>
      <c r="R36" s="135">
        <f t="shared" si="6"/>
        <v>129.30000000000001</v>
      </c>
      <c r="S36" s="135">
        <f t="shared" si="15"/>
        <v>89.2</v>
      </c>
      <c r="T36" s="135">
        <f t="shared" si="7"/>
        <v>1456.2</v>
      </c>
      <c r="U36" s="354"/>
      <c r="W36" s="351"/>
    </row>
    <row r="37" spans="1:24" s="63" customFormat="1" ht="41.25" hidden="1" customHeight="1" outlineLevel="2" x14ac:dyDescent="0.25">
      <c r="A37" s="271" t="s">
        <v>235</v>
      </c>
      <c r="B37" s="143" t="s">
        <v>637</v>
      </c>
      <c r="C37" s="108">
        <f t="shared" si="17"/>
        <v>63105.9</v>
      </c>
      <c r="D37" s="135">
        <f>D38+D39</f>
        <v>63105.9</v>
      </c>
      <c r="E37" s="135">
        <f>E38+E39</f>
        <v>0</v>
      </c>
      <c r="F37" s="135">
        <f>F38+F39</f>
        <v>0</v>
      </c>
      <c r="G37" s="135">
        <f>G38+G39</f>
        <v>1957.4</v>
      </c>
      <c r="H37" s="270">
        <f t="shared" si="16"/>
        <v>62311.4</v>
      </c>
      <c r="I37" s="135">
        <f>I38+I39</f>
        <v>62311.4</v>
      </c>
      <c r="J37" s="135">
        <f>J38+J39</f>
        <v>0</v>
      </c>
      <c r="K37" s="135">
        <f>K38+K39</f>
        <v>0</v>
      </c>
      <c r="L37" s="135">
        <f>L38+L39</f>
        <v>1957.4</v>
      </c>
      <c r="M37" s="135">
        <f>IFERROR(H37/C37*100,"-")</f>
        <v>98.7</v>
      </c>
      <c r="N37" s="135">
        <f t="shared" si="2"/>
        <v>794.5</v>
      </c>
      <c r="O37" s="135">
        <f t="shared" si="3"/>
        <v>98.7</v>
      </c>
      <c r="P37" s="135">
        <f t="shared" si="4"/>
        <v>794.5</v>
      </c>
      <c r="Q37" s="135" t="str">
        <f t="shared" si="5"/>
        <v>-</v>
      </c>
      <c r="R37" s="135">
        <f t="shared" si="6"/>
        <v>0</v>
      </c>
      <c r="S37" s="135" t="str">
        <f t="shared" si="15"/>
        <v>-</v>
      </c>
      <c r="T37" s="135">
        <f t="shared" si="7"/>
        <v>0</v>
      </c>
      <c r="U37" s="354"/>
      <c r="W37" s="351"/>
    </row>
    <row r="38" spans="1:24" s="63" customFormat="1" hidden="1" outlineLevel="2" x14ac:dyDescent="0.25">
      <c r="A38" s="271" t="s">
        <v>236</v>
      </c>
      <c r="B38" s="272" t="s">
        <v>124</v>
      </c>
      <c r="C38" s="108">
        <f t="shared" si="17"/>
        <v>15324.9</v>
      </c>
      <c r="D38" s="135">
        <v>15324.9</v>
      </c>
      <c r="E38" s="135">
        <v>0</v>
      </c>
      <c r="F38" s="135">
        <v>0</v>
      </c>
      <c r="G38" s="135">
        <v>1957.4</v>
      </c>
      <c r="H38" s="270">
        <f t="shared" si="16"/>
        <v>15324.9</v>
      </c>
      <c r="I38" s="109">
        <v>15324.9</v>
      </c>
      <c r="J38" s="135">
        <v>0</v>
      </c>
      <c r="K38" s="135">
        <v>0</v>
      </c>
      <c r="L38" s="135">
        <v>1957.4</v>
      </c>
      <c r="M38" s="135">
        <f>IFERROR(H38/C38*100,"-")</f>
        <v>100</v>
      </c>
      <c r="N38" s="135">
        <f t="shared" si="2"/>
        <v>0</v>
      </c>
      <c r="O38" s="135">
        <f t="shared" si="3"/>
        <v>100</v>
      </c>
      <c r="P38" s="135">
        <f t="shared" si="4"/>
        <v>0</v>
      </c>
      <c r="Q38" s="135" t="str">
        <f t="shared" si="5"/>
        <v>-</v>
      </c>
      <c r="R38" s="135">
        <f t="shared" si="6"/>
        <v>0</v>
      </c>
      <c r="S38" s="135" t="str">
        <f t="shared" si="15"/>
        <v>-</v>
      </c>
      <c r="T38" s="135">
        <f t="shared" si="7"/>
        <v>0</v>
      </c>
      <c r="U38" s="354"/>
      <c r="W38" s="351"/>
    </row>
    <row r="39" spans="1:24" s="63" customFormat="1" ht="60.75" hidden="1" customHeight="1" outlineLevel="2" x14ac:dyDescent="0.25">
      <c r="A39" s="271" t="s">
        <v>237</v>
      </c>
      <c r="B39" s="272" t="s">
        <v>125</v>
      </c>
      <c r="C39" s="108">
        <f t="shared" si="17"/>
        <v>47781</v>
      </c>
      <c r="D39" s="135">
        <v>47781</v>
      </c>
      <c r="E39" s="135">
        <v>0</v>
      </c>
      <c r="F39" s="135">
        <v>0</v>
      </c>
      <c r="G39" s="135">
        <v>0</v>
      </c>
      <c r="H39" s="270">
        <f t="shared" si="16"/>
        <v>46986.5</v>
      </c>
      <c r="I39" s="109">
        <v>46986.5</v>
      </c>
      <c r="J39" s="135">
        <v>0</v>
      </c>
      <c r="K39" s="135">
        <v>0</v>
      </c>
      <c r="L39" s="135">
        <v>0</v>
      </c>
      <c r="M39" s="135">
        <f t="shared" si="1"/>
        <v>98.3</v>
      </c>
      <c r="N39" s="135">
        <f t="shared" si="2"/>
        <v>794.5</v>
      </c>
      <c r="O39" s="135">
        <f t="shared" si="3"/>
        <v>98.3</v>
      </c>
      <c r="P39" s="135">
        <f t="shared" si="4"/>
        <v>794.5</v>
      </c>
      <c r="Q39" s="135" t="str">
        <f t="shared" si="5"/>
        <v>-</v>
      </c>
      <c r="R39" s="135">
        <f t="shared" si="6"/>
        <v>0</v>
      </c>
      <c r="S39" s="135" t="str">
        <f t="shared" si="15"/>
        <v>-</v>
      </c>
      <c r="T39" s="135">
        <f t="shared" si="7"/>
        <v>0</v>
      </c>
      <c r="U39" s="354"/>
      <c r="W39" s="351"/>
    </row>
    <row r="40" spans="1:24" s="63" customFormat="1" ht="46.5" hidden="1" customHeight="1" outlineLevel="2" x14ac:dyDescent="0.25">
      <c r="A40" s="271" t="s">
        <v>238</v>
      </c>
      <c r="B40" s="143" t="s">
        <v>638</v>
      </c>
      <c r="C40" s="108">
        <f t="shared" si="17"/>
        <v>6783.7</v>
      </c>
      <c r="D40" s="135">
        <f>D41+D42</f>
        <v>4324.5</v>
      </c>
      <c r="E40" s="135">
        <f>E41+E42</f>
        <v>2459.1999999999998</v>
      </c>
      <c r="F40" s="135">
        <f>F41+F42</f>
        <v>0</v>
      </c>
      <c r="G40" s="135">
        <f>G41+G42</f>
        <v>0</v>
      </c>
      <c r="H40" s="270">
        <f t="shared" si="16"/>
        <v>6783.3</v>
      </c>
      <c r="I40" s="135">
        <f>I41+I42</f>
        <v>4324.5</v>
      </c>
      <c r="J40" s="135">
        <f>J41+J42</f>
        <v>2458.8000000000002</v>
      </c>
      <c r="K40" s="135">
        <f>K41+K42</f>
        <v>0</v>
      </c>
      <c r="L40" s="135">
        <f>L41+L42</f>
        <v>0</v>
      </c>
      <c r="M40" s="135">
        <f t="shared" si="1"/>
        <v>100</v>
      </c>
      <c r="N40" s="135">
        <v>0</v>
      </c>
      <c r="O40" s="135">
        <f t="shared" si="3"/>
        <v>100</v>
      </c>
      <c r="P40" s="135">
        <v>0</v>
      </c>
      <c r="Q40" s="135">
        <f t="shared" si="5"/>
        <v>100</v>
      </c>
      <c r="R40" s="135">
        <f t="shared" si="6"/>
        <v>0.4</v>
      </c>
      <c r="S40" s="135" t="str">
        <f t="shared" si="15"/>
        <v>-</v>
      </c>
      <c r="T40" s="135">
        <f t="shared" si="7"/>
        <v>0</v>
      </c>
      <c r="U40" s="354"/>
      <c r="W40" s="351"/>
    </row>
    <row r="41" spans="1:24" s="63" customFormat="1" ht="41.25" hidden="1" customHeight="1" outlineLevel="2" x14ac:dyDescent="0.25">
      <c r="A41" s="271" t="s">
        <v>239</v>
      </c>
      <c r="B41" s="272" t="s">
        <v>7</v>
      </c>
      <c r="C41" s="108">
        <f t="shared" si="17"/>
        <v>2459.8000000000002</v>
      </c>
      <c r="D41" s="135">
        <v>0.6</v>
      </c>
      <c r="E41" s="135">
        <v>2459.1999999999998</v>
      </c>
      <c r="F41" s="135">
        <v>0</v>
      </c>
      <c r="G41" s="135">
        <v>0</v>
      </c>
      <c r="H41" s="270">
        <f t="shared" si="16"/>
        <v>2459.4</v>
      </c>
      <c r="I41" s="135">
        <v>0.6</v>
      </c>
      <c r="J41" s="135">
        <v>2458.8000000000002</v>
      </c>
      <c r="K41" s="135">
        <v>0</v>
      </c>
      <c r="L41" s="135">
        <v>0</v>
      </c>
      <c r="M41" s="135">
        <f t="shared" si="1"/>
        <v>100</v>
      </c>
      <c r="N41" s="135">
        <f t="shared" si="2"/>
        <v>0.4</v>
      </c>
      <c r="O41" s="135">
        <f t="shared" si="3"/>
        <v>100</v>
      </c>
      <c r="P41" s="135">
        <f t="shared" si="4"/>
        <v>0</v>
      </c>
      <c r="Q41" s="135">
        <f t="shared" si="5"/>
        <v>100</v>
      </c>
      <c r="R41" s="135">
        <f t="shared" si="6"/>
        <v>0.4</v>
      </c>
      <c r="S41" s="135" t="str">
        <f t="shared" si="15"/>
        <v>-</v>
      </c>
      <c r="T41" s="135">
        <f t="shared" si="7"/>
        <v>0</v>
      </c>
      <c r="U41" s="354"/>
      <c r="W41" s="351"/>
    </row>
    <row r="42" spans="1:24" s="63" customFormat="1" ht="41.25" hidden="1" customHeight="1" outlineLevel="2" x14ac:dyDescent="0.25">
      <c r="A42" s="271" t="s">
        <v>240</v>
      </c>
      <c r="B42" s="272" t="s">
        <v>241</v>
      </c>
      <c r="C42" s="108">
        <f t="shared" si="17"/>
        <v>4323.8999999999996</v>
      </c>
      <c r="D42" s="135">
        <v>4323.8999999999996</v>
      </c>
      <c r="E42" s="135">
        <v>0</v>
      </c>
      <c r="F42" s="135">
        <v>0</v>
      </c>
      <c r="G42" s="135">
        <v>0</v>
      </c>
      <c r="H42" s="270">
        <f t="shared" si="16"/>
        <v>4323.8999999999996</v>
      </c>
      <c r="I42" s="135">
        <v>4323.8999999999996</v>
      </c>
      <c r="J42" s="135">
        <v>0</v>
      </c>
      <c r="K42" s="135">
        <v>0</v>
      </c>
      <c r="L42" s="135">
        <v>0</v>
      </c>
      <c r="M42" s="135">
        <f t="shared" si="1"/>
        <v>100</v>
      </c>
      <c r="N42" s="135">
        <f t="shared" si="2"/>
        <v>0</v>
      </c>
      <c r="O42" s="135">
        <f t="shared" si="3"/>
        <v>100</v>
      </c>
      <c r="P42" s="135">
        <f t="shared" si="4"/>
        <v>0</v>
      </c>
      <c r="Q42" s="135" t="str">
        <f t="shared" si="5"/>
        <v>-</v>
      </c>
      <c r="R42" s="135">
        <f t="shared" si="6"/>
        <v>0</v>
      </c>
      <c r="S42" s="135" t="str">
        <f t="shared" si="15"/>
        <v>-</v>
      </c>
      <c r="T42" s="135">
        <f t="shared" si="7"/>
        <v>0</v>
      </c>
      <c r="U42" s="354"/>
      <c r="W42" s="351"/>
    </row>
    <row r="43" spans="1:24" s="63" customFormat="1" ht="41.25" hidden="1" customHeight="1" outlineLevel="2" x14ac:dyDescent="0.25">
      <c r="A43" s="271" t="s">
        <v>242</v>
      </c>
      <c r="B43" s="194" t="s">
        <v>639</v>
      </c>
      <c r="C43" s="108">
        <f t="shared" si="17"/>
        <v>3304.1</v>
      </c>
      <c r="D43" s="135">
        <v>3304.1</v>
      </c>
      <c r="E43" s="135">
        <v>0</v>
      </c>
      <c r="F43" s="135">
        <v>0</v>
      </c>
      <c r="G43" s="135">
        <v>0</v>
      </c>
      <c r="H43" s="270">
        <f t="shared" si="16"/>
        <v>3287.5</v>
      </c>
      <c r="I43" s="135">
        <v>3287.5</v>
      </c>
      <c r="J43" s="135">
        <v>0</v>
      </c>
      <c r="K43" s="135">
        <v>0</v>
      </c>
      <c r="L43" s="135">
        <v>0</v>
      </c>
      <c r="M43" s="135">
        <f t="shared" si="1"/>
        <v>99.5</v>
      </c>
      <c r="N43" s="135">
        <f t="shared" si="2"/>
        <v>16.600000000000001</v>
      </c>
      <c r="O43" s="135">
        <f t="shared" si="3"/>
        <v>99.5</v>
      </c>
      <c r="P43" s="135">
        <f t="shared" si="4"/>
        <v>16.600000000000001</v>
      </c>
      <c r="Q43" s="135" t="str">
        <f t="shared" si="5"/>
        <v>-</v>
      </c>
      <c r="R43" s="135">
        <f t="shared" si="6"/>
        <v>0</v>
      </c>
      <c r="S43" s="135" t="str">
        <f t="shared" si="15"/>
        <v>-</v>
      </c>
      <c r="T43" s="273">
        <f t="shared" si="7"/>
        <v>0</v>
      </c>
      <c r="U43" s="354"/>
      <c r="W43" s="351"/>
    </row>
    <row r="44" spans="1:24" s="156" customFormat="1" ht="60" customHeight="1" outlineLevel="1" collapsed="1" x14ac:dyDescent="0.25">
      <c r="A44" s="164"/>
      <c r="B44" s="153" t="s">
        <v>699</v>
      </c>
      <c r="C44" s="154">
        <f t="shared" si="17"/>
        <v>3537</v>
      </c>
      <c r="D44" s="154">
        <f>D45</f>
        <v>3537</v>
      </c>
      <c r="E44" s="154">
        <f>E45</f>
        <v>0</v>
      </c>
      <c r="F44" s="154">
        <f>F45</f>
        <v>0</v>
      </c>
      <c r="G44" s="154">
        <f>G45</f>
        <v>0</v>
      </c>
      <c r="H44" s="155">
        <f t="shared" si="16"/>
        <v>3414.5</v>
      </c>
      <c r="I44" s="154">
        <f>I45</f>
        <v>3414.5</v>
      </c>
      <c r="J44" s="154">
        <f>J45</f>
        <v>0</v>
      </c>
      <c r="K44" s="154">
        <f>K45</f>
        <v>0</v>
      </c>
      <c r="L44" s="154">
        <f>L45</f>
        <v>0</v>
      </c>
      <c r="M44" s="154">
        <f t="shared" si="1"/>
        <v>96.5</v>
      </c>
      <c r="N44" s="154">
        <f>C44-H44</f>
        <v>122.5</v>
      </c>
      <c r="O44" s="154">
        <f t="shared" si="3"/>
        <v>96.5</v>
      </c>
      <c r="P44" s="154">
        <f t="shared" si="4"/>
        <v>122.5</v>
      </c>
      <c r="Q44" s="154" t="str">
        <f t="shared" si="5"/>
        <v>-</v>
      </c>
      <c r="R44" s="154">
        <f t="shared" si="6"/>
        <v>0</v>
      </c>
      <c r="S44" s="154" t="str">
        <f t="shared" si="15"/>
        <v>-</v>
      </c>
      <c r="T44" s="154">
        <f>F44-K44</f>
        <v>0</v>
      </c>
      <c r="U44" s="353"/>
      <c r="W44" s="351"/>
    </row>
    <row r="45" spans="1:24" s="64" customFormat="1" ht="41.25" hidden="1" customHeight="1" outlineLevel="2" collapsed="1" x14ac:dyDescent="0.25">
      <c r="A45" s="274" t="s">
        <v>113</v>
      </c>
      <c r="B45" s="275" t="s">
        <v>640</v>
      </c>
      <c r="C45" s="108">
        <f t="shared" si="17"/>
        <v>3537</v>
      </c>
      <c r="D45" s="109">
        <f>D46+D47+D48</f>
        <v>3537</v>
      </c>
      <c r="E45" s="109">
        <f>E46+E47+E48</f>
        <v>0</v>
      </c>
      <c r="F45" s="109">
        <f>F46+F47+F48</f>
        <v>0</v>
      </c>
      <c r="G45" s="109">
        <f>G46+G47+G48</f>
        <v>0</v>
      </c>
      <c r="H45" s="270">
        <f t="shared" si="16"/>
        <v>3414.5</v>
      </c>
      <c r="I45" s="109">
        <f>I46+I47+I48</f>
        <v>3414.5</v>
      </c>
      <c r="J45" s="109">
        <f>J46+J47+J48</f>
        <v>0</v>
      </c>
      <c r="K45" s="109">
        <f>K46+K47+K48</f>
        <v>0</v>
      </c>
      <c r="L45" s="109">
        <f>L46+L47+L48</f>
        <v>0</v>
      </c>
      <c r="M45" s="108">
        <f t="shared" si="1"/>
        <v>96.5</v>
      </c>
      <c r="N45" s="108">
        <f>C45-H45</f>
        <v>122.5</v>
      </c>
      <c r="O45" s="108">
        <f t="shared" si="3"/>
        <v>96.5</v>
      </c>
      <c r="P45" s="108">
        <f t="shared" si="4"/>
        <v>122.5</v>
      </c>
      <c r="Q45" s="108" t="str">
        <f t="shared" si="5"/>
        <v>-</v>
      </c>
      <c r="R45" s="108">
        <f t="shared" si="6"/>
        <v>0</v>
      </c>
      <c r="S45" s="108" t="str">
        <f t="shared" si="15"/>
        <v>-</v>
      </c>
      <c r="T45" s="108">
        <f>F45-K45</f>
        <v>0</v>
      </c>
      <c r="U45" s="354"/>
      <c r="V45" s="63"/>
      <c r="W45" s="351"/>
      <c r="X45" s="63"/>
    </row>
    <row r="46" spans="1:24" s="64" customFormat="1" ht="31.5" hidden="1" outlineLevel="2" x14ac:dyDescent="0.25">
      <c r="A46" s="276" t="s">
        <v>226</v>
      </c>
      <c r="B46" s="277" t="s">
        <v>6</v>
      </c>
      <c r="C46" s="159">
        <f t="shared" si="17"/>
        <v>239.7</v>
      </c>
      <c r="D46" s="228">
        <v>239.7</v>
      </c>
      <c r="E46" s="228">
        <v>0</v>
      </c>
      <c r="F46" s="228">
        <v>0</v>
      </c>
      <c r="G46" s="228">
        <v>0</v>
      </c>
      <c r="H46" s="278">
        <f t="shared" si="16"/>
        <v>239.7</v>
      </c>
      <c r="I46" s="228">
        <v>239.7</v>
      </c>
      <c r="J46" s="228">
        <v>0</v>
      </c>
      <c r="K46" s="228">
        <v>0</v>
      </c>
      <c r="L46" s="228">
        <v>0</v>
      </c>
      <c r="M46" s="159">
        <f t="shared" si="1"/>
        <v>100</v>
      </c>
      <c r="N46" s="159">
        <f>C46-H46</f>
        <v>0</v>
      </c>
      <c r="O46" s="159">
        <f t="shared" si="3"/>
        <v>100</v>
      </c>
      <c r="P46" s="159">
        <f t="shared" si="4"/>
        <v>0</v>
      </c>
      <c r="Q46" s="159" t="str">
        <f t="shared" si="5"/>
        <v>-</v>
      </c>
      <c r="R46" s="159">
        <f t="shared" si="6"/>
        <v>0</v>
      </c>
      <c r="S46" s="159" t="str">
        <f t="shared" si="15"/>
        <v>-</v>
      </c>
      <c r="T46" s="159">
        <f>F46-K46</f>
        <v>0</v>
      </c>
      <c r="U46" s="354"/>
      <c r="V46" s="63"/>
      <c r="W46" s="351"/>
      <c r="X46" s="63"/>
    </row>
    <row r="47" spans="1:24" s="64" customFormat="1" ht="41.25" hidden="1" customHeight="1" outlineLevel="2" x14ac:dyDescent="0.25">
      <c r="A47" s="279" t="s">
        <v>227</v>
      </c>
      <c r="B47" s="175" t="s">
        <v>243</v>
      </c>
      <c r="C47" s="108">
        <f t="shared" si="17"/>
        <v>3075.7</v>
      </c>
      <c r="D47" s="109">
        <v>3075.7</v>
      </c>
      <c r="E47" s="109">
        <v>0</v>
      </c>
      <c r="F47" s="109">
        <v>0</v>
      </c>
      <c r="G47" s="109">
        <v>0</v>
      </c>
      <c r="H47" s="270">
        <f t="shared" si="16"/>
        <v>2953.2</v>
      </c>
      <c r="I47" s="109">
        <v>2953.2</v>
      </c>
      <c r="J47" s="109">
        <v>0</v>
      </c>
      <c r="K47" s="109">
        <v>0</v>
      </c>
      <c r="L47" s="109">
        <v>0</v>
      </c>
      <c r="M47" s="108">
        <f t="shared" si="1"/>
        <v>96</v>
      </c>
      <c r="N47" s="108">
        <f>C47-H47</f>
        <v>122.5</v>
      </c>
      <c r="O47" s="108">
        <f t="shared" si="3"/>
        <v>96</v>
      </c>
      <c r="P47" s="108">
        <f t="shared" si="4"/>
        <v>122.5</v>
      </c>
      <c r="Q47" s="108" t="str">
        <f t="shared" si="5"/>
        <v>-</v>
      </c>
      <c r="R47" s="108">
        <f t="shared" si="6"/>
        <v>0</v>
      </c>
      <c r="S47" s="108" t="str">
        <f t="shared" si="15"/>
        <v>-</v>
      </c>
      <c r="T47" s="108">
        <f>F47-K47</f>
        <v>0</v>
      </c>
      <c r="U47" s="354"/>
      <c r="V47" s="63"/>
      <c r="W47" s="351"/>
      <c r="X47" s="63"/>
    </row>
    <row r="48" spans="1:24" s="64" customFormat="1" ht="41.25" hidden="1" customHeight="1" outlineLevel="2" x14ac:dyDescent="0.25">
      <c r="A48" s="271" t="s">
        <v>228</v>
      </c>
      <c r="B48" s="175" t="s">
        <v>244</v>
      </c>
      <c r="C48" s="108">
        <f t="shared" si="17"/>
        <v>221.6</v>
      </c>
      <c r="D48" s="135">
        <v>221.6</v>
      </c>
      <c r="E48" s="135">
        <v>0</v>
      </c>
      <c r="F48" s="135">
        <v>0</v>
      </c>
      <c r="G48" s="135">
        <v>0</v>
      </c>
      <c r="H48" s="270">
        <f t="shared" si="16"/>
        <v>221.6</v>
      </c>
      <c r="I48" s="135">
        <v>221.6</v>
      </c>
      <c r="J48" s="135">
        <v>0</v>
      </c>
      <c r="K48" s="135">
        <v>0</v>
      </c>
      <c r="L48" s="135">
        <v>0</v>
      </c>
      <c r="M48" s="280">
        <f t="shared" si="1"/>
        <v>100</v>
      </c>
      <c r="N48" s="280">
        <f t="shared" si="2"/>
        <v>0</v>
      </c>
      <c r="O48" s="280">
        <f t="shared" si="3"/>
        <v>100</v>
      </c>
      <c r="P48" s="280">
        <f t="shared" si="4"/>
        <v>0</v>
      </c>
      <c r="Q48" s="108" t="str">
        <f t="shared" si="5"/>
        <v>-</v>
      </c>
      <c r="R48" s="280">
        <f t="shared" si="6"/>
        <v>0</v>
      </c>
      <c r="S48" s="280" t="str">
        <f t="shared" si="15"/>
        <v>-</v>
      </c>
      <c r="T48" s="280">
        <f t="shared" si="7"/>
        <v>0</v>
      </c>
      <c r="U48" s="354"/>
      <c r="V48" s="63"/>
      <c r="W48" s="351"/>
      <c r="X48" s="63"/>
    </row>
    <row r="49" spans="1:24" s="156" customFormat="1" ht="41.25" customHeight="1" outlineLevel="1" collapsed="1" x14ac:dyDescent="0.25">
      <c r="A49" s="164"/>
      <c r="B49" s="153" t="s">
        <v>700</v>
      </c>
      <c r="C49" s="154">
        <f>SUM(D49:F49)</f>
        <v>458460.1</v>
      </c>
      <c r="D49" s="154">
        <f>D50+D51+D56+D59</f>
        <v>165081.20000000001</v>
      </c>
      <c r="E49" s="154">
        <f>E50+E51+E56+E59</f>
        <v>293378.90000000002</v>
      </c>
      <c r="F49" s="154">
        <f>F50+F51+F56+F59</f>
        <v>0</v>
      </c>
      <c r="G49" s="154">
        <f>G50+G51+G56+G59</f>
        <v>0</v>
      </c>
      <c r="H49" s="154">
        <f>SUM(I49:K49)</f>
        <v>403996.3</v>
      </c>
      <c r="I49" s="154">
        <f>I50+I51+I56+I59</f>
        <v>138594.6</v>
      </c>
      <c r="J49" s="154">
        <f>J50+J51+J56+J59</f>
        <v>265401.7</v>
      </c>
      <c r="K49" s="154">
        <f>K50+K51+K56+K59</f>
        <v>0</v>
      </c>
      <c r="L49" s="154">
        <f>L50+L51+L56+L59</f>
        <v>0</v>
      </c>
      <c r="M49" s="154">
        <f t="shared" si="1"/>
        <v>88.1</v>
      </c>
      <c r="N49" s="154">
        <f t="shared" si="2"/>
        <v>54463.8</v>
      </c>
      <c r="O49" s="154">
        <f t="shared" ref="O49:O60" si="18">IFERROR(I49/D49*100,"-")</f>
        <v>84</v>
      </c>
      <c r="P49" s="154">
        <f>D49-I49</f>
        <v>26486.6</v>
      </c>
      <c r="Q49" s="154">
        <f>IFERROR(J49/E49*100,"-")</f>
        <v>90.5</v>
      </c>
      <c r="R49" s="154">
        <f t="shared" si="6"/>
        <v>27977.200000000001</v>
      </c>
      <c r="S49" s="154" t="str">
        <f t="shared" ref="S49:S60" si="19">IFERROR(K49/F49*100,"-")</f>
        <v>-</v>
      </c>
      <c r="T49" s="154">
        <f t="shared" ref="T49:T60" si="20">F49-K49</f>
        <v>0</v>
      </c>
      <c r="U49" s="353"/>
      <c r="W49" s="351"/>
    </row>
    <row r="50" spans="1:24" s="64" customFormat="1" ht="39.75" hidden="1" customHeight="1" outlineLevel="2" x14ac:dyDescent="0.25">
      <c r="A50" s="271" t="s">
        <v>116</v>
      </c>
      <c r="B50" s="194" t="s">
        <v>641</v>
      </c>
      <c r="C50" s="108">
        <f>SUM(D50:F50)</f>
        <v>74001.899999999994</v>
      </c>
      <c r="D50" s="135">
        <v>74001.899999999994</v>
      </c>
      <c r="E50" s="108">
        <v>0</v>
      </c>
      <c r="F50" s="281">
        <v>0</v>
      </c>
      <c r="G50" s="281">
        <v>0</v>
      </c>
      <c r="H50" s="135">
        <f t="shared" ref="H50:H60" si="21">SUM(I50:K50)</f>
        <v>73704.399999999994</v>
      </c>
      <c r="I50" s="109">
        <v>73704.399999999994</v>
      </c>
      <c r="J50" s="135">
        <v>0</v>
      </c>
      <c r="K50" s="135">
        <v>0</v>
      </c>
      <c r="L50" s="135">
        <v>0</v>
      </c>
      <c r="M50" s="281">
        <f t="shared" si="1"/>
        <v>99.6</v>
      </c>
      <c r="N50" s="281">
        <f t="shared" si="2"/>
        <v>297.5</v>
      </c>
      <c r="O50" s="108">
        <f t="shared" si="18"/>
        <v>99.6</v>
      </c>
      <c r="P50" s="108">
        <f t="shared" ref="P50:P60" si="22">D50-I50</f>
        <v>297.5</v>
      </c>
      <c r="Q50" s="108" t="str">
        <f t="shared" ref="Q50:Q60" si="23">IFERROR(J50/E50*100,"-")</f>
        <v>-</v>
      </c>
      <c r="R50" s="108">
        <f t="shared" si="6"/>
        <v>0</v>
      </c>
      <c r="S50" s="108" t="str">
        <f t="shared" si="19"/>
        <v>-</v>
      </c>
      <c r="T50" s="108">
        <f t="shared" si="20"/>
        <v>0</v>
      </c>
      <c r="U50" s="354"/>
      <c r="V50" s="63"/>
      <c r="W50" s="351"/>
      <c r="X50" s="63"/>
    </row>
    <row r="51" spans="1:24" s="64" customFormat="1" ht="63" hidden="1" customHeight="1" outlineLevel="2" x14ac:dyDescent="0.25">
      <c r="A51" s="271" t="s">
        <v>117</v>
      </c>
      <c r="B51" s="194" t="s">
        <v>642</v>
      </c>
      <c r="C51" s="108">
        <f t="shared" ref="C51:C60" si="24">SUM(D51:F51)</f>
        <v>3622.1</v>
      </c>
      <c r="D51" s="135">
        <f>D52+D53+D54+D55</f>
        <v>3622.1</v>
      </c>
      <c r="E51" s="135">
        <f t="shared" ref="E51:L51" si="25">E52+E53+E54+E55</f>
        <v>0</v>
      </c>
      <c r="F51" s="135">
        <f t="shared" si="25"/>
        <v>0</v>
      </c>
      <c r="G51" s="135">
        <f t="shared" si="25"/>
        <v>0</v>
      </c>
      <c r="H51" s="135">
        <f t="shared" si="21"/>
        <v>3619.3</v>
      </c>
      <c r="I51" s="135">
        <f t="shared" si="25"/>
        <v>3619.3</v>
      </c>
      <c r="J51" s="135">
        <f t="shared" si="25"/>
        <v>0</v>
      </c>
      <c r="K51" s="135">
        <f t="shared" si="25"/>
        <v>0</v>
      </c>
      <c r="L51" s="135">
        <f t="shared" si="25"/>
        <v>0</v>
      </c>
      <c r="M51" s="281">
        <f t="shared" si="1"/>
        <v>99.9</v>
      </c>
      <c r="N51" s="281">
        <f t="shared" si="2"/>
        <v>2.8</v>
      </c>
      <c r="O51" s="108">
        <f t="shared" si="18"/>
        <v>99.9</v>
      </c>
      <c r="P51" s="108">
        <f t="shared" si="22"/>
        <v>2.8</v>
      </c>
      <c r="Q51" s="108" t="str">
        <f t="shared" si="23"/>
        <v>-</v>
      </c>
      <c r="R51" s="108">
        <f t="shared" si="6"/>
        <v>0</v>
      </c>
      <c r="S51" s="108" t="str">
        <f t="shared" si="19"/>
        <v>-</v>
      </c>
      <c r="T51" s="108">
        <f t="shared" si="20"/>
        <v>0</v>
      </c>
      <c r="U51" s="354"/>
      <c r="V51" s="63"/>
      <c r="W51" s="351"/>
      <c r="X51" s="63"/>
    </row>
    <row r="52" spans="1:24" s="64" customFormat="1" ht="41.25" hidden="1" customHeight="1" outlineLevel="2" x14ac:dyDescent="0.25">
      <c r="A52" s="271" t="s">
        <v>245</v>
      </c>
      <c r="B52" s="272" t="s">
        <v>151</v>
      </c>
      <c r="C52" s="108">
        <f t="shared" si="24"/>
        <v>172.4</v>
      </c>
      <c r="D52" s="282">
        <v>172.4</v>
      </c>
      <c r="E52" s="135">
        <v>0</v>
      </c>
      <c r="F52" s="135">
        <v>0</v>
      </c>
      <c r="G52" s="135">
        <v>0</v>
      </c>
      <c r="H52" s="135">
        <f t="shared" si="21"/>
        <v>172.4</v>
      </c>
      <c r="I52" s="109">
        <v>172.4</v>
      </c>
      <c r="J52" s="135">
        <v>0</v>
      </c>
      <c r="K52" s="135">
        <v>0</v>
      </c>
      <c r="L52" s="135">
        <v>0</v>
      </c>
      <c r="M52" s="281">
        <f t="shared" si="1"/>
        <v>100</v>
      </c>
      <c r="N52" s="281">
        <f t="shared" si="2"/>
        <v>0</v>
      </c>
      <c r="O52" s="108">
        <f t="shared" si="18"/>
        <v>100</v>
      </c>
      <c r="P52" s="108">
        <f t="shared" si="22"/>
        <v>0</v>
      </c>
      <c r="Q52" s="108" t="str">
        <f t="shared" si="23"/>
        <v>-</v>
      </c>
      <c r="R52" s="108">
        <f t="shared" si="6"/>
        <v>0</v>
      </c>
      <c r="S52" s="108" t="str">
        <f t="shared" si="19"/>
        <v>-</v>
      </c>
      <c r="T52" s="108">
        <f t="shared" si="20"/>
        <v>0</v>
      </c>
      <c r="U52" s="354"/>
      <c r="V52" s="63"/>
      <c r="W52" s="351"/>
      <c r="X52" s="63"/>
    </row>
    <row r="53" spans="1:24" s="64" customFormat="1" ht="41.25" hidden="1" customHeight="1" outlineLevel="2" x14ac:dyDescent="0.25">
      <c r="A53" s="271" t="s">
        <v>246</v>
      </c>
      <c r="B53" s="272" t="s">
        <v>152</v>
      </c>
      <c r="C53" s="108">
        <f t="shared" si="24"/>
        <v>2095.5</v>
      </c>
      <c r="D53" s="135">
        <v>2095.5</v>
      </c>
      <c r="E53" s="135">
        <v>0</v>
      </c>
      <c r="F53" s="135">
        <v>0</v>
      </c>
      <c r="G53" s="135">
        <v>0</v>
      </c>
      <c r="H53" s="135">
        <f t="shared" si="21"/>
        <v>2093.8000000000002</v>
      </c>
      <c r="I53" s="135">
        <v>2093.8000000000002</v>
      </c>
      <c r="J53" s="135">
        <v>0</v>
      </c>
      <c r="K53" s="135">
        <v>0</v>
      </c>
      <c r="L53" s="135">
        <v>0</v>
      </c>
      <c r="M53" s="281">
        <f t="shared" si="1"/>
        <v>99.9</v>
      </c>
      <c r="N53" s="281">
        <f t="shared" si="2"/>
        <v>1.7</v>
      </c>
      <c r="O53" s="108">
        <f t="shared" si="18"/>
        <v>99.9</v>
      </c>
      <c r="P53" s="108">
        <f t="shared" si="22"/>
        <v>1.7</v>
      </c>
      <c r="Q53" s="108" t="str">
        <f t="shared" si="23"/>
        <v>-</v>
      </c>
      <c r="R53" s="108">
        <f t="shared" si="6"/>
        <v>0</v>
      </c>
      <c r="S53" s="108" t="str">
        <f t="shared" si="19"/>
        <v>-</v>
      </c>
      <c r="T53" s="108">
        <f t="shared" si="20"/>
        <v>0</v>
      </c>
      <c r="U53" s="354"/>
      <c r="V53" s="63"/>
      <c r="W53" s="351"/>
      <c r="X53" s="63"/>
    </row>
    <row r="54" spans="1:24" s="64" customFormat="1" ht="41.25" hidden="1" customHeight="1" outlineLevel="2" x14ac:dyDescent="0.25">
      <c r="A54" s="271" t="s">
        <v>247</v>
      </c>
      <c r="B54" s="272" t="s">
        <v>153</v>
      </c>
      <c r="C54" s="108">
        <f t="shared" si="24"/>
        <v>417.6</v>
      </c>
      <c r="D54" s="135">
        <v>417.6</v>
      </c>
      <c r="E54" s="135">
        <v>0</v>
      </c>
      <c r="F54" s="135">
        <v>0</v>
      </c>
      <c r="G54" s="135">
        <v>0</v>
      </c>
      <c r="H54" s="135">
        <f t="shared" si="21"/>
        <v>417.6</v>
      </c>
      <c r="I54" s="135">
        <v>417.6</v>
      </c>
      <c r="J54" s="135">
        <v>0</v>
      </c>
      <c r="K54" s="135">
        <v>0</v>
      </c>
      <c r="L54" s="135">
        <v>0</v>
      </c>
      <c r="M54" s="281">
        <f t="shared" si="1"/>
        <v>100</v>
      </c>
      <c r="N54" s="281">
        <f t="shared" si="2"/>
        <v>0</v>
      </c>
      <c r="O54" s="108">
        <f t="shared" si="18"/>
        <v>100</v>
      </c>
      <c r="P54" s="108">
        <f t="shared" si="22"/>
        <v>0</v>
      </c>
      <c r="Q54" s="108" t="str">
        <f t="shared" si="23"/>
        <v>-</v>
      </c>
      <c r="R54" s="108">
        <f t="shared" si="6"/>
        <v>0</v>
      </c>
      <c r="S54" s="108" t="str">
        <f t="shared" si="19"/>
        <v>-</v>
      </c>
      <c r="T54" s="108">
        <f t="shared" si="20"/>
        <v>0</v>
      </c>
      <c r="U54" s="354"/>
      <c r="V54" s="63"/>
      <c r="W54" s="351"/>
      <c r="X54" s="63"/>
    </row>
    <row r="55" spans="1:24" s="64" customFormat="1" ht="41.25" hidden="1" customHeight="1" outlineLevel="2" x14ac:dyDescent="0.25">
      <c r="A55" s="271" t="s">
        <v>248</v>
      </c>
      <c r="B55" s="272" t="s">
        <v>249</v>
      </c>
      <c r="C55" s="108">
        <f t="shared" si="24"/>
        <v>936.6</v>
      </c>
      <c r="D55" s="135">
        <v>936.6</v>
      </c>
      <c r="E55" s="135">
        <v>0</v>
      </c>
      <c r="F55" s="135">
        <v>0</v>
      </c>
      <c r="G55" s="135">
        <v>0</v>
      </c>
      <c r="H55" s="135">
        <f t="shared" si="21"/>
        <v>935.5</v>
      </c>
      <c r="I55" s="135">
        <v>935.5</v>
      </c>
      <c r="J55" s="135">
        <v>0</v>
      </c>
      <c r="K55" s="135">
        <v>0</v>
      </c>
      <c r="L55" s="135">
        <v>0</v>
      </c>
      <c r="M55" s="281">
        <f t="shared" si="1"/>
        <v>99.9</v>
      </c>
      <c r="N55" s="281">
        <f t="shared" si="2"/>
        <v>1.1000000000000001</v>
      </c>
      <c r="O55" s="108">
        <f t="shared" si="18"/>
        <v>99.9</v>
      </c>
      <c r="P55" s="108">
        <f t="shared" si="22"/>
        <v>1.1000000000000001</v>
      </c>
      <c r="Q55" s="108" t="str">
        <f t="shared" si="23"/>
        <v>-</v>
      </c>
      <c r="R55" s="108">
        <f t="shared" si="6"/>
        <v>0</v>
      </c>
      <c r="S55" s="108" t="str">
        <f t="shared" si="19"/>
        <v>-</v>
      </c>
      <c r="T55" s="108">
        <f t="shared" si="20"/>
        <v>0</v>
      </c>
      <c r="U55" s="354"/>
      <c r="V55" s="63"/>
      <c r="W55" s="351"/>
      <c r="X55" s="63"/>
    </row>
    <row r="56" spans="1:24" s="64" customFormat="1" ht="41.25" hidden="1" customHeight="1" outlineLevel="2" collapsed="1" x14ac:dyDescent="0.25">
      <c r="A56" s="271" t="s">
        <v>118</v>
      </c>
      <c r="B56" s="194" t="s">
        <v>647</v>
      </c>
      <c r="C56" s="108">
        <f t="shared" si="24"/>
        <v>369157.1</v>
      </c>
      <c r="D56" s="135">
        <f>D57+D58</f>
        <v>75778.2</v>
      </c>
      <c r="E56" s="135">
        <f>E57+E58</f>
        <v>293378.90000000002</v>
      </c>
      <c r="F56" s="135">
        <f>F57+F58</f>
        <v>0</v>
      </c>
      <c r="G56" s="135">
        <f>G57+G58</f>
        <v>0</v>
      </c>
      <c r="H56" s="135">
        <f t="shared" si="21"/>
        <v>314993.59999999998</v>
      </c>
      <c r="I56" s="135">
        <f>I57+I58</f>
        <v>49591.9</v>
      </c>
      <c r="J56" s="135">
        <f>J57+J58</f>
        <v>265401.7</v>
      </c>
      <c r="K56" s="135">
        <f>K57+K58</f>
        <v>0</v>
      </c>
      <c r="L56" s="135">
        <f>L57+L58</f>
        <v>0</v>
      </c>
      <c r="M56" s="281">
        <f t="shared" si="1"/>
        <v>85.3</v>
      </c>
      <c r="N56" s="281">
        <f t="shared" si="2"/>
        <v>54163.5</v>
      </c>
      <c r="O56" s="108">
        <f t="shared" si="18"/>
        <v>65.400000000000006</v>
      </c>
      <c r="P56" s="108">
        <f t="shared" si="22"/>
        <v>26186.3</v>
      </c>
      <c r="Q56" s="108">
        <f t="shared" si="23"/>
        <v>90.5</v>
      </c>
      <c r="R56" s="108">
        <f t="shared" si="6"/>
        <v>27977.200000000001</v>
      </c>
      <c r="S56" s="108" t="str">
        <f t="shared" si="19"/>
        <v>-</v>
      </c>
      <c r="T56" s="108">
        <f t="shared" si="20"/>
        <v>0</v>
      </c>
      <c r="U56" s="354"/>
      <c r="V56" s="63"/>
      <c r="W56" s="351"/>
      <c r="X56" s="63"/>
    </row>
    <row r="57" spans="1:24" s="64" customFormat="1" ht="41.25" hidden="1" customHeight="1" outlineLevel="2" x14ac:dyDescent="0.25">
      <c r="A57" s="271" t="s">
        <v>416</v>
      </c>
      <c r="B57" s="272" t="s">
        <v>250</v>
      </c>
      <c r="C57" s="108">
        <f t="shared" si="24"/>
        <v>334785</v>
      </c>
      <c r="D57" s="135">
        <v>67507</v>
      </c>
      <c r="E57" s="135">
        <v>267278</v>
      </c>
      <c r="F57" s="135">
        <v>0</v>
      </c>
      <c r="G57" s="135">
        <v>0</v>
      </c>
      <c r="H57" s="135">
        <f t="shared" si="21"/>
        <v>281521.7</v>
      </c>
      <c r="I57" s="135">
        <v>42220.9</v>
      </c>
      <c r="J57" s="135">
        <v>239300.8</v>
      </c>
      <c r="K57" s="135">
        <v>0</v>
      </c>
      <c r="L57" s="135">
        <v>0</v>
      </c>
      <c r="M57" s="281">
        <f t="shared" si="1"/>
        <v>84.1</v>
      </c>
      <c r="N57" s="281">
        <f t="shared" si="2"/>
        <v>53263.3</v>
      </c>
      <c r="O57" s="108">
        <f t="shared" si="18"/>
        <v>62.5</v>
      </c>
      <c r="P57" s="108">
        <f t="shared" si="22"/>
        <v>25286.1</v>
      </c>
      <c r="Q57" s="108">
        <f t="shared" si="23"/>
        <v>89.5</v>
      </c>
      <c r="R57" s="108">
        <f t="shared" si="6"/>
        <v>27977.200000000001</v>
      </c>
      <c r="S57" s="108" t="str">
        <f t="shared" si="19"/>
        <v>-</v>
      </c>
      <c r="T57" s="108">
        <f t="shared" si="20"/>
        <v>0</v>
      </c>
      <c r="U57" s="354"/>
      <c r="V57" s="63"/>
      <c r="W57" s="351"/>
      <c r="X57" s="63"/>
    </row>
    <row r="58" spans="1:24" s="64" customFormat="1" ht="41.25" hidden="1" customHeight="1" outlineLevel="2" x14ac:dyDescent="0.25">
      <c r="A58" s="271" t="s">
        <v>644</v>
      </c>
      <c r="B58" s="272" t="s">
        <v>643</v>
      </c>
      <c r="C58" s="108">
        <f t="shared" si="24"/>
        <v>34372.1</v>
      </c>
      <c r="D58" s="135">
        <v>8271.2000000000007</v>
      </c>
      <c r="E58" s="135">
        <v>26100.9</v>
      </c>
      <c r="F58" s="135">
        <v>0</v>
      </c>
      <c r="G58" s="135">
        <v>0</v>
      </c>
      <c r="H58" s="135">
        <f t="shared" si="21"/>
        <v>33471.9</v>
      </c>
      <c r="I58" s="135">
        <v>7371</v>
      </c>
      <c r="J58" s="135">
        <v>26100.9</v>
      </c>
      <c r="K58" s="135">
        <v>0</v>
      </c>
      <c r="L58" s="135">
        <v>0</v>
      </c>
      <c r="M58" s="281">
        <f t="shared" si="1"/>
        <v>97.4</v>
      </c>
      <c r="N58" s="281">
        <f t="shared" si="2"/>
        <v>900.2</v>
      </c>
      <c r="O58" s="108">
        <f t="shared" si="18"/>
        <v>89.1</v>
      </c>
      <c r="P58" s="108">
        <f t="shared" si="22"/>
        <v>900.2</v>
      </c>
      <c r="Q58" s="108">
        <f t="shared" si="23"/>
        <v>100</v>
      </c>
      <c r="R58" s="108">
        <f t="shared" si="6"/>
        <v>0</v>
      </c>
      <c r="S58" s="108" t="str">
        <f t="shared" si="19"/>
        <v>-</v>
      </c>
      <c r="T58" s="108">
        <f t="shared" si="20"/>
        <v>0</v>
      </c>
      <c r="U58" s="354"/>
      <c r="V58" s="63"/>
      <c r="W58" s="351"/>
      <c r="X58" s="63"/>
    </row>
    <row r="59" spans="1:24" s="64" customFormat="1" ht="67.5" hidden="1" customHeight="1" outlineLevel="2" x14ac:dyDescent="0.25">
      <c r="A59" s="271" t="s">
        <v>119</v>
      </c>
      <c r="B59" s="134" t="s">
        <v>648</v>
      </c>
      <c r="C59" s="108">
        <f t="shared" si="24"/>
        <v>11679</v>
      </c>
      <c r="D59" s="135">
        <f>D60</f>
        <v>11679</v>
      </c>
      <c r="E59" s="135">
        <f>E60</f>
        <v>0</v>
      </c>
      <c r="F59" s="135">
        <f>F60</f>
        <v>0</v>
      </c>
      <c r="G59" s="135">
        <f>G60</f>
        <v>0</v>
      </c>
      <c r="H59" s="135">
        <f t="shared" si="21"/>
        <v>11679</v>
      </c>
      <c r="I59" s="135">
        <f>I60</f>
        <v>11679</v>
      </c>
      <c r="J59" s="135">
        <f>J60</f>
        <v>0</v>
      </c>
      <c r="K59" s="135">
        <f>K60</f>
        <v>0</v>
      </c>
      <c r="L59" s="135">
        <f>L60</f>
        <v>0</v>
      </c>
      <c r="M59" s="281">
        <f t="shared" si="1"/>
        <v>100</v>
      </c>
      <c r="N59" s="281">
        <f t="shared" si="2"/>
        <v>0</v>
      </c>
      <c r="O59" s="108">
        <f t="shared" si="18"/>
        <v>100</v>
      </c>
      <c r="P59" s="108">
        <f t="shared" si="22"/>
        <v>0</v>
      </c>
      <c r="Q59" s="108" t="str">
        <f t="shared" si="23"/>
        <v>-</v>
      </c>
      <c r="R59" s="108">
        <f t="shared" si="6"/>
        <v>0</v>
      </c>
      <c r="S59" s="108" t="str">
        <f t="shared" si="19"/>
        <v>-</v>
      </c>
      <c r="T59" s="108">
        <f t="shared" si="20"/>
        <v>0</v>
      </c>
      <c r="U59" s="354"/>
      <c r="V59" s="63"/>
      <c r="W59" s="351"/>
      <c r="X59" s="63"/>
    </row>
    <row r="60" spans="1:24" s="64" customFormat="1" ht="184.5" hidden="1" customHeight="1" outlineLevel="2" x14ac:dyDescent="0.25">
      <c r="A60" s="271" t="s">
        <v>645</v>
      </c>
      <c r="B60" s="283" t="s">
        <v>646</v>
      </c>
      <c r="C60" s="108">
        <f t="shared" si="24"/>
        <v>11679</v>
      </c>
      <c r="D60" s="135">
        <v>11679</v>
      </c>
      <c r="E60" s="135">
        <v>0</v>
      </c>
      <c r="F60" s="135">
        <v>0</v>
      </c>
      <c r="G60" s="135">
        <v>0</v>
      </c>
      <c r="H60" s="135">
        <f t="shared" si="21"/>
        <v>11679</v>
      </c>
      <c r="I60" s="135">
        <v>11679</v>
      </c>
      <c r="J60" s="135">
        <v>0</v>
      </c>
      <c r="K60" s="135">
        <v>0</v>
      </c>
      <c r="L60" s="135">
        <v>0</v>
      </c>
      <c r="M60" s="281">
        <f t="shared" si="1"/>
        <v>100</v>
      </c>
      <c r="N60" s="281">
        <f t="shared" si="2"/>
        <v>0</v>
      </c>
      <c r="O60" s="108">
        <f t="shared" si="18"/>
        <v>100</v>
      </c>
      <c r="P60" s="108">
        <f t="shared" si="22"/>
        <v>0</v>
      </c>
      <c r="Q60" s="108" t="str">
        <f t="shared" si="23"/>
        <v>-</v>
      </c>
      <c r="R60" s="108">
        <f t="shared" si="6"/>
        <v>0</v>
      </c>
      <c r="S60" s="108" t="str">
        <f t="shared" si="19"/>
        <v>-</v>
      </c>
      <c r="T60" s="108">
        <f t="shared" si="20"/>
        <v>0</v>
      </c>
      <c r="U60" s="354"/>
      <c r="V60" s="63"/>
      <c r="W60" s="351"/>
      <c r="X60" s="63"/>
    </row>
    <row r="61" spans="1:24" s="105" customFormat="1" ht="84" customHeight="1" x14ac:dyDescent="0.25">
      <c r="A61" s="146">
        <v>3</v>
      </c>
      <c r="B61" s="103" t="s">
        <v>701</v>
      </c>
      <c r="C61" s="104">
        <f>SUM(D61:F61)</f>
        <v>59237.9</v>
      </c>
      <c r="D61" s="104">
        <f>D62+D71+D74</f>
        <v>13391.1</v>
      </c>
      <c r="E61" s="104">
        <f>E62+E71+E74</f>
        <v>45846.8</v>
      </c>
      <c r="F61" s="104">
        <f>F62+F71+F74</f>
        <v>0</v>
      </c>
      <c r="G61" s="104">
        <f>G62+G71+G74</f>
        <v>0</v>
      </c>
      <c r="H61" s="104">
        <f>SUM(I61:K61)</f>
        <v>54813.599999999999</v>
      </c>
      <c r="I61" s="104">
        <f>I62+I71+I74</f>
        <v>13176.6</v>
      </c>
      <c r="J61" s="104">
        <f>J62+J71+J74</f>
        <v>41637</v>
      </c>
      <c r="K61" s="104">
        <f>K62+K71+K74</f>
        <v>0</v>
      </c>
      <c r="L61" s="104">
        <f>L62+L71+L74</f>
        <v>0</v>
      </c>
      <c r="M61" s="104">
        <f t="shared" si="1"/>
        <v>92.5</v>
      </c>
      <c r="N61" s="104">
        <f t="shared" si="2"/>
        <v>4424.3</v>
      </c>
      <c r="O61" s="104">
        <f t="shared" si="3"/>
        <v>98.4</v>
      </c>
      <c r="P61" s="104">
        <f t="shared" si="4"/>
        <v>214.5</v>
      </c>
      <c r="Q61" s="104">
        <f t="shared" si="5"/>
        <v>90.8</v>
      </c>
      <c r="R61" s="104">
        <f t="shared" si="6"/>
        <v>4209.8</v>
      </c>
      <c r="S61" s="104" t="str">
        <f>IFERROR(K61/F61*100,"-")</f>
        <v>-</v>
      </c>
      <c r="T61" s="104">
        <f t="shared" si="7"/>
        <v>0</v>
      </c>
      <c r="U61" s="357"/>
      <c r="W61" s="351"/>
    </row>
    <row r="62" spans="1:24" s="156" customFormat="1" ht="54.75" customHeight="1" outlineLevel="1" collapsed="1" x14ac:dyDescent="0.25">
      <c r="A62" s="182"/>
      <c r="B62" s="182" t="s">
        <v>702</v>
      </c>
      <c r="C62" s="154">
        <f>SUM(D62:F62)</f>
        <v>32648.9</v>
      </c>
      <c r="D62" s="154">
        <f>D63</f>
        <v>12379.2</v>
      </c>
      <c r="E62" s="154">
        <f>E63</f>
        <v>20269.7</v>
      </c>
      <c r="F62" s="154">
        <f>F63</f>
        <v>0</v>
      </c>
      <c r="G62" s="154">
        <f>G63</f>
        <v>0</v>
      </c>
      <c r="H62" s="154">
        <f>SUM(I62:K62)</f>
        <v>28294.7</v>
      </c>
      <c r="I62" s="154">
        <f>I63</f>
        <v>12234.7</v>
      </c>
      <c r="J62" s="154">
        <f>J63</f>
        <v>16060</v>
      </c>
      <c r="K62" s="154">
        <f>K63</f>
        <v>0</v>
      </c>
      <c r="L62" s="154">
        <f>SUM(L63:L70)</f>
        <v>0</v>
      </c>
      <c r="M62" s="154">
        <f t="shared" si="1"/>
        <v>86.7</v>
      </c>
      <c r="N62" s="154">
        <f t="shared" si="2"/>
        <v>4354.2</v>
      </c>
      <c r="O62" s="154">
        <f t="shared" si="3"/>
        <v>98.8</v>
      </c>
      <c r="P62" s="154">
        <f t="shared" si="4"/>
        <v>144.5</v>
      </c>
      <c r="Q62" s="154">
        <f t="shared" si="5"/>
        <v>79.2</v>
      </c>
      <c r="R62" s="154">
        <f t="shared" si="6"/>
        <v>4209.7</v>
      </c>
      <c r="S62" s="154" t="str">
        <f>IFERROR(K62/F62*100,"-")</f>
        <v>-</v>
      </c>
      <c r="T62" s="154">
        <f t="shared" si="7"/>
        <v>0</v>
      </c>
      <c r="U62" s="353"/>
      <c r="W62" s="351"/>
    </row>
    <row r="63" spans="1:24" s="64" customFormat="1" ht="53.25" hidden="1" customHeight="1" outlineLevel="2" collapsed="1" x14ac:dyDescent="0.25">
      <c r="A63" s="117" t="s">
        <v>103</v>
      </c>
      <c r="B63" s="144" t="s">
        <v>598</v>
      </c>
      <c r="C63" s="108">
        <f t="shared" ref="C63:C86" si="26">SUM(D63:F63)</f>
        <v>32648.9</v>
      </c>
      <c r="D63" s="135">
        <f>D64+D65+D66+D67+D68+D69+D70</f>
        <v>12379.2</v>
      </c>
      <c r="E63" s="135">
        <f>E64+E65+E66+E67+E68+E69+E70</f>
        <v>20269.7</v>
      </c>
      <c r="F63" s="135">
        <f>F64+F65+F66+F67+F68+F69+F70</f>
        <v>0</v>
      </c>
      <c r="G63" s="109">
        <f>SUM(G65:G70)</f>
        <v>0</v>
      </c>
      <c r="H63" s="109">
        <f>SUM(I63:K63)</f>
        <v>28294.7</v>
      </c>
      <c r="I63" s="135">
        <f>I64+I65+I66+I67+I68+I69+I70</f>
        <v>12234.7</v>
      </c>
      <c r="J63" s="135">
        <f>J64+J65+J66+J67+J68+J69+J70</f>
        <v>16060</v>
      </c>
      <c r="K63" s="135">
        <f>K64+K65+K66+K67+K68+K69+K70</f>
        <v>0</v>
      </c>
      <c r="L63" s="108">
        <v>0</v>
      </c>
      <c r="M63" s="108">
        <f t="shared" si="1"/>
        <v>86.7</v>
      </c>
      <c r="N63" s="108">
        <f t="shared" si="2"/>
        <v>4354.2</v>
      </c>
      <c r="O63" s="108">
        <f t="shared" si="3"/>
        <v>98.8</v>
      </c>
      <c r="P63" s="108">
        <f t="shared" si="4"/>
        <v>144.5</v>
      </c>
      <c r="Q63" s="108">
        <f t="shared" si="5"/>
        <v>79.2</v>
      </c>
      <c r="R63" s="108">
        <f t="shared" si="6"/>
        <v>4209.7</v>
      </c>
      <c r="S63" s="108" t="str">
        <f>IFERROR(K63/F63*100,"-")</f>
        <v>-</v>
      </c>
      <c r="T63" s="108">
        <f t="shared" si="7"/>
        <v>0</v>
      </c>
      <c r="U63" s="354"/>
      <c r="V63" s="63"/>
      <c r="W63" s="351"/>
      <c r="X63" s="63"/>
    </row>
    <row r="64" spans="1:24" s="64" customFormat="1" ht="46.5" hidden="1" customHeight="1" outlineLevel="2" x14ac:dyDescent="0.25">
      <c r="A64" s="117" t="s">
        <v>193</v>
      </c>
      <c r="B64" s="236" t="s">
        <v>594</v>
      </c>
      <c r="C64" s="108">
        <f t="shared" ref="C64:C70" si="27">SUM(D64:F64)</f>
        <v>251</v>
      </c>
      <c r="D64" s="135">
        <v>251</v>
      </c>
      <c r="E64" s="135">
        <v>0</v>
      </c>
      <c r="F64" s="108">
        <v>0</v>
      </c>
      <c r="G64" s="108">
        <v>0</v>
      </c>
      <c r="H64" s="108">
        <f t="shared" ref="H64:H70" si="28">SUM(I64:K64)</f>
        <v>249</v>
      </c>
      <c r="I64" s="135">
        <v>249</v>
      </c>
      <c r="J64" s="135">
        <v>0</v>
      </c>
      <c r="K64" s="108">
        <v>0</v>
      </c>
      <c r="L64" s="108">
        <v>0</v>
      </c>
      <c r="M64" s="108">
        <f t="shared" ref="M64:M70" si="29">IFERROR(H64/C64*100,"-")</f>
        <v>99.2</v>
      </c>
      <c r="N64" s="108">
        <f t="shared" ref="N64:N70" si="30">C64-H64</f>
        <v>2</v>
      </c>
      <c r="O64" s="108">
        <f t="shared" ref="O64:O70" si="31">IFERROR(I64/D64*100,"-")</f>
        <v>99.2</v>
      </c>
      <c r="P64" s="108">
        <f t="shared" ref="P64:P70" si="32">D64-I64</f>
        <v>2</v>
      </c>
      <c r="Q64" s="108" t="str">
        <f t="shared" ref="Q64:Q70" si="33">IFERROR(J64/E64*100,"-")</f>
        <v>-</v>
      </c>
      <c r="R64" s="108">
        <f t="shared" ref="R64:R70" si="34">E64-J64</f>
        <v>0</v>
      </c>
      <c r="S64" s="108" t="str">
        <f t="shared" ref="S64:S70" si="35">IFERROR(K64/F64*100,"-")</f>
        <v>-</v>
      </c>
      <c r="T64" s="108">
        <f t="shared" ref="T64:T70" si="36">F64-K64</f>
        <v>0</v>
      </c>
      <c r="U64" s="354"/>
      <c r="V64" s="63"/>
      <c r="W64" s="351"/>
      <c r="X64" s="63"/>
    </row>
    <row r="65" spans="1:24" s="64" customFormat="1" ht="45" hidden="1" customHeight="1" outlineLevel="2" x14ac:dyDescent="0.25">
      <c r="A65" s="108" t="s">
        <v>194</v>
      </c>
      <c r="B65" s="237" t="s">
        <v>595</v>
      </c>
      <c r="C65" s="108">
        <f t="shared" si="27"/>
        <v>1406.7</v>
      </c>
      <c r="D65" s="135">
        <f>786+620.689</f>
        <v>1406.7</v>
      </c>
      <c r="E65" s="135">
        <v>0</v>
      </c>
      <c r="F65" s="108">
        <v>0</v>
      </c>
      <c r="G65" s="108">
        <v>0</v>
      </c>
      <c r="H65" s="108">
        <f t="shared" si="28"/>
        <v>1360.6</v>
      </c>
      <c r="I65" s="135">
        <f>739.9+620.7</f>
        <v>1360.6</v>
      </c>
      <c r="J65" s="135">
        <v>0</v>
      </c>
      <c r="K65" s="108">
        <v>0</v>
      </c>
      <c r="L65" s="108">
        <v>0</v>
      </c>
      <c r="M65" s="108">
        <f t="shared" si="29"/>
        <v>96.7</v>
      </c>
      <c r="N65" s="108">
        <f t="shared" si="30"/>
        <v>46.1</v>
      </c>
      <c r="O65" s="108">
        <f t="shared" si="31"/>
        <v>96.7</v>
      </c>
      <c r="P65" s="108">
        <f t="shared" si="32"/>
        <v>46.1</v>
      </c>
      <c r="Q65" s="108" t="str">
        <f t="shared" si="33"/>
        <v>-</v>
      </c>
      <c r="R65" s="108">
        <f t="shared" si="34"/>
        <v>0</v>
      </c>
      <c r="S65" s="108" t="str">
        <f t="shared" si="35"/>
        <v>-</v>
      </c>
      <c r="T65" s="108">
        <f t="shared" si="36"/>
        <v>0</v>
      </c>
      <c r="U65" s="354"/>
      <c r="V65" s="63"/>
      <c r="W65" s="351"/>
      <c r="X65" s="63"/>
    </row>
    <row r="66" spans="1:24" s="64" customFormat="1" ht="56.25" hidden="1" customHeight="1" outlineLevel="2" x14ac:dyDescent="0.25">
      <c r="A66" s="108" t="s">
        <v>195</v>
      </c>
      <c r="B66" s="237" t="s">
        <v>196</v>
      </c>
      <c r="C66" s="108">
        <f t="shared" si="27"/>
        <v>2775.7</v>
      </c>
      <c r="D66" s="135">
        <v>2775.7</v>
      </c>
      <c r="E66" s="135">
        <v>0</v>
      </c>
      <c r="F66" s="108">
        <v>0</v>
      </c>
      <c r="G66" s="108">
        <v>0</v>
      </c>
      <c r="H66" s="108">
        <f t="shared" si="28"/>
        <v>2766.7</v>
      </c>
      <c r="I66" s="135">
        <v>2766.7</v>
      </c>
      <c r="J66" s="135">
        <v>0</v>
      </c>
      <c r="K66" s="108">
        <v>0</v>
      </c>
      <c r="L66" s="108">
        <v>0</v>
      </c>
      <c r="M66" s="108">
        <f t="shared" si="29"/>
        <v>99.7</v>
      </c>
      <c r="N66" s="108">
        <f t="shared" si="30"/>
        <v>9</v>
      </c>
      <c r="O66" s="108">
        <f t="shared" si="31"/>
        <v>99.7</v>
      </c>
      <c r="P66" s="108">
        <f t="shared" si="32"/>
        <v>9</v>
      </c>
      <c r="Q66" s="108" t="str">
        <f t="shared" si="33"/>
        <v>-</v>
      </c>
      <c r="R66" s="108">
        <f t="shared" si="34"/>
        <v>0</v>
      </c>
      <c r="S66" s="108" t="str">
        <f t="shared" si="35"/>
        <v>-</v>
      </c>
      <c r="T66" s="108">
        <f t="shared" si="36"/>
        <v>0</v>
      </c>
      <c r="U66" s="354"/>
      <c r="V66" s="63"/>
      <c r="W66" s="351"/>
      <c r="X66" s="63"/>
    </row>
    <row r="67" spans="1:24" s="64" customFormat="1" ht="99" hidden="1" customHeight="1" outlineLevel="2" x14ac:dyDescent="0.25">
      <c r="A67" s="108" t="s">
        <v>197</v>
      </c>
      <c r="B67" s="237" t="s">
        <v>149</v>
      </c>
      <c r="C67" s="108">
        <f t="shared" si="27"/>
        <v>5619.7</v>
      </c>
      <c r="D67" s="135">
        <v>0</v>
      </c>
      <c r="E67" s="135">
        <v>5619.7</v>
      </c>
      <c r="F67" s="108">
        <v>0</v>
      </c>
      <c r="G67" s="108">
        <v>0</v>
      </c>
      <c r="H67" s="108">
        <f t="shared" si="28"/>
        <v>5410</v>
      </c>
      <c r="I67" s="135">
        <v>0</v>
      </c>
      <c r="J67" s="135">
        <v>5410</v>
      </c>
      <c r="K67" s="108">
        <v>0</v>
      </c>
      <c r="L67" s="108">
        <v>0</v>
      </c>
      <c r="M67" s="108">
        <f t="shared" si="29"/>
        <v>96.3</v>
      </c>
      <c r="N67" s="108">
        <f t="shared" si="30"/>
        <v>209.7</v>
      </c>
      <c r="O67" s="108" t="str">
        <f t="shared" si="31"/>
        <v>-</v>
      </c>
      <c r="P67" s="108">
        <f t="shared" si="32"/>
        <v>0</v>
      </c>
      <c r="Q67" s="108">
        <f t="shared" si="33"/>
        <v>96.3</v>
      </c>
      <c r="R67" s="108">
        <f t="shared" si="34"/>
        <v>209.7</v>
      </c>
      <c r="S67" s="108" t="str">
        <f t="shared" si="35"/>
        <v>-</v>
      </c>
      <c r="T67" s="108">
        <f t="shared" si="36"/>
        <v>0</v>
      </c>
      <c r="U67" s="354"/>
      <c r="V67" s="63"/>
      <c r="W67" s="351"/>
      <c r="X67" s="63"/>
    </row>
    <row r="68" spans="1:24" s="64" customFormat="1" ht="78.75" hidden="1" outlineLevel="2" x14ac:dyDescent="0.25">
      <c r="A68" s="108" t="s">
        <v>198</v>
      </c>
      <c r="B68" s="237" t="s">
        <v>150</v>
      </c>
      <c r="C68" s="108">
        <f t="shared" si="27"/>
        <v>14650</v>
      </c>
      <c r="D68" s="135">
        <v>0</v>
      </c>
      <c r="E68" s="135">
        <f>4650+10000</f>
        <v>14650</v>
      </c>
      <c r="F68" s="108">
        <v>0</v>
      </c>
      <c r="G68" s="108">
        <v>0</v>
      </c>
      <c r="H68" s="108">
        <f t="shared" si="28"/>
        <v>10650</v>
      </c>
      <c r="I68" s="135">
        <v>0</v>
      </c>
      <c r="J68" s="135">
        <f>4650+6000</f>
        <v>10650</v>
      </c>
      <c r="K68" s="108">
        <v>0</v>
      </c>
      <c r="L68" s="108">
        <v>0</v>
      </c>
      <c r="M68" s="108">
        <f t="shared" si="29"/>
        <v>72.7</v>
      </c>
      <c r="N68" s="108">
        <f t="shared" si="30"/>
        <v>4000</v>
      </c>
      <c r="O68" s="108" t="str">
        <f t="shared" si="31"/>
        <v>-</v>
      </c>
      <c r="P68" s="108">
        <f t="shared" si="32"/>
        <v>0</v>
      </c>
      <c r="Q68" s="108">
        <f t="shared" si="33"/>
        <v>72.7</v>
      </c>
      <c r="R68" s="108">
        <f t="shared" si="34"/>
        <v>4000</v>
      </c>
      <c r="S68" s="108" t="str">
        <f t="shared" si="35"/>
        <v>-</v>
      </c>
      <c r="T68" s="108">
        <f t="shared" si="36"/>
        <v>0</v>
      </c>
      <c r="U68" s="354"/>
      <c r="V68" s="63"/>
      <c r="W68" s="351"/>
      <c r="X68" s="63"/>
    </row>
    <row r="69" spans="1:24" s="64" customFormat="1" ht="52.5" hidden="1" customHeight="1" outlineLevel="2" x14ac:dyDescent="0.25">
      <c r="A69" s="117" t="s">
        <v>199</v>
      </c>
      <c r="B69" s="236" t="s">
        <v>200</v>
      </c>
      <c r="C69" s="108">
        <f t="shared" si="27"/>
        <v>0</v>
      </c>
      <c r="D69" s="135">
        <v>0</v>
      </c>
      <c r="E69" s="135">
        <v>0</v>
      </c>
      <c r="F69" s="108">
        <v>0</v>
      </c>
      <c r="G69" s="108">
        <v>0</v>
      </c>
      <c r="H69" s="108">
        <f t="shared" si="28"/>
        <v>0</v>
      </c>
      <c r="I69" s="135">
        <v>0</v>
      </c>
      <c r="J69" s="135">
        <v>0</v>
      </c>
      <c r="K69" s="108">
        <v>0</v>
      </c>
      <c r="L69" s="108">
        <v>0</v>
      </c>
      <c r="M69" s="108" t="str">
        <f t="shared" si="29"/>
        <v>-</v>
      </c>
      <c r="N69" s="108">
        <f t="shared" si="30"/>
        <v>0</v>
      </c>
      <c r="O69" s="108" t="str">
        <f t="shared" si="31"/>
        <v>-</v>
      </c>
      <c r="P69" s="108">
        <f t="shared" si="32"/>
        <v>0</v>
      </c>
      <c r="Q69" s="108" t="str">
        <f t="shared" si="33"/>
        <v>-</v>
      </c>
      <c r="R69" s="108">
        <f t="shared" si="34"/>
        <v>0</v>
      </c>
      <c r="S69" s="108" t="str">
        <f t="shared" si="35"/>
        <v>-</v>
      </c>
      <c r="T69" s="108">
        <f t="shared" si="36"/>
        <v>0</v>
      </c>
      <c r="U69" s="354"/>
      <c r="V69" s="63"/>
      <c r="W69" s="351"/>
      <c r="X69" s="63"/>
    </row>
    <row r="70" spans="1:24" s="64" customFormat="1" ht="58.5" hidden="1" customHeight="1" outlineLevel="2" x14ac:dyDescent="0.25">
      <c r="A70" s="108" t="s">
        <v>201</v>
      </c>
      <c r="B70" s="237" t="s">
        <v>597</v>
      </c>
      <c r="C70" s="108">
        <f t="shared" si="27"/>
        <v>7945.8</v>
      </c>
      <c r="D70" s="109">
        <v>7945.8</v>
      </c>
      <c r="E70" s="109">
        <v>0</v>
      </c>
      <c r="F70" s="109">
        <v>0</v>
      </c>
      <c r="G70" s="109">
        <v>0</v>
      </c>
      <c r="H70" s="109">
        <f t="shared" si="28"/>
        <v>7858.4</v>
      </c>
      <c r="I70" s="109">
        <v>7858.4</v>
      </c>
      <c r="J70" s="108">
        <v>0</v>
      </c>
      <c r="K70" s="108">
        <v>0</v>
      </c>
      <c r="L70" s="108">
        <v>0</v>
      </c>
      <c r="M70" s="108">
        <f t="shared" si="29"/>
        <v>98.9</v>
      </c>
      <c r="N70" s="108">
        <f t="shared" si="30"/>
        <v>87.4</v>
      </c>
      <c r="O70" s="108">
        <f t="shared" si="31"/>
        <v>98.9</v>
      </c>
      <c r="P70" s="108">
        <f t="shared" si="32"/>
        <v>87.4</v>
      </c>
      <c r="Q70" s="108" t="str">
        <f t="shared" si="33"/>
        <v>-</v>
      </c>
      <c r="R70" s="108">
        <f t="shared" si="34"/>
        <v>0</v>
      </c>
      <c r="S70" s="108" t="str">
        <f t="shared" si="35"/>
        <v>-</v>
      </c>
      <c r="T70" s="108">
        <f t="shared" si="36"/>
        <v>0</v>
      </c>
      <c r="U70" s="354"/>
      <c r="V70" s="63"/>
      <c r="W70" s="351"/>
      <c r="X70" s="63"/>
    </row>
    <row r="71" spans="1:24" s="156" customFormat="1" ht="52.5" customHeight="1" outlineLevel="1" collapsed="1" x14ac:dyDescent="0.25">
      <c r="A71" s="181"/>
      <c r="B71" s="153" t="s">
        <v>703</v>
      </c>
      <c r="C71" s="154">
        <f t="shared" si="26"/>
        <v>1011.9</v>
      </c>
      <c r="D71" s="154">
        <f>D72+D73</f>
        <v>1011.9</v>
      </c>
      <c r="E71" s="154">
        <f>E72+E73</f>
        <v>0</v>
      </c>
      <c r="F71" s="154">
        <f>F72+F73</f>
        <v>0</v>
      </c>
      <c r="G71" s="154">
        <f>G72+G73</f>
        <v>0</v>
      </c>
      <c r="H71" s="154">
        <f t="shared" ref="H71:H92" si="37">SUM(I71:K71)</f>
        <v>941.9</v>
      </c>
      <c r="I71" s="154">
        <f>I72+I73</f>
        <v>941.9</v>
      </c>
      <c r="J71" s="154">
        <f>J72+J73</f>
        <v>0</v>
      </c>
      <c r="K71" s="154">
        <f>K72+K73</f>
        <v>0</v>
      </c>
      <c r="L71" s="154">
        <f>L72+L73</f>
        <v>0</v>
      </c>
      <c r="M71" s="154">
        <f t="shared" si="1"/>
        <v>93.1</v>
      </c>
      <c r="N71" s="154">
        <f t="shared" si="2"/>
        <v>70</v>
      </c>
      <c r="O71" s="154">
        <f t="shared" si="3"/>
        <v>93.1</v>
      </c>
      <c r="P71" s="154">
        <f t="shared" si="4"/>
        <v>70</v>
      </c>
      <c r="Q71" s="154" t="str">
        <f t="shared" si="5"/>
        <v>-</v>
      </c>
      <c r="R71" s="154">
        <f t="shared" si="6"/>
        <v>0</v>
      </c>
      <c r="S71" s="154" t="str">
        <f t="shared" ref="S71:S86" si="38">IFERROR(K71/F71*100,"-")</f>
        <v>-</v>
      </c>
      <c r="T71" s="154">
        <f t="shared" si="7"/>
        <v>0</v>
      </c>
      <c r="U71" s="353"/>
      <c r="W71" s="351"/>
    </row>
    <row r="72" spans="1:24" s="64" customFormat="1" ht="66.75" hidden="1" customHeight="1" outlineLevel="2" x14ac:dyDescent="0.25">
      <c r="A72" s="106" t="s">
        <v>113</v>
      </c>
      <c r="B72" s="144" t="s">
        <v>599</v>
      </c>
      <c r="C72" s="108">
        <f t="shared" si="26"/>
        <v>770</v>
      </c>
      <c r="D72" s="108">
        <v>770</v>
      </c>
      <c r="E72" s="108">
        <v>0</v>
      </c>
      <c r="F72" s="108">
        <v>0</v>
      </c>
      <c r="G72" s="108">
        <v>0</v>
      </c>
      <c r="H72" s="108">
        <f t="shared" si="37"/>
        <v>700</v>
      </c>
      <c r="I72" s="108">
        <v>700</v>
      </c>
      <c r="J72" s="108">
        <v>0</v>
      </c>
      <c r="K72" s="108">
        <v>0</v>
      </c>
      <c r="L72" s="108">
        <v>0</v>
      </c>
      <c r="M72" s="108">
        <f t="shared" si="1"/>
        <v>90.9</v>
      </c>
      <c r="N72" s="108">
        <f t="shared" si="2"/>
        <v>70</v>
      </c>
      <c r="O72" s="108">
        <f t="shared" si="3"/>
        <v>90.9</v>
      </c>
      <c r="P72" s="108">
        <f t="shared" si="4"/>
        <v>70</v>
      </c>
      <c r="Q72" s="108" t="str">
        <f t="shared" si="5"/>
        <v>-</v>
      </c>
      <c r="R72" s="108">
        <f t="shared" si="6"/>
        <v>0</v>
      </c>
      <c r="S72" s="108" t="str">
        <f t="shared" si="38"/>
        <v>-</v>
      </c>
      <c r="T72" s="108">
        <f t="shared" si="7"/>
        <v>0</v>
      </c>
      <c r="U72" s="354"/>
      <c r="V72" s="63"/>
      <c r="W72" s="351"/>
      <c r="X72" s="63"/>
    </row>
    <row r="73" spans="1:24" s="64" customFormat="1" ht="129" hidden="1" customHeight="1" outlineLevel="2" x14ac:dyDescent="0.25">
      <c r="A73" s="106" t="s">
        <v>114</v>
      </c>
      <c r="B73" s="144" t="s">
        <v>600</v>
      </c>
      <c r="C73" s="108">
        <f t="shared" si="26"/>
        <v>241.9</v>
      </c>
      <c r="D73" s="108">
        <v>241.9</v>
      </c>
      <c r="E73" s="108">
        <v>0</v>
      </c>
      <c r="F73" s="108">
        <v>0</v>
      </c>
      <c r="G73" s="108">
        <v>0</v>
      </c>
      <c r="H73" s="108">
        <f t="shared" si="37"/>
        <v>241.9</v>
      </c>
      <c r="I73" s="108">
        <v>241.9</v>
      </c>
      <c r="J73" s="108">
        <v>0</v>
      </c>
      <c r="K73" s="108">
        <v>0</v>
      </c>
      <c r="L73" s="108">
        <v>0</v>
      </c>
      <c r="M73" s="108">
        <f t="shared" si="1"/>
        <v>100</v>
      </c>
      <c r="N73" s="108">
        <f t="shared" si="2"/>
        <v>0</v>
      </c>
      <c r="O73" s="108">
        <f t="shared" si="3"/>
        <v>100</v>
      </c>
      <c r="P73" s="108">
        <f t="shared" si="4"/>
        <v>0</v>
      </c>
      <c r="Q73" s="108" t="str">
        <f t="shared" si="5"/>
        <v>-</v>
      </c>
      <c r="R73" s="108">
        <f t="shared" si="6"/>
        <v>0</v>
      </c>
      <c r="S73" s="108" t="str">
        <f t="shared" si="38"/>
        <v>-</v>
      </c>
      <c r="T73" s="108">
        <f t="shared" si="7"/>
        <v>0</v>
      </c>
      <c r="U73" s="354"/>
      <c r="V73" s="63"/>
      <c r="W73" s="351"/>
      <c r="X73" s="63"/>
    </row>
    <row r="74" spans="1:24" s="156" customFormat="1" ht="46.5" customHeight="1" outlineLevel="1" collapsed="1" x14ac:dyDescent="0.25">
      <c r="A74" s="181"/>
      <c r="B74" s="153" t="s">
        <v>704</v>
      </c>
      <c r="C74" s="154">
        <f t="shared" si="26"/>
        <v>25577.1</v>
      </c>
      <c r="D74" s="154">
        <f>D75</f>
        <v>0</v>
      </c>
      <c r="E74" s="154">
        <f>E75</f>
        <v>25577.1</v>
      </c>
      <c r="F74" s="154">
        <f>F75</f>
        <v>0</v>
      </c>
      <c r="G74" s="154">
        <f>G75</f>
        <v>0</v>
      </c>
      <c r="H74" s="154">
        <f t="shared" si="37"/>
        <v>25577</v>
      </c>
      <c r="I74" s="154">
        <f>I75</f>
        <v>0</v>
      </c>
      <c r="J74" s="154">
        <f>J75</f>
        <v>25577</v>
      </c>
      <c r="K74" s="154">
        <f>K75</f>
        <v>0</v>
      </c>
      <c r="L74" s="154">
        <f>L75</f>
        <v>0</v>
      </c>
      <c r="M74" s="154">
        <f t="shared" si="1"/>
        <v>100</v>
      </c>
      <c r="N74" s="154">
        <f t="shared" si="2"/>
        <v>0.1</v>
      </c>
      <c r="O74" s="154" t="str">
        <f t="shared" si="3"/>
        <v>-</v>
      </c>
      <c r="P74" s="154">
        <f t="shared" si="4"/>
        <v>0</v>
      </c>
      <c r="Q74" s="154">
        <f t="shared" si="5"/>
        <v>100</v>
      </c>
      <c r="R74" s="154">
        <f t="shared" si="6"/>
        <v>0.1</v>
      </c>
      <c r="S74" s="154" t="str">
        <f t="shared" si="38"/>
        <v>-</v>
      </c>
      <c r="T74" s="154">
        <f t="shared" si="7"/>
        <v>0</v>
      </c>
      <c r="U74" s="353"/>
      <c r="W74" s="351"/>
    </row>
    <row r="75" spans="1:24" s="64" customFormat="1" ht="41.25" hidden="1" customHeight="1" outlineLevel="2" collapsed="1" x14ac:dyDescent="0.25">
      <c r="A75" s="106" t="s">
        <v>116</v>
      </c>
      <c r="B75" s="144" t="s">
        <v>543</v>
      </c>
      <c r="C75" s="108">
        <f t="shared" si="26"/>
        <v>25577.1</v>
      </c>
      <c r="D75" s="135">
        <f>D76+D77+D78+D79</f>
        <v>0</v>
      </c>
      <c r="E75" s="135">
        <f>E76+E77+E78+E79</f>
        <v>25577.1</v>
      </c>
      <c r="F75" s="135">
        <f>F76+F77+F78+F79</f>
        <v>0</v>
      </c>
      <c r="G75" s="135">
        <f>G76+G77+G78+G79</f>
        <v>0</v>
      </c>
      <c r="H75" s="108">
        <f t="shared" si="37"/>
        <v>25577</v>
      </c>
      <c r="I75" s="108">
        <f>I76+I77+I78+I79</f>
        <v>0</v>
      </c>
      <c r="J75" s="108">
        <f>J76+J77+J78+J79</f>
        <v>25577</v>
      </c>
      <c r="K75" s="108">
        <f>K76+K77+K78+K79</f>
        <v>0</v>
      </c>
      <c r="L75" s="108">
        <f>L76+L77+L78+L79</f>
        <v>0</v>
      </c>
      <c r="M75" s="108">
        <f t="shared" si="1"/>
        <v>100</v>
      </c>
      <c r="N75" s="108">
        <f t="shared" si="2"/>
        <v>0.1</v>
      </c>
      <c r="O75" s="108" t="str">
        <f t="shared" si="3"/>
        <v>-</v>
      </c>
      <c r="P75" s="108">
        <f t="shared" si="4"/>
        <v>0</v>
      </c>
      <c r="Q75" s="108">
        <f t="shared" si="5"/>
        <v>100</v>
      </c>
      <c r="R75" s="108">
        <f t="shared" si="6"/>
        <v>0.1</v>
      </c>
      <c r="S75" s="108" t="str">
        <f t="shared" si="38"/>
        <v>-</v>
      </c>
      <c r="T75" s="108">
        <f t="shared" si="7"/>
        <v>0</v>
      </c>
      <c r="U75" s="354"/>
      <c r="V75" s="63"/>
      <c r="W75" s="351"/>
      <c r="X75" s="63"/>
    </row>
    <row r="76" spans="1:24" s="64" customFormat="1" ht="41.25" hidden="1" customHeight="1" outlineLevel="2" x14ac:dyDescent="0.25">
      <c r="A76" s="106" t="s">
        <v>325</v>
      </c>
      <c r="B76" s="144" t="s">
        <v>154</v>
      </c>
      <c r="C76" s="108">
        <f t="shared" si="26"/>
        <v>13023.4</v>
      </c>
      <c r="D76" s="135">
        <v>0</v>
      </c>
      <c r="E76" s="135">
        <v>13023.4</v>
      </c>
      <c r="F76" s="135">
        <v>0</v>
      </c>
      <c r="G76" s="108">
        <v>0</v>
      </c>
      <c r="H76" s="108">
        <f t="shared" si="37"/>
        <v>13023.3</v>
      </c>
      <c r="I76" s="108">
        <v>0</v>
      </c>
      <c r="J76" s="108">
        <v>13023.3</v>
      </c>
      <c r="K76" s="108">
        <v>0</v>
      </c>
      <c r="L76" s="108">
        <v>0</v>
      </c>
      <c r="M76" s="108">
        <f t="shared" si="1"/>
        <v>100</v>
      </c>
      <c r="N76" s="108">
        <f t="shared" si="2"/>
        <v>0.1</v>
      </c>
      <c r="O76" s="108" t="str">
        <f t="shared" si="3"/>
        <v>-</v>
      </c>
      <c r="P76" s="108">
        <f t="shared" si="4"/>
        <v>0</v>
      </c>
      <c r="Q76" s="108">
        <f t="shared" si="5"/>
        <v>100</v>
      </c>
      <c r="R76" s="108">
        <f t="shared" si="6"/>
        <v>0.1</v>
      </c>
      <c r="S76" s="108" t="str">
        <f t="shared" si="38"/>
        <v>-</v>
      </c>
      <c r="T76" s="108">
        <f t="shared" si="7"/>
        <v>0</v>
      </c>
      <c r="U76" s="354"/>
      <c r="V76" s="63"/>
      <c r="W76" s="351"/>
      <c r="X76" s="63"/>
    </row>
    <row r="77" spans="1:24" s="64" customFormat="1" ht="69.75" hidden="1" customHeight="1" outlineLevel="2" x14ac:dyDescent="0.25">
      <c r="A77" s="106" t="s">
        <v>327</v>
      </c>
      <c r="B77" s="144" t="s">
        <v>156</v>
      </c>
      <c r="C77" s="108">
        <f t="shared" si="26"/>
        <v>0</v>
      </c>
      <c r="D77" s="135">
        <v>0</v>
      </c>
      <c r="E77" s="135">
        <v>0</v>
      </c>
      <c r="F77" s="135">
        <v>0</v>
      </c>
      <c r="G77" s="108">
        <v>0</v>
      </c>
      <c r="H77" s="108">
        <f t="shared" si="37"/>
        <v>0</v>
      </c>
      <c r="I77" s="108">
        <v>0</v>
      </c>
      <c r="J77" s="108">
        <v>0</v>
      </c>
      <c r="K77" s="108">
        <v>0</v>
      </c>
      <c r="L77" s="108">
        <v>0</v>
      </c>
      <c r="M77" s="108" t="str">
        <f t="shared" si="1"/>
        <v>-</v>
      </c>
      <c r="N77" s="108">
        <f t="shared" si="2"/>
        <v>0</v>
      </c>
      <c r="O77" s="108" t="str">
        <f t="shared" si="3"/>
        <v>-</v>
      </c>
      <c r="P77" s="108">
        <f t="shared" si="4"/>
        <v>0</v>
      </c>
      <c r="Q77" s="108" t="str">
        <f t="shared" si="5"/>
        <v>-</v>
      </c>
      <c r="R77" s="108">
        <f t="shared" si="6"/>
        <v>0</v>
      </c>
      <c r="S77" s="108" t="str">
        <f t="shared" si="38"/>
        <v>-</v>
      </c>
      <c r="T77" s="108">
        <f t="shared" si="7"/>
        <v>0</v>
      </c>
      <c r="U77" s="354"/>
      <c r="V77" s="63"/>
      <c r="W77" s="351"/>
      <c r="X77" s="63"/>
    </row>
    <row r="78" spans="1:24" s="64" customFormat="1" ht="69.75" hidden="1" customHeight="1" outlineLevel="2" x14ac:dyDescent="0.25">
      <c r="A78" s="106" t="s">
        <v>409</v>
      </c>
      <c r="B78" s="144" t="s">
        <v>601</v>
      </c>
      <c r="C78" s="108">
        <f t="shared" si="26"/>
        <v>10704</v>
      </c>
      <c r="D78" s="135">
        <v>0</v>
      </c>
      <c r="E78" s="135">
        <v>10704</v>
      </c>
      <c r="F78" s="135">
        <v>0</v>
      </c>
      <c r="G78" s="108">
        <v>0</v>
      </c>
      <c r="H78" s="108">
        <f t="shared" si="37"/>
        <v>10704</v>
      </c>
      <c r="I78" s="108">
        <v>0</v>
      </c>
      <c r="J78" s="108">
        <v>10704</v>
      </c>
      <c r="K78" s="108">
        <v>0</v>
      </c>
      <c r="L78" s="108">
        <v>0</v>
      </c>
      <c r="M78" s="108">
        <f t="shared" si="1"/>
        <v>100</v>
      </c>
      <c r="N78" s="108">
        <f t="shared" si="2"/>
        <v>0</v>
      </c>
      <c r="O78" s="108" t="str">
        <f t="shared" si="3"/>
        <v>-</v>
      </c>
      <c r="P78" s="108">
        <f t="shared" si="4"/>
        <v>0</v>
      </c>
      <c r="Q78" s="108">
        <f t="shared" si="5"/>
        <v>100</v>
      </c>
      <c r="R78" s="108">
        <f t="shared" si="6"/>
        <v>0</v>
      </c>
      <c r="S78" s="108" t="str">
        <f t="shared" si="38"/>
        <v>-</v>
      </c>
      <c r="T78" s="108">
        <f t="shared" si="7"/>
        <v>0</v>
      </c>
      <c r="U78" s="354"/>
      <c r="V78" s="63"/>
      <c r="W78" s="351"/>
      <c r="X78" s="63"/>
    </row>
    <row r="79" spans="1:24" s="64" customFormat="1" ht="84" hidden="1" customHeight="1" outlineLevel="2" x14ac:dyDescent="0.25">
      <c r="A79" s="106" t="s">
        <v>410</v>
      </c>
      <c r="B79" s="144" t="s">
        <v>155</v>
      </c>
      <c r="C79" s="108">
        <f t="shared" si="26"/>
        <v>1849.7</v>
      </c>
      <c r="D79" s="135">
        <v>0</v>
      </c>
      <c r="E79" s="135">
        <v>1849.7</v>
      </c>
      <c r="F79" s="135">
        <v>0</v>
      </c>
      <c r="G79" s="108">
        <v>0</v>
      </c>
      <c r="H79" s="108">
        <f t="shared" si="37"/>
        <v>1849.7</v>
      </c>
      <c r="I79" s="108">
        <v>0</v>
      </c>
      <c r="J79" s="108">
        <v>1849.7</v>
      </c>
      <c r="K79" s="108">
        <v>0</v>
      </c>
      <c r="L79" s="108">
        <v>0</v>
      </c>
      <c r="M79" s="108">
        <f t="shared" si="1"/>
        <v>100</v>
      </c>
      <c r="N79" s="108">
        <f t="shared" si="2"/>
        <v>0</v>
      </c>
      <c r="O79" s="108" t="str">
        <f t="shared" si="3"/>
        <v>-</v>
      </c>
      <c r="P79" s="108">
        <f t="shared" si="4"/>
        <v>0</v>
      </c>
      <c r="Q79" s="108">
        <f t="shared" si="5"/>
        <v>100</v>
      </c>
      <c r="R79" s="108">
        <f t="shared" si="6"/>
        <v>0</v>
      </c>
      <c r="S79" s="108" t="str">
        <f t="shared" si="38"/>
        <v>-</v>
      </c>
      <c r="T79" s="108">
        <f t="shared" si="7"/>
        <v>0</v>
      </c>
      <c r="U79" s="354"/>
      <c r="V79" s="63"/>
      <c r="W79" s="351"/>
      <c r="X79" s="63"/>
    </row>
    <row r="80" spans="1:24" s="105" customFormat="1" ht="52.5" customHeight="1" collapsed="1" x14ac:dyDescent="0.25">
      <c r="A80" s="146">
        <v>4</v>
      </c>
      <c r="B80" s="103" t="s">
        <v>705</v>
      </c>
      <c r="C80" s="104">
        <f t="shared" si="26"/>
        <v>186.8</v>
      </c>
      <c r="D80" s="104">
        <f>SUM(D82:D86)</f>
        <v>186.8</v>
      </c>
      <c r="E80" s="104">
        <f>SUM(E82:E85)</f>
        <v>0</v>
      </c>
      <c r="F80" s="104">
        <f>SUM(F82:F85)</f>
        <v>0</v>
      </c>
      <c r="G80" s="104">
        <f>SUM(G82:G85)</f>
        <v>0</v>
      </c>
      <c r="H80" s="104">
        <f t="shared" si="37"/>
        <v>147.5</v>
      </c>
      <c r="I80" s="104">
        <f>SUM(I82:I86)</f>
        <v>147.5</v>
      </c>
      <c r="J80" s="104">
        <f>SUM(J82:J85)</f>
        <v>0</v>
      </c>
      <c r="K80" s="104">
        <f>SUM(K82:K85)</f>
        <v>0</v>
      </c>
      <c r="L80" s="104">
        <f>SUM(L82:L85)</f>
        <v>0</v>
      </c>
      <c r="M80" s="104">
        <f t="shared" si="1"/>
        <v>79</v>
      </c>
      <c r="N80" s="104">
        <f t="shared" si="2"/>
        <v>39.299999999999997</v>
      </c>
      <c r="O80" s="104">
        <f t="shared" si="3"/>
        <v>79</v>
      </c>
      <c r="P80" s="104">
        <f t="shared" si="4"/>
        <v>39.299999999999997</v>
      </c>
      <c r="Q80" s="104" t="str">
        <f t="shared" si="5"/>
        <v>-</v>
      </c>
      <c r="R80" s="104">
        <f t="shared" si="6"/>
        <v>0</v>
      </c>
      <c r="S80" s="104" t="str">
        <f t="shared" si="38"/>
        <v>-</v>
      </c>
      <c r="T80" s="104">
        <f t="shared" si="7"/>
        <v>0</v>
      </c>
      <c r="U80" s="352"/>
      <c r="W80" s="351"/>
    </row>
    <row r="81" spans="1:24" s="64" customFormat="1" ht="45" hidden="1" customHeight="1" outlineLevel="1" x14ac:dyDescent="0.25">
      <c r="A81" s="241"/>
      <c r="B81" s="144" t="s">
        <v>706</v>
      </c>
      <c r="C81" s="108">
        <f>SUM(D81:F81)</f>
        <v>186.8</v>
      </c>
      <c r="D81" s="108">
        <f>SUM(D82:D86)</f>
        <v>186.8</v>
      </c>
      <c r="E81" s="108">
        <f>SUM(E82:E85)</f>
        <v>0</v>
      </c>
      <c r="F81" s="108">
        <f>SUM(F82:F85)</f>
        <v>0</v>
      </c>
      <c r="G81" s="108"/>
      <c r="H81" s="108">
        <f t="shared" si="37"/>
        <v>147.5</v>
      </c>
      <c r="I81" s="108">
        <f>SUM(I82:I86)</f>
        <v>147.5</v>
      </c>
      <c r="J81" s="108">
        <f>SUM(J82:J85)</f>
        <v>0</v>
      </c>
      <c r="K81" s="108">
        <f>SUM(K82:K85)</f>
        <v>0</v>
      </c>
      <c r="L81" s="108"/>
      <c r="M81" s="108">
        <f t="shared" si="1"/>
        <v>79</v>
      </c>
      <c r="N81" s="108">
        <f t="shared" si="2"/>
        <v>39.299999999999997</v>
      </c>
      <c r="O81" s="108">
        <f t="shared" si="3"/>
        <v>79</v>
      </c>
      <c r="P81" s="108">
        <f t="shared" si="4"/>
        <v>39.299999999999997</v>
      </c>
      <c r="Q81" s="108" t="str">
        <f t="shared" si="5"/>
        <v>-</v>
      </c>
      <c r="R81" s="108">
        <f t="shared" si="6"/>
        <v>0</v>
      </c>
      <c r="S81" s="108" t="str">
        <f t="shared" si="38"/>
        <v>-</v>
      </c>
      <c r="T81" s="108">
        <f t="shared" si="7"/>
        <v>0</v>
      </c>
      <c r="U81" s="354"/>
      <c r="V81" s="63"/>
      <c r="W81" s="351"/>
      <c r="X81" s="63"/>
    </row>
    <row r="82" spans="1:24" s="64" customFormat="1" ht="39.75" hidden="1" customHeight="1" outlineLevel="1" x14ac:dyDescent="0.25">
      <c r="A82" s="106" t="s">
        <v>103</v>
      </c>
      <c r="B82" s="150" t="s">
        <v>205</v>
      </c>
      <c r="C82" s="108">
        <f t="shared" si="26"/>
        <v>0</v>
      </c>
      <c r="D82" s="108">
        <v>0</v>
      </c>
      <c r="E82" s="108">
        <v>0</v>
      </c>
      <c r="F82" s="108">
        <v>0</v>
      </c>
      <c r="G82" s="108">
        <v>0</v>
      </c>
      <c r="H82" s="108">
        <f t="shared" si="37"/>
        <v>0</v>
      </c>
      <c r="I82" s="108">
        <v>0</v>
      </c>
      <c r="J82" s="108">
        <v>0</v>
      </c>
      <c r="K82" s="108">
        <v>0</v>
      </c>
      <c r="L82" s="108">
        <v>0</v>
      </c>
      <c r="M82" s="108" t="str">
        <f t="shared" si="1"/>
        <v>-</v>
      </c>
      <c r="N82" s="108">
        <f t="shared" si="2"/>
        <v>0</v>
      </c>
      <c r="O82" s="108" t="str">
        <f t="shared" si="3"/>
        <v>-</v>
      </c>
      <c r="P82" s="108">
        <f t="shared" si="4"/>
        <v>0</v>
      </c>
      <c r="Q82" s="108" t="str">
        <f t="shared" si="5"/>
        <v>-</v>
      </c>
      <c r="R82" s="108">
        <f t="shared" si="6"/>
        <v>0</v>
      </c>
      <c r="S82" s="108" t="str">
        <f t="shared" si="38"/>
        <v>-</v>
      </c>
      <c r="T82" s="108">
        <f t="shared" si="7"/>
        <v>0</v>
      </c>
      <c r="U82" s="354"/>
      <c r="V82" s="63"/>
      <c r="W82" s="351"/>
      <c r="X82" s="63"/>
    </row>
    <row r="83" spans="1:24" s="64" customFormat="1" ht="47.25" hidden="1" outlineLevel="1" x14ac:dyDescent="0.25">
      <c r="A83" s="106" t="s">
        <v>104</v>
      </c>
      <c r="B83" s="150" t="s">
        <v>482</v>
      </c>
      <c r="C83" s="108">
        <f t="shared" si="26"/>
        <v>0</v>
      </c>
      <c r="D83" s="108">
        <v>0</v>
      </c>
      <c r="E83" s="108">
        <v>0</v>
      </c>
      <c r="F83" s="108">
        <v>0</v>
      </c>
      <c r="G83" s="108">
        <v>0</v>
      </c>
      <c r="H83" s="108">
        <f t="shared" si="37"/>
        <v>0</v>
      </c>
      <c r="I83" s="108">
        <v>0</v>
      </c>
      <c r="J83" s="108">
        <v>0</v>
      </c>
      <c r="K83" s="108">
        <v>0</v>
      </c>
      <c r="L83" s="108">
        <v>0</v>
      </c>
      <c r="M83" s="108" t="str">
        <f t="shared" si="1"/>
        <v>-</v>
      </c>
      <c r="N83" s="108">
        <f t="shared" si="2"/>
        <v>0</v>
      </c>
      <c r="O83" s="108" t="str">
        <f t="shared" si="3"/>
        <v>-</v>
      </c>
      <c r="P83" s="108">
        <f t="shared" si="4"/>
        <v>0</v>
      </c>
      <c r="Q83" s="108" t="str">
        <f t="shared" si="5"/>
        <v>-</v>
      </c>
      <c r="R83" s="108">
        <f t="shared" si="6"/>
        <v>0</v>
      </c>
      <c r="S83" s="108" t="str">
        <f t="shared" si="38"/>
        <v>-</v>
      </c>
      <c r="T83" s="108">
        <f t="shared" si="7"/>
        <v>0</v>
      </c>
      <c r="U83" s="354"/>
      <c r="V83" s="63"/>
      <c r="W83" s="351"/>
      <c r="X83" s="63"/>
    </row>
    <row r="84" spans="1:24" s="64" customFormat="1" ht="38.25" hidden="1" customHeight="1" outlineLevel="1" x14ac:dyDescent="0.25">
      <c r="A84" s="106" t="s">
        <v>105</v>
      </c>
      <c r="B84" s="150" t="s">
        <v>206</v>
      </c>
      <c r="C84" s="108">
        <f t="shared" si="26"/>
        <v>39.299999999999997</v>
      </c>
      <c r="D84" s="108">
        <v>39.299999999999997</v>
      </c>
      <c r="E84" s="108"/>
      <c r="F84" s="108"/>
      <c r="G84" s="108"/>
      <c r="H84" s="108">
        <f t="shared" si="37"/>
        <v>0</v>
      </c>
      <c r="I84" s="108">
        <v>0</v>
      </c>
      <c r="J84" s="108">
        <v>0</v>
      </c>
      <c r="K84" s="108"/>
      <c r="L84" s="108"/>
      <c r="M84" s="108">
        <f t="shared" si="1"/>
        <v>0</v>
      </c>
      <c r="N84" s="108">
        <f t="shared" si="2"/>
        <v>39.299999999999997</v>
      </c>
      <c r="O84" s="108">
        <f t="shared" si="3"/>
        <v>0</v>
      </c>
      <c r="P84" s="108">
        <f t="shared" si="4"/>
        <v>39.299999999999997</v>
      </c>
      <c r="Q84" s="108" t="str">
        <f t="shared" si="5"/>
        <v>-</v>
      </c>
      <c r="R84" s="108">
        <f t="shared" si="6"/>
        <v>0</v>
      </c>
      <c r="S84" s="108" t="str">
        <f t="shared" si="38"/>
        <v>-</v>
      </c>
      <c r="T84" s="108">
        <f t="shared" si="7"/>
        <v>0</v>
      </c>
      <c r="U84" s="354"/>
      <c r="V84" s="63"/>
      <c r="W84" s="351"/>
      <c r="X84" s="63"/>
    </row>
    <row r="85" spans="1:24" s="64" customFormat="1" ht="41.25" hidden="1" customHeight="1" outlineLevel="1" x14ac:dyDescent="0.25">
      <c r="A85" s="106" t="s">
        <v>106</v>
      </c>
      <c r="B85" s="150" t="s">
        <v>707</v>
      </c>
      <c r="C85" s="108">
        <f t="shared" si="26"/>
        <v>147.5</v>
      </c>
      <c r="D85" s="108">
        <v>147.5</v>
      </c>
      <c r="E85" s="108">
        <v>0</v>
      </c>
      <c r="F85" s="108">
        <v>0</v>
      </c>
      <c r="G85" s="108">
        <v>0</v>
      </c>
      <c r="H85" s="108">
        <f t="shared" si="37"/>
        <v>147.5</v>
      </c>
      <c r="I85" s="108">
        <v>147.5</v>
      </c>
      <c r="J85" s="108">
        <v>0</v>
      </c>
      <c r="K85" s="108">
        <v>0</v>
      </c>
      <c r="L85" s="108">
        <v>0</v>
      </c>
      <c r="M85" s="108">
        <f t="shared" si="1"/>
        <v>100</v>
      </c>
      <c r="N85" s="108">
        <f t="shared" si="2"/>
        <v>0</v>
      </c>
      <c r="O85" s="108">
        <f t="shared" si="3"/>
        <v>100</v>
      </c>
      <c r="P85" s="108">
        <f t="shared" si="4"/>
        <v>0</v>
      </c>
      <c r="Q85" s="108" t="str">
        <f t="shared" si="5"/>
        <v>-</v>
      </c>
      <c r="R85" s="108">
        <f t="shared" si="6"/>
        <v>0</v>
      </c>
      <c r="S85" s="108" t="str">
        <f t="shared" si="38"/>
        <v>-</v>
      </c>
      <c r="T85" s="108">
        <f t="shared" si="7"/>
        <v>0</v>
      </c>
      <c r="U85" s="354"/>
      <c r="V85" s="63"/>
      <c r="W85" s="351"/>
      <c r="X85" s="63"/>
    </row>
    <row r="86" spans="1:24" s="64" customFormat="1" ht="61.5" hidden="1" customHeight="1" outlineLevel="1" x14ac:dyDescent="0.25">
      <c r="A86" s="106" t="s">
        <v>107</v>
      </c>
      <c r="B86" s="150" t="s">
        <v>159</v>
      </c>
      <c r="C86" s="108">
        <f t="shared" si="26"/>
        <v>0</v>
      </c>
      <c r="D86" s="108">
        <v>0</v>
      </c>
      <c r="E86" s="108">
        <v>0</v>
      </c>
      <c r="F86" s="108">
        <v>0</v>
      </c>
      <c r="G86" s="108">
        <v>0</v>
      </c>
      <c r="H86" s="108">
        <f t="shared" si="37"/>
        <v>0</v>
      </c>
      <c r="I86" s="108">
        <v>0</v>
      </c>
      <c r="J86" s="108">
        <v>0</v>
      </c>
      <c r="K86" s="108">
        <v>0</v>
      </c>
      <c r="L86" s="108">
        <v>0</v>
      </c>
      <c r="M86" s="108" t="str">
        <f t="shared" si="1"/>
        <v>-</v>
      </c>
      <c r="N86" s="108">
        <f t="shared" si="2"/>
        <v>0</v>
      </c>
      <c r="O86" s="108" t="str">
        <f t="shared" si="3"/>
        <v>-</v>
      </c>
      <c r="P86" s="108">
        <f t="shared" si="4"/>
        <v>0</v>
      </c>
      <c r="Q86" s="108" t="str">
        <f t="shared" si="5"/>
        <v>-</v>
      </c>
      <c r="R86" s="108">
        <f t="shared" si="6"/>
        <v>0</v>
      </c>
      <c r="S86" s="108" t="str">
        <f t="shared" si="38"/>
        <v>-</v>
      </c>
      <c r="T86" s="108">
        <f t="shared" si="7"/>
        <v>0</v>
      </c>
      <c r="U86" s="354"/>
      <c r="V86" s="63"/>
      <c r="W86" s="351"/>
      <c r="X86" s="63"/>
    </row>
    <row r="87" spans="1:24" s="105" customFormat="1" ht="60" customHeight="1" x14ac:dyDescent="0.25">
      <c r="A87" s="212">
        <v>5</v>
      </c>
      <c r="B87" s="213" t="s">
        <v>708</v>
      </c>
      <c r="C87" s="214">
        <f>SUM(D87:F87)</f>
        <v>280061.2</v>
      </c>
      <c r="D87" s="214">
        <f>D88+D103+D119+D121+D126+D128</f>
        <v>278898</v>
      </c>
      <c r="E87" s="214">
        <f>E88+E103+E119+E121+E126+E128</f>
        <v>1163.2</v>
      </c>
      <c r="F87" s="214">
        <f>F88+F103+F119+F121+F126+F128</f>
        <v>0</v>
      </c>
      <c r="G87" s="214">
        <f>G88+G103+G119+G121+G126+G128</f>
        <v>7442.6</v>
      </c>
      <c r="H87" s="214">
        <f>SUM(I87:K87)</f>
        <v>277476.7</v>
      </c>
      <c r="I87" s="214">
        <f>I88+I103+I119+I121+I126+I128</f>
        <v>276313.5</v>
      </c>
      <c r="J87" s="214">
        <f>J88+J103+J119+J121+J126+J128</f>
        <v>1163.2</v>
      </c>
      <c r="K87" s="214">
        <f>K88+K103+K119+K121+K126+K128</f>
        <v>0</v>
      </c>
      <c r="L87" s="214">
        <f>L88+L103+L119+L121+L126+L128</f>
        <v>7442.6</v>
      </c>
      <c r="M87" s="214">
        <f t="shared" si="1"/>
        <v>99.1</v>
      </c>
      <c r="N87" s="214">
        <f t="shared" si="2"/>
        <v>2584.5</v>
      </c>
      <c r="O87" s="214">
        <f t="shared" si="3"/>
        <v>99.1</v>
      </c>
      <c r="P87" s="214">
        <f t="shared" si="4"/>
        <v>2584.5</v>
      </c>
      <c r="Q87" s="214">
        <f t="shared" si="5"/>
        <v>100</v>
      </c>
      <c r="R87" s="214">
        <f t="shared" ref="R87:R103" si="39">E87-J87</f>
        <v>0</v>
      </c>
      <c r="S87" s="214" t="str">
        <f t="shared" ref="S87:S103" si="40">IFERROR(K87/F87*100,"-")</f>
        <v>-</v>
      </c>
      <c r="T87" s="214">
        <f t="shared" ref="T87:T103" si="41">F87-K87</f>
        <v>0</v>
      </c>
      <c r="U87" s="357"/>
      <c r="W87" s="351"/>
    </row>
    <row r="88" spans="1:24" s="172" customFormat="1" ht="63" customHeight="1" outlineLevel="1" collapsed="1" x14ac:dyDescent="0.25">
      <c r="A88" s="193"/>
      <c r="B88" s="153" t="s">
        <v>709</v>
      </c>
      <c r="C88" s="154">
        <f>SUM(D88:F88)</f>
        <v>51342.2</v>
      </c>
      <c r="D88" s="154">
        <f>D89+D95</f>
        <v>50679</v>
      </c>
      <c r="E88" s="154">
        <f>E89+E95</f>
        <v>663.2</v>
      </c>
      <c r="F88" s="154">
        <f>F89+F95</f>
        <v>0</v>
      </c>
      <c r="G88" s="154">
        <f>G89+G95</f>
        <v>0</v>
      </c>
      <c r="H88" s="154">
        <f t="shared" si="37"/>
        <v>51342.2</v>
      </c>
      <c r="I88" s="154">
        <f>I89+I95</f>
        <v>50679</v>
      </c>
      <c r="J88" s="154">
        <f>J89+J95</f>
        <v>663.2</v>
      </c>
      <c r="K88" s="154">
        <f>K89+K95</f>
        <v>0</v>
      </c>
      <c r="L88" s="154">
        <f>L89+L95</f>
        <v>0</v>
      </c>
      <c r="M88" s="154">
        <f t="shared" si="1"/>
        <v>100</v>
      </c>
      <c r="N88" s="154">
        <f t="shared" si="2"/>
        <v>0</v>
      </c>
      <c r="O88" s="154">
        <f t="shared" si="3"/>
        <v>100</v>
      </c>
      <c r="P88" s="154">
        <f t="shared" si="4"/>
        <v>0</v>
      </c>
      <c r="Q88" s="154">
        <f t="shared" si="5"/>
        <v>100</v>
      </c>
      <c r="R88" s="154">
        <f t="shared" si="39"/>
        <v>0</v>
      </c>
      <c r="S88" s="154" t="str">
        <f t="shared" si="40"/>
        <v>-</v>
      </c>
      <c r="T88" s="154">
        <f t="shared" si="41"/>
        <v>0</v>
      </c>
      <c r="U88" s="353"/>
      <c r="W88" s="351"/>
    </row>
    <row r="89" spans="1:24" s="12" customFormat="1" ht="41.25" hidden="1" customHeight="1" outlineLevel="2" x14ac:dyDescent="0.25">
      <c r="A89" s="176" t="s">
        <v>103</v>
      </c>
      <c r="B89" s="143" t="s">
        <v>658</v>
      </c>
      <c r="C89" s="108">
        <f>SUM(D89:F89)</f>
        <v>38097.699999999997</v>
      </c>
      <c r="D89" s="108">
        <f>D90+D91+D93+D94</f>
        <v>37584.5</v>
      </c>
      <c r="E89" s="108">
        <f>E90+E91+E93+E94</f>
        <v>513.20000000000005</v>
      </c>
      <c r="F89" s="108">
        <f>F90+F91+F93+F94</f>
        <v>0</v>
      </c>
      <c r="G89" s="108">
        <f>G90+G91+G93+G94</f>
        <v>0</v>
      </c>
      <c r="H89" s="108">
        <f t="shared" si="37"/>
        <v>38097.699999999997</v>
      </c>
      <c r="I89" s="108">
        <f>I90+I91+I93+I94</f>
        <v>37584.5</v>
      </c>
      <c r="J89" s="108">
        <f>J90+J91+J93+J94</f>
        <v>513.20000000000005</v>
      </c>
      <c r="K89" s="108">
        <f>K90+K91+K93+K94</f>
        <v>0</v>
      </c>
      <c r="L89" s="108">
        <f>L90+L91+L93+L94</f>
        <v>0</v>
      </c>
      <c r="M89" s="108">
        <f t="shared" si="1"/>
        <v>100</v>
      </c>
      <c r="N89" s="108">
        <f t="shared" si="2"/>
        <v>0</v>
      </c>
      <c r="O89" s="108">
        <f t="shared" si="3"/>
        <v>100</v>
      </c>
      <c r="P89" s="108">
        <f t="shared" si="4"/>
        <v>0</v>
      </c>
      <c r="Q89" s="108">
        <f t="shared" si="5"/>
        <v>100</v>
      </c>
      <c r="R89" s="108">
        <f t="shared" si="39"/>
        <v>0</v>
      </c>
      <c r="S89" s="108" t="str">
        <f t="shared" si="40"/>
        <v>-</v>
      </c>
      <c r="T89" s="108">
        <f t="shared" si="41"/>
        <v>0</v>
      </c>
      <c r="U89" s="354"/>
      <c r="V89" s="110"/>
      <c r="W89" s="351"/>
      <c r="X89" s="110"/>
    </row>
    <row r="90" spans="1:24" s="12" customFormat="1" ht="71.25" hidden="1" customHeight="1" outlineLevel="2" x14ac:dyDescent="0.25">
      <c r="A90" s="301" t="s">
        <v>193</v>
      </c>
      <c r="B90" s="302" t="s">
        <v>417</v>
      </c>
      <c r="C90" s="108">
        <f>SUM(D90:F90)</f>
        <v>37484.5</v>
      </c>
      <c r="D90" s="108">
        <v>37484.5</v>
      </c>
      <c r="E90" s="108">
        <v>0</v>
      </c>
      <c r="F90" s="108">
        <v>0</v>
      </c>
      <c r="G90" s="108">
        <v>0</v>
      </c>
      <c r="H90" s="108">
        <f t="shared" si="37"/>
        <v>37484.5</v>
      </c>
      <c r="I90" s="108">
        <v>37484.5</v>
      </c>
      <c r="J90" s="108">
        <v>0</v>
      </c>
      <c r="K90" s="108">
        <v>0</v>
      </c>
      <c r="L90" s="108">
        <v>0</v>
      </c>
      <c r="M90" s="108">
        <f t="shared" si="1"/>
        <v>100</v>
      </c>
      <c r="N90" s="108">
        <f t="shared" si="2"/>
        <v>0</v>
      </c>
      <c r="O90" s="108">
        <f t="shared" si="3"/>
        <v>100</v>
      </c>
      <c r="P90" s="108">
        <f t="shared" si="4"/>
        <v>0</v>
      </c>
      <c r="Q90" s="108" t="str">
        <f t="shared" si="5"/>
        <v>-</v>
      </c>
      <c r="R90" s="108">
        <f t="shared" si="39"/>
        <v>0</v>
      </c>
      <c r="S90" s="108" t="str">
        <f t="shared" si="40"/>
        <v>-</v>
      </c>
      <c r="T90" s="108">
        <f t="shared" si="41"/>
        <v>0</v>
      </c>
      <c r="U90" s="354"/>
      <c r="V90" s="110"/>
      <c r="W90" s="351"/>
      <c r="X90" s="110"/>
    </row>
    <row r="91" spans="1:24" s="12" customFormat="1" ht="41.25" hidden="1" customHeight="1" outlineLevel="2" x14ac:dyDescent="0.25">
      <c r="A91" s="301" t="s">
        <v>194</v>
      </c>
      <c r="B91" s="302" t="s">
        <v>138</v>
      </c>
      <c r="C91" s="108">
        <f t="shared" ref="C91:C117" si="42">SUM(D91:F91)</f>
        <v>9.4</v>
      </c>
      <c r="D91" s="108">
        <f>D92</f>
        <v>9.4</v>
      </c>
      <c r="E91" s="108">
        <f>E92</f>
        <v>0</v>
      </c>
      <c r="F91" s="108">
        <f>F92</f>
        <v>0</v>
      </c>
      <c r="G91" s="108">
        <f>G92</f>
        <v>0</v>
      </c>
      <c r="H91" s="108">
        <f t="shared" si="37"/>
        <v>9.4</v>
      </c>
      <c r="I91" s="108">
        <f>I92</f>
        <v>9.4</v>
      </c>
      <c r="J91" s="108">
        <f>J92</f>
        <v>0</v>
      </c>
      <c r="K91" s="108">
        <f>K92</f>
        <v>0</v>
      </c>
      <c r="L91" s="108">
        <f>L92</f>
        <v>0</v>
      </c>
      <c r="M91" s="108">
        <f t="shared" si="1"/>
        <v>100</v>
      </c>
      <c r="N91" s="108">
        <f t="shared" si="2"/>
        <v>0</v>
      </c>
      <c r="O91" s="108">
        <f t="shared" si="3"/>
        <v>100</v>
      </c>
      <c r="P91" s="108">
        <f t="shared" si="4"/>
        <v>0</v>
      </c>
      <c r="Q91" s="108" t="str">
        <f t="shared" si="5"/>
        <v>-</v>
      </c>
      <c r="R91" s="108">
        <f t="shared" si="39"/>
        <v>0</v>
      </c>
      <c r="S91" s="108" t="str">
        <f t="shared" si="40"/>
        <v>-</v>
      </c>
      <c r="T91" s="108">
        <f t="shared" si="41"/>
        <v>0</v>
      </c>
      <c r="U91" s="354"/>
      <c r="V91" s="110"/>
      <c r="W91" s="351"/>
      <c r="X91" s="110"/>
    </row>
    <row r="92" spans="1:24" s="12" customFormat="1" ht="41.25" hidden="1" customHeight="1" outlineLevel="2" x14ac:dyDescent="0.25">
      <c r="A92" s="133" t="s">
        <v>418</v>
      </c>
      <c r="B92" s="177" t="s">
        <v>80</v>
      </c>
      <c r="C92" s="108">
        <f>SUM(D92:F92)</f>
        <v>9.4</v>
      </c>
      <c r="D92" s="108">
        <v>9.4</v>
      </c>
      <c r="E92" s="108">
        <v>0</v>
      </c>
      <c r="F92" s="108">
        <v>0</v>
      </c>
      <c r="G92" s="108">
        <v>0</v>
      </c>
      <c r="H92" s="108">
        <f t="shared" si="37"/>
        <v>9.4</v>
      </c>
      <c r="I92" s="108">
        <v>9.4</v>
      </c>
      <c r="J92" s="108">
        <v>0</v>
      </c>
      <c r="K92" s="108">
        <v>0</v>
      </c>
      <c r="L92" s="108">
        <v>0</v>
      </c>
      <c r="M92" s="108">
        <f>IFERROR(H92/C92*100,"-")</f>
        <v>100</v>
      </c>
      <c r="N92" s="108">
        <f>C92-H92</f>
        <v>0</v>
      </c>
      <c r="O92" s="108">
        <f>IFERROR(I92/D92*100,"-")</f>
        <v>100</v>
      </c>
      <c r="P92" s="108">
        <f>D92-I92</f>
        <v>0</v>
      </c>
      <c r="Q92" s="108" t="str">
        <f>IFERROR(J92/E92*100,"-")</f>
        <v>-</v>
      </c>
      <c r="R92" s="108">
        <f>E92-J92</f>
        <v>0</v>
      </c>
      <c r="S92" s="108" t="str">
        <f>IFERROR(K92/F92*100,"-")</f>
        <v>-</v>
      </c>
      <c r="T92" s="108">
        <f>F92-K92</f>
        <v>0</v>
      </c>
      <c r="U92" s="354"/>
      <c r="V92" s="110"/>
      <c r="W92" s="351"/>
      <c r="X92" s="110"/>
    </row>
    <row r="93" spans="1:24" s="12" customFormat="1" ht="41.25" hidden="1" customHeight="1" outlineLevel="2" x14ac:dyDescent="0.25">
      <c r="A93" s="303" t="s">
        <v>195</v>
      </c>
      <c r="B93" s="194" t="s">
        <v>81</v>
      </c>
      <c r="C93" s="108">
        <f t="shared" si="42"/>
        <v>0</v>
      </c>
      <c r="D93" s="108">
        <v>0</v>
      </c>
      <c r="E93" s="108">
        <v>0</v>
      </c>
      <c r="F93" s="108">
        <v>0</v>
      </c>
      <c r="G93" s="108">
        <v>0</v>
      </c>
      <c r="H93" s="108">
        <f>SUM(I93:K93)</f>
        <v>0</v>
      </c>
      <c r="I93" s="108">
        <v>0</v>
      </c>
      <c r="J93" s="108">
        <v>0</v>
      </c>
      <c r="K93" s="108">
        <v>0</v>
      </c>
      <c r="L93" s="108">
        <v>0</v>
      </c>
      <c r="M93" s="108" t="str">
        <f t="shared" ref="M93:M103" si="43">IFERROR(H93/C93*100,"-")</f>
        <v>-</v>
      </c>
      <c r="N93" s="108">
        <f t="shared" si="2"/>
        <v>0</v>
      </c>
      <c r="O93" s="108" t="str">
        <f t="shared" ref="O93:O103" si="44">IFERROR(I93/D93*100,"-")</f>
        <v>-</v>
      </c>
      <c r="P93" s="108">
        <f t="shared" si="4"/>
        <v>0</v>
      </c>
      <c r="Q93" s="108" t="str">
        <f t="shared" ref="Q93:Q103" si="45">IFERROR(J93/E93*100,"-")</f>
        <v>-</v>
      </c>
      <c r="R93" s="108">
        <f t="shared" si="39"/>
        <v>0</v>
      </c>
      <c r="S93" s="108" t="str">
        <f t="shared" si="40"/>
        <v>-</v>
      </c>
      <c r="T93" s="108">
        <f t="shared" si="41"/>
        <v>0</v>
      </c>
      <c r="U93" s="354"/>
      <c r="V93" s="110"/>
      <c r="W93" s="351"/>
      <c r="X93" s="110"/>
    </row>
    <row r="94" spans="1:24" s="12" customFormat="1" ht="41.25" hidden="1" customHeight="1" outlineLevel="2" x14ac:dyDescent="0.25">
      <c r="A94" s="301" t="s">
        <v>197</v>
      </c>
      <c r="B94" s="307" t="s">
        <v>419</v>
      </c>
      <c r="C94" s="108">
        <f t="shared" si="42"/>
        <v>603.79999999999995</v>
      </c>
      <c r="D94" s="108">
        <v>90.6</v>
      </c>
      <c r="E94" s="108">
        <v>513.20000000000005</v>
      </c>
      <c r="F94" s="108">
        <v>0</v>
      </c>
      <c r="G94" s="108">
        <v>0</v>
      </c>
      <c r="H94" s="108">
        <f>SUM(I94:K94)</f>
        <v>603.79999999999995</v>
      </c>
      <c r="I94" s="108">
        <v>90.6</v>
      </c>
      <c r="J94" s="108">
        <v>513.20000000000005</v>
      </c>
      <c r="K94" s="108">
        <v>0</v>
      </c>
      <c r="L94" s="108">
        <v>0</v>
      </c>
      <c r="M94" s="108">
        <f t="shared" si="43"/>
        <v>100</v>
      </c>
      <c r="N94" s="108">
        <f t="shared" si="2"/>
        <v>0</v>
      </c>
      <c r="O94" s="108">
        <f t="shared" si="44"/>
        <v>100</v>
      </c>
      <c r="P94" s="108">
        <f t="shared" si="4"/>
        <v>0</v>
      </c>
      <c r="Q94" s="108">
        <f t="shared" si="45"/>
        <v>100</v>
      </c>
      <c r="R94" s="108">
        <f t="shared" si="39"/>
        <v>0</v>
      </c>
      <c r="S94" s="108" t="str">
        <f t="shared" si="40"/>
        <v>-</v>
      </c>
      <c r="T94" s="108">
        <f t="shared" si="41"/>
        <v>0</v>
      </c>
      <c r="U94" s="354"/>
      <c r="V94" s="110"/>
      <c r="W94" s="351"/>
      <c r="X94" s="110"/>
    </row>
    <row r="95" spans="1:24" s="12" customFormat="1" ht="41.25" hidden="1" customHeight="1" outlineLevel="2" collapsed="1" x14ac:dyDescent="0.25">
      <c r="A95" s="305" t="s">
        <v>104</v>
      </c>
      <c r="B95" s="306" t="s">
        <v>659</v>
      </c>
      <c r="C95" s="108">
        <f t="shared" si="42"/>
        <v>13244.5</v>
      </c>
      <c r="D95" s="108">
        <f>D96+D97+D102</f>
        <v>13094.5</v>
      </c>
      <c r="E95" s="108">
        <f>E96+E97+E102</f>
        <v>150</v>
      </c>
      <c r="F95" s="108">
        <f>F96+F97+F102</f>
        <v>0</v>
      </c>
      <c r="G95" s="108">
        <f>G96+G97+G102</f>
        <v>0</v>
      </c>
      <c r="H95" s="108">
        <f t="shared" ref="H95:H116" si="46">SUM(I95:K95)</f>
        <v>13244.5</v>
      </c>
      <c r="I95" s="108">
        <f>I96+I97+I102</f>
        <v>13094.5</v>
      </c>
      <c r="J95" s="108">
        <f>J96+J97+J102</f>
        <v>150</v>
      </c>
      <c r="K95" s="108">
        <f>K96+K97+K102</f>
        <v>0</v>
      </c>
      <c r="L95" s="108">
        <f>L96+L97+L102</f>
        <v>0</v>
      </c>
      <c r="M95" s="108">
        <f t="shared" si="43"/>
        <v>100</v>
      </c>
      <c r="N95" s="108">
        <f t="shared" si="2"/>
        <v>0</v>
      </c>
      <c r="O95" s="108">
        <f t="shared" si="44"/>
        <v>100</v>
      </c>
      <c r="P95" s="108">
        <f t="shared" si="4"/>
        <v>0</v>
      </c>
      <c r="Q95" s="108">
        <f t="shared" si="45"/>
        <v>100</v>
      </c>
      <c r="R95" s="108">
        <f t="shared" si="39"/>
        <v>0</v>
      </c>
      <c r="S95" s="108" t="str">
        <f t="shared" si="40"/>
        <v>-</v>
      </c>
      <c r="T95" s="108">
        <f t="shared" si="41"/>
        <v>0</v>
      </c>
      <c r="U95" s="354"/>
      <c r="V95" s="110"/>
      <c r="W95" s="351"/>
      <c r="X95" s="110"/>
    </row>
    <row r="96" spans="1:24" s="12" customFormat="1" ht="71.25" hidden="1" customHeight="1" outlineLevel="2" x14ac:dyDescent="0.25">
      <c r="A96" s="301" t="s">
        <v>137</v>
      </c>
      <c r="B96" s="302" t="s">
        <v>500</v>
      </c>
      <c r="C96" s="108">
        <f t="shared" si="42"/>
        <v>13001.5</v>
      </c>
      <c r="D96" s="108">
        <v>13001.5</v>
      </c>
      <c r="E96" s="108"/>
      <c r="F96" s="108"/>
      <c r="G96" s="108">
        <v>0</v>
      </c>
      <c r="H96" s="108">
        <f t="shared" si="46"/>
        <v>13001.5</v>
      </c>
      <c r="I96" s="108">
        <v>13001.5</v>
      </c>
      <c r="J96" s="108"/>
      <c r="K96" s="108"/>
      <c r="L96" s="108">
        <v>0</v>
      </c>
      <c r="M96" s="108">
        <f t="shared" si="43"/>
        <v>100</v>
      </c>
      <c r="N96" s="108">
        <f t="shared" si="2"/>
        <v>0</v>
      </c>
      <c r="O96" s="108">
        <f t="shared" si="44"/>
        <v>100</v>
      </c>
      <c r="P96" s="108">
        <f t="shared" si="4"/>
        <v>0</v>
      </c>
      <c r="Q96" s="108" t="str">
        <f t="shared" si="45"/>
        <v>-</v>
      </c>
      <c r="R96" s="108">
        <f t="shared" si="39"/>
        <v>0</v>
      </c>
      <c r="S96" s="108" t="str">
        <f t="shared" si="40"/>
        <v>-</v>
      </c>
      <c r="T96" s="108">
        <f t="shared" si="41"/>
        <v>0</v>
      </c>
      <c r="U96" s="354"/>
      <c r="V96" s="110"/>
      <c r="W96" s="351"/>
      <c r="X96" s="110"/>
    </row>
    <row r="97" spans="1:24" s="12" customFormat="1" ht="41.25" hidden="1" customHeight="1" outlineLevel="2" x14ac:dyDescent="0.25">
      <c r="A97" s="301" t="s">
        <v>143</v>
      </c>
      <c r="B97" s="302" t="s">
        <v>420</v>
      </c>
      <c r="C97" s="108">
        <f t="shared" si="42"/>
        <v>203</v>
      </c>
      <c r="D97" s="108">
        <f>D98+D99+D100+D101</f>
        <v>53</v>
      </c>
      <c r="E97" s="108">
        <f>E98+E99+E100+E101</f>
        <v>150</v>
      </c>
      <c r="F97" s="108">
        <f>F98+F99+F100+F101</f>
        <v>0</v>
      </c>
      <c r="G97" s="108">
        <f>G98+G99+G100+G101</f>
        <v>0</v>
      </c>
      <c r="H97" s="108">
        <f t="shared" si="46"/>
        <v>203</v>
      </c>
      <c r="I97" s="108">
        <f>I98+I99+I100+I101</f>
        <v>53</v>
      </c>
      <c r="J97" s="108">
        <f>J98+J99+J100+J101</f>
        <v>150</v>
      </c>
      <c r="K97" s="108">
        <f>K98+K99+K100+K101</f>
        <v>0</v>
      </c>
      <c r="L97" s="108">
        <f>L98+L99+L100+L101</f>
        <v>0</v>
      </c>
      <c r="M97" s="108">
        <f t="shared" si="43"/>
        <v>100</v>
      </c>
      <c r="N97" s="108">
        <f t="shared" si="2"/>
        <v>0</v>
      </c>
      <c r="O97" s="108">
        <f t="shared" si="44"/>
        <v>100</v>
      </c>
      <c r="P97" s="108">
        <f t="shared" si="4"/>
        <v>0</v>
      </c>
      <c r="Q97" s="108">
        <f t="shared" si="45"/>
        <v>100</v>
      </c>
      <c r="R97" s="108">
        <f t="shared" si="39"/>
        <v>0</v>
      </c>
      <c r="S97" s="108" t="str">
        <f t="shared" si="40"/>
        <v>-</v>
      </c>
      <c r="T97" s="108">
        <f t="shared" si="41"/>
        <v>0</v>
      </c>
      <c r="U97" s="354"/>
      <c r="V97" s="110"/>
      <c r="W97" s="351"/>
      <c r="X97" s="110"/>
    </row>
    <row r="98" spans="1:24" s="12" customFormat="1" ht="41.25" hidden="1" customHeight="1" outlineLevel="2" x14ac:dyDescent="0.25">
      <c r="A98" s="133" t="s">
        <v>421</v>
      </c>
      <c r="B98" s="177" t="s">
        <v>710</v>
      </c>
      <c r="C98" s="108">
        <f>SUM(D98:F98)</f>
        <v>0</v>
      </c>
      <c r="D98" s="108">
        <v>0</v>
      </c>
      <c r="E98" s="108">
        <v>0</v>
      </c>
      <c r="F98" s="108">
        <v>0</v>
      </c>
      <c r="G98" s="108">
        <v>0</v>
      </c>
      <c r="H98" s="108">
        <f t="shared" si="46"/>
        <v>0</v>
      </c>
      <c r="I98" s="108">
        <v>0</v>
      </c>
      <c r="J98" s="108">
        <v>0</v>
      </c>
      <c r="K98" s="108">
        <v>0</v>
      </c>
      <c r="L98" s="108">
        <v>0</v>
      </c>
      <c r="M98" s="108" t="str">
        <f t="shared" si="43"/>
        <v>-</v>
      </c>
      <c r="N98" s="108">
        <f t="shared" si="2"/>
        <v>0</v>
      </c>
      <c r="O98" s="108" t="str">
        <f t="shared" si="44"/>
        <v>-</v>
      </c>
      <c r="P98" s="108">
        <f t="shared" si="4"/>
        <v>0</v>
      </c>
      <c r="Q98" s="108" t="str">
        <f t="shared" si="45"/>
        <v>-</v>
      </c>
      <c r="R98" s="108">
        <f t="shared" si="39"/>
        <v>0</v>
      </c>
      <c r="S98" s="108" t="str">
        <f t="shared" si="40"/>
        <v>-</v>
      </c>
      <c r="T98" s="108">
        <f t="shared" si="41"/>
        <v>0</v>
      </c>
      <c r="U98" s="354"/>
      <c r="V98" s="110"/>
      <c r="W98" s="351"/>
      <c r="X98" s="110"/>
    </row>
    <row r="99" spans="1:24" s="12" customFormat="1" ht="49.5" hidden="1" customHeight="1" outlineLevel="2" x14ac:dyDescent="0.25">
      <c r="A99" s="133" t="s">
        <v>422</v>
      </c>
      <c r="B99" s="177" t="s">
        <v>48</v>
      </c>
      <c r="C99" s="108">
        <f t="shared" si="42"/>
        <v>28</v>
      </c>
      <c r="D99" s="108">
        <v>28</v>
      </c>
      <c r="E99" s="108">
        <v>0</v>
      </c>
      <c r="F99" s="108">
        <v>0</v>
      </c>
      <c r="G99" s="108">
        <v>0</v>
      </c>
      <c r="H99" s="108">
        <f t="shared" si="46"/>
        <v>28</v>
      </c>
      <c r="I99" s="108">
        <v>28</v>
      </c>
      <c r="J99" s="108">
        <v>0</v>
      </c>
      <c r="K99" s="108">
        <v>0</v>
      </c>
      <c r="L99" s="108">
        <v>0</v>
      </c>
      <c r="M99" s="108">
        <f t="shared" si="43"/>
        <v>100</v>
      </c>
      <c r="N99" s="108">
        <f t="shared" si="2"/>
        <v>0</v>
      </c>
      <c r="O99" s="108">
        <f t="shared" si="44"/>
        <v>100</v>
      </c>
      <c r="P99" s="108">
        <f t="shared" si="4"/>
        <v>0</v>
      </c>
      <c r="Q99" s="108" t="str">
        <f t="shared" si="45"/>
        <v>-</v>
      </c>
      <c r="R99" s="108">
        <f t="shared" si="39"/>
        <v>0</v>
      </c>
      <c r="S99" s="108" t="str">
        <f t="shared" si="40"/>
        <v>-</v>
      </c>
      <c r="T99" s="108">
        <f t="shared" si="41"/>
        <v>0</v>
      </c>
      <c r="U99" s="354"/>
      <c r="V99" s="110"/>
      <c r="W99" s="351"/>
      <c r="X99" s="110"/>
    </row>
    <row r="100" spans="1:24" s="12" customFormat="1" ht="56.25" hidden="1" customHeight="1" outlineLevel="2" x14ac:dyDescent="0.25">
      <c r="A100" s="133" t="s">
        <v>423</v>
      </c>
      <c r="B100" s="304" t="s">
        <v>424</v>
      </c>
      <c r="C100" s="108">
        <f t="shared" si="42"/>
        <v>25</v>
      </c>
      <c r="D100" s="108">
        <v>25</v>
      </c>
      <c r="E100" s="108">
        <v>0</v>
      </c>
      <c r="F100" s="108">
        <v>0</v>
      </c>
      <c r="G100" s="108">
        <v>0</v>
      </c>
      <c r="H100" s="108">
        <f t="shared" si="46"/>
        <v>25</v>
      </c>
      <c r="I100" s="108">
        <v>25</v>
      </c>
      <c r="J100" s="108">
        <v>0</v>
      </c>
      <c r="K100" s="108">
        <v>0</v>
      </c>
      <c r="L100" s="108">
        <v>0</v>
      </c>
      <c r="M100" s="108">
        <f t="shared" si="43"/>
        <v>100</v>
      </c>
      <c r="N100" s="108">
        <f t="shared" si="2"/>
        <v>0</v>
      </c>
      <c r="O100" s="108">
        <f t="shared" si="44"/>
        <v>100</v>
      </c>
      <c r="P100" s="108">
        <f t="shared" si="4"/>
        <v>0</v>
      </c>
      <c r="Q100" s="108" t="str">
        <f t="shared" si="45"/>
        <v>-</v>
      </c>
      <c r="R100" s="108">
        <f t="shared" si="39"/>
        <v>0</v>
      </c>
      <c r="S100" s="108" t="str">
        <f t="shared" si="40"/>
        <v>-</v>
      </c>
      <c r="T100" s="108">
        <f t="shared" si="41"/>
        <v>0</v>
      </c>
      <c r="U100" s="354"/>
      <c r="V100" s="110"/>
      <c r="W100" s="351"/>
      <c r="X100" s="110"/>
    </row>
    <row r="101" spans="1:24" s="12" customFormat="1" ht="41.25" hidden="1" customHeight="1" outlineLevel="2" x14ac:dyDescent="0.25">
      <c r="A101" s="133" t="s">
        <v>425</v>
      </c>
      <c r="B101" s="177" t="s">
        <v>667</v>
      </c>
      <c r="C101" s="108">
        <f t="shared" si="42"/>
        <v>150</v>
      </c>
      <c r="D101" s="108">
        <v>0</v>
      </c>
      <c r="E101" s="108">
        <v>150</v>
      </c>
      <c r="F101" s="108">
        <v>0</v>
      </c>
      <c r="G101" s="108">
        <v>0</v>
      </c>
      <c r="H101" s="108">
        <f t="shared" si="46"/>
        <v>150</v>
      </c>
      <c r="I101" s="108">
        <v>0</v>
      </c>
      <c r="J101" s="108">
        <v>150</v>
      </c>
      <c r="K101" s="108">
        <v>0</v>
      </c>
      <c r="L101" s="108">
        <v>0</v>
      </c>
      <c r="M101" s="108">
        <f t="shared" si="43"/>
        <v>100</v>
      </c>
      <c r="N101" s="108">
        <f t="shared" si="2"/>
        <v>0</v>
      </c>
      <c r="O101" s="108" t="str">
        <f t="shared" si="44"/>
        <v>-</v>
      </c>
      <c r="P101" s="108">
        <f t="shared" si="4"/>
        <v>0</v>
      </c>
      <c r="Q101" s="108">
        <f t="shared" si="45"/>
        <v>100</v>
      </c>
      <c r="R101" s="108">
        <f t="shared" si="39"/>
        <v>0</v>
      </c>
      <c r="S101" s="108" t="str">
        <f t="shared" si="40"/>
        <v>-</v>
      </c>
      <c r="T101" s="108">
        <f t="shared" si="41"/>
        <v>0</v>
      </c>
      <c r="U101" s="354"/>
      <c r="V101" s="110"/>
      <c r="W101" s="351"/>
      <c r="X101" s="110"/>
    </row>
    <row r="102" spans="1:24" s="12" customFormat="1" ht="41.25" hidden="1" customHeight="1" outlineLevel="2" x14ac:dyDescent="0.25">
      <c r="A102" s="303" t="s">
        <v>144</v>
      </c>
      <c r="B102" s="143" t="s">
        <v>81</v>
      </c>
      <c r="C102" s="108">
        <f>SUM(D102:F102)</f>
        <v>40</v>
      </c>
      <c r="D102" s="108">
        <v>40</v>
      </c>
      <c r="E102" s="108">
        <v>0</v>
      </c>
      <c r="F102" s="108">
        <v>0</v>
      </c>
      <c r="G102" s="108">
        <v>0</v>
      </c>
      <c r="H102" s="108">
        <f>SUM(I102:K102)</f>
        <v>40</v>
      </c>
      <c r="I102" s="108">
        <v>40</v>
      </c>
      <c r="J102" s="108">
        <v>0</v>
      </c>
      <c r="K102" s="108">
        <v>0</v>
      </c>
      <c r="L102" s="108">
        <v>0</v>
      </c>
      <c r="M102" s="108">
        <f t="shared" si="43"/>
        <v>100</v>
      </c>
      <c r="N102" s="108">
        <f t="shared" si="2"/>
        <v>0</v>
      </c>
      <c r="O102" s="108">
        <f t="shared" si="44"/>
        <v>100</v>
      </c>
      <c r="P102" s="108">
        <f t="shared" si="4"/>
        <v>0</v>
      </c>
      <c r="Q102" s="108" t="str">
        <f t="shared" si="45"/>
        <v>-</v>
      </c>
      <c r="R102" s="108">
        <f t="shared" si="39"/>
        <v>0</v>
      </c>
      <c r="S102" s="108" t="str">
        <f t="shared" si="40"/>
        <v>-</v>
      </c>
      <c r="T102" s="108">
        <f t="shared" si="41"/>
        <v>0</v>
      </c>
      <c r="U102" s="354"/>
      <c r="V102" s="110"/>
      <c r="W102" s="351"/>
      <c r="X102" s="110"/>
    </row>
    <row r="103" spans="1:24" s="172" customFormat="1" ht="41.25" customHeight="1" outlineLevel="1" collapsed="1" x14ac:dyDescent="0.25">
      <c r="A103" s="171"/>
      <c r="B103" s="153" t="s">
        <v>711</v>
      </c>
      <c r="C103" s="154">
        <f t="shared" si="42"/>
        <v>108037.5</v>
      </c>
      <c r="D103" s="154">
        <f>D104+D112</f>
        <v>108037.5</v>
      </c>
      <c r="E103" s="154">
        <f>E104+E112</f>
        <v>0</v>
      </c>
      <c r="F103" s="154">
        <f>F104+F112</f>
        <v>0</v>
      </c>
      <c r="G103" s="154">
        <f>G104+G112</f>
        <v>0</v>
      </c>
      <c r="H103" s="154">
        <f t="shared" si="46"/>
        <v>106537.5</v>
      </c>
      <c r="I103" s="154">
        <f>I104+I112</f>
        <v>106537.5</v>
      </c>
      <c r="J103" s="154">
        <f>J104+J112</f>
        <v>0</v>
      </c>
      <c r="K103" s="154">
        <f>K104+K112</f>
        <v>0</v>
      </c>
      <c r="L103" s="154">
        <f>L104+L112</f>
        <v>0</v>
      </c>
      <c r="M103" s="154">
        <f t="shared" si="43"/>
        <v>98.6</v>
      </c>
      <c r="N103" s="154">
        <f t="shared" si="2"/>
        <v>1500</v>
      </c>
      <c r="O103" s="154">
        <f t="shared" si="44"/>
        <v>98.6</v>
      </c>
      <c r="P103" s="154">
        <f t="shared" si="4"/>
        <v>1500</v>
      </c>
      <c r="Q103" s="154" t="str">
        <f t="shared" si="45"/>
        <v>-</v>
      </c>
      <c r="R103" s="154">
        <f t="shared" si="39"/>
        <v>0</v>
      </c>
      <c r="S103" s="154" t="str">
        <f t="shared" si="40"/>
        <v>-</v>
      </c>
      <c r="T103" s="154">
        <f t="shared" si="41"/>
        <v>0</v>
      </c>
      <c r="U103" s="353"/>
      <c r="W103" s="351"/>
    </row>
    <row r="104" spans="1:24" s="12" customFormat="1" ht="51.75" hidden="1" customHeight="1" outlineLevel="2" x14ac:dyDescent="0.25">
      <c r="A104" s="305" t="s">
        <v>113</v>
      </c>
      <c r="B104" s="307" t="s">
        <v>660</v>
      </c>
      <c r="C104" s="108">
        <f t="shared" si="42"/>
        <v>46973.5</v>
      </c>
      <c r="D104" s="108">
        <f>D105+D106+D111</f>
        <v>46973.5</v>
      </c>
      <c r="E104" s="108">
        <f>E105+E106+E111</f>
        <v>0</v>
      </c>
      <c r="F104" s="108">
        <f>F105+F106+F111</f>
        <v>0</v>
      </c>
      <c r="G104" s="108">
        <f>G105+G106</f>
        <v>0</v>
      </c>
      <c r="H104" s="108">
        <f t="shared" si="46"/>
        <v>46973.5</v>
      </c>
      <c r="I104" s="108">
        <f>I105+I106+I111</f>
        <v>46973.5</v>
      </c>
      <c r="J104" s="108">
        <f>J105+J106+J111</f>
        <v>0</v>
      </c>
      <c r="K104" s="108">
        <f>K105+K106+K111</f>
        <v>0</v>
      </c>
      <c r="L104" s="108">
        <f>L105+L106+L111</f>
        <v>0</v>
      </c>
      <c r="M104" s="108">
        <f>IFERROR(H104/C104*100,"-")</f>
        <v>100</v>
      </c>
      <c r="N104" s="108">
        <f t="shared" si="2"/>
        <v>0</v>
      </c>
      <c r="O104" s="108">
        <f>IFERROR(I104/D104*100,"-")</f>
        <v>100</v>
      </c>
      <c r="P104" s="108">
        <f>D104-I104</f>
        <v>0</v>
      </c>
      <c r="Q104" s="108" t="str">
        <f>IFERROR(J104/E104*100,"-")</f>
        <v>-</v>
      </c>
      <c r="R104" s="108">
        <f>E104-J104</f>
        <v>0</v>
      </c>
      <c r="S104" s="108" t="str">
        <f>IFERROR(K104/F104*100,"-")</f>
        <v>-</v>
      </c>
      <c r="T104" s="108">
        <f>F104-K104</f>
        <v>0</v>
      </c>
      <c r="U104" s="354"/>
      <c r="V104" s="110"/>
      <c r="W104" s="351"/>
      <c r="X104" s="110"/>
    </row>
    <row r="105" spans="1:24" s="12" customFormat="1" ht="89.25" hidden="1" customHeight="1" outlineLevel="2" collapsed="1" x14ac:dyDescent="0.25">
      <c r="A105" s="308" t="s">
        <v>226</v>
      </c>
      <c r="B105" s="302" t="s">
        <v>426</v>
      </c>
      <c r="C105" s="108">
        <f t="shared" si="42"/>
        <v>46708.5</v>
      </c>
      <c r="D105" s="108">
        <v>46708.5</v>
      </c>
      <c r="E105" s="108">
        <v>0</v>
      </c>
      <c r="F105" s="108">
        <v>0</v>
      </c>
      <c r="G105" s="108">
        <v>0</v>
      </c>
      <c r="H105" s="108">
        <f t="shared" si="46"/>
        <v>46708.5</v>
      </c>
      <c r="I105" s="108">
        <v>46708.5</v>
      </c>
      <c r="J105" s="108">
        <v>0</v>
      </c>
      <c r="K105" s="108">
        <v>0</v>
      </c>
      <c r="L105" s="108">
        <v>0</v>
      </c>
      <c r="M105" s="108">
        <f t="shared" ref="M105:M114" si="47">IFERROR(H105/C105*100,"-")</f>
        <v>100</v>
      </c>
      <c r="N105" s="108">
        <f t="shared" si="2"/>
        <v>0</v>
      </c>
      <c r="O105" s="108">
        <f t="shared" ref="O105:O115" si="48">IFERROR(I105/D105*100,"-")</f>
        <v>100</v>
      </c>
      <c r="P105" s="108">
        <f t="shared" ref="P105:P115" si="49">D105-I105</f>
        <v>0</v>
      </c>
      <c r="Q105" s="108" t="str">
        <f t="shared" ref="Q105:Q116" si="50">IFERROR(J105/E105*100,"-")</f>
        <v>-</v>
      </c>
      <c r="R105" s="108">
        <f t="shared" ref="R105:R148" si="51">E105-J105</f>
        <v>0</v>
      </c>
      <c r="S105" s="108" t="str">
        <f t="shared" ref="S105:S114" si="52">IFERROR(K105/F105*100,"-")</f>
        <v>-</v>
      </c>
      <c r="T105" s="108">
        <f t="shared" ref="T105:T115" si="53">F105-K105</f>
        <v>0</v>
      </c>
      <c r="U105" s="354"/>
      <c r="V105" s="110"/>
      <c r="W105" s="351"/>
      <c r="X105" s="110"/>
    </row>
    <row r="106" spans="1:24" s="12" customFormat="1" ht="41.25" hidden="1" customHeight="1" outlineLevel="2" collapsed="1" x14ac:dyDescent="0.25">
      <c r="A106" s="308" t="s">
        <v>227</v>
      </c>
      <c r="B106" s="302" t="s">
        <v>138</v>
      </c>
      <c r="C106" s="108">
        <f t="shared" si="42"/>
        <v>265</v>
      </c>
      <c r="D106" s="108">
        <f>D107+D108+D109+D110</f>
        <v>265</v>
      </c>
      <c r="E106" s="108">
        <f>E107+E108+E109+E110</f>
        <v>0</v>
      </c>
      <c r="F106" s="108">
        <f>F107+F108+F109+F110</f>
        <v>0</v>
      </c>
      <c r="G106" s="108">
        <f>G107+G108+G109+G110</f>
        <v>0</v>
      </c>
      <c r="H106" s="108">
        <f t="shared" si="46"/>
        <v>265</v>
      </c>
      <c r="I106" s="108">
        <f>I107+I108+I109+I110</f>
        <v>265</v>
      </c>
      <c r="J106" s="108">
        <f>J107+J108+J109+J110</f>
        <v>0</v>
      </c>
      <c r="K106" s="108">
        <f>K107+K108+K109+K110</f>
        <v>0</v>
      </c>
      <c r="L106" s="108">
        <v>0</v>
      </c>
      <c r="M106" s="108">
        <f t="shared" si="47"/>
        <v>100</v>
      </c>
      <c r="N106" s="108">
        <f t="shared" si="2"/>
        <v>0</v>
      </c>
      <c r="O106" s="108">
        <f t="shared" si="48"/>
        <v>100</v>
      </c>
      <c r="P106" s="108">
        <f t="shared" si="49"/>
        <v>0</v>
      </c>
      <c r="Q106" s="108" t="str">
        <f t="shared" si="50"/>
        <v>-</v>
      </c>
      <c r="R106" s="108">
        <f t="shared" si="51"/>
        <v>0</v>
      </c>
      <c r="S106" s="108" t="str">
        <f t="shared" si="52"/>
        <v>-</v>
      </c>
      <c r="T106" s="108">
        <f t="shared" si="53"/>
        <v>0</v>
      </c>
      <c r="U106" s="354"/>
      <c r="V106" s="110"/>
      <c r="W106" s="351"/>
      <c r="X106" s="110"/>
    </row>
    <row r="107" spans="1:24" s="12" customFormat="1" ht="41.25" hidden="1" customHeight="1" outlineLevel="2" x14ac:dyDescent="0.25">
      <c r="A107" s="133" t="s">
        <v>427</v>
      </c>
      <c r="B107" s="272" t="s">
        <v>712</v>
      </c>
      <c r="C107" s="108">
        <f t="shared" si="42"/>
        <v>100</v>
      </c>
      <c r="D107" s="108">
        <v>100</v>
      </c>
      <c r="E107" s="108">
        <v>0</v>
      </c>
      <c r="F107" s="108">
        <v>0</v>
      </c>
      <c r="G107" s="108">
        <v>0</v>
      </c>
      <c r="H107" s="108">
        <f t="shared" si="46"/>
        <v>100</v>
      </c>
      <c r="I107" s="108">
        <v>100</v>
      </c>
      <c r="J107" s="108">
        <v>0</v>
      </c>
      <c r="K107" s="108">
        <v>0</v>
      </c>
      <c r="L107" s="108">
        <v>0</v>
      </c>
      <c r="M107" s="108">
        <f t="shared" si="47"/>
        <v>100</v>
      </c>
      <c r="N107" s="108">
        <f t="shared" si="2"/>
        <v>0</v>
      </c>
      <c r="O107" s="108">
        <f t="shared" si="48"/>
        <v>100</v>
      </c>
      <c r="P107" s="108">
        <f t="shared" si="49"/>
        <v>0</v>
      </c>
      <c r="Q107" s="108" t="str">
        <f t="shared" si="50"/>
        <v>-</v>
      </c>
      <c r="R107" s="108">
        <f t="shared" si="51"/>
        <v>0</v>
      </c>
      <c r="S107" s="108" t="str">
        <f t="shared" si="52"/>
        <v>-</v>
      </c>
      <c r="T107" s="108">
        <f t="shared" si="53"/>
        <v>0</v>
      </c>
      <c r="U107" s="354"/>
      <c r="V107" s="110"/>
      <c r="W107" s="351"/>
      <c r="X107" s="110"/>
    </row>
    <row r="108" spans="1:24" s="12" customFormat="1" ht="41.25" hidden="1" customHeight="1" outlineLevel="2" x14ac:dyDescent="0.25">
      <c r="A108" s="133" t="s">
        <v>428</v>
      </c>
      <c r="B108" s="272" t="s">
        <v>713</v>
      </c>
      <c r="C108" s="108">
        <f t="shared" si="42"/>
        <v>55</v>
      </c>
      <c r="D108" s="108">
        <v>55</v>
      </c>
      <c r="E108" s="108">
        <v>0</v>
      </c>
      <c r="F108" s="108">
        <v>0</v>
      </c>
      <c r="G108" s="108">
        <v>0</v>
      </c>
      <c r="H108" s="108">
        <f t="shared" si="46"/>
        <v>55</v>
      </c>
      <c r="I108" s="108">
        <v>55</v>
      </c>
      <c r="J108" s="108">
        <v>0</v>
      </c>
      <c r="K108" s="108">
        <v>0</v>
      </c>
      <c r="L108" s="108">
        <v>0</v>
      </c>
      <c r="M108" s="108">
        <f t="shared" si="47"/>
        <v>100</v>
      </c>
      <c r="N108" s="108">
        <f t="shared" si="2"/>
        <v>0</v>
      </c>
      <c r="O108" s="108">
        <f t="shared" si="48"/>
        <v>100</v>
      </c>
      <c r="P108" s="108">
        <f t="shared" si="49"/>
        <v>0</v>
      </c>
      <c r="Q108" s="108" t="str">
        <f t="shared" si="50"/>
        <v>-</v>
      </c>
      <c r="R108" s="108">
        <f t="shared" si="51"/>
        <v>0</v>
      </c>
      <c r="S108" s="108" t="str">
        <f t="shared" si="52"/>
        <v>-</v>
      </c>
      <c r="T108" s="108">
        <f t="shared" si="53"/>
        <v>0</v>
      </c>
      <c r="U108" s="354"/>
      <c r="V108" s="110"/>
      <c r="W108" s="351"/>
      <c r="X108" s="110"/>
    </row>
    <row r="109" spans="1:24" s="310" customFormat="1" ht="41.25" hidden="1" customHeight="1" outlineLevel="2" x14ac:dyDescent="0.25">
      <c r="A109" s="133" t="s">
        <v>429</v>
      </c>
      <c r="B109" s="272" t="s">
        <v>714</v>
      </c>
      <c r="C109" s="165">
        <f t="shared" si="42"/>
        <v>50</v>
      </c>
      <c r="D109" s="108">
        <v>50</v>
      </c>
      <c r="E109" s="108">
        <v>0</v>
      </c>
      <c r="F109" s="108">
        <v>0</v>
      </c>
      <c r="G109" s="165">
        <v>0</v>
      </c>
      <c r="H109" s="309">
        <f t="shared" si="46"/>
        <v>50</v>
      </c>
      <c r="I109" s="108">
        <v>50</v>
      </c>
      <c r="J109" s="108">
        <v>0</v>
      </c>
      <c r="K109" s="108">
        <v>0</v>
      </c>
      <c r="L109" s="309">
        <v>0</v>
      </c>
      <c r="M109" s="165">
        <f t="shared" si="47"/>
        <v>100</v>
      </c>
      <c r="N109" s="165">
        <f>C109-H109</f>
        <v>0</v>
      </c>
      <c r="O109" s="165">
        <f t="shared" si="48"/>
        <v>100</v>
      </c>
      <c r="P109" s="165">
        <f t="shared" si="49"/>
        <v>0</v>
      </c>
      <c r="Q109" s="165" t="str">
        <f t="shared" si="50"/>
        <v>-</v>
      </c>
      <c r="R109" s="165">
        <f t="shared" si="51"/>
        <v>0</v>
      </c>
      <c r="S109" s="165" t="str">
        <f t="shared" si="52"/>
        <v>-</v>
      </c>
      <c r="T109" s="165">
        <f t="shared" si="53"/>
        <v>0</v>
      </c>
      <c r="U109" s="356"/>
      <c r="V109" s="244"/>
      <c r="W109" s="351"/>
      <c r="X109" s="244"/>
    </row>
    <row r="110" spans="1:24" s="12" customFormat="1" ht="41.25" hidden="1" customHeight="1" outlineLevel="2" x14ac:dyDescent="0.25">
      <c r="A110" s="133" t="s">
        <v>430</v>
      </c>
      <c r="B110" s="230" t="s">
        <v>431</v>
      </c>
      <c r="C110" s="108">
        <f t="shared" si="42"/>
        <v>60</v>
      </c>
      <c r="D110" s="108">
        <v>60</v>
      </c>
      <c r="E110" s="108">
        <v>0</v>
      </c>
      <c r="F110" s="108">
        <v>0</v>
      </c>
      <c r="G110" s="108">
        <v>0</v>
      </c>
      <c r="H110" s="108">
        <f t="shared" si="46"/>
        <v>60</v>
      </c>
      <c r="I110" s="108">
        <v>60</v>
      </c>
      <c r="J110" s="108">
        <v>0</v>
      </c>
      <c r="K110" s="108">
        <v>0</v>
      </c>
      <c r="L110" s="108">
        <v>0</v>
      </c>
      <c r="M110" s="108">
        <f t="shared" si="47"/>
        <v>100</v>
      </c>
      <c r="N110" s="108">
        <f>C110-H110</f>
        <v>0</v>
      </c>
      <c r="O110" s="108">
        <f t="shared" si="48"/>
        <v>100</v>
      </c>
      <c r="P110" s="108">
        <f t="shared" si="49"/>
        <v>0</v>
      </c>
      <c r="Q110" s="108" t="str">
        <f t="shared" si="50"/>
        <v>-</v>
      </c>
      <c r="R110" s="108">
        <f t="shared" si="51"/>
        <v>0</v>
      </c>
      <c r="S110" s="108" t="str">
        <f t="shared" si="52"/>
        <v>-</v>
      </c>
      <c r="T110" s="108">
        <f t="shared" si="53"/>
        <v>0</v>
      </c>
      <c r="U110" s="354"/>
      <c r="V110" s="110"/>
      <c r="W110" s="351"/>
      <c r="X110" s="110"/>
    </row>
    <row r="111" spans="1:24" s="12" customFormat="1" ht="41.25" hidden="1" customHeight="1" outlineLevel="2" collapsed="1" x14ac:dyDescent="0.25">
      <c r="A111" s="308" t="s">
        <v>228</v>
      </c>
      <c r="B111" s="307" t="s">
        <v>81</v>
      </c>
      <c r="C111" s="108">
        <f t="shared" si="42"/>
        <v>0</v>
      </c>
      <c r="D111" s="108">
        <v>0</v>
      </c>
      <c r="E111" s="108">
        <v>0</v>
      </c>
      <c r="F111" s="108">
        <v>0</v>
      </c>
      <c r="G111" s="108">
        <f>SUM(G112:G113)</f>
        <v>0</v>
      </c>
      <c r="H111" s="108">
        <f t="shared" si="46"/>
        <v>0</v>
      </c>
      <c r="I111" s="108">
        <v>0</v>
      </c>
      <c r="J111" s="108">
        <v>0</v>
      </c>
      <c r="K111" s="108">
        <v>0</v>
      </c>
      <c r="L111" s="108">
        <f>SUM(L112:L113)</f>
        <v>0</v>
      </c>
      <c r="M111" s="108" t="str">
        <f t="shared" si="47"/>
        <v>-</v>
      </c>
      <c r="N111" s="108">
        <f>C111-H111</f>
        <v>0</v>
      </c>
      <c r="O111" s="108" t="str">
        <f t="shared" si="48"/>
        <v>-</v>
      </c>
      <c r="P111" s="108">
        <f t="shared" si="49"/>
        <v>0</v>
      </c>
      <c r="Q111" s="108" t="str">
        <f t="shared" si="50"/>
        <v>-</v>
      </c>
      <c r="R111" s="108">
        <f t="shared" si="51"/>
        <v>0</v>
      </c>
      <c r="S111" s="108" t="str">
        <f t="shared" si="52"/>
        <v>-</v>
      </c>
      <c r="T111" s="108">
        <f t="shared" si="53"/>
        <v>0</v>
      </c>
      <c r="U111" s="354"/>
      <c r="V111" s="110"/>
      <c r="W111" s="351"/>
      <c r="X111" s="110"/>
    </row>
    <row r="112" spans="1:24" s="110" customFormat="1" ht="41.25" hidden="1" customHeight="1" outlineLevel="2" collapsed="1" x14ac:dyDescent="0.25">
      <c r="A112" s="311" t="s">
        <v>114</v>
      </c>
      <c r="B112" s="312" t="s">
        <v>661</v>
      </c>
      <c r="C112" s="135">
        <f t="shared" si="42"/>
        <v>61064</v>
      </c>
      <c r="D112" s="135">
        <f>D113+D114+D118</f>
        <v>61064</v>
      </c>
      <c r="E112" s="135">
        <f>E113+E114+E118</f>
        <v>0</v>
      </c>
      <c r="F112" s="135">
        <f>F113+F114+F118</f>
        <v>0</v>
      </c>
      <c r="G112" s="135">
        <f>G113+G114+G118</f>
        <v>0</v>
      </c>
      <c r="H112" s="135">
        <f>SUM(I112:K112)</f>
        <v>59564</v>
      </c>
      <c r="I112" s="135">
        <f>I113+I114+I118</f>
        <v>59564</v>
      </c>
      <c r="J112" s="135">
        <f>J113+J114+J118</f>
        <v>0</v>
      </c>
      <c r="K112" s="135">
        <f>K113+K114+K118</f>
        <v>0</v>
      </c>
      <c r="L112" s="135">
        <f>L113+L114+L118</f>
        <v>0</v>
      </c>
      <c r="M112" s="135">
        <f t="shared" si="47"/>
        <v>97.5</v>
      </c>
      <c r="N112" s="135">
        <f t="shared" ref="N112:N149" si="54">C112-H112</f>
        <v>1500</v>
      </c>
      <c r="O112" s="135">
        <f t="shared" si="48"/>
        <v>97.5</v>
      </c>
      <c r="P112" s="135">
        <f t="shared" si="49"/>
        <v>1500</v>
      </c>
      <c r="Q112" s="135" t="str">
        <f t="shared" si="50"/>
        <v>-</v>
      </c>
      <c r="R112" s="135">
        <f t="shared" si="51"/>
        <v>0</v>
      </c>
      <c r="S112" s="135" t="str">
        <f t="shared" si="52"/>
        <v>-</v>
      </c>
      <c r="T112" s="135">
        <f t="shared" si="53"/>
        <v>0</v>
      </c>
      <c r="U112" s="354"/>
      <c r="W112" s="351"/>
    </row>
    <row r="113" spans="1:24" s="12" customFormat="1" ht="76.5" hidden="1" customHeight="1" outlineLevel="2" x14ac:dyDescent="0.25">
      <c r="A113" s="135" t="s">
        <v>140</v>
      </c>
      <c r="B113" s="313" t="s">
        <v>439</v>
      </c>
      <c r="C113" s="108">
        <f t="shared" si="42"/>
        <v>59379.199999999997</v>
      </c>
      <c r="D113" s="108">
        <v>59379.199999999997</v>
      </c>
      <c r="E113" s="108">
        <v>0</v>
      </c>
      <c r="F113" s="108">
        <v>0</v>
      </c>
      <c r="G113" s="108">
        <v>0</v>
      </c>
      <c r="H113" s="108">
        <f t="shared" si="46"/>
        <v>59379.199999999997</v>
      </c>
      <c r="I113" s="108">
        <v>59379.199999999997</v>
      </c>
      <c r="J113" s="108">
        <v>0</v>
      </c>
      <c r="K113" s="108">
        <v>0</v>
      </c>
      <c r="L113" s="108">
        <v>0</v>
      </c>
      <c r="M113" s="108">
        <f t="shared" si="47"/>
        <v>100</v>
      </c>
      <c r="N113" s="108">
        <f t="shared" si="54"/>
        <v>0</v>
      </c>
      <c r="O113" s="108">
        <f t="shared" si="48"/>
        <v>100</v>
      </c>
      <c r="P113" s="108">
        <f t="shared" si="49"/>
        <v>0</v>
      </c>
      <c r="Q113" s="108" t="str">
        <f t="shared" si="50"/>
        <v>-</v>
      </c>
      <c r="R113" s="108">
        <f t="shared" si="51"/>
        <v>0</v>
      </c>
      <c r="S113" s="108" t="str">
        <f t="shared" si="52"/>
        <v>-</v>
      </c>
      <c r="T113" s="108">
        <f t="shared" si="53"/>
        <v>0</v>
      </c>
      <c r="U113" s="354"/>
      <c r="V113" s="110"/>
      <c r="W113" s="351"/>
      <c r="X113" s="110"/>
    </row>
    <row r="114" spans="1:24" s="12" customFormat="1" ht="41.25" hidden="1" customHeight="1" outlineLevel="2" x14ac:dyDescent="0.25">
      <c r="A114" s="311" t="s">
        <v>141</v>
      </c>
      <c r="B114" s="314" t="s">
        <v>420</v>
      </c>
      <c r="C114" s="108">
        <f t="shared" si="42"/>
        <v>1595.3</v>
      </c>
      <c r="D114" s="108">
        <f>SUM(D115:D117)</f>
        <v>1595.3</v>
      </c>
      <c r="E114" s="108">
        <f>SUM(E115:E117)</f>
        <v>0</v>
      </c>
      <c r="F114" s="108">
        <f>SUM(F115:F117)</f>
        <v>0</v>
      </c>
      <c r="G114" s="108">
        <f>SUM(G115:G117)</f>
        <v>0</v>
      </c>
      <c r="H114" s="108">
        <f t="shared" si="46"/>
        <v>95.3</v>
      </c>
      <c r="I114" s="108">
        <f>I115+I116+I117</f>
        <v>95.3</v>
      </c>
      <c r="J114" s="108">
        <f>J115+J116+J117</f>
        <v>0</v>
      </c>
      <c r="K114" s="108">
        <f>K115+K116+K117</f>
        <v>0</v>
      </c>
      <c r="L114" s="108">
        <f>L115+L116+L117</f>
        <v>0</v>
      </c>
      <c r="M114" s="108">
        <f t="shared" si="47"/>
        <v>6</v>
      </c>
      <c r="N114" s="108">
        <f t="shared" si="54"/>
        <v>1500</v>
      </c>
      <c r="O114" s="108">
        <f t="shared" si="48"/>
        <v>6</v>
      </c>
      <c r="P114" s="108">
        <f t="shared" si="49"/>
        <v>1500</v>
      </c>
      <c r="Q114" s="108" t="str">
        <f t="shared" si="50"/>
        <v>-</v>
      </c>
      <c r="R114" s="108">
        <f t="shared" si="51"/>
        <v>0</v>
      </c>
      <c r="S114" s="108" t="str">
        <f t="shared" si="52"/>
        <v>-</v>
      </c>
      <c r="T114" s="108">
        <f t="shared" si="53"/>
        <v>0</v>
      </c>
      <c r="U114" s="354"/>
      <c r="V114" s="110"/>
      <c r="W114" s="351"/>
      <c r="X114" s="110"/>
    </row>
    <row r="115" spans="1:24" s="12" customFormat="1" ht="49.5" hidden="1" customHeight="1" outlineLevel="2" x14ac:dyDescent="0.25">
      <c r="A115" s="135" t="s">
        <v>432</v>
      </c>
      <c r="B115" s="313" t="s">
        <v>433</v>
      </c>
      <c r="C115" s="108">
        <f t="shared" si="42"/>
        <v>55.3</v>
      </c>
      <c r="D115" s="108">
        <v>55.3</v>
      </c>
      <c r="E115" s="108">
        <v>0</v>
      </c>
      <c r="F115" s="108">
        <v>0</v>
      </c>
      <c r="G115" s="108">
        <v>0</v>
      </c>
      <c r="H115" s="108">
        <f t="shared" si="46"/>
        <v>55.3</v>
      </c>
      <c r="I115" s="108">
        <v>55.3</v>
      </c>
      <c r="J115" s="108">
        <v>0</v>
      </c>
      <c r="K115" s="108">
        <v>0</v>
      </c>
      <c r="L115" s="108">
        <v>0</v>
      </c>
      <c r="M115" s="108">
        <f t="shared" ref="M115:M157" si="55">IFERROR(H115/C115*100,"-")</f>
        <v>100</v>
      </c>
      <c r="N115" s="108">
        <f t="shared" si="54"/>
        <v>0</v>
      </c>
      <c r="O115" s="108">
        <f t="shared" si="48"/>
        <v>100</v>
      </c>
      <c r="P115" s="108">
        <f t="shared" si="49"/>
        <v>0</v>
      </c>
      <c r="Q115" s="108" t="str">
        <f t="shared" si="50"/>
        <v>-</v>
      </c>
      <c r="R115" s="108">
        <f t="shared" si="51"/>
        <v>0</v>
      </c>
      <c r="S115" s="108" t="str">
        <f t="shared" ref="S115:S157" si="56">IFERROR(K115/F115*100,"-")</f>
        <v>-</v>
      </c>
      <c r="T115" s="108">
        <f t="shared" si="53"/>
        <v>0</v>
      </c>
      <c r="U115" s="354"/>
      <c r="V115" s="110"/>
      <c r="W115" s="351"/>
      <c r="X115" s="110"/>
    </row>
    <row r="116" spans="1:24" s="12" customFormat="1" ht="48" hidden="1" customHeight="1" outlineLevel="2" x14ac:dyDescent="0.25">
      <c r="A116" s="135" t="s">
        <v>434</v>
      </c>
      <c r="B116" s="313" t="s">
        <v>435</v>
      </c>
      <c r="C116" s="108">
        <f t="shared" si="42"/>
        <v>40</v>
      </c>
      <c r="D116" s="108">
        <v>40</v>
      </c>
      <c r="E116" s="108">
        <v>0</v>
      </c>
      <c r="F116" s="108">
        <v>0</v>
      </c>
      <c r="G116" s="108">
        <v>0</v>
      </c>
      <c r="H116" s="108">
        <f t="shared" si="46"/>
        <v>40</v>
      </c>
      <c r="I116" s="108">
        <v>40</v>
      </c>
      <c r="J116" s="108">
        <v>0</v>
      </c>
      <c r="K116" s="108">
        <v>0</v>
      </c>
      <c r="L116" s="108">
        <v>0</v>
      </c>
      <c r="M116" s="108">
        <f t="shared" si="55"/>
        <v>100</v>
      </c>
      <c r="N116" s="108">
        <f t="shared" si="54"/>
        <v>0</v>
      </c>
      <c r="O116" s="108">
        <f t="shared" ref="O116:O159" si="57">IFERROR(I116/D116*100,"-")</f>
        <v>100</v>
      </c>
      <c r="P116" s="108">
        <f t="shared" ref="P116:P159" si="58">D116-I116</f>
        <v>0</v>
      </c>
      <c r="Q116" s="108" t="str">
        <f t="shared" si="50"/>
        <v>-</v>
      </c>
      <c r="R116" s="108">
        <f t="shared" si="51"/>
        <v>0</v>
      </c>
      <c r="S116" s="108" t="str">
        <f t="shared" si="56"/>
        <v>-</v>
      </c>
      <c r="T116" s="108">
        <f t="shared" ref="T116:T157" si="59">F116-K116</f>
        <v>0</v>
      </c>
      <c r="U116" s="354"/>
      <c r="V116" s="110"/>
      <c r="W116" s="351"/>
      <c r="X116" s="110"/>
    </row>
    <row r="117" spans="1:24" s="12" customFormat="1" ht="51" hidden="1" customHeight="1" outlineLevel="2" x14ac:dyDescent="0.25">
      <c r="A117" s="311" t="s">
        <v>436</v>
      </c>
      <c r="B117" s="315" t="s">
        <v>715</v>
      </c>
      <c r="C117" s="108">
        <f t="shared" si="42"/>
        <v>1500</v>
      </c>
      <c r="D117" s="108">
        <v>1500</v>
      </c>
      <c r="E117" s="108">
        <v>0</v>
      </c>
      <c r="F117" s="108">
        <v>0</v>
      </c>
      <c r="G117" s="108">
        <v>0</v>
      </c>
      <c r="H117" s="108">
        <f t="shared" ref="H117:H129" si="60">SUM(I117:K117)</f>
        <v>0</v>
      </c>
      <c r="I117" s="108">
        <v>0</v>
      </c>
      <c r="J117" s="108">
        <v>0</v>
      </c>
      <c r="K117" s="108">
        <v>0</v>
      </c>
      <c r="L117" s="108">
        <v>0</v>
      </c>
      <c r="M117" s="108">
        <f t="shared" si="55"/>
        <v>0</v>
      </c>
      <c r="N117" s="108">
        <f t="shared" si="54"/>
        <v>1500</v>
      </c>
      <c r="O117" s="108">
        <f t="shared" si="57"/>
        <v>0</v>
      </c>
      <c r="P117" s="108">
        <f t="shared" si="58"/>
        <v>1500</v>
      </c>
      <c r="Q117" s="108" t="str">
        <f t="shared" ref="Q117:Q159" si="61">IFERROR(J117/E117*100,"-")</f>
        <v>-</v>
      </c>
      <c r="R117" s="108">
        <f t="shared" si="51"/>
        <v>0</v>
      </c>
      <c r="S117" s="108" t="str">
        <f t="shared" si="56"/>
        <v>-</v>
      </c>
      <c r="T117" s="108">
        <f t="shared" si="59"/>
        <v>0</v>
      </c>
      <c r="U117" s="354"/>
      <c r="V117" s="110"/>
      <c r="W117" s="351"/>
      <c r="X117" s="110"/>
    </row>
    <row r="118" spans="1:24" s="12" customFormat="1" ht="41.25" hidden="1" customHeight="1" outlineLevel="2" x14ac:dyDescent="0.25">
      <c r="A118" s="135" t="s">
        <v>142</v>
      </c>
      <c r="B118" s="136" t="s">
        <v>81</v>
      </c>
      <c r="C118" s="108">
        <f t="shared" ref="C118:C159" si="62">SUM(D118:F118)</f>
        <v>89.5</v>
      </c>
      <c r="D118" s="108">
        <v>89.5</v>
      </c>
      <c r="E118" s="108">
        <v>0</v>
      </c>
      <c r="F118" s="108">
        <v>0</v>
      </c>
      <c r="G118" s="108">
        <v>0</v>
      </c>
      <c r="H118" s="108">
        <f t="shared" si="60"/>
        <v>89.5</v>
      </c>
      <c r="I118" s="108">
        <v>89.5</v>
      </c>
      <c r="J118" s="108">
        <v>0</v>
      </c>
      <c r="K118" s="108">
        <v>0</v>
      </c>
      <c r="L118" s="108">
        <v>0</v>
      </c>
      <c r="M118" s="108">
        <f t="shared" si="55"/>
        <v>100</v>
      </c>
      <c r="N118" s="108">
        <f t="shared" si="54"/>
        <v>0</v>
      </c>
      <c r="O118" s="108">
        <f t="shared" si="57"/>
        <v>100</v>
      </c>
      <c r="P118" s="108">
        <f t="shared" si="58"/>
        <v>0</v>
      </c>
      <c r="Q118" s="108" t="str">
        <f t="shared" si="61"/>
        <v>-</v>
      </c>
      <c r="R118" s="108">
        <f t="shared" si="51"/>
        <v>0</v>
      </c>
      <c r="S118" s="108" t="str">
        <f t="shared" si="56"/>
        <v>-</v>
      </c>
      <c r="T118" s="108">
        <f t="shared" si="59"/>
        <v>0</v>
      </c>
      <c r="U118" s="354"/>
      <c r="V118" s="110"/>
      <c r="W118" s="351"/>
      <c r="X118" s="110"/>
    </row>
    <row r="119" spans="1:24" s="172" customFormat="1" ht="89.25" customHeight="1" outlineLevel="1" collapsed="1" x14ac:dyDescent="0.25">
      <c r="A119" s="171"/>
      <c r="B119" s="153" t="s">
        <v>716</v>
      </c>
      <c r="C119" s="154">
        <f t="shared" si="62"/>
        <v>24465.1</v>
      </c>
      <c r="D119" s="154">
        <f>D120</f>
        <v>23965.1</v>
      </c>
      <c r="E119" s="154">
        <f t="shared" ref="E119:L119" si="63">E120</f>
        <v>500</v>
      </c>
      <c r="F119" s="154">
        <f t="shared" si="63"/>
        <v>0</v>
      </c>
      <c r="G119" s="154">
        <f t="shared" si="63"/>
        <v>7442.6</v>
      </c>
      <c r="H119" s="154">
        <f t="shared" si="63"/>
        <v>24465.1</v>
      </c>
      <c r="I119" s="154">
        <f t="shared" si="63"/>
        <v>23965.1</v>
      </c>
      <c r="J119" s="154">
        <f t="shared" si="63"/>
        <v>500</v>
      </c>
      <c r="K119" s="154">
        <f t="shared" si="63"/>
        <v>0</v>
      </c>
      <c r="L119" s="154">
        <f t="shared" si="63"/>
        <v>7442.6</v>
      </c>
      <c r="M119" s="154">
        <f t="shared" si="55"/>
        <v>100</v>
      </c>
      <c r="N119" s="154">
        <f t="shared" si="54"/>
        <v>0</v>
      </c>
      <c r="O119" s="154">
        <f t="shared" si="57"/>
        <v>100</v>
      </c>
      <c r="P119" s="154">
        <f t="shared" si="58"/>
        <v>0</v>
      </c>
      <c r="Q119" s="154">
        <f t="shared" si="61"/>
        <v>100</v>
      </c>
      <c r="R119" s="154">
        <f t="shared" si="51"/>
        <v>0</v>
      </c>
      <c r="S119" s="154" t="str">
        <f t="shared" si="56"/>
        <v>-</v>
      </c>
      <c r="T119" s="154">
        <f t="shared" si="59"/>
        <v>0</v>
      </c>
      <c r="U119" s="353"/>
      <c r="W119" s="351"/>
    </row>
    <row r="120" spans="1:24" s="12" customFormat="1" ht="41.25" hidden="1" customHeight="1" outlineLevel="2" x14ac:dyDescent="0.25">
      <c r="A120" s="133" t="s">
        <v>116</v>
      </c>
      <c r="B120" s="316" t="s">
        <v>662</v>
      </c>
      <c r="C120" s="108">
        <f t="shared" si="62"/>
        <v>24465.1</v>
      </c>
      <c r="D120" s="108">
        <v>23965.1</v>
      </c>
      <c r="E120" s="108">
        <v>500</v>
      </c>
      <c r="F120" s="108">
        <v>0</v>
      </c>
      <c r="G120" s="108">
        <v>7442.6</v>
      </c>
      <c r="H120" s="108">
        <f t="shared" si="60"/>
        <v>24465.1</v>
      </c>
      <c r="I120" s="108">
        <v>23965.1</v>
      </c>
      <c r="J120" s="108">
        <v>500</v>
      </c>
      <c r="K120" s="108">
        <v>0</v>
      </c>
      <c r="L120" s="135">
        <v>7442.6</v>
      </c>
      <c r="M120" s="108">
        <f t="shared" si="55"/>
        <v>100</v>
      </c>
      <c r="N120" s="108">
        <f t="shared" si="54"/>
        <v>0</v>
      </c>
      <c r="O120" s="108">
        <f t="shared" si="57"/>
        <v>100</v>
      </c>
      <c r="P120" s="108">
        <f t="shared" si="58"/>
        <v>0</v>
      </c>
      <c r="Q120" s="108">
        <f t="shared" si="61"/>
        <v>100</v>
      </c>
      <c r="R120" s="108">
        <f t="shared" si="51"/>
        <v>0</v>
      </c>
      <c r="S120" s="108" t="str">
        <f t="shared" si="56"/>
        <v>-</v>
      </c>
      <c r="T120" s="108">
        <f t="shared" si="59"/>
        <v>0</v>
      </c>
      <c r="U120" s="354"/>
      <c r="V120" s="110"/>
      <c r="W120" s="351"/>
      <c r="X120" s="110"/>
    </row>
    <row r="121" spans="1:24" s="172" customFormat="1" ht="54.75" customHeight="1" outlineLevel="1" collapsed="1" x14ac:dyDescent="0.25">
      <c r="A121" s="171"/>
      <c r="B121" s="153" t="s">
        <v>717</v>
      </c>
      <c r="C121" s="154">
        <f t="shared" si="62"/>
        <v>90559.1</v>
      </c>
      <c r="D121" s="154">
        <f>D122+D125</f>
        <v>90559.1</v>
      </c>
      <c r="E121" s="154">
        <f t="shared" ref="E121:L121" si="64">E122+E125</f>
        <v>0</v>
      </c>
      <c r="F121" s="154">
        <f t="shared" si="64"/>
        <v>0</v>
      </c>
      <c r="G121" s="154">
        <f t="shared" si="64"/>
        <v>0</v>
      </c>
      <c r="H121" s="154">
        <f t="shared" si="60"/>
        <v>89474.6</v>
      </c>
      <c r="I121" s="154">
        <f t="shared" si="64"/>
        <v>89474.6</v>
      </c>
      <c r="J121" s="154">
        <f>J122+J125</f>
        <v>0</v>
      </c>
      <c r="K121" s="154">
        <f t="shared" si="64"/>
        <v>0</v>
      </c>
      <c r="L121" s="154">
        <f t="shared" si="64"/>
        <v>0</v>
      </c>
      <c r="M121" s="154">
        <f t="shared" si="55"/>
        <v>98.8</v>
      </c>
      <c r="N121" s="154">
        <f t="shared" si="54"/>
        <v>1084.5</v>
      </c>
      <c r="O121" s="154">
        <f t="shared" si="57"/>
        <v>98.8</v>
      </c>
      <c r="P121" s="154">
        <f t="shared" si="58"/>
        <v>1084.5</v>
      </c>
      <c r="Q121" s="154" t="str">
        <f t="shared" si="61"/>
        <v>-</v>
      </c>
      <c r="R121" s="154">
        <f t="shared" si="51"/>
        <v>0</v>
      </c>
      <c r="S121" s="154" t="str">
        <f t="shared" si="56"/>
        <v>-</v>
      </c>
      <c r="T121" s="154">
        <f t="shared" si="59"/>
        <v>0</v>
      </c>
      <c r="U121" s="353"/>
      <c r="W121" s="351"/>
    </row>
    <row r="122" spans="1:24" s="12" customFormat="1" ht="41.25" hidden="1" customHeight="1" outlineLevel="2" x14ac:dyDescent="0.25">
      <c r="A122" s="305" t="s">
        <v>127</v>
      </c>
      <c r="B122" s="307" t="s">
        <v>663</v>
      </c>
      <c r="C122" s="108">
        <f t="shared" si="62"/>
        <v>90559.1</v>
      </c>
      <c r="D122" s="108">
        <f>D123+D124</f>
        <v>90559.1</v>
      </c>
      <c r="E122" s="108">
        <f>E123+E124</f>
        <v>0</v>
      </c>
      <c r="F122" s="108">
        <v>0</v>
      </c>
      <c r="G122" s="108">
        <f>G123+G124</f>
        <v>0</v>
      </c>
      <c r="H122" s="108">
        <f t="shared" si="60"/>
        <v>89474.6</v>
      </c>
      <c r="I122" s="108">
        <f>I123+I124</f>
        <v>89474.6</v>
      </c>
      <c r="J122" s="108">
        <f>J123+J124</f>
        <v>0</v>
      </c>
      <c r="K122" s="108">
        <v>0</v>
      </c>
      <c r="L122" s="108"/>
      <c r="M122" s="108">
        <f>IFERROR(H122/C122*100,"-")</f>
        <v>98.8</v>
      </c>
      <c r="N122" s="108">
        <f>C122-H122</f>
        <v>1084.5</v>
      </c>
      <c r="O122" s="108">
        <f>IFERROR(I122/D122*100,"-")</f>
        <v>98.8</v>
      </c>
      <c r="P122" s="108">
        <f>D122-I122</f>
        <v>1084.5</v>
      </c>
      <c r="Q122" s="108" t="str">
        <f>IFERROR(J122/E122*100,"-")</f>
        <v>-</v>
      </c>
      <c r="R122" s="108">
        <f>E122-J122</f>
        <v>0</v>
      </c>
      <c r="S122" s="108" t="str">
        <f>IFERROR(K122/F122*100,"-")</f>
        <v>-</v>
      </c>
      <c r="T122" s="108">
        <f>F122-K122</f>
        <v>0</v>
      </c>
      <c r="U122" s="354"/>
      <c r="V122" s="110"/>
      <c r="W122" s="351"/>
      <c r="X122" s="110"/>
    </row>
    <row r="123" spans="1:24" s="12" customFormat="1" ht="40.5" hidden="1" customHeight="1" outlineLevel="2" x14ac:dyDescent="0.25">
      <c r="A123" s="133" t="s">
        <v>397</v>
      </c>
      <c r="B123" s="143" t="s">
        <v>438</v>
      </c>
      <c r="C123" s="108">
        <f t="shared" si="62"/>
        <v>13529.3</v>
      </c>
      <c r="D123" s="108">
        <v>13529.3</v>
      </c>
      <c r="E123" s="108">
        <v>0</v>
      </c>
      <c r="F123" s="108">
        <v>0</v>
      </c>
      <c r="G123" s="108">
        <v>0</v>
      </c>
      <c r="H123" s="108">
        <f t="shared" si="60"/>
        <v>13030.1</v>
      </c>
      <c r="I123" s="108">
        <v>13030.1</v>
      </c>
      <c r="J123" s="108">
        <v>0</v>
      </c>
      <c r="K123" s="108">
        <v>0</v>
      </c>
      <c r="L123" s="108">
        <v>0</v>
      </c>
      <c r="M123" s="108">
        <f t="shared" si="55"/>
        <v>96.3</v>
      </c>
      <c r="N123" s="108">
        <f t="shared" si="54"/>
        <v>499.2</v>
      </c>
      <c r="O123" s="108">
        <f t="shared" si="57"/>
        <v>96.3</v>
      </c>
      <c r="P123" s="108">
        <f t="shared" si="58"/>
        <v>499.2</v>
      </c>
      <c r="Q123" s="108" t="str">
        <f t="shared" si="61"/>
        <v>-</v>
      </c>
      <c r="R123" s="108">
        <f t="shared" si="51"/>
        <v>0</v>
      </c>
      <c r="S123" s="108" t="str">
        <f t="shared" si="56"/>
        <v>-</v>
      </c>
      <c r="T123" s="108">
        <f t="shared" si="59"/>
        <v>0</v>
      </c>
      <c r="U123" s="354"/>
      <c r="V123" s="110"/>
      <c r="W123" s="351"/>
      <c r="X123" s="110"/>
    </row>
    <row r="124" spans="1:24" s="12" customFormat="1" ht="81.75" hidden="1" customHeight="1" outlineLevel="2" x14ac:dyDescent="0.25">
      <c r="A124" s="317" t="s">
        <v>398</v>
      </c>
      <c r="B124" s="318" t="s">
        <v>437</v>
      </c>
      <c r="C124" s="108">
        <f t="shared" si="62"/>
        <v>77029.8</v>
      </c>
      <c r="D124" s="108">
        <v>77029.8</v>
      </c>
      <c r="E124" s="108">
        <v>0</v>
      </c>
      <c r="F124" s="108">
        <v>0</v>
      </c>
      <c r="G124" s="108">
        <v>0</v>
      </c>
      <c r="H124" s="108">
        <f t="shared" si="60"/>
        <v>76444.5</v>
      </c>
      <c r="I124" s="108">
        <v>76444.5</v>
      </c>
      <c r="J124" s="108">
        <v>0</v>
      </c>
      <c r="K124" s="108">
        <v>0</v>
      </c>
      <c r="L124" s="108">
        <v>0</v>
      </c>
      <c r="M124" s="108">
        <f>IFERROR(H124/C124*100,"-")</f>
        <v>99.2</v>
      </c>
      <c r="N124" s="108">
        <f>C124-H124</f>
        <v>585.29999999999995</v>
      </c>
      <c r="O124" s="108">
        <f>IFERROR(I124/D124*100,"-")</f>
        <v>99.2</v>
      </c>
      <c r="P124" s="108">
        <f>D124-I124</f>
        <v>585.29999999999995</v>
      </c>
      <c r="Q124" s="108" t="str">
        <f>IFERROR(J124/E124*100,"-")</f>
        <v>-</v>
      </c>
      <c r="R124" s="108">
        <f>E124-J124</f>
        <v>0</v>
      </c>
      <c r="S124" s="108" t="str">
        <f>IFERROR(K124/F124*100,"-")</f>
        <v>-</v>
      </c>
      <c r="T124" s="108">
        <f>F124-K124</f>
        <v>0</v>
      </c>
      <c r="U124" s="354"/>
      <c r="V124" s="110"/>
      <c r="W124" s="351"/>
      <c r="X124" s="110"/>
    </row>
    <row r="125" spans="1:24" s="12" customFormat="1" ht="72" hidden="1" customHeight="1" outlineLevel="2" x14ac:dyDescent="0.25">
      <c r="A125" s="317" t="s">
        <v>128</v>
      </c>
      <c r="B125" s="318" t="s">
        <v>664</v>
      </c>
      <c r="C125" s="108">
        <f t="shared" si="62"/>
        <v>0</v>
      </c>
      <c r="D125" s="108">
        <v>0</v>
      </c>
      <c r="E125" s="108">
        <v>0</v>
      </c>
      <c r="F125" s="108">
        <v>0</v>
      </c>
      <c r="G125" s="108">
        <v>0</v>
      </c>
      <c r="H125" s="108">
        <f t="shared" si="60"/>
        <v>0</v>
      </c>
      <c r="I125" s="108">
        <v>0</v>
      </c>
      <c r="J125" s="108">
        <v>0</v>
      </c>
      <c r="K125" s="108">
        <v>0</v>
      </c>
      <c r="L125" s="108">
        <v>0</v>
      </c>
      <c r="M125" s="108" t="str">
        <f>IFERROR(H125/C125*100,"-")</f>
        <v>-</v>
      </c>
      <c r="N125" s="108">
        <f>C125-H125</f>
        <v>0</v>
      </c>
      <c r="O125" s="108" t="str">
        <f>IFERROR(I125/D125*100,"-")</f>
        <v>-</v>
      </c>
      <c r="P125" s="108">
        <f>D125-I125</f>
        <v>0</v>
      </c>
      <c r="Q125" s="108" t="str">
        <f>IFERROR(J125/E125*100,"-")</f>
        <v>-</v>
      </c>
      <c r="R125" s="108">
        <f>E125-J125</f>
        <v>0</v>
      </c>
      <c r="S125" s="108" t="str">
        <f>IFERROR(K125/F125*100,"-")</f>
        <v>-</v>
      </c>
      <c r="T125" s="108">
        <f>F125-K125</f>
        <v>0</v>
      </c>
      <c r="U125" s="354"/>
      <c r="V125" s="110"/>
      <c r="W125" s="351"/>
      <c r="X125" s="110"/>
    </row>
    <row r="126" spans="1:24" s="172" customFormat="1" ht="41.25" customHeight="1" outlineLevel="1" collapsed="1" x14ac:dyDescent="0.25">
      <c r="A126" s="171"/>
      <c r="B126" s="153" t="s">
        <v>718</v>
      </c>
      <c r="C126" s="154">
        <f t="shared" si="62"/>
        <v>4570</v>
      </c>
      <c r="D126" s="154">
        <f>D127</f>
        <v>4570</v>
      </c>
      <c r="E126" s="154">
        <f>E127</f>
        <v>0</v>
      </c>
      <c r="F126" s="154">
        <f>F127</f>
        <v>0</v>
      </c>
      <c r="G126" s="154">
        <f>G127</f>
        <v>0</v>
      </c>
      <c r="H126" s="154">
        <f t="shared" si="60"/>
        <v>4570</v>
      </c>
      <c r="I126" s="154">
        <f>I127</f>
        <v>4570</v>
      </c>
      <c r="J126" s="154">
        <f>J127</f>
        <v>0</v>
      </c>
      <c r="K126" s="154">
        <f>K127</f>
        <v>0</v>
      </c>
      <c r="L126" s="154">
        <f>L127</f>
        <v>0</v>
      </c>
      <c r="M126" s="154">
        <f t="shared" si="55"/>
        <v>100</v>
      </c>
      <c r="N126" s="154">
        <f t="shared" si="54"/>
        <v>0</v>
      </c>
      <c r="O126" s="154">
        <f t="shared" si="57"/>
        <v>100</v>
      </c>
      <c r="P126" s="154">
        <f t="shared" si="58"/>
        <v>0</v>
      </c>
      <c r="Q126" s="154" t="str">
        <f t="shared" si="61"/>
        <v>-</v>
      </c>
      <c r="R126" s="154">
        <f t="shared" si="51"/>
        <v>0</v>
      </c>
      <c r="S126" s="154" t="str">
        <f t="shared" si="56"/>
        <v>-</v>
      </c>
      <c r="T126" s="154">
        <f t="shared" si="59"/>
        <v>0</v>
      </c>
      <c r="U126" s="353"/>
      <c r="W126" s="351"/>
    </row>
    <row r="127" spans="1:24" s="12" customFormat="1" ht="41.25" hidden="1" customHeight="1" outlineLevel="2" x14ac:dyDescent="0.25">
      <c r="A127" s="133" t="s">
        <v>129</v>
      </c>
      <c r="B127" s="143" t="s">
        <v>665</v>
      </c>
      <c r="C127" s="108">
        <f t="shared" si="62"/>
        <v>4570</v>
      </c>
      <c r="D127" s="108">
        <v>4570</v>
      </c>
      <c r="E127" s="108">
        <v>0</v>
      </c>
      <c r="F127" s="108">
        <v>0</v>
      </c>
      <c r="G127" s="108">
        <v>0</v>
      </c>
      <c r="H127" s="108">
        <f t="shared" si="60"/>
        <v>4570</v>
      </c>
      <c r="I127" s="108">
        <v>4570</v>
      </c>
      <c r="J127" s="108">
        <v>0</v>
      </c>
      <c r="K127" s="108">
        <v>0</v>
      </c>
      <c r="L127" s="108">
        <v>0</v>
      </c>
      <c r="M127" s="108">
        <f t="shared" si="55"/>
        <v>100</v>
      </c>
      <c r="N127" s="108">
        <f t="shared" si="54"/>
        <v>0</v>
      </c>
      <c r="O127" s="108">
        <f t="shared" si="57"/>
        <v>100</v>
      </c>
      <c r="P127" s="108">
        <f t="shared" si="58"/>
        <v>0</v>
      </c>
      <c r="Q127" s="108" t="str">
        <f t="shared" si="61"/>
        <v>-</v>
      </c>
      <c r="R127" s="108">
        <f t="shared" si="51"/>
        <v>0</v>
      </c>
      <c r="S127" s="108" t="str">
        <f t="shared" si="56"/>
        <v>-</v>
      </c>
      <c r="T127" s="108">
        <f t="shared" si="59"/>
        <v>0</v>
      </c>
      <c r="U127" s="354"/>
      <c r="V127" s="110"/>
      <c r="W127" s="351"/>
      <c r="X127" s="110"/>
    </row>
    <row r="128" spans="1:24" s="172" customFormat="1" ht="71.25" customHeight="1" outlineLevel="1" collapsed="1" x14ac:dyDescent="0.25">
      <c r="A128" s="319"/>
      <c r="B128" s="153" t="s">
        <v>719</v>
      </c>
      <c r="C128" s="154">
        <f t="shared" si="62"/>
        <v>1087.3</v>
      </c>
      <c r="D128" s="154">
        <f>D129</f>
        <v>1087.3</v>
      </c>
      <c r="E128" s="154">
        <f>E129</f>
        <v>0</v>
      </c>
      <c r="F128" s="154">
        <f>F129</f>
        <v>0</v>
      </c>
      <c r="G128" s="154">
        <f>G129</f>
        <v>0</v>
      </c>
      <c r="H128" s="320">
        <f t="shared" si="60"/>
        <v>1087.3</v>
      </c>
      <c r="I128" s="154">
        <f>I129</f>
        <v>1087.3</v>
      </c>
      <c r="J128" s="154">
        <f>J129</f>
        <v>0</v>
      </c>
      <c r="K128" s="154">
        <f>K129</f>
        <v>0</v>
      </c>
      <c r="L128" s="154">
        <f>L129</f>
        <v>0</v>
      </c>
      <c r="M128" s="154">
        <f t="shared" si="55"/>
        <v>100</v>
      </c>
      <c r="N128" s="154">
        <f t="shared" si="54"/>
        <v>0</v>
      </c>
      <c r="O128" s="154">
        <f t="shared" si="57"/>
        <v>100</v>
      </c>
      <c r="P128" s="154">
        <f t="shared" si="58"/>
        <v>0</v>
      </c>
      <c r="Q128" s="154" t="str">
        <f t="shared" si="61"/>
        <v>-</v>
      </c>
      <c r="R128" s="154">
        <f t="shared" si="51"/>
        <v>0</v>
      </c>
      <c r="S128" s="154" t="str">
        <f t="shared" si="56"/>
        <v>-</v>
      </c>
      <c r="T128" s="154">
        <f t="shared" si="59"/>
        <v>0</v>
      </c>
      <c r="U128" s="353"/>
      <c r="W128" s="351"/>
    </row>
    <row r="129" spans="1:29" s="110" customFormat="1" ht="53.25" hidden="1" customHeight="1" outlineLevel="2" x14ac:dyDescent="0.25">
      <c r="A129" s="176" t="s">
        <v>130</v>
      </c>
      <c r="B129" s="143" t="s">
        <v>666</v>
      </c>
      <c r="C129" s="135">
        <f t="shared" si="62"/>
        <v>1087.3</v>
      </c>
      <c r="D129" s="135">
        <v>1087.3</v>
      </c>
      <c r="E129" s="135">
        <v>0</v>
      </c>
      <c r="F129" s="135">
        <v>0</v>
      </c>
      <c r="G129" s="135">
        <v>0</v>
      </c>
      <c r="H129" s="135">
        <f t="shared" si="60"/>
        <v>1087.3</v>
      </c>
      <c r="I129" s="135">
        <v>1087.3</v>
      </c>
      <c r="J129" s="135">
        <v>0</v>
      </c>
      <c r="K129" s="135">
        <v>0</v>
      </c>
      <c r="L129" s="135">
        <v>0</v>
      </c>
      <c r="M129" s="135">
        <f t="shared" si="55"/>
        <v>100</v>
      </c>
      <c r="N129" s="135">
        <f t="shared" si="54"/>
        <v>0</v>
      </c>
      <c r="O129" s="135">
        <f t="shared" si="57"/>
        <v>100</v>
      </c>
      <c r="P129" s="135">
        <f t="shared" si="58"/>
        <v>0</v>
      </c>
      <c r="Q129" s="135" t="str">
        <f t="shared" si="61"/>
        <v>-</v>
      </c>
      <c r="R129" s="135">
        <f t="shared" si="51"/>
        <v>0</v>
      </c>
      <c r="S129" s="135" t="str">
        <f t="shared" si="56"/>
        <v>-</v>
      </c>
      <c r="T129" s="135">
        <f t="shared" si="59"/>
        <v>0</v>
      </c>
      <c r="U129" s="354"/>
      <c r="W129" s="364"/>
    </row>
    <row r="130" spans="1:29" s="105" customFormat="1" ht="98.25" customHeight="1" x14ac:dyDescent="0.25">
      <c r="A130" s="102">
        <v>6</v>
      </c>
      <c r="B130" s="103" t="s">
        <v>720</v>
      </c>
      <c r="C130" s="104">
        <f t="shared" ref="C130:C136" si="65">SUM(D130:F130)</f>
        <v>164183.6</v>
      </c>
      <c r="D130" s="104">
        <f>D131+D137+D142+D156+D158</f>
        <v>159475.6</v>
      </c>
      <c r="E130" s="104">
        <f>E131+E137+E142+E156+E158</f>
        <v>4708</v>
      </c>
      <c r="F130" s="104">
        <f>F131+F137+F142+F156+F158</f>
        <v>0</v>
      </c>
      <c r="G130" s="104">
        <f>G131+G137+G142+G156+G158</f>
        <v>13218.4</v>
      </c>
      <c r="H130" s="104">
        <f t="shared" ref="H130:H135" si="66">SUM(I130:K130)</f>
        <v>163921.29999999999</v>
      </c>
      <c r="I130" s="104">
        <f>I131+I137+I142+I156+I158</f>
        <v>159258.70000000001</v>
      </c>
      <c r="J130" s="104">
        <f>J131+J137+J142+J156+J158</f>
        <v>4662.6000000000004</v>
      </c>
      <c r="K130" s="104">
        <f>K131+K137+K142+K156+K158</f>
        <v>0</v>
      </c>
      <c r="L130" s="104">
        <f>L131+L137+L142+L156+L158</f>
        <v>12219.2</v>
      </c>
      <c r="M130" s="104">
        <f t="shared" si="55"/>
        <v>99.8</v>
      </c>
      <c r="N130" s="104">
        <f t="shared" si="54"/>
        <v>262.3</v>
      </c>
      <c r="O130" s="104">
        <f t="shared" si="57"/>
        <v>99.9</v>
      </c>
      <c r="P130" s="104">
        <f t="shared" si="58"/>
        <v>216.9</v>
      </c>
      <c r="Q130" s="104">
        <f t="shared" si="61"/>
        <v>99</v>
      </c>
      <c r="R130" s="104">
        <f t="shared" si="51"/>
        <v>45.4</v>
      </c>
      <c r="S130" s="104" t="str">
        <f t="shared" si="56"/>
        <v>-</v>
      </c>
      <c r="T130" s="104">
        <f t="shared" si="59"/>
        <v>0</v>
      </c>
      <c r="U130" s="357"/>
      <c r="W130" s="351"/>
    </row>
    <row r="131" spans="1:29" s="172" customFormat="1" ht="41.25" customHeight="1" outlineLevel="1" collapsed="1" x14ac:dyDescent="0.3">
      <c r="A131" s="193"/>
      <c r="B131" s="153" t="s">
        <v>721</v>
      </c>
      <c r="C131" s="154">
        <f t="shared" si="65"/>
        <v>89118.7</v>
      </c>
      <c r="D131" s="323">
        <f>D132+D135+D136</f>
        <v>88268.7</v>
      </c>
      <c r="E131" s="323">
        <f>E132+E135+E136</f>
        <v>850</v>
      </c>
      <c r="F131" s="323">
        <f>F132+F135+F136</f>
        <v>0</v>
      </c>
      <c r="G131" s="323">
        <f>G132+G135+G136</f>
        <v>8926.4</v>
      </c>
      <c r="H131" s="154">
        <f t="shared" si="66"/>
        <v>88901.9</v>
      </c>
      <c r="I131" s="154">
        <f>I132+I135+I136</f>
        <v>88051.9</v>
      </c>
      <c r="J131" s="154">
        <f>J132+J135+J136</f>
        <v>850</v>
      </c>
      <c r="K131" s="154">
        <f>K132+K135+K136</f>
        <v>0</v>
      </c>
      <c r="L131" s="154">
        <f>L132+L135+L136</f>
        <v>8081.3</v>
      </c>
      <c r="M131" s="154">
        <f t="shared" si="55"/>
        <v>99.8</v>
      </c>
      <c r="N131" s="154">
        <f t="shared" si="54"/>
        <v>216.8</v>
      </c>
      <c r="O131" s="154">
        <f t="shared" si="57"/>
        <v>99.8</v>
      </c>
      <c r="P131" s="154">
        <f t="shared" si="58"/>
        <v>216.8</v>
      </c>
      <c r="Q131" s="154">
        <f t="shared" si="61"/>
        <v>100</v>
      </c>
      <c r="R131" s="154">
        <f t="shared" si="51"/>
        <v>0</v>
      </c>
      <c r="S131" s="154" t="str">
        <f t="shared" si="56"/>
        <v>-</v>
      </c>
      <c r="T131" s="154">
        <f t="shared" si="59"/>
        <v>0</v>
      </c>
      <c r="U131" s="358"/>
      <c r="V131" s="324"/>
      <c r="W131" s="351"/>
      <c r="X131" s="324"/>
      <c r="Y131" s="324"/>
      <c r="Z131" s="324"/>
      <c r="AA131" s="324"/>
      <c r="AB131" s="324"/>
      <c r="AC131" s="324"/>
    </row>
    <row r="132" spans="1:29" s="12" customFormat="1" ht="81" hidden="1" customHeight="1" outlineLevel="2" x14ac:dyDescent="0.25">
      <c r="A132" s="106" t="s">
        <v>103</v>
      </c>
      <c r="B132" s="114" t="s">
        <v>722</v>
      </c>
      <c r="C132" s="108">
        <f t="shared" si="65"/>
        <v>72253.2</v>
      </c>
      <c r="D132" s="108">
        <f>SUM(D133:D134)</f>
        <v>71403.199999999997</v>
      </c>
      <c r="E132" s="108">
        <f>SUM(E133:E134)</f>
        <v>850</v>
      </c>
      <c r="F132" s="108">
        <f t="shared" ref="F132:L132" si="67">SUM(F133:F134)</f>
        <v>0</v>
      </c>
      <c r="G132" s="108">
        <f t="shared" si="67"/>
        <v>7380.3</v>
      </c>
      <c r="H132" s="108">
        <f t="shared" si="66"/>
        <v>72036.399999999994</v>
      </c>
      <c r="I132" s="108">
        <f>SUM(I133:I134)</f>
        <v>71186.399999999994</v>
      </c>
      <c r="J132" s="108">
        <f>SUM(J133:J134)</f>
        <v>850</v>
      </c>
      <c r="K132" s="108">
        <f t="shared" si="67"/>
        <v>0</v>
      </c>
      <c r="L132" s="108">
        <f t="shared" si="67"/>
        <v>7380.3</v>
      </c>
      <c r="M132" s="109">
        <f t="shared" si="55"/>
        <v>99.7</v>
      </c>
      <c r="N132" s="109">
        <f t="shared" si="54"/>
        <v>216.8</v>
      </c>
      <c r="O132" s="109">
        <f t="shared" si="57"/>
        <v>99.7</v>
      </c>
      <c r="P132" s="109">
        <f t="shared" si="58"/>
        <v>216.8</v>
      </c>
      <c r="Q132" s="109">
        <f t="shared" si="61"/>
        <v>100</v>
      </c>
      <c r="R132" s="109">
        <f t="shared" si="51"/>
        <v>0</v>
      </c>
      <c r="S132" s="109" t="str">
        <f t="shared" si="56"/>
        <v>-</v>
      </c>
      <c r="T132" s="109">
        <f t="shared" si="59"/>
        <v>0</v>
      </c>
      <c r="U132" s="354"/>
      <c r="V132" s="110"/>
      <c r="W132" s="351"/>
      <c r="X132" s="110"/>
    </row>
    <row r="133" spans="1:29" s="12" customFormat="1" ht="56.25" hidden="1" customHeight="1" outlineLevel="2" x14ac:dyDescent="0.25">
      <c r="A133" s="106" t="s">
        <v>193</v>
      </c>
      <c r="B133" s="144" t="s">
        <v>723</v>
      </c>
      <c r="C133" s="108">
        <f t="shared" si="65"/>
        <v>70833.600000000006</v>
      </c>
      <c r="D133" s="108">
        <v>69983.600000000006</v>
      </c>
      <c r="E133" s="108">
        <v>850</v>
      </c>
      <c r="F133" s="108">
        <v>0</v>
      </c>
      <c r="G133" s="135">
        <v>7380.3</v>
      </c>
      <c r="H133" s="108">
        <f t="shared" si="66"/>
        <v>70833.600000000006</v>
      </c>
      <c r="I133" s="108">
        <v>69983.600000000006</v>
      </c>
      <c r="J133" s="108">
        <v>850</v>
      </c>
      <c r="K133" s="108">
        <v>0</v>
      </c>
      <c r="L133" s="135">
        <v>7380.3</v>
      </c>
      <c r="M133" s="109">
        <f t="shared" si="55"/>
        <v>100</v>
      </c>
      <c r="N133" s="109">
        <f t="shared" si="54"/>
        <v>0</v>
      </c>
      <c r="O133" s="109">
        <f t="shared" si="57"/>
        <v>100</v>
      </c>
      <c r="P133" s="109">
        <f t="shared" si="58"/>
        <v>0</v>
      </c>
      <c r="Q133" s="109">
        <f t="shared" si="61"/>
        <v>100</v>
      </c>
      <c r="R133" s="109">
        <f t="shared" si="51"/>
        <v>0</v>
      </c>
      <c r="S133" s="109" t="str">
        <f t="shared" si="56"/>
        <v>-</v>
      </c>
      <c r="T133" s="109">
        <f t="shared" si="59"/>
        <v>0</v>
      </c>
      <c r="U133" s="354"/>
      <c r="V133" s="110"/>
      <c r="W133" s="351"/>
      <c r="X133" s="110"/>
    </row>
    <row r="134" spans="1:29" s="12" customFormat="1" ht="51" hidden="1" customHeight="1" outlineLevel="2" x14ac:dyDescent="0.25">
      <c r="A134" s="106" t="s">
        <v>194</v>
      </c>
      <c r="B134" s="144" t="s">
        <v>403</v>
      </c>
      <c r="C134" s="108">
        <f t="shared" si="65"/>
        <v>1419.6</v>
      </c>
      <c r="D134" s="108">
        <v>1419.6</v>
      </c>
      <c r="E134" s="108">
        <v>0</v>
      </c>
      <c r="F134" s="108">
        <v>0</v>
      </c>
      <c r="G134" s="135">
        <v>0</v>
      </c>
      <c r="H134" s="108">
        <f t="shared" si="66"/>
        <v>1202.8</v>
      </c>
      <c r="I134" s="108">
        <v>1202.8</v>
      </c>
      <c r="J134" s="108">
        <v>0</v>
      </c>
      <c r="K134" s="108">
        <v>0</v>
      </c>
      <c r="L134" s="135">
        <v>0</v>
      </c>
      <c r="M134" s="109">
        <f t="shared" si="55"/>
        <v>84.7</v>
      </c>
      <c r="N134" s="109">
        <f t="shared" si="54"/>
        <v>216.8</v>
      </c>
      <c r="O134" s="109">
        <f t="shared" si="57"/>
        <v>84.7</v>
      </c>
      <c r="P134" s="109">
        <f t="shared" si="58"/>
        <v>216.8</v>
      </c>
      <c r="Q134" s="109" t="str">
        <f t="shared" si="61"/>
        <v>-</v>
      </c>
      <c r="R134" s="109">
        <f t="shared" si="51"/>
        <v>0</v>
      </c>
      <c r="S134" s="109" t="str">
        <f t="shared" si="56"/>
        <v>-</v>
      </c>
      <c r="T134" s="109">
        <f t="shared" si="59"/>
        <v>0</v>
      </c>
      <c r="U134" s="354"/>
      <c r="V134" s="110"/>
      <c r="W134" s="351"/>
      <c r="X134" s="110"/>
    </row>
    <row r="135" spans="1:29" s="12" customFormat="1" ht="54.75" hidden="1" customHeight="1" outlineLevel="2" x14ac:dyDescent="0.25">
      <c r="A135" s="106" t="s">
        <v>104</v>
      </c>
      <c r="B135" s="107" t="s">
        <v>724</v>
      </c>
      <c r="C135" s="108">
        <f t="shared" si="65"/>
        <v>16865.5</v>
      </c>
      <c r="D135" s="108">
        <v>16865.5</v>
      </c>
      <c r="E135" s="108">
        <v>0</v>
      </c>
      <c r="F135" s="108">
        <v>0</v>
      </c>
      <c r="G135" s="135">
        <v>1546.1</v>
      </c>
      <c r="H135" s="108">
        <f t="shared" si="66"/>
        <v>16865.5</v>
      </c>
      <c r="I135" s="108">
        <v>16865.5</v>
      </c>
      <c r="J135" s="108">
        <v>0</v>
      </c>
      <c r="K135" s="108">
        <v>0</v>
      </c>
      <c r="L135" s="135">
        <v>701</v>
      </c>
      <c r="M135" s="109">
        <f t="shared" si="55"/>
        <v>100</v>
      </c>
      <c r="N135" s="109">
        <f t="shared" si="54"/>
        <v>0</v>
      </c>
      <c r="O135" s="109">
        <f t="shared" si="57"/>
        <v>100</v>
      </c>
      <c r="P135" s="109">
        <f t="shared" si="58"/>
        <v>0</v>
      </c>
      <c r="Q135" s="109" t="str">
        <f t="shared" si="61"/>
        <v>-</v>
      </c>
      <c r="R135" s="109">
        <f t="shared" si="51"/>
        <v>0</v>
      </c>
      <c r="S135" s="109" t="str">
        <f t="shared" si="56"/>
        <v>-</v>
      </c>
      <c r="T135" s="109">
        <f t="shared" si="59"/>
        <v>0</v>
      </c>
      <c r="U135" s="354"/>
      <c r="V135" s="110"/>
      <c r="W135" s="351"/>
      <c r="X135" s="110"/>
    </row>
    <row r="136" spans="1:29" s="12" customFormat="1" ht="54.75" hidden="1" customHeight="1" outlineLevel="2" collapsed="1" x14ac:dyDescent="0.25">
      <c r="A136" s="106" t="s">
        <v>105</v>
      </c>
      <c r="B136" s="322" t="s">
        <v>668</v>
      </c>
      <c r="C136" s="108">
        <f t="shared" si="65"/>
        <v>0</v>
      </c>
      <c r="D136" s="108">
        <v>0</v>
      </c>
      <c r="E136" s="108">
        <v>0</v>
      </c>
      <c r="F136" s="108">
        <v>0</v>
      </c>
      <c r="G136" s="108">
        <v>0</v>
      </c>
      <c r="H136" s="108">
        <f t="shared" ref="H136:H141" si="68">SUM(I136:K136)</f>
        <v>0</v>
      </c>
      <c r="I136" s="108">
        <v>0</v>
      </c>
      <c r="J136" s="108">
        <v>0</v>
      </c>
      <c r="K136" s="108">
        <v>0</v>
      </c>
      <c r="L136" s="108">
        <v>0</v>
      </c>
      <c r="M136" s="109" t="str">
        <f t="shared" si="55"/>
        <v>-</v>
      </c>
      <c r="N136" s="109">
        <f t="shared" si="54"/>
        <v>0</v>
      </c>
      <c r="O136" s="109" t="str">
        <f t="shared" si="57"/>
        <v>-</v>
      </c>
      <c r="P136" s="109">
        <f t="shared" si="58"/>
        <v>0</v>
      </c>
      <c r="Q136" s="109" t="str">
        <f t="shared" si="61"/>
        <v>-</v>
      </c>
      <c r="R136" s="109">
        <f t="shared" si="51"/>
        <v>0</v>
      </c>
      <c r="S136" s="109" t="str">
        <f t="shared" si="56"/>
        <v>-</v>
      </c>
      <c r="T136" s="109">
        <f t="shared" si="59"/>
        <v>0</v>
      </c>
      <c r="U136" s="354"/>
      <c r="V136" s="110"/>
      <c r="W136" s="351"/>
      <c r="X136" s="110"/>
    </row>
    <row r="137" spans="1:29" s="172" customFormat="1" ht="60.75" customHeight="1" outlineLevel="1" collapsed="1" x14ac:dyDescent="0.25">
      <c r="A137" s="193"/>
      <c r="B137" s="153" t="s">
        <v>725</v>
      </c>
      <c r="C137" s="154">
        <f t="shared" ref="C137:C141" si="69">SUM(D137:F137)</f>
        <v>18576.400000000001</v>
      </c>
      <c r="D137" s="154">
        <f>D138+D139</f>
        <v>15617.2</v>
      </c>
      <c r="E137" s="154">
        <f>E138+E139</f>
        <v>2959.2</v>
      </c>
      <c r="F137" s="154">
        <f>F138+F139</f>
        <v>0</v>
      </c>
      <c r="G137" s="154">
        <f>SUM(G138:G141)</f>
        <v>0</v>
      </c>
      <c r="H137" s="154">
        <f t="shared" si="68"/>
        <v>18530.900000000001</v>
      </c>
      <c r="I137" s="154">
        <f>I138+I139</f>
        <v>15617.1</v>
      </c>
      <c r="J137" s="154">
        <f>J138+J139</f>
        <v>2913.8</v>
      </c>
      <c r="K137" s="154">
        <f>K138+K139</f>
        <v>0</v>
      </c>
      <c r="L137" s="154">
        <f>SUM(L138:L141)</f>
        <v>0</v>
      </c>
      <c r="M137" s="154">
        <f t="shared" si="55"/>
        <v>99.8</v>
      </c>
      <c r="N137" s="154">
        <f t="shared" si="54"/>
        <v>45.5</v>
      </c>
      <c r="O137" s="154">
        <f t="shared" si="57"/>
        <v>100</v>
      </c>
      <c r="P137" s="154">
        <f t="shared" si="58"/>
        <v>0.1</v>
      </c>
      <c r="Q137" s="154">
        <f t="shared" si="61"/>
        <v>98.5</v>
      </c>
      <c r="R137" s="154">
        <f t="shared" si="51"/>
        <v>45.4</v>
      </c>
      <c r="S137" s="154" t="str">
        <f t="shared" si="56"/>
        <v>-</v>
      </c>
      <c r="T137" s="154">
        <f t="shared" si="59"/>
        <v>0</v>
      </c>
      <c r="U137" s="353"/>
      <c r="W137" s="351"/>
    </row>
    <row r="138" spans="1:29" s="110" customFormat="1" ht="49.5" hidden="1" customHeight="1" outlineLevel="2" x14ac:dyDescent="0.25">
      <c r="A138" s="176" t="s">
        <v>113</v>
      </c>
      <c r="B138" s="272" t="s">
        <v>726</v>
      </c>
      <c r="C138" s="135">
        <f t="shared" si="69"/>
        <v>433.9</v>
      </c>
      <c r="D138" s="135">
        <v>433.9</v>
      </c>
      <c r="E138" s="135">
        <v>0</v>
      </c>
      <c r="F138" s="135">
        <v>0</v>
      </c>
      <c r="G138" s="135">
        <v>0</v>
      </c>
      <c r="H138" s="135">
        <f t="shared" si="68"/>
        <v>433.8</v>
      </c>
      <c r="I138" s="135">
        <v>433.8</v>
      </c>
      <c r="J138" s="135">
        <v>0</v>
      </c>
      <c r="K138" s="135">
        <v>0</v>
      </c>
      <c r="L138" s="135">
        <v>0</v>
      </c>
      <c r="M138" s="135">
        <f t="shared" si="55"/>
        <v>100</v>
      </c>
      <c r="N138" s="135">
        <f t="shared" si="54"/>
        <v>0.1</v>
      </c>
      <c r="O138" s="135">
        <f t="shared" si="57"/>
        <v>100</v>
      </c>
      <c r="P138" s="135">
        <f t="shared" si="58"/>
        <v>0.1</v>
      </c>
      <c r="Q138" s="135" t="str">
        <f t="shared" si="61"/>
        <v>-</v>
      </c>
      <c r="R138" s="135">
        <f t="shared" si="51"/>
        <v>0</v>
      </c>
      <c r="S138" s="135" t="str">
        <f t="shared" si="56"/>
        <v>-</v>
      </c>
      <c r="T138" s="135">
        <f t="shared" si="59"/>
        <v>0</v>
      </c>
      <c r="U138" s="354"/>
      <c r="W138" s="364"/>
    </row>
    <row r="139" spans="1:29" s="110" customFormat="1" ht="36" hidden="1" customHeight="1" outlineLevel="2" collapsed="1" x14ac:dyDescent="0.25">
      <c r="A139" s="176" t="s">
        <v>114</v>
      </c>
      <c r="B139" s="272" t="s">
        <v>727</v>
      </c>
      <c r="C139" s="135">
        <f t="shared" si="69"/>
        <v>18142.5</v>
      </c>
      <c r="D139" s="135">
        <f>D140+D141</f>
        <v>15183.3</v>
      </c>
      <c r="E139" s="135">
        <f>E140+E141</f>
        <v>2959.2</v>
      </c>
      <c r="F139" s="135">
        <f>F140+F141</f>
        <v>0</v>
      </c>
      <c r="G139" s="135">
        <f>G140+G141</f>
        <v>0</v>
      </c>
      <c r="H139" s="135">
        <f t="shared" si="68"/>
        <v>18097.099999999999</v>
      </c>
      <c r="I139" s="135">
        <f>I140+I141</f>
        <v>15183.3</v>
      </c>
      <c r="J139" s="135">
        <f>J140+J141</f>
        <v>2913.8</v>
      </c>
      <c r="K139" s="135">
        <f>K140+K141</f>
        <v>0</v>
      </c>
      <c r="L139" s="135">
        <v>0</v>
      </c>
      <c r="M139" s="135">
        <f t="shared" si="55"/>
        <v>99.7</v>
      </c>
      <c r="N139" s="135">
        <f t="shared" si="54"/>
        <v>45.4</v>
      </c>
      <c r="O139" s="135">
        <f t="shared" si="57"/>
        <v>100</v>
      </c>
      <c r="P139" s="135">
        <f t="shared" si="58"/>
        <v>0</v>
      </c>
      <c r="Q139" s="135">
        <f t="shared" si="61"/>
        <v>98.5</v>
      </c>
      <c r="R139" s="135">
        <f t="shared" si="51"/>
        <v>45.4</v>
      </c>
      <c r="S139" s="135" t="str">
        <f t="shared" si="56"/>
        <v>-</v>
      </c>
      <c r="T139" s="135">
        <f t="shared" si="59"/>
        <v>0</v>
      </c>
      <c r="U139" s="354"/>
      <c r="W139" s="364"/>
    </row>
    <row r="140" spans="1:29" s="110" customFormat="1" ht="74.25" hidden="1" customHeight="1" outlineLevel="2" x14ac:dyDescent="0.25">
      <c r="A140" s="176" t="s">
        <v>140</v>
      </c>
      <c r="B140" s="272" t="s">
        <v>728</v>
      </c>
      <c r="C140" s="135">
        <f t="shared" si="69"/>
        <v>12983.3</v>
      </c>
      <c r="D140" s="135">
        <v>12983.3</v>
      </c>
      <c r="E140" s="135">
        <v>0</v>
      </c>
      <c r="F140" s="135">
        <v>0</v>
      </c>
      <c r="G140" s="135">
        <v>0</v>
      </c>
      <c r="H140" s="135">
        <f t="shared" si="68"/>
        <v>12983.3</v>
      </c>
      <c r="I140" s="135">
        <v>12983.3</v>
      </c>
      <c r="J140" s="135">
        <v>0</v>
      </c>
      <c r="K140" s="135">
        <v>0</v>
      </c>
      <c r="L140" s="135">
        <v>0</v>
      </c>
      <c r="M140" s="135">
        <f t="shared" si="55"/>
        <v>100</v>
      </c>
      <c r="N140" s="135">
        <f t="shared" si="54"/>
        <v>0</v>
      </c>
      <c r="O140" s="135">
        <f t="shared" si="57"/>
        <v>100</v>
      </c>
      <c r="P140" s="135">
        <f t="shared" si="58"/>
        <v>0</v>
      </c>
      <c r="Q140" s="135" t="str">
        <f t="shared" si="61"/>
        <v>-</v>
      </c>
      <c r="R140" s="135">
        <f t="shared" si="51"/>
        <v>0</v>
      </c>
      <c r="S140" s="135" t="str">
        <f t="shared" si="56"/>
        <v>-</v>
      </c>
      <c r="T140" s="135">
        <f t="shared" si="59"/>
        <v>0</v>
      </c>
      <c r="U140" s="354"/>
      <c r="W140" s="364"/>
    </row>
    <row r="141" spans="1:29" s="110" customFormat="1" ht="39" hidden="1" customHeight="1" outlineLevel="2" x14ac:dyDescent="0.25">
      <c r="A141" s="176" t="s">
        <v>141</v>
      </c>
      <c r="B141" s="177" t="s">
        <v>404</v>
      </c>
      <c r="C141" s="135">
        <f t="shared" si="69"/>
        <v>5159.2</v>
      </c>
      <c r="D141" s="135">
        <v>2200</v>
      </c>
      <c r="E141" s="135">
        <v>2959.2</v>
      </c>
      <c r="F141" s="135">
        <v>0</v>
      </c>
      <c r="G141" s="135">
        <v>0</v>
      </c>
      <c r="H141" s="135">
        <f t="shared" si="68"/>
        <v>5113.8</v>
      </c>
      <c r="I141" s="135">
        <v>2200</v>
      </c>
      <c r="J141" s="135">
        <v>2913.8</v>
      </c>
      <c r="K141" s="135">
        <v>0</v>
      </c>
      <c r="L141" s="135">
        <v>0</v>
      </c>
      <c r="M141" s="135">
        <f t="shared" si="55"/>
        <v>99.1</v>
      </c>
      <c r="N141" s="135">
        <f t="shared" si="54"/>
        <v>45.4</v>
      </c>
      <c r="O141" s="135">
        <f t="shared" si="57"/>
        <v>100</v>
      </c>
      <c r="P141" s="135">
        <f t="shared" si="58"/>
        <v>0</v>
      </c>
      <c r="Q141" s="135">
        <f t="shared" si="61"/>
        <v>98.5</v>
      </c>
      <c r="R141" s="135">
        <f t="shared" si="51"/>
        <v>45.4</v>
      </c>
      <c r="S141" s="135" t="str">
        <f t="shared" si="56"/>
        <v>-</v>
      </c>
      <c r="T141" s="135">
        <f t="shared" si="59"/>
        <v>0</v>
      </c>
      <c r="U141" s="354"/>
      <c r="W141" s="364"/>
    </row>
    <row r="142" spans="1:29" s="172" customFormat="1" ht="46.5" customHeight="1" outlineLevel="1" collapsed="1" x14ac:dyDescent="0.25">
      <c r="A142" s="193"/>
      <c r="B142" s="153" t="s">
        <v>729</v>
      </c>
      <c r="C142" s="154">
        <f t="shared" si="62"/>
        <v>39812.800000000003</v>
      </c>
      <c r="D142" s="154">
        <f>D143+D150+D154</f>
        <v>38914</v>
      </c>
      <c r="E142" s="154">
        <f>E143+E150</f>
        <v>898.8</v>
      </c>
      <c r="F142" s="154">
        <f>F143+F150</f>
        <v>0</v>
      </c>
      <c r="G142" s="154">
        <f>G143+G150</f>
        <v>4292</v>
      </c>
      <c r="H142" s="154">
        <f t="shared" ref="H142:H159" si="70">SUM(I142:K142)</f>
        <v>39812.800000000003</v>
      </c>
      <c r="I142" s="154">
        <f>I143+I150+I154</f>
        <v>38914</v>
      </c>
      <c r="J142" s="154">
        <f>J143+J150+J154</f>
        <v>898.8</v>
      </c>
      <c r="K142" s="154">
        <f>K143+K150+K154</f>
        <v>0</v>
      </c>
      <c r="L142" s="154">
        <f>L143+L150+L154</f>
        <v>4137.8999999999996</v>
      </c>
      <c r="M142" s="154">
        <f t="shared" si="55"/>
        <v>100</v>
      </c>
      <c r="N142" s="154">
        <f t="shared" si="54"/>
        <v>0</v>
      </c>
      <c r="O142" s="154">
        <f t="shared" si="57"/>
        <v>100</v>
      </c>
      <c r="P142" s="154">
        <f t="shared" si="58"/>
        <v>0</v>
      </c>
      <c r="Q142" s="154">
        <f t="shared" si="61"/>
        <v>100</v>
      </c>
      <c r="R142" s="154">
        <f t="shared" si="51"/>
        <v>0</v>
      </c>
      <c r="S142" s="154" t="str">
        <f t="shared" si="56"/>
        <v>-</v>
      </c>
      <c r="T142" s="154">
        <f t="shared" si="59"/>
        <v>0</v>
      </c>
      <c r="U142" s="353"/>
      <c r="W142" s="351"/>
    </row>
    <row r="143" spans="1:29" s="12" customFormat="1" ht="56.25" hidden="1" customHeight="1" outlineLevel="2" x14ac:dyDescent="0.25">
      <c r="A143" s="106" t="s">
        <v>116</v>
      </c>
      <c r="B143" s="144" t="s">
        <v>730</v>
      </c>
      <c r="C143" s="108">
        <f t="shared" si="62"/>
        <v>37232.699999999997</v>
      </c>
      <c r="D143" s="108">
        <f>SUM(D144:D149)</f>
        <v>36333.9</v>
      </c>
      <c r="E143" s="108">
        <f>SUM(E144:E149)</f>
        <v>898.8</v>
      </c>
      <c r="F143" s="108">
        <f>SUM(F145:F149)</f>
        <v>0</v>
      </c>
      <c r="G143" s="108">
        <f>SUM(G145:G149)</f>
        <v>4292</v>
      </c>
      <c r="H143" s="108">
        <f t="shared" ref="H143:H149" si="71">SUM(I143:K143)</f>
        <v>37232.699999999997</v>
      </c>
      <c r="I143" s="108">
        <f>SUM(I144:I149)</f>
        <v>36333.9</v>
      </c>
      <c r="J143" s="108">
        <f>SUM(J144:J149)</f>
        <v>898.8</v>
      </c>
      <c r="K143" s="108">
        <f>SUM(K145:K149)</f>
        <v>0</v>
      </c>
      <c r="L143" s="108">
        <f>SUM(L145:L149)</f>
        <v>4137.8999999999996</v>
      </c>
      <c r="M143" s="109">
        <f t="shared" si="55"/>
        <v>100</v>
      </c>
      <c r="N143" s="109">
        <f t="shared" si="54"/>
        <v>0</v>
      </c>
      <c r="O143" s="109">
        <f t="shared" si="57"/>
        <v>100</v>
      </c>
      <c r="P143" s="109">
        <f t="shared" si="58"/>
        <v>0</v>
      </c>
      <c r="Q143" s="135">
        <f t="shared" si="61"/>
        <v>100</v>
      </c>
      <c r="R143" s="135">
        <f t="shared" si="51"/>
        <v>0</v>
      </c>
      <c r="S143" s="109" t="str">
        <f t="shared" si="56"/>
        <v>-</v>
      </c>
      <c r="T143" s="109">
        <f t="shared" si="59"/>
        <v>0</v>
      </c>
      <c r="U143" s="354"/>
      <c r="V143" s="110"/>
      <c r="W143" s="351"/>
      <c r="X143" s="110"/>
    </row>
    <row r="144" spans="1:29" s="12" customFormat="1" ht="69.75" hidden="1" customHeight="1" outlineLevel="2" x14ac:dyDescent="0.25">
      <c r="A144" s="106" t="s">
        <v>325</v>
      </c>
      <c r="B144" s="144" t="s">
        <v>405</v>
      </c>
      <c r="C144" s="108">
        <f t="shared" ref="C144:C149" si="72">SUM(D144:F144)</f>
        <v>798.8</v>
      </c>
      <c r="D144" s="108">
        <v>0</v>
      </c>
      <c r="E144" s="108">
        <v>798.8</v>
      </c>
      <c r="F144" s="108">
        <v>0</v>
      </c>
      <c r="G144" s="108">
        <v>0</v>
      </c>
      <c r="H144" s="108">
        <f t="shared" si="71"/>
        <v>798.8</v>
      </c>
      <c r="I144" s="108">
        <v>0</v>
      </c>
      <c r="J144" s="108">
        <v>798.8</v>
      </c>
      <c r="K144" s="108">
        <v>0</v>
      </c>
      <c r="L144" s="108">
        <v>0</v>
      </c>
      <c r="M144" s="309">
        <f t="shared" si="55"/>
        <v>100</v>
      </c>
      <c r="N144" s="109">
        <f t="shared" si="54"/>
        <v>0</v>
      </c>
      <c r="O144" s="109" t="str">
        <f t="shared" si="57"/>
        <v>-</v>
      </c>
      <c r="P144" s="109">
        <f t="shared" si="58"/>
        <v>0</v>
      </c>
      <c r="Q144" s="135">
        <f t="shared" si="61"/>
        <v>100</v>
      </c>
      <c r="R144" s="135">
        <f t="shared" si="51"/>
        <v>0</v>
      </c>
      <c r="S144" s="109" t="str">
        <f t="shared" si="56"/>
        <v>-</v>
      </c>
      <c r="T144" s="109">
        <f t="shared" si="59"/>
        <v>0</v>
      </c>
      <c r="U144" s="354"/>
      <c r="V144" s="110"/>
      <c r="W144" s="351"/>
      <c r="X144" s="110"/>
    </row>
    <row r="145" spans="1:24" s="12" customFormat="1" ht="111.75" hidden="1" customHeight="1" outlineLevel="2" x14ac:dyDescent="0.25">
      <c r="A145" s="106" t="s">
        <v>327</v>
      </c>
      <c r="B145" s="144" t="s">
        <v>406</v>
      </c>
      <c r="C145" s="108">
        <f t="shared" si="72"/>
        <v>0</v>
      </c>
      <c r="D145" s="108">
        <v>0</v>
      </c>
      <c r="E145" s="108">
        <v>0</v>
      </c>
      <c r="F145" s="108">
        <v>0</v>
      </c>
      <c r="G145" s="108">
        <v>0</v>
      </c>
      <c r="H145" s="108">
        <f t="shared" si="71"/>
        <v>0</v>
      </c>
      <c r="I145" s="108">
        <v>0</v>
      </c>
      <c r="J145" s="108">
        <v>0</v>
      </c>
      <c r="K145" s="108">
        <v>0</v>
      </c>
      <c r="L145" s="108">
        <v>0</v>
      </c>
      <c r="M145" s="109" t="str">
        <f t="shared" si="55"/>
        <v>-</v>
      </c>
      <c r="N145" s="109">
        <f t="shared" si="54"/>
        <v>0</v>
      </c>
      <c r="O145" s="109" t="str">
        <f t="shared" si="57"/>
        <v>-</v>
      </c>
      <c r="P145" s="109">
        <f t="shared" si="58"/>
        <v>0</v>
      </c>
      <c r="Q145" s="109" t="str">
        <f t="shared" si="61"/>
        <v>-</v>
      </c>
      <c r="R145" s="109">
        <f t="shared" si="51"/>
        <v>0</v>
      </c>
      <c r="S145" s="109" t="str">
        <f t="shared" si="56"/>
        <v>-</v>
      </c>
      <c r="T145" s="109">
        <f t="shared" si="59"/>
        <v>0</v>
      </c>
      <c r="U145" s="354"/>
      <c r="V145" s="110"/>
      <c r="W145" s="351"/>
      <c r="X145" s="110"/>
    </row>
    <row r="146" spans="1:24" s="12" customFormat="1" ht="99" hidden="1" customHeight="1" outlineLevel="2" x14ac:dyDescent="0.25">
      <c r="A146" s="106" t="s">
        <v>409</v>
      </c>
      <c r="B146" s="144" t="s">
        <v>407</v>
      </c>
      <c r="C146" s="108">
        <f t="shared" si="72"/>
        <v>0</v>
      </c>
      <c r="D146" s="108">
        <v>0</v>
      </c>
      <c r="E146" s="108">
        <v>0</v>
      </c>
      <c r="F146" s="108">
        <v>0</v>
      </c>
      <c r="G146" s="108">
        <v>0</v>
      </c>
      <c r="H146" s="108">
        <f t="shared" si="71"/>
        <v>0</v>
      </c>
      <c r="I146" s="108">
        <v>0</v>
      </c>
      <c r="J146" s="108">
        <v>0</v>
      </c>
      <c r="K146" s="108">
        <v>0</v>
      </c>
      <c r="L146" s="108">
        <v>0</v>
      </c>
      <c r="M146" s="309" t="str">
        <f t="shared" si="55"/>
        <v>-</v>
      </c>
      <c r="N146" s="109">
        <f t="shared" si="54"/>
        <v>0</v>
      </c>
      <c r="O146" s="109" t="str">
        <f t="shared" si="57"/>
        <v>-</v>
      </c>
      <c r="P146" s="109">
        <f t="shared" si="58"/>
        <v>0</v>
      </c>
      <c r="Q146" s="109" t="str">
        <f t="shared" si="61"/>
        <v>-</v>
      </c>
      <c r="R146" s="109">
        <f t="shared" si="51"/>
        <v>0</v>
      </c>
      <c r="S146" s="109" t="str">
        <f t="shared" si="56"/>
        <v>-</v>
      </c>
      <c r="T146" s="109">
        <f t="shared" si="59"/>
        <v>0</v>
      </c>
      <c r="U146" s="354"/>
      <c r="V146" s="110"/>
      <c r="W146" s="351"/>
      <c r="X146" s="110"/>
    </row>
    <row r="147" spans="1:24" s="12" customFormat="1" ht="45.75" hidden="1" customHeight="1" outlineLevel="2" x14ac:dyDescent="0.25">
      <c r="A147" s="106" t="s">
        <v>410</v>
      </c>
      <c r="B147" s="144" t="s">
        <v>731</v>
      </c>
      <c r="C147" s="108">
        <f t="shared" si="72"/>
        <v>102.2</v>
      </c>
      <c r="D147" s="108">
        <v>102.2</v>
      </c>
      <c r="E147" s="108"/>
      <c r="F147" s="108"/>
      <c r="G147" s="108"/>
      <c r="H147" s="108">
        <f t="shared" si="71"/>
        <v>102.2</v>
      </c>
      <c r="I147" s="108">
        <v>102.2</v>
      </c>
      <c r="J147" s="108"/>
      <c r="K147" s="108"/>
      <c r="L147" s="108"/>
      <c r="M147" s="309">
        <f t="shared" si="55"/>
        <v>100</v>
      </c>
      <c r="N147" s="109">
        <f t="shared" si="54"/>
        <v>0</v>
      </c>
      <c r="O147" s="109">
        <f t="shared" si="57"/>
        <v>100</v>
      </c>
      <c r="P147" s="109">
        <f t="shared" si="58"/>
        <v>0</v>
      </c>
      <c r="Q147" s="109" t="str">
        <f t="shared" si="61"/>
        <v>-</v>
      </c>
      <c r="R147" s="109">
        <f t="shared" si="51"/>
        <v>0</v>
      </c>
      <c r="S147" s="109" t="str">
        <f t="shared" si="56"/>
        <v>-</v>
      </c>
      <c r="T147" s="109">
        <f t="shared" si="59"/>
        <v>0</v>
      </c>
      <c r="U147" s="354"/>
      <c r="V147" s="110"/>
      <c r="W147" s="351"/>
      <c r="X147" s="110"/>
    </row>
    <row r="148" spans="1:24" s="12" customFormat="1" ht="57" hidden="1" customHeight="1" outlineLevel="2" x14ac:dyDescent="0.25">
      <c r="A148" s="106" t="s">
        <v>411</v>
      </c>
      <c r="B148" s="144" t="s">
        <v>408</v>
      </c>
      <c r="C148" s="108">
        <f t="shared" si="72"/>
        <v>0</v>
      </c>
      <c r="D148" s="108">
        <v>0</v>
      </c>
      <c r="E148" s="108"/>
      <c r="F148" s="108"/>
      <c r="G148" s="108"/>
      <c r="H148" s="108">
        <f t="shared" si="71"/>
        <v>0</v>
      </c>
      <c r="I148" s="108">
        <v>0</v>
      </c>
      <c r="J148" s="108"/>
      <c r="K148" s="108"/>
      <c r="L148" s="108"/>
      <c r="M148" s="309" t="str">
        <f t="shared" si="55"/>
        <v>-</v>
      </c>
      <c r="N148" s="109">
        <f t="shared" si="54"/>
        <v>0</v>
      </c>
      <c r="O148" s="109" t="str">
        <f t="shared" si="57"/>
        <v>-</v>
      </c>
      <c r="P148" s="109">
        <f t="shared" si="58"/>
        <v>0</v>
      </c>
      <c r="Q148" s="109" t="str">
        <f t="shared" si="61"/>
        <v>-</v>
      </c>
      <c r="R148" s="109">
        <f t="shared" si="51"/>
        <v>0</v>
      </c>
      <c r="S148" s="109" t="str">
        <f t="shared" si="56"/>
        <v>-</v>
      </c>
      <c r="T148" s="109">
        <f t="shared" si="59"/>
        <v>0</v>
      </c>
      <c r="U148" s="354"/>
      <c r="V148" s="110"/>
      <c r="W148" s="351"/>
      <c r="X148" s="110"/>
    </row>
    <row r="149" spans="1:24" s="12" customFormat="1" ht="76.5" hidden="1" customHeight="1" outlineLevel="2" x14ac:dyDescent="0.25">
      <c r="A149" s="106" t="s">
        <v>412</v>
      </c>
      <c r="B149" s="222" t="s">
        <v>732</v>
      </c>
      <c r="C149" s="108">
        <f t="shared" si="72"/>
        <v>36331.699999999997</v>
      </c>
      <c r="D149" s="108">
        <v>36231.699999999997</v>
      </c>
      <c r="E149" s="108">
        <v>100</v>
      </c>
      <c r="F149" s="108"/>
      <c r="G149" s="108">
        <v>4292</v>
      </c>
      <c r="H149" s="108">
        <f t="shared" si="71"/>
        <v>36331.699999999997</v>
      </c>
      <c r="I149" s="108">
        <v>36231.699999999997</v>
      </c>
      <c r="J149" s="108">
        <v>100</v>
      </c>
      <c r="K149" s="108"/>
      <c r="L149" s="108">
        <v>4137.8999999999996</v>
      </c>
      <c r="M149" s="309">
        <f t="shared" si="55"/>
        <v>100</v>
      </c>
      <c r="N149" s="109">
        <f t="shared" si="54"/>
        <v>0</v>
      </c>
      <c r="O149" s="109">
        <f t="shared" si="57"/>
        <v>100</v>
      </c>
      <c r="P149" s="109">
        <f t="shared" si="58"/>
        <v>0</v>
      </c>
      <c r="Q149" s="109">
        <f t="shared" si="61"/>
        <v>100</v>
      </c>
      <c r="R149" s="109">
        <f>E149-J149</f>
        <v>0</v>
      </c>
      <c r="S149" s="109" t="str">
        <f t="shared" si="56"/>
        <v>-</v>
      </c>
      <c r="T149" s="109">
        <f t="shared" si="59"/>
        <v>0</v>
      </c>
      <c r="U149" s="354"/>
      <c r="V149" s="110"/>
      <c r="W149" s="351"/>
      <c r="X149" s="110"/>
    </row>
    <row r="150" spans="1:24" s="12" customFormat="1" ht="60" hidden="1" customHeight="1" outlineLevel="2" x14ac:dyDescent="0.25">
      <c r="A150" s="106" t="s">
        <v>117</v>
      </c>
      <c r="B150" s="144" t="s">
        <v>733</v>
      </c>
      <c r="C150" s="108">
        <f t="shared" si="62"/>
        <v>0.1</v>
      </c>
      <c r="D150" s="108">
        <f>D151+D152+D153</f>
        <v>0.1</v>
      </c>
      <c r="E150" s="108">
        <f>E151+E152+E153</f>
        <v>0</v>
      </c>
      <c r="F150" s="108">
        <f>F151+F152+F153</f>
        <v>0</v>
      </c>
      <c r="G150" s="108">
        <f>G151+G152+G153</f>
        <v>0</v>
      </c>
      <c r="H150" s="108">
        <f t="shared" si="70"/>
        <v>0.1</v>
      </c>
      <c r="I150" s="108">
        <f>I151+I152+I153</f>
        <v>0.1</v>
      </c>
      <c r="J150" s="108">
        <f>J151+J152+J153</f>
        <v>0</v>
      </c>
      <c r="K150" s="108">
        <f>K151+K152+K153</f>
        <v>0</v>
      </c>
      <c r="L150" s="108">
        <f>L151+L152+L153</f>
        <v>0</v>
      </c>
      <c r="M150" s="309">
        <f t="shared" si="55"/>
        <v>100</v>
      </c>
      <c r="N150" s="109">
        <f t="shared" ref="N150:N157" si="73">C150-H150</f>
        <v>0</v>
      </c>
      <c r="O150" s="109">
        <f t="shared" si="57"/>
        <v>100</v>
      </c>
      <c r="P150" s="109">
        <f t="shared" si="58"/>
        <v>0</v>
      </c>
      <c r="Q150" s="109" t="str">
        <f t="shared" si="61"/>
        <v>-</v>
      </c>
      <c r="R150" s="109">
        <f t="shared" ref="R150:R159" si="74">E150-J150</f>
        <v>0</v>
      </c>
      <c r="S150" s="109" t="str">
        <f t="shared" si="56"/>
        <v>-</v>
      </c>
      <c r="T150" s="109">
        <f t="shared" si="59"/>
        <v>0</v>
      </c>
      <c r="U150" s="354"/>
      <c r="V150" s="110"/>
      <c r="W150" s="351"/>
      <c r="X150" s="110"/>
    </row>
    <row r="151" spans="1:24" s="12" customFormat="1" ht="72.75" hidden="1" customHeight="1" outlineLevel="2" x14ac:dyDescent="0.25">
      <c r="A151" s="106" t="s">
        <v>202</v>
      </c>
      <c r="B151" s="150" t="s">
        <v>413</v>
      </c>
      <c r="C151" s="108">
        <f t="shared" si="62"/>
        <v>0</v>
      </c>
      <c r="D151" s="108">
        <v>0</v>
      </c>
      <c r="E151" s="108">
        <v>0</v>
      </c>
      <c r="F151" s="108">
        <v>0</v>
      </c>
      <c r="G151" s="108">
        <v>0</v>
      </c>
      <c r="H151" s="108">
        <f t="shared" si="70"/>
        <v>0</v>
      </c>
      <c r="I151" s="108">
        <v>0</v>
      </c>
      <c r="J151" s="108">
        <v>0</v>
      </c>
      <c r="K151" s="108">
        <v>0</v>
      </c>
      <c r="L151" s="108">
        <v>0</v>
      </c>
      <c r="M151" s="309" t="str">
        <f t="shared" si="55"/>
        <v>-</v>
      </c>
      <c r="N151" s="109">
        <f t="shared" si="73"/>
        <v>0</v>
      </c>
      <c r="O151" s="109" t="str">
        <f t="shared" si="57"/>
        <v>-</v>
      </c>
      <c r="P151" s="109">
        <f t="shared" si="58"/>
        <v>0</v>
      </c>
      <c r="Q151" s="109" t="str">
        <f t="shared" si="61"/>
        <v>-</v>
      </c>
      <c r="R151" s="109">
        <f t="shared" si="74"/>
        <v>0</v>
      </c>
      <c r="S151" s="109" t="str">
        <f t="shared" si="56"/>
        <v>-</v>
      </c>
      <c r="T151" s="109">
        <f t="shared" si="59"/>
        <v>0</v>
      </c>
      <c r="U151" s="354"/>
      <c r="V151" s="110"/>
      <c r="W151" s="351"/>
      <c r="X151" s="110"/>
    </row>
    <row r="152" spans="1:24" s="12" customFormat="1" ht="92.25" hidden="1" customHeight="1" outlineLevel="2" x14ac:dyDescent="0.25">
      <c r="A152" s="106" t="s">
        <v>203</v>
      </c>
      <c r="B152" s="150" t="s">
        <v>414</v>
      </c>
      <c r="C152" s="108">
        <f t="shared" si="62"/>
        <v>0</v>
      </c>
      <c r="D152" s="108">
        <v>0</v>
      </c>
      <c r="E152" s="108">
        <v>0</v>
      </c>
      <c r="F152" s="108">
        <v>0</v>
      </c>
      <c r="G152" s="108">
        <v>0</v>
      </c>
      <c r="H152" s="108">
        <f t="shared" si="70"/>
        <v>0</v>
      </c>
      <c r="I152" s="108">
        <v>0</v>
      </c>
      <c r="J152" s="108">
        <v>0</v>
      </c>
      <c r="K152" s="108">
        <v>0</v>
      </c>
      <c r="L152" s="108">
        <v>0</v>
      </c>
      <c r="M152" s="309" t="str">
        <f t="shared" si="55"/>
        <v>-</v>
      </c>
      <c r="N152" s="109">
        <f>C152-H152</f>
        <v>0</v>
      </c>
      <c r="O152" s="109" t="str">
        <f t="shared" si="57"/>
        <v>-</v>
      </c>
      <c r="P152" s="109">
        <f t="shared" si="58"/>
        <v>0</v>
      </c>
      <c r="Q152" s="109"/>
      <c r="R152" s="109"/>
      <c r="S152" s="109"/>
      <c r="T152" s="109"/>
      <c r="U152" s="354"/>
      <c r="V152" s="110"/>
      <c r="W152" s="351"/>
      <c r="X152" s="110"/>
    </row>
    <row r="153" spans="1:24" s="12" customFormat="1" ht="90" hidden="1" customHeight="1" outlineLevel="2" x14ac:dyDescent="0.25">
      <c r="A153" s="106" t="s">
        <v>204</v>
      </c>
      <c r="B153" s="150" t="s">
        <v>415</v>
      </c>
      <c r="C153" s="108">
        <f t="shared" si="62"/>
        <v>0.1</v>
      </c>
      <c r="D153" s="108">
        <v>0.1</v>
      </c>
      <c r="E153" s="108">
        <v>0</v>
      </c>
      <c r="F153" s="108">
        <v>0</v>
      </c>
      <c r="G153" s="108">
        <v>0</v>
      </c>
      <c r="H153" s="108">
        <f t="shared" si="70"/>
        <v>0.1</v>
      </c>
      <c r="I153" s="108">
        <v>0.1</v>
      </c>
      <c r="J153" s="108">
        <v>0</v>
      </c>
      <c r="K153" s="108">
        <v>0</v>
      </c>
      <c r="L153" s="108">
        <v>0</v>
      </c>
      <c r="M153" s="309">
        <f t="shared" si="55"/>
        <v>100</v>
      </c>
      <c r="N153" s="109">
        <f t="shared" si="73"/>
        <v>0</v>
      </c>
      <c r="O153" s="109">
        <f t="shared" si="57"/>
        <v>100</v>
      </c>
      <c r="P153" s="109">
        <f t="shared" si="58"/>
        <v>0</v>
      </c>
      <c r="Q153" s="109"/>
      <c r="R153" s="109"/>
      <c r="S153" s="109"/>
      <c r="T153" s="109"/>
      <c r="U153" s="354"/>
      <c r="V153" s="110"/>
      <c r="W153" s="351"/>
      <c r="X153" s="110"/>
    </row>
    <row r="154" spans="1:24" s="12" customFormat="1" ht="41.25" hidden="1" customHeight="1" outlineLevel="2" collapsed="1" x14ac:dyDescent="0.25">
      <c r="A154" s="106" t="s">
        <v>118</v>
      </c>
      <c r="B154" s="144" t="s">
        <v>669</v>
      </c>
      <c r="C154" s="108">
        <f t="shared" si="62"/>
        <v>2580</v>
      </c>
      <c r="D154" s="108">
        <v>2580</v>
      </c>
      <c r="E154" s="108">
        <f>E155</f>
        <v>0</v>
      </c>
      <c r="F154" s="108">
        <f>F155</f>
        <v>0</v>
      </c>
      <c r="G154" s="108">
        <f>G155</f>
        <v>0</v>
      </c>
      <c r="H154" s="108">
        <f t="shared" si="70"/>
        <v>2580</v>
      </c>
      <c r="I154" s="108">
        <v>2580</v>
      </c>
      <c r="J154" s="108">
        <f>J155</f>
        <v>0</v>
      </c>
      <c r="K154" s="108">
        <f>K155</f>
        <v>0</v>
      </c>
      <c r="L154" s="108">
        <f>L155</f>
        <v>0</v>
      </c>
      <c r="M154" s="309">
        <f t="shared" si="55"/>
        <v>100</v>
      </c>
      <c r="N154" s="109">
        <f t="shared" si="73"/>
        <v>0</v>
      </c>
      <c r="O154" s="109">
        <f t="shared" si="57"/>
        <v>100</v>
      </c>
      <c r="P154" s="109">
        <f t="shared" si="58"/>
        <v>0</v>
      </c>
      <c r="Q154" s="109" t="str">
        <f t="shared" si="61"/>
        <v>-</v>
      </c>
      <c r="R154" s="109">
        <f t="shared" si="74"/>
        <v>0</v>
      </c>
      <c r="S154" s="109" t="str">
        <f t="shared" si="56"/>
        <v>-</v>
      </c>
      <c r="T154" s="109">
        <f t="shared" si="59"/>
        <v>0</v>
      </c>
      <c r="U154" s="354"/>
      <c r="V154" s="110"/>
      <c r="W154" s="351"/>
      <c r="X154" s="110"/>
    </row>
    <row r="155" spans="1:24" s="12" customFormat="1" ht="41.25" hidden="1" customHeight="1" outlineLevel="2" x14ac:dyDescent="0.25">
      <c r="A155" s="106" t="s">
        <v>416</v>
      </c>
      <c r="B155" s="150" t="s">
        <v>734</v>
      </c>
      <c r="C155" s="108">
        <f t="shared" si="62"/>
        <v>1000</v>
      </c>
      <c r="D155" s="108">
        <v>1000</v>
      </c>
      <c r="E155" s="108">
        <v>0</v>
      </c>
      <c r="F155" s="108">
        <v>0</v>
      </c>
      <c r="G155" s="108">
        <v>0</v>
      </c>
      <c r="H155" s="108">
        <f t="shared" si="70"/>
        <v>1000</v>
      </c>
      <c r="I155" s="108">
        <v>1000</v>
      </c>
      <c r="J155" s="108">
        <v>0</v>
      </c>
      <c r="K155" s="108">
        <v>0</v>
      </c>
      <c r="L155" s="108">
        <v>0</v>
      </c>
      <c r="M155" s="309">
        <f t="shared" si="55"/>
        <v>100</v>
      </c>
      <c r="N155" s="109">
        <f t="shared" si="73"/>
        <v>0</v>
      </c>
      <c r="O155" s="109">
        <f t="shared" si="57"/>
        <v>100</v>
      </c>
      <c r="P155" s="109">
        <f t="shared" si="58"/>
        <v>0</v>
      </c>
      <c r="Q155" s="109" t="str">
        <f t="shared" si="61"/>
        <v>-</v>
      </c>
      <c r="R155" s="109">
        <f t="shared" si="74"/>
        <v>0</v>
      </c>
      <c r="S155" s="109" t="str">
        <f t="shared" si="56"/>
        <v>-</v>
      </c>
      <c r="T155" s="109">
        <f t="shared" si="59"/>
        <v>0</v>
      </c>
      <c r="U155" s="354"/>
      <c r="V155" s="110"/>
      <c r="W155" s="351"/>
      <c r="X155" s="110"/>
    </row>
    <row r="156" spans="1:24" s="172" customFormat="1" ht="41.25" customHeight="1" outlineLevel="1" collapsed="1" x14ac:dyDescent="0.25">
      <c r="A156" s="193"/>
      <c r="B156" s="153" t="s">
        <v>735</v>
      </c>
      <c r="C156" s="154">
        <f t="shared" si="62"/>
        <v>16675.7</v>
      </c>
      <c r="D156" s="154">
        <f>D157</f>
        <v>16675.7</v>
      </c>
      <c r="E156" s="154">
        <f>E157</f>
        <v>0</v>
      </c>
      <c r="F156" s="154">
        <f>F157</f>
        <v>0</v>
      </c>
      <c r="G156" s="154">
        <f>G157</f>
        <v>0</v>
      </c>
      <c r="H156" s="154">
        <f t="shared" si="70"/>
        <v>16675.7</v>
      </c>
      <c r="I156" s="154">
        <f>I157</f>
        <v>16675.7</v>
      </c>
      <c r="J156" s="154">
        <f>J157</f>
        <v>0</v>
      </c>
      <c r="K156" s="154">
        <f>K157</f>
        <v>0</v>
      </c>
      <c r="L156" s="154">
        <f>L157</f>
        <v>0</v>
      </c>
      <c r="M156" s="154">
        <f t="shared" si="55"/>
        <v>100</v>
      </c>
      <c r="N156" s="154">
        <f t="shared" si="73"/>
        <v>0</v>
      </c>
      <c r="O156" s="154">
        <f t="shared" si="57"/>
        <v>100</v>
      </c>
      <c r="P156" s="154">
        <f t="shared" si="58"/>
        <v>0</v>
      </c>
      <c r="Q156" s="154" t="str">
        <f t="shared" si="61"/>
        <v>-</v>
      </c>
      <c r="R156" s="154">
        <f t="shared" si="74"/>
        <v>0</v>
      </c>
      <c r="S156" s="154" t="str">
        <f t="shared" si="56"/>
        <v>-</v>
      </c>
      <c r="T156" s="154">
        <f t="shared" si="59"/>
        <v>0</v>
      </c>
      <c r="U156" s="353"/>
      <c r="W156" s="351"/>
    </row>
    <row r="157" spans="1:24" s="64" customFormat="1" ht="63.75" hidden="1" customHeight="1" outlineLevel="2" x14ac:dyDescent="0.25">
      <c r="A157" s="106" t="s">
        <v>127</v>
      </c>
      <c r="B157" s="144" t="s">
        <v>736</v>
      </c>
      <c r="C157" s="108">
        <f t="shared" si="62"/>
        <v>16675.7</v>
      </c>
      <c r="D157" s="108">
        <v>16675.7</v>
      </c>
      <c r="E157" s="108">
        <v>0</v>
      </c>
      <c r="F157" s="108">
        <v>0</v>
      </c>
      <c r="G157" s="108">
        <v>0</v>
      </c>
      <c r="H157" s="108">
        <f t="shared" si="70"/>
        <v>16675.7</v>
      </c>
      <c r="I157" s="108">
        <v>16675.7</v>
      </c>
      <c r="J157" s="108">
        <v>0</v>
      </c>
      <c r="K157" s="108">
        <v>0</v>
      </c>
      <c r="L157" s="108">
        <v>0</v>
      </c>
      <c r="M157" s="309">
        <f t="shared" si="55"/>
        <v>100</v>
      </c>
      <c r="N157" s="109">
        <f t="shared" si="73"/>
        <v>0</v>
      </c>
      <c r="O157" s="109">
        <f t="shared" si="57"/>
        <v>100</v>
      </c>
      <c r="P157" s="109">
        <f t="shared" si="58"/>
        <v>0</v>
      </c>
      <c r="Q157" s="109" t="str">
        <f t="shared" si="61"/>
        <v>-</v>
      </c>
      <c r="R157" s="109">
        <f t="shared" si="74"/>
        <v>0</v>
      </c>
      <c r="S157" s="109" t="str">
        <f t="shared" si="56"/>
        <v>-</v>
      </c>
      <c r="T157" s="109">
        <f t="shared" si="59"/>
        <v>0</v>
      </c>
      <c r="U157" s="354"/>
      <c r="V157" s="63"/>
      <c r="W157" s="351"/>
      <c r="X157" s="63"/>
    </row>
    <row r="158" spans="1:24" s="156" customFormat="1" ht="69.75" customHeight="1" outlineLevel="1" collapsed="1" x14ac:dyDescent="0.25">
      <c r="A158" s="321"/>
      <c r="B158" s="153" t="s">
        <v>737</v>
      </c>
      <c r="C158" s="320">
        <f t="shared" si="62"/>
        <v>0</v>
      </c>
      <c r="D158" s="154">
        <v>0</v>
      </c>
      <c r="E158" s="154">
        <v>0</v>
      </c>
      <c r="F158" s="154">
        <v>0</v>
      </c>
      <c r="G158" s="154">
        <v>0</v>
      </c>
      <c r="H158" s="320">
        <f t="shared" si="70"/>
        <v>0</v>
      </c>
      <c r="I158" s="154">
        <v>0</v>
      </c>
      <c r="J158" s="154"/>
      <c r="K158" s="154"/>
      <c r="L158" s="154"/>
      <c r="M158" s="154"/>
      <c r="N158" s="154"/>
      <c r="O158" s="154" t="str">
        <f t="shared" si="57"/>
        <v>-</v>
      </c>
      <c r="P158" s="154">
        <f t="shared" si="58"/>
        <v>0</v>
      </c>
      <c r="Q158" s="154" t="str">
        <f t="shared" si="61"/>
        <v>-</v>
      </c>
      <c r="R158" s="154">
        <f t="shared" si="74"/>
        <v>0</v>
      </c>
      <c r="S158" s="154"/>
      <c r="T158" s="154"/>
      <c r="U158" s="353"/>
      <c r="W158" s="351"/>
    </row>
    <row r="159" spans="1:24" s="64" customFormat="1" ht="51" hidden="1" customHeight="1" outlineLevel="2" x14ac:dyDescent="0.25">
      <c r="A159" s="106" t="s">
        <v>129</v>
      </c>
      <c r="B159" s="144" t="s">
        <v>706</v>
      </c>
      <c r="C159" s="108">
        <f t="shared" si="62"/>
        <v>0</v>
      </c>
      <c r="D159" s="108">
        <v>0</v>
      </c>
      <c r="E159" s="108">
        <v>0</v>
      </c>
      <c r="F159" s="108">
        <v>0</v>
      </c>
      <c r="G159" s="108">
        <v>0</v>
      </c>
      <c r="H159" s="108">
        <f t="shared" si="70"/>
        <v>0</v>
      </c>
      <c r="I159" s="108">
        <v>0</v>
      </c>
      <c r="J159" s="108"/>
      <c r="K159" s="108"/>
      <c r="L159" s="108"/>
      <c r="M159" s="309"/>
      <c r="N159" s="109"/>
      <c r="O159" s="109" t="str">
        <f t="shared" si="57"/>
        <v>-</v>
      </c>
      <c r="P159" s="109">
        <f t="shared" si="58"/>
        <v>0</v>
      </c>
      <c r="Q159" s="109" t="str">
        <f t="shared" si="61"/>
        <v>-</v>
      </c>
      <c r="R159" s="109">
        <f t="shared" si="74"/>
        <v>0</v>
      </c>
      <c r="S159" s="109"/>
      <c r="T159" s="109"/>
      <c r="U159" s="354"/>
      <c r="V159" s="63"/>
      <c r="W159" s="351"/>
      <c r="X159" s="63"/>
    </row>
    <row r="160" spans="1:24" s="105" customFormat="1" ht="91.5" customHeight="1" x14ac:dyDescent="0.25">
      <c r="A160" s="102">
        <v>7</v>
      </c>
      <c r="B160" s="103" t="s">
        <v>738</v>
      </c>
      <c r="C160" s="104">
        <f>SUM(D160:F160)</f>
        <v>245881.7</v>
      </c>
      <c r="D160" s="104">
        <f>D161+D170+D175</f>
        <v>239056.8</v>
      </c>
      <c r="E160" s="104">
        <f>E161+E170+E175</f>
        <v>1911.8</v>
      </c>
      <c r="F160" s="104">
        <f>F161+F170+F175</f>
        <v>4913.1000000000004</v>
      </c>
      <c r="G160" s="104">
        <f>G161+G170</f>
        <v>0</v>
      </c>
      <c r="H160" s="104">
        <f>SUM(I160:K160)</f>
        <v>238409.5</v>
      </c>
      <c r="I160" s="104">
        <f>I161+I170+I175</f>
        <v>231584.6</v>
      </c>
      <c r="J160" s="104">
        <f>J161+J170+J175</f>
        <v>1911.8</v>
      </c>
      <c r="K160" s="104">
        <f>K161+K170+K175</f>
        <v>4913.1000000000004</v>
      </c>
      <c r="L160" s="104">
        <f>L161+L170</f>
        <v>0</v>
      </c>
      <c r="M160" s="104">
        <f t="shared" ref="M160:M176" si="75">IFERROR(H160/C160*100,"-")</f>
        <v>97</v>
      </c>
      <c r="N160" s="104">
        <f t="shared" ref="N160:N191" si="76">C160-H160</f>
        <v>7472.2</v>
      </c>
      <c r="O160" s="104">
        <f t="shared" ref="O160:O176" si="77">IFERROR(I160/D160*100,"-")</f>
        <v>96.9</v>
      </c>
      <c r="P160" s="104">
        <f t="shared" ref="P160:P188" si="78">D160-I160</f>
        <v>7472.2</v>
      </c>
      <c r="Q160" s="104">
        <f t="shared" ref="Q160:Q176" si="79">IFERROR(J160/E160*100,"-")</f>
        <v>100</v>
      </c>
      <c r="R160" s="104">
        <f t="shared" ref="R160:R188" si="80">E160-J160</f>
        <v>0</v>
      </c>
      <c r="S160" s="104">
        <f t="shared" ref="S160:S176" si="81">IFERROR(K160/F160*100,"-")</f>
        <v>100</v>
      </c>
      <c r="T160" s="104">
        <f t="shared" ref="T160:T191" si="82">F160-K160</f>
        <v>0</v>
      </c>
      <c r="U160" s="357"/>
      <c r="W160" s="351"/>
    </row>
    <row r="161" spans="1:24" s="174" customFormat="1" ht="41.25" customHeight="1" outlineLevel="1" collapsed="1" x14ac:dyDescent="0.25">
      <c r="A161" s="173"/>
      <c r="B161" s="153" t="s">
        <v>739</v>
      </c>
      <c r="C161" s="154">
        <f>SUM(D161:F161)</f>
        <v>245293.9</v>
      </c>
      <c r="D161" s="154">
        <f>D162+D163+D169</f>
        <v>238661</v>
      </c>
      <c r="E161" s="154">
        <f>E162+E163+E169</f>
        <v>1719.8</v>
      </c>
      <c r="F161" s="154">
        <f>F162+F163+F169</f>
        <v>4913.1000000000004</v>
      </c>
      <c r="G161" s="154">
        <f>G162+G163</f>
        <v>0</v>
      </c>
      <c r="H161" s="154">
        <f>SUM(I161:K161)</f>
        <v>237821.7</v>
      </c>
      <c r="I161" s="154">
        <f>I162+I163+I169</f>
        <v>231188.8</v>
      </c>
      <c r="J161" s="154">
        <f>J162+J163+J169</f>
        <v>1719.8</v>
      </c>
      <c r="K161" s="154">
        <f>K162+K163+K169</f>
        <v>4913.1000000000004</v>
      </c>
      <c r="L161" s="154">
        <f>L162+L163</f>
        <v>0</v>
      </c>
      <c r="M161" s="154">
        <f t="shared" si="75"/>
        <v>97</v>
      </c>
      <c r="N161" s="154">
        <f t="shared" si="76"/>
        <v>7472.2</v>
      </c>
      <c r="O161" s="154">
        <f t="shared" si="77"/>
        <v>96.9</v>
      </c>
      <c r="P161" s="154">
        <f t="shared" si="78"/>
        <v>7472.2</v>
      </c>
      <c r="Q161" s="154">
        <f t="shared" si="79"/>
        <v>100</v>
      </c>
      <c r="R161" s="154">
        <f t="shared" si="80"/>
        <v>0</v>
      </c>
      <c r="S161" s="154">
        <f t="shared" si="81"/>
        <v>100</v>
      </c>
      <c r="T161" s="154">
        <f t="shared" si="82"/>
        <v>0</v>
      </c>
      <c r="U161" s="359"/>
      <c r="W161" s="351"/>
    </row>
    <row r="162" spans="1:24" s="12" customFormat="1" ht="56.25" hidden="1" customHeight="1" outlineLevel="2" x14ac:dyDescent="0.25">
      <c r="A162" s="106" t="s">
        <v>103</v>
      </c>
      <c r="B162" s="175" t="s">
        <v>740</v>
      </c>
      <c r="C162" s="109">
        <f t="shared" ref="C162:C176" si="83">SUM(D162:F162)</f>
        <v>238067.3</v>
      </c>
      <c r="D162" s="109">
        <v>238067.3</v>
      </c>
      <c r="E162" s="109">
        <v>0</v>
      </c>
      <c r="F162" s="109">
        <v>0</v>
      </c>
      <c r="G162" s="109">
        <v>0</v>
      </c>
      <c r="H162" s="109">
        <f t="shared" ref="H162:H176" si="84">SUM(I162:K162)</f>
        <v>230595.1</v>
      </c>
      <c r="I162" s="108">
        <v>230595.1</v>
      </c>
      <c r="J162" s="108">
        <v>0</v>
      </c>
      <c r="K162" s="108">
        <v>0</v>
      </c>
      <c r="L162" s="108">
        <v>0</v>
      </c>
      <c r="M162" s="109">
        <f t="shared" si="75"/>
        <v>96.9</v>
      </c>
      <c r="N162" s="109">
        <f t="shared" si="76"/>
        <v>7472.2</v>
      </c>
      <c r="O162" s="109">
        <f t="shared" si="77"/>
        <v>96.9</v>
      </c>
      <c r="P162" s="109">
        <f t="shared" si="78"/>
        <v>7472.2</v>
      </c>
      <c r="Q162" s="109" t="str">
        <f t="shared" si="79"/>
        <v>-</v>
      </c>
      <c r="R162" s="109">
        <f t="shared" si="80"/>
        <v>0</v>
      </c>
      <c r="S162" s="109" t="str">
        <f t="shared" si="81"/>
        <v>-</v>
      </c>
      <c r="T162" s="109">
        <f t="shared" si="82"/>
        <v>0</v>
      </c>
      <c r="U162" s="354"/>
      <c r="V162" s="110"/>
      <c r="W162" s="351"/>
      <c r="X162" s="110"/>
    </row>
    <row r="163" spans="1:24" s="12" customFormat="1" ht="41.25" hidden="1" customHeight="1" outlineLevel="2" collapsed="1" x14ac:dyDescent="0.25">
      <c r="A163" s="106" t="s">
        <v>104</v>
      </c>
      <c r="B163" s="175" t="s">
        <v>543</v>
      </c>
      <c r="C163" s="109">
        <f t="shared" si="83"/>
        <v>6632.9</v>
      </c>
      <c r="D163" s="109">
        <f>D164+D165+D166+D167</f>
        <v>0</v>
      </c>
      <c r="E163" s="109">
        <f>E164+E165+E166+E167</f>
        <v>1719.8</v>
      </c>
      <c r="F163" s="109">
        <f>F164+F165+F166+F167</f>
        <v>4913.1000000000004</v>
      </c>
      <c r="G163" s="109">
        <f>SUM(G164:G166)</f>
        <v>0</v>
      </c>
      <c r="H163" s="109">
        <f t="shared" si="84"/>
        <v>6632.9</v>
      </c>
      <c r="I163" s="108">
        <f>I164+I165+I166+I167</f>
        <v>0</v>
      </c>
      <c r="J163" s="108">
        <f>J164+J165+J166+J167</f>
        <v>1719.8</v>
      </c>
      <c r="K163" s="108">
        <f>K164+K165+K166+K167</f>
        <v>4913.1000000000004</v>
      </c>
      <c r="L163" s="108">
        <f>SUM(L164:L166)</f>
        <v>0</v>
      </c>
      <c r="M163" s="109">
        <f t="shared" si="75"/>
        <v>100</v>
      </c>
      <c r="N163" s="109">
        <f t="shared" si="76"/>
        <v>0</v>
      </c>
      <c r="O163" s="109" t="str">
        <f t="shared" si="77"/>
        <v>-</v>
      </c>
      <c r="P163" s="109">
        <f t="shared" si="78"/>
        <v>0</v>
      </c>
      <c r="Q163" s="109">
        <f t="shared" si="79"/>
        <v>100</v>
      </c>
      <c r="R163" s="109">
        <f t="shared" si="80"/>
        <v>0</v>
      </c>
      <c r="S163" s="109">
        <f t="shared" si="81"/>
        <v>100</v>
      </c>
      <c r="T163" s="109">
        <f t="shared" si="82"/>
        <v>0</v>
      </c>
      <c r="U163" s="354"/>
      <c r="V163" s="110"/>
      <c r="W163" s="351"/>
      <c r="X163" s="110"/>
    </row>
    <row r="164" spans="1:24" s="12" customFormat="1" ht="59.25" hidden="1" customHeight="1" outlineLevel="2" x14ac:dyDescent="0.25">
      <c r="A164" s="176" t="s">
        <v>137</v>
      </c>
      <c r="B164" s="177" t="s">
        <v>160</v>
      </c>
      <c r="C164" s="109">
        <f t="shared" si="83"/>
        <v>6106.7</v>
      </c>
      <c r="D164" s="135">
        <v>0</v>
      </c>
      <c r="E164" s="135">
        <v>1255.5999999999999</v>
      </c>
      <c r="F164" s="135">
        <f>4576.2+274.9</f>
        <v>4851.1000000000004</v>
      </c>
      <c r="G164" s="135">
        <v>0</v>
      </c>
      <c r="H164" s="109">
        <f t="shared" si="84"/>
        <v>6106.7</v>
      </c>
      <c r="I164" s="135">
        <v>0</v>
      </c>
      <c r="J164" s="135">
        <v>1255.5999999999999</v>
      </c>
      <c r="K164" s="135">
        <f>4576.2+274.9</f>
        <v>4851.1000000000004</v>
      </c>
      <c r="L164" s="135">
        <v>0</v>
      </c>
      <c r="M164" s="109">
        <f t="shared" si="75"/>
        <v>100</v>
      </c>
      <c r="N164" s="109">
        <f t="shared" si="76"/>
        <v>0</v>
      </c>
      <c r="O164" s="109" t="str">
        <f t="shared" si="77"/>
        <v>-</v>
      </c>
      <c r="P164" s="109">
        <f t="shared" si="78"/>
        <v>0</v>
      </c>
      <c r="Q164" s="109">
        <f t="shared" si="79"/>
        <v>100</v>
      </c>
      <c r="R164" s="109">
        <f t="shared" si="80"/>
        <v>0</v>
      </c>
      <c r="S164" s="109">
        <f t="shared" si="81"/>
        <v>100</v>
      </c>
      <c r="T164" s="109">
        <f t="shared" si="82"/>
        <v>0</v>
      </c>
      <c r="U164" s="354"/>
      <c r="V164" s="110"/>
      <c r="W164" s="351"/>
      <c r="X164" s="110"/>
    </row>
    <row r="165" spans="1:24" s="12" customFormat="1" ht="41.25" hidden="1" customHeight="1" outlineLevel="2" x14ac:dyDescent="0.25">
      <c r="A165" s="176" t="s">
        <v>143</v>
      </c>
      <c r="B165" s="177" t="s">
        <v>161</v>
      </c>
      <c r="C165" s="109">
        <f t="shared" si="83"/>
        <v>433.9</v>
      </c>
      <c r="D165" s="135">
        <v>0</v>
      </c>
      <c r="E165" s="135">
        <v>433.9</v>
      </c>
      <c r="F165" s="135">
        <v>0</v>
      </c>
      <c r="G165" s="135">
        <v>0</v>
      </c>
      <c r="H165" s="109">
        <f t="shared" si="84"/>
        <v>433.9</v>
      </c>
      <c r="I165" s="135">
        <v>0</v>
      </c>
      <c r="J165" s="135">
        <v>433.9</v>
      </c>
      <c r="K165" s="135">
        <v>0</v>
      </c>
      <c r="L165" s="135">
        <v>0</v>
      </c>
      <c r="M165" s="109">
        <f t="shared" si="75"/>
        <v>100</v>
      </c>
      <c r="N165" s="109">
        <f t="shared" si="76"/>
        <v>0</v>
      </c>
      <c r="O165" s="109" t="str">
        <f t="shared" si="77"/>
        <v>-</v>
      </c>
      <c r="P165" s="109">
        <f t="shared" si="78"/>
        <v>0</v>
      </c>
      <c r="Q165" s="109">
        <f t="shared" si="79"/>
        <v>100</v>
      </c>
      <c r="R165" s="109">
        <f t="shared" si="80"/>
        <v>0</v>
      </c>
      <c r="S165" s="109" t="str">
        <f t="shared" si="81"/>
        <v>-</v>
      </c>
      <c r="T165" s="109">
        <f t="shared" si="82"/>
        <v>0</v>
      </c>
      <c r="U165" s="354"/>
      <c r="V165" s="110"/>
      <c r="W165" s="351"/>
      <c r="X165" s="110"/>
    </row>
    <row r="166" spans="1:24" s="12" customFormat="1" ht="87" hidden="1" customHeight="1" outlineLevel="2" x14ac:dyDescent="0.25">
      <c r="A166" s="176" t="s">
        <v>144</v>
      </c>
      <c r="B166" s="177" t="s">
        <v>162</v>
      </c>
      <c r="C166" s="109">
        <f t="shared" si="83"/>
        <v>62</v>
      </c>
      <c r="D166" s="135">
        <v>0</v>
      </c>
      <c r="E166" s="135">
        <v>0</v>
      </c>
      <c r="F166" s="135">
        <v>62</v>
      </c>
      <c r="G166" s="135">
        <v>0</v>
      </c>
      <c r="H166" s="109">
        <f t="shared" si="84"/>
        <v>62</v>
      </c>
      <c r="I166" s="135">
        <v>0</v>
      </c>
      <c r="J166" s="135">
        <v>0</v>
      </c>
      <c r="K166" s="135">
        <v>62</v>
      </c>
      <c r="L166" s="135">
        <v>0</v>
      </c>
      <c r="M166" s="109">
        <f t="shared" si="75"/>
        <v>100</v>
      </c>
      <c r="N166" s="109">
        <f t="shared" si="76"/>
        <v>0</v>
      </c>
      <c r="O166" s="109" t="str">
        <f t="shared" si="77"/>
        <v>-</v>
      </c>
      <c r="P166" s="109">
        <f t="shared" si="78"/>
        <v>0</v>
      </c>
      <c r="Q166" s="109" t="str">
        <f t="shared" si="79"/>
        <v>-</v>
      </c>
      <c r="R166" s="109">
        <f t="shared" si="80"/>
        <v>0</v>
      </c>
      <c r="S166" s="109">
        <f t="shared" si="81"/>
        <v>100</v>
      </c>
      <c r="T166" s="109">
        <f t="shared" si="82"/>
        <v>0</v>
      </c>
      <c r="U166" s="354"/>
      <c r="V166" s="110"/>
      <c r="W166" s="351"/>
      <c r="X166" s="110"/>
    </row>
    <row r="167" spans="1:24" s="12" customFormat="1" ht="71.25" hidden="1" customHeight="1" outlineLevel="2" x14ac:dyDescent="0.25">
      <c r="A167" s="176" t="s">
        <v>145</v>
      </c>
      <c r="B167" s="177" t="s">
        <v>225</v>
      </c>
      <c r="C167" s="109">
        <f t="shared" si="83"/>
        <v>30.3</v>
      </c>
      <c r="D167" s="135">
        <v>0</v>
      </c>
      <c r="E167" s="135">
        <v>30.3</v>
      </c>
      <c r="F167" s="135">
        <v>0</v>
      </c>
      <c r="G167" s="135">
        <v>0</v>
      </c>
      <c r="H167" s="109">
        <f t="shared" si="84"/>
        <v>30.3</v>
      </c>
      <c r="I167" s="135">
        <v>0</v>
      </c>
      <c r="J167" s="135">
        <v>30.3</v>
      </c>
      <c r="K167" s="135">
        <v>0</v>
      </c>
      <c r="L167" s="135">
        <v>0</v>
      </c>
      <c r="M167" s="109">
        <f t="shared" si="75"/>
        <v>100</v>
      </c>
      <c r="N167" s="109">
        <f t="shared" si="76"/>
        <v>0</v>
      </c>
      <c r="O167" s="109" t="str">
        <f t="shared" si="77"/>
        <v>-</v>
      </c>
      <c r="P167" s="109">
        <f t="shared" si="78"/>
        <v>0</v>
      </c>
      <c r="Q167" s="109">
        <f t="shared" si="79"/>
        <v>100</v>
      </c>
      <c r="R167" s="109">
        <f t="shared" si="80"/>
        <v>0</v>
      </c>
      <c r="S167" s="109" t="str">
        <f t="shared" si="81"/>
        <v>-</v>
      </c>
      <c r="T167" s="109">
        <f t="shared" si="82"/>
        <v>0</v>
      </c>
      <c r="U167" s="354"/>
      <c r="V167" s="110"/>
      <c r="W167" s="351"/>
      <c r="X167" s="110"/>
    </row>
    <row r="168" spans="1:24" s="12" customFormat="1" ht="71.25" hidden="1" customHeight="1" outlineLevel="2" x14ac:dyDescent="0.25">
      <c r="A168" s="176" t="s">
        <v>542</v>
      </c>
      <c r="B168" s="177" t="s">
        <v>541</v>
      </c>
      <c r="C168" s="109">
        <f t="shared" si="83"/>
        <v>0</v>
      </c>
      <c r="D168" s="135">
        <v>0</v>
      </c>
      <c r="E168" s="135">
        <v>0</v>
      </c>
      <c r="F168" s="135">
        <v>0</v>
      </c>
      <c r="G168" s="135">
        <v>0</v>
      </c>
      <c r="H168" s="109">
        <f t="shared" si="84"/>
        <v>0</v>
      </c>
      <c r="I168" s="135">
        <v>0</v>
      </c>
      <c r="J168" s="135">
        <v>0</v>
      </c>
      <c r="K168" s="135">
        <v>0</v>
      </c>
      <c r="L168" s="135">
        <v>0</v>
      </c>
      <c r="M168" s="109" t="str">
        <f t="shared" si="75"/>
        <v>-</v>
      </c>
      <c r="N168" s="109">
        <f t="shared" si="76"/>
        <v>0</v>
      </c>
      <c r="O168" s="109" t="str">
        <f t="shared" si="77"/>
        <v>-</v>
      </c>
      <c r="P168" s="109">
        <f t="shared" si="78"/>
        <v>0</v>
      </c>
      <c r="Q168" s="109" t="str">
        <f t="shared" si="79"/>
        <v>-</v>
      </c>
      <c r="R168" s="109">
        <f t="shared" si="80"/>
        <v>0</v>
      </c>
      <c r="S168" s="109" t="str">
        <f t="shared" si="81"/>
        <v>-</v>
      </c>
      <c r="T168" s="109">
        <f t="shared" si="82"/>
        <v>0</v>
      </c>
      <c r="U168" s="354"/>
      <c r="V168" s="110"/>
      <c r="W168" s="351"/>
      <c r="X168" s="110"/>
    </row>
    <row r="169" spans="1:24" s="110" customFormat="1" ht="71.25" hidden="1" customHeight="1" outlineLevel="2" x14ac:dyDescent="0.25">
      <c r="A169" s="176" t="s">
        <v>105</v>
      </c>
      <c r="B169" s="177" t="s">
        <v>544</v>
      </c>
      <c r="C169" s="135">
        <f t="shared" si="83"/>
        <v>593.70000000000005</v>
      </c>
      <c r="D169" s="135">
        <v>593.70000000000005</v>
      </c>
      <c r="E169" s="135">
        <v>0</v>
      </c>
      <c r="F169" s="135">
        <v>0</v>
      </c>
      <c r="G169" s="135">
        <v>0</v>
      </c>
      <c r="H169" s="135">
        <f t="shared" si="84"/>
        <v>593.70000000000005</v>
      </c>
      <c r="I169" s="135">
        <v>593.70000000000005</v>
      </c>
      <c r="J169" s="135">
        <v>0</v>
      </c>
      <c r="K169" s="135">
        <v>0</v>
      </c>
      <c r="L169" s="135"/>
      <c r="M169" s="135">
        <f t="shared" si="75"/>
        <v>100</v>
      </c>
      <c r="N169" s="135">
        <f t="shared" si="76"/>
        <v>0</v>
      </c>
      <c r="O169" s="135">
        <f t="shared" si="77"/>
        <v>100</v>
      </c>
      <c r="P169" s="135">
        <f t="shared" si="78"/>
        <v>0</v>
      </c>
      <c r="Q169" s="135" t="str">
        <f t="shared" si="79"/>
        <v>-</v>
      </c>
      <c r="R169" s="135">
        <f t="shared" si="80"/>
        <v>0</v>
      </c>
      <c r="S169" s="135" t="str">
        <f t="shared" si="81"/>
        <v>-</v>
      </c>
      <c r="T169" s="135">
        <f t="shared" si="82"/>
        <v>0</v>
      </c>
      <c r="U169" s="354"/>
      <c r="W169" s="364"/>
    </row>
    <row r="170" spans="1:24" s="172" customFormat="1" ht="41.25" customHeight="1" outlineLevel="1" collapsed="1" x14ac:dyDescent="0.25">
      <c r="A170" s="171"/>
      <c r="B170" s="153" t="s">
        <v>741</v>
      </c>
      <c r="C170" s="154">
        <f t="shared" si="83"/>
        <v>393.9</v>
      </c>
      <c r="D170" s="154">
        <f>D171</f>
        <v>393.9</v>
      </c>
      <c r="E170" s="154">
        <f>E171</f>
        <v>0</v>
      </c>
      <c r="F170" s="154">
        <f>F171</f>
        <v>0</v>
      </c>
      <c r="G170" s="154">
        <f>G171</f>
        <v>0</v>
      </c>
      <c r="H170" s="154">
        <f t="shared" si="84"/>
        <v>393.9</v>
      </c>
      <c r="I170" s="154">
        <f>I171</f>
        <v>393.9</v>
      </c>
      <c r="J170" s="154">
        <f>J171+J172+J173+J174</f>
        <v>0</v>
      </c>
      <c r="K170" s="154">
        <f>K171+K172+K173+K174</f>
        <v>0</v>
      </c>
      <c r="L170" s="154">
        <f>L171+L172+L173+L174</f>
        <v>0</v>
      </c>
      <c r="M170" s="154">
        <f t="shared" si="75"/>
        <v>100</v>
      </c>
      <c r="N170" s="154">
        <f t="shared" si="76"/>
        <v>0</v>
      </c>
      <c r="O170" s="154">
        <f t="shared" si="77"/>
        <v>100</v>
      </c>
      <c r="P170" s="154">
        <f t="shared" si="78"/>
        <v>0</v>
      </c>
      <c r="Q170" s="154" t="str">
        <f t="shared" si="79"/>
        <v>-</v>
      </c>
      <c r="R170" s="154">
        <f t="shared" si="80"/>
        <v>0</v>
      </c>
      <c r="S170" s="154" t="str">
        <f t="shared" si="81"/>
        <v>-</v>
      </c>
      <c r="T170" s="154">
        <f t="shared" si="82"/>
        <v>0</v>
      </c>
      <c r="U170" s="353"/>
      <c r="W170" s="351"/>
    </row>
    <row r="171" spans="1:24" s="12" customFormat="1" ht="60" hidden="1" customHeight="1" outlineLevel="2" x14ac:dyDescent="0.25">
      <c r="A171" s="106" t="s">
        <v>113</v>
      </c>
      <c r="B171" s="144" t="s">
        <v>742</v>
      </c>
      <c r="C171" s="109">
        <f t="shared" si="83"/>
        <v>393.9</v>
      </c>
      <c r="D171" s="108">
        <f>D172+D173+D174</f>
        <v>393.9</v>
      </c>
      <c r="E171" s="108">
        <f>E172+E173+E174</f>
        <v>0</v>
      </c>
      <c r="F171" s="108">
        <f>F172+F173+F174</f>
        <v>0</v>
      </c>
      <c r="G171" s="108">
        <f>G172+G173+G174</f>
        <v>0</v>
      </c>
      <c r="H171" s="109">
        <f t="shared" si="84"/>
        <v>393.9</v>
      </c>
      <c r="I171" s="108">
        <f>I172+I173+I174</f>
        <v>393.9</v>
      </c>
      <c r="J171" s="108">
        <f>J172+J173+J174</f>
        <v>0</v>
      </c>
      <c r="K171" s="108">
        <f>K172+K173+K174</f>
        <v>0</v>
      </c>
      <c r="L171" s="108">
        <f>L172+L173+L174</f>
        <v>0</v>
      </c>
      <c r="M171" s="109">
        <f t="shared" si="75"/>
        <v>100</v>
      </c>
      <c r="N171" s="109">
        <f t="shared" si="76"/>
        <v>0</v>
      </c>
      <c r="O171" s="109">
        <f t="shared" si="77"/>
        <v>100</v>
      </c>
      <c r="P171" s="109">
        <f t="shared" si="78"/>
        <v>0</v>
      </c>
      <c r="Q171" s="109" t="str">
        <f t="shared" si="79"/>
        <v>-</v>
      </c>
      <c r="R171" s="109">
        <f t="shared" si="80"/>
        <v>0</v>
      </c>
      <c r="S171" s="109" t="str">
        <f t="shared" si="81"/>
        <v>-</v>
      </c>
      <c r="T171" s="109">
        <f t="shared" si="82"/>
        <v>0</v>
      </c>
      <c r="U171" s="354"/>
      <c r="V171" s="110"/>
      <c r="W171" s="351"/>
      <c r="X171" s="110"/>
    </row>
    <row r="172" spans="1:24" s="12" customFormat="1" ht="59.25" hidden="1" customHeight="1" outlineLevel="2" x14ac:dyDescent="0.25">
      <c r="A172" s="106" t="s">
        <v>226</v>
      </c>
      <c r="B172" s="150" t="s">
        <v>540</v>
      </c>
      <c r="C172" s="109">
        <f t="shared" si="83"/>
        <v>298.7</v>
      </c>
      <c r="D172" s="108">
        <v>298.7</v>
      </c>
      <c r="E172" s="108">
        <v>0</v>
      </c>
      <c r="F172" s="108">
        <v>0</v>
      </c>
      <c r="G172" s="108">
        <v>0</v>
      </c>
      <c r="H172" s="109">
        <f t="shared" si="84"/>
        <v>298.7</v>
      </c>
      <c r="I172" s="108">
        <v>298.7</v>
      </c>
      <c r="J172" s="108">
        <v>0</v>
      </c>
      <c r="K172" s="108">
        <v>0</v>
      </c>
      <c r="L172" s="108">
        <v>0</v>
      </c>
      <c r="M172" s="109">
        <f t="shared" si="75"/>
        <v>100</v>
      </c>
      <c r="N172" s="109">
        <f t="shared" si="76"/>
        <v>0</v>
      </c>
      <c r="O172" s="109">
        <f t="shared" si="77"/>
        <v>100</v>
      </c>
      <c r="P172" s="109">
        <f t="shared" si="78"/>
        <v>0</v>
      </c>
      <c r="Q172" s="109" t="str">
        <f t="shared" si="79"/>
        <v>-</v>
      </c>
      <c r="R172" s="109">
        <f t="shared" si="80"/>
        <v>0</v>
      </c>
      <c r="S172" s="109" t="str">
        <f t="shared" si="81"/>
        <v>-</v>
      </c>
      <c r="T172" s="109">
        <f t="shared" si="82"/>
        <v>0</v>
      </c>
      <c r="U172" s="354"/>
      <c r="V172" s="110"/>
      <c r="W172" s="351"/>
      <c r="X172" s="110"/>
    </row>
    <row r="173" spans="1:24" s="12" customFormat="1" ht="63" hidden="1" customHeight="1" outlineLevel="2" x14ac:dyDescent="0.25">
      <c r="A173" s="106" t="s">
        <v>227</v>
      </c>
      <c r="B173" s="150" t="s">
        <v>743</v>
      </c>
      <c r="C173" s="109">
        <f t="shared" si="83"/>
        <v>75.2</v>
      </c>
      <c r="D173" s="108">
        <v>75.2</v>
      </c>
      <c r="E173" s="108">
        <v>0</v>
      </c>
      <c r="F173" s="108">
        <v>0</v>
      </c>
      <c r="G173" s="108">
        <v>0</v>
      </c>
      <c r="H173" s="109">
        <f t="shared" si="84"/>
        <v>75.2</v>
      </c>
      <c r="I173" s="108">
        <v>75.2</v>
      </c>
      <c r="J173" s="108">
        <v>0</v>
      </c>
      <c r="K173" s="108">
        <v>0</v>
      </c>
      <c r="L173" s="108">
        <v>0</v>
      </c>
      <c r="M173" s="109">
        <f t="shared" si="75"/>
        <v>100</v>
      </c>
      <c r="N173" s="109">
        <f t="shared" si="76"/>
        <v>0</v>
      </c>
      <c r="O173" s="109">
        <f t="shared" si="77"/>
        <v>100</v>
      </c>
      <c r="P173" s="109">
        <f t="shared" si="78"/>
        <v>0</v>
      </c>
      <c r="Q173" s="109" t="str">
        <f t="shared" si="79"/>
        <v>-</v>
      </c>
      <c r="R173" s="109">
        <f t="shared" si="80"/>
        <v>0</v>
      </c>
      <c r="S173" s="109" t="str">
        <f t="shared" si="81"/>
        <v>-</v>
      </c>
      <c r="T173" s="109">
        <f t="shared" si="82"/>
        <v>0</v>
      </c>
      <c r="U173" s="354"/>
      <c r="V173" s="110"/>
      <c r="W173" s="351"/>
      <c r="X173" s="110"/>
    </row>
    <row r="174" spans="1:24" s="12" customFormat="1" ht="50.25" hidden="1" customHeight="1" outlineLevel="2" x14ac:dyDescent="0.25">
      <c r="A174" s="106" t="s">
        <v>228</v>
      </c>
      <c r="B174" s="150" t="s">
        <v>9</v>
      </c>
      <c r="C174" s="109">
        <f t="shared" si="83"/>
        <v>20</v>
      </c>
      <c r="D174" s="108">
        <v>20</v>
      </c>
      <c r="E174" s="108">
        <v>0</v>
      </c>
      <c r="F174" s="108">
        <v>0</v>
      </c>
      <c r="G174" s="108">
        <v>0</v>
      </c>
      <c r="H174" s="109">
        <f t="shared" si="84"/>
        <v>20</v>
      </c>
      <c r="I174" s="108">
        <v>20</v>
      </c>
      <c r="J174" s="108">
        <v>0</v>
      </c>
      <c r="K174" s="108">
        <v>0</v>
      </c>
      <c r="L174" s="108">
        <v>0</v>
      </c>
      <c r="M174" s="109">
        <f t="shared" si="75"/>
        <v>100</v>
      </c>
      <c r="N174" s="109">
        <f t="shared" si="76"/>
        <v>0</v>
      </c>
      <c r="O174" s="109">
        <f t="shared" si="77"/>
        <v>100</v>
      </c>
      <c r="P174" s="109">
        <f t="shared" si="78"/>
        <v>0</v>
      </c>
      <c r="Q174" s="109" t="str">
        <f t="shared" si="79"/>
        <v>-</v>
      </c>
      <c r="R174" s="109">
        <f t="shared" si="80"/>
        <v>0</v>
      </c>
      <c r="S174" s="109" t="str">
        <f t="shared" si="81"/>
        <v>-</v>
      </c>
      <c r="T174" s="109">
        <f t="shared" si="82"/>
        <v>0</v>
      </c>
      <c r="U174" s="354"/>
      <c r="V174" s="110"/>
      <c r="W174" s="351"/>
      <c r="X174" s="110"/>
    </row>
    <row r="175" spans="1:24" s="172" customFormat="1" ht="81" customHeight="1" outlineLevel="1" collapsed="1" x14ac:dyDescent="0.25">
      <c r="A175" s="171"/>
      <c r="B175" s="153" t="s">
        <v>744</v>
      </c>
      <c r="C175" s="154">
        <f t="shared" si="83"/>
        <v>193.9</v>
      </c>
      <c r="D175" s="154">
        <f>D176</f>
        <v>1.9</v>
      </c>
      <c r="E175" s="154">
        <f>E176</f>
        <v>192</v>
      </c>
      <c r="F175" s="154">
        <f>F176</f>
        <v>0</v>
      </c>
      <c r="G175" s="154">
        <f>G176</f>
        <v>0</v>
      </c>
      <c r="H175" s="154">
        <f t="shared" si="84"/>
        <v>193.9</v>
      </c>
      <c r="I175" s="154">
        <f>I176</f>
        <v>1.9</v>
      </c>
      <c r="J175" s="154">
        <f>J176</f>
        <v>192</v>
      </c>
      <c r="K175" s="154">
        <f>K176</f>
        <v>0</v>
      </c>
      <c r="L175" s="154">
        <f>L176</f>
        <v>0</v>
      </c>
      <c r="M175" s="154">
        <f t="shared" si="75"/>
        <v>100</v>
      </c>
      <c r="N175" s="154">
        <f t="shared" si="76"/>
        <v>0</v>
      </c>
      <c r="O175" s="154">
        <f t="shared" si="77"/>
        <v>100</v>
      </c>
      <c r="P175" s="154">
        <f t="shared" si="78"/>
        <v>0</v>
      </c>
      <c r="Q175" s="154">
        <f t="shared" si="79"/>
        <v>100</v>
      </c>
      <c r="R175" s="154">
        <f t="shared" si="80"/>
        <v>0</v>
      </c>
      <c r="S175" s="154" t="str">
        <f t="shared" si="81"/>
        <v>-</v>
      </c>
      <c r="T175" s="154">
        <f t="shared" si="82"/>
        <v>0</v>
      </c>
      <c r="U175" s="353"/>
      <c r="W175" s="351"/>
    </row>
    <row r="176" spans="1:24" s="12" customFormat="1" ht="153.75" hidden="1" customHeight="1" outlineLevel="2" x14ac:dyDescent="0.25">
      <c r="A176" s="106" t="s">
        <v>116</v>
      </c>
      <c r="B176" s="150" t="s">
        <v>745</v>
      </c>
      <c r="C176" s="109">
        <f t="shared" si="83"/>
        <v>193.9</v>
      </c>
      <c r="D176" s="135">
        <v>1.9</v>
      </c>
      <c r="E176" s="108">
        <v>192</v>
      </c>
      <c r="F176" s="108">
        <v>0</v>
      </c>
      <c r="G176" s="108">
        <v>0</v>
      </c>
      <c r="H176" s="109">
        <f t="shared" si="84"/>
        <v>193.9</v>
      </c>
      <c r="I176" s="135">
        <v>1.9</v>
      </c>
      <c r="J176" s="108">
        <v>192</v>
      </c>
      <c r="K176" s="108">
        <v>0</v>
      </c>
      <c r="L176" s="108">
        <v>0</v>
      </c>
      <c r="M176" s="109">
        <f t="shared" si="75"/>
        <v>100</v>
      </c>
      <c r="N176" s="109">
        <f t="shared" si="76"/>
        <v>0</v>
      </c>
      <c r="O176" s="109">
        <f t="shared" si="77"/>
        <v>100</v>
      </c>
      <c r="P176" s="109">
        <f t="shared" si="78"/>
        <v>0</v>
      </c>
      <c r="Q176" s="109">
        <f t="shared" si="79"/>
        <v>100</v>
      </c>
      <c r="R176" s="109">
        <f t="shared" si="80"/>
        <v>0</v>
      </c>
      <c r="S176" s="109" t="str">
        <f t="shared" si="81"/>
        <v>-</v>
      </c>
      <c r="T176" s="109">
        <f t="shared" si="82"/>
        <v>0</v>
      </c>
      <c r="U176" s="354"/>
      <c r="V176" s="110"/>
      <c r="W176" s="351"/>
      <c r="X176" s="110"/>
    </row>
    <row r="177" spans="1:24" s="105" customFormat="1" ht="64.5" customHeight="1" collapsed="1" x14ac:dyDescent="0.25">
      <c r="A177" s="102">
        <v>8</v>
      </c>
      <c r="B177" s="103" t="s">
        <v>746</v>
      </c>
      <c r="C177" s="104">
        <f>SUM(D177:F177)</f>
        <v>52537.3</v>
      </c>
      <c r="D177" s="104">
        <f t="shared" ref="D177:L177" si="85">D178+D180+D181+D182+D183+D186</f>
        <v>26074</v>
      </c>
      <c r="E177" s="104">
        <f t="shared" si="85"/>
        <v>26463.3</v>
      </c>
      <c r="F177" s="104">
        <f t="shared" si="85"/>
        <v>0</v>
      </c>
      <c r="G177" s="104">
        <f t="shared" si="85"/>
        <v>0</v>
      </c>
      <c r="H177" s="104">
        <f t="shared" si="85"/>
        <v>52477.3</v>
      </c>
      <c r="I177" s="104">
        <f t="shared" si="85"/>
        <v>26074</v>
      </c>
      <c r="J177" s="104">
        <f t="shared" si="85"/>
        <v>26403.3</v>
      </c>
      <c r="K177" s="104">
        <f t="shared" si="85"/>
        <v>0</v>
      </c>
      <c r="L177" s="104">
        <f t="shared" si="85"/>
        <v>0</v>
      </c>
      <c r="M177" s="104">
        <f>IFERROR(H177/C177*100,"-")</f>
        <v>99.9</v>
      </c>
      <c r="N177" s="104">
        <f t="shared" si="76"/>
        <v>60</v>
      </c>
      <c r="O177" s="104">
        <f t="shared" ref="O177:O208" si="86">IFERROR(I177/D177*100,"-")</f>
        <v>100</v>
      </c>
      <c r="P177" s="104">
        <f t="shared" si="78"/>
        <v>0</v>
      </c>
      <c r="Q177" s="104">
        <f t="shared" ref="Q177:Q208" si="87">IFERROR(J177/E177*100,"-")</f>
        <v>99.8</v>
      </c>
      <c r="R177" s="104">
        <f t="shared" si="80"/>
        <v>60</v>
      </c>
      <c r="S177" s="104" t="str">
        <f t="shared" ref="S177:S208" si="88">IFERROR(K177/F177*100,"-")</f>
        <v>-</v>
      </c>
      <c r="T177" s="104">
        <f t="shared" si="82"/>
        <v>0</v>
      </c>
      <c r="U177" s="352"/>
      <c r="W177" s="351"/>
    </row>
    <row r="178" spans="1:24" s="244" customFormat="1" ht="38.25" hidden="1" customHeight="1" outlineLevel="1" x14ac:dyDescent="0.25">
      <c r="A178" s="242">
        <v>1</v>
      </c>
      <c r="B178" s="243" t="s">
        <v>620</v>
      </c>
      <c r="C178" s="136">
        <f>SUM(D178:F178)</f>
        <v>25734.3</v>
      </c>
      <c r="D178" s="136">
        <f>D179</f>
        <v>0</v>
      </c>
      <c r="E178" s="136">
        <f>E179</f>
        <v>25734.3</v>
      </c>
      <c r="F178" s="136">
        <f>F179</f>
        <v>0</v>
      </c>
      <c r="G178" s="136">
        <f>G179</f>
        <v>0</v>
      </c>
      <c r="H178" s="136">
        <f>SUM(I178:K178)</f>
        <v>25734.3</v>
      </c>
      <c r="I178" s="136">
        <f>I179</f>
        <v>0</v>
      </c>
      <c r="J178" s="136">
        <f>J179</f>
        <v>25734.3</v>
      </c>
      <c r="K178" s="136">
        <f>K179</f>
        <v>0</v>
      </c>
      <c r="L178" s="136">
        <f>L179</f>
        <v>0</v>
      </c>
      <c r="M178" s="135">
        <f t="shared" ref="M178:M187" si="89">IFERROR(H178/C178*100,"-")</f>
        <v>100</v>
      </c>
      <c r="N178" s="135">
        <f t="shared" si="76"/>
        <v>0</v>
      </c>
      <c r="O178" s="135" t="str">
        <f t="shared" si="86"/>
        <v>-</v>
      </c>
      <c r="P178" s="135">
        <f t="shared" si="78"/>
        <v>0</v>
      </c>
      <c r="Q178" s="135">
        <f t="shared" si="87"/>
        <v>100</v>
      </c>
      <c r="R178" s="135">
        <f t="shared" si="80"/>
        <v>0</v>
      </c>
      <c r="S178" s="135" t="str">
        <f t="shared" si="88"/>
        <v>-</v>
      </c>
      <c r="T178" s="135">
        <f t="shared" si="82"/>
        <v>0</v>
      </c>
      <c r="U178" s="352"/>
      <c r="W178" s="351"/>
    </row>
    <row r="179" spans="1:24" s="244" customFormat="1" ht="71.25" hidden="1" customHeight="1" outlineLevel="1" x14ac:dyDescent="0.25">
      <c r="A179" s="242" t="s">
        <v>103</v>
      </c>
      <c r="B179" s="245" t="s">
        <v>280</v>
      </c>
      <c r="C179" s="136">
        <f t="shared" ref="C179:C191" si="90">SUM(D179:F179)</f>
        <v>25734.3</v>
      </c>
      <c r="D179" s="136">
        <v>0</v>
      </c>
      <c r="E179" s="136">
        <v>25734.3</v>
      </c>
      <c r="F179" s="136">
        <v>0</v>
      </c>
      <c r="G179" s="136">
        <v>0</v>
      </c>
      <c r="H179" s="136">
        <f t="shared" ref="H179:H191" si="91">SUM(I179:K179)</f>
        <v>25734.3</v>
      </c>
      <c r="I179" s="136">
        <v>0</v>
      </c>
      <c r="J179" s="136">
        <v>25734.3</v>
      </c>
      <c r="K179" s="136">
        <v>0</v>
      </c>
      <c r="L179" s="136">
        <v>0</v>
      </c>
      <c r="M179" s="135">
        <f t="shared" si="89"/>
        <v>100</v>
      </c>
      <c r="N179" s="135">
        <f t="shared" si="76"/>
        <v>0</v>
      </c>
      <c r="O179" s="135" t="str">
        <f t="shared" si="86"/>
        <v>-</v>
      </c>
      <c r="P179" s="135">
        <f t="shared" si="78"/>
        <v>0</v>
      </c>
      <c r="Q179" s="135">
        <f t="shared" si="87"/>
        <v>100</v>
      </c>
      <c r="R179" s="135">
        <f t="shared" si="80"/>
        <v>0</v>
      </c>
      <c r="S179" s="135" t="str">
        <f t="shared" si="88"/>
        <v>-</v>
      </c>
      <c r="T179" s="135">
        <f t="shared" si="82"/>
        <v>0</v>
      </c>
      <c r="U179" s="352"/>
      <c r="W179" s="351"/>
    </row>
    <row r="180" spans="1:24" s="244" customFormat="1" ht="38.25" hidden="1" customHeight="1" outlineLevel="1" x14ac:dyDescent="0.25">
      <c r="A180" s="246">
        <v>2</v>
      </c>
      <c r="B180" s="134" t="s">
        <v>621</v>
      </c>
      <c r="C180" s="136">
        <f t="shared" si="90"/>
        <v>0</v>
      </c>
      <c r="D180" s="136">
        <v>0</v>
      </c>
      <c r="E180" s="136">
        <v>0</v>
      </c>
      <c r="F180" s="136">
        <v>0</v>
      </c>
      <c r="G180" s="136">
        <v>0</v>
      </c>
      <c r="H180" s="136">
        <f t="shared" si="91"/>
        <v>0</v>
      </c>
      <c r="I180" s="136">
        <v>0</v>
      </c>
      <c r="J180" s="136">
        <v>0</v>
      </c>
      <c r="K180" s="136">
        <v>0</v>
      </c>
      <c r="L180" s="136">
        <v>0</v>
      </c>
      <c r="M180" s="135" t="str">
        <f t="shared" si="89"/>
        <v>-</v>
      </c>
      <c r="N180" s="135">
        <f t="shared" si="76"/>
        <v>0</v>
      </c>
      <c r="O180" s="135" t="str">
        <f t="shared" si="86"/>
        <v>-</v>
      </c>
      <c r="P180" s="135">
        <f t="shared" si="78"/>
        <v>0</v>
      </c>
      <c r="Q180" s="135" t="str">
        <f t="shared" si="87"/>
        <v>-</v>
      </c>
      <c r="R180" s="135">
        <f t="shared" si="80"/>
        <v>0</v>
      </c>
      <c r="S180" s="135" t="str">
        <f t="shared" si="88"/>
        <v>-</v>
      </c>
      <c r="T180" s="135">
        <f t="shared" si="82"/>
        <v>0</v>
      </c>
      <c r="U180" s="352"/>
      <c r="W180" s="351"/>
    </row>
    <row r="181" spans="1:24" s="244" customFormat="1" ht="57" hidden="1" customHeight="1" outlineLevel="1" x14ac:dyDescent="0.25">
      <c r="A181" s="246">
        <v>3</v>
      </c>
      <c r="B181" s="134" t="s">
        <v>622</v>
      </c>
      <c r="C181" s="136">
        <f t="shared" si="90"/>
        <v>60</v>
      </c>
      <c r="D181" s="136">
        <v>0</v>
      </c>
      <c r="E181" s="136">
        <v>60</v>
      </c>
      <c r="F181" s="136">
        <v>0</v>
      </c>
      <c r="G181" s="136">
        <v>0</v>
      </c>
      <c r="H181" s="136">
        <f t="shared" si="91"/>
        <v>0</v>
      </c>
      <c r="I181" s="136">
        <v>0</v>
      </c>
      <c r="J181" s="136">
        <v>0</v>
      </c>
      <c r="K181" s="136">
        <v>0</v>
      </c>
      <c r="L181" s="136">
        <v>0</v>
      </c>
      <c r="M181" s="135">
        <f t="shared" si="89"/>
        <v>0</v>
      </c>
      <c r="N181" s="135">
        <f t="shared" si="76"/>
        <v>60</v>
      </c>
      <c r="O181" s="135" t="str">
        <f t="shared" si="86"/>
        <v>-</v>
      </c>
      <c r="P181" s="135">
        <f t="shared" si="78"/>
        <v>0</v>
      </c>
      <c r="Q181" s="135">
        <f t="shared" si="87"/>
        <v>0</v>
      </c>
      <c r="R181" s="135">
        <f t="shared" si="80"/>
        <v>60</v>
      </c>
      <c r="S181" s="135" t="str">
        <f t="shared" si="88"/>
        <v>-</v>
      </c>
      <c r="T181" s="135">
        <f t="shared" si="82"/>
        <v>0</v>
      </c>
      <c r="U181" s="352"/>
      <c r="W181" s="351"/>
    </row>
    <row r="182" spans="1:24" s="244" customFormat="1" ht="38.25" hidden="1" customHeight="1" outlineLevel="1" x14ac:dyDescent="0.25">
      <c r="A182" s="246">
        <v>4</v>
      </c>
      <c r="B182" s="134" t="s">
        <v>623</v>
      </c>
      <c r="C182" s="136">
        <f t="shared" si="90"/>
        <v>0</v>
      </c>
      <c r="D182" s="136">
        <v>0</v>
      </c>
      <c r="E182" s="136">
        <v>0</v>
      </c>
      <c r="F182" s="136">
        <v>0</v>
      </c>
      <c r="G182" s="136">
        <v>0</v>
      </c>
      <c r="H182" s="136">
        <f t="shared" si="91"/>
        <v>0</v>
      </c>
      <c r="I182" s="136">
        <v>0</v>
      </c>
      <c r="J182" s="136">
        <v>0</v>
      </c>
      <c r="K182" s="136">
        <v>0</v>
      </c>
      <c r="L182" s="136">
        <v>0</v>
      </c>
      <c r="M182" s="135" t="str">
        <f t="shared" si="89"/>
        <v>-</v>
      </c>
      <c r="N182" s="135">
        <f t="shared" si="76"/>
        <v>0</v>
      </c>
      <c r="O182" s="135" t="str">
        <f t="shared" si="86"/>
        <v>-</v>
      </c>
      <c r="P182" s="135">
        <f t="shared" si="78"/>
        <v>0</v>
      </c>
      <c r="Q182" s="135" t="str">
        <f t="shared" si="87"/>
        <v>-</v>
      </c>
      <c r="R182" s="135">
        <f t="shared" si="80"/>
        <v>0</v>
      </c>
      <c r="S182" s="135" t="str">
        <f t="shared" si="88"/>
        <v>-</v>
      </c>
      <c r="T182" s="135">
        <f t="shared" si="82"/>
        <v>0</v>
      </c>
      <c r="U182" s="352"/>
      <c r="W182" s="351"/>
    </row>
    <row r="183" spans="1:24" s="244" customFormat="1" ht="72.75" hidden="1" customHeight="1" outlineLevel="1" x14ac:dyDescent="0.25">
      <c r="A183" s="242">
        <v>5</v>
      </c>
      <c r="B183" s="247" t="s">
        <v>624</v>
      </c>
      <c r="C183" s="136">
        <f t="shared" si="90"/>
        <v>669</v>
      </c>
      <c r="D183" s="136">
        <f>D184+D185</f>
        <v>0</v>
      </c>
      <c r="E183" s="136">
        <f>E184+E185</f>
        <v>669</v>
      </c>
      <c r="F183" s="136">
        <f>F184+F185</f>
        <v>0</v>
      </c>
      <c r="G183" s="136">
        <f>G184+G185</f>
        <v>0</v>
      </c>
      <c r="H183" s="136">
        <f t="shared" si="91"/>
        <v>669</v>
      </c>
      <c r="I183" s="136">
        <f>I184+I185</f>
        <v>0</v>
      </c>
      <c r="J183" s="136">
        <f>J184+J185</f>
        <v>669</v>
      </c>
      <c r="K183" s="136">
        <f>K184+K185</f>
        <v>0</v>
      </c>
      <c r="L183" s="136">
        <f>L184+L185</f>
        <v>0</v>
      </c>
      <c r="M183" s="135">
        <f t="shared" si="89"/>
        <v>100</v>
      </c>
      <c r="N183" s="135">
        <f t="shared" si="76"/>
        <v>0</v>
      </c>
      <c r="O183" s="135" t="str">
        <f t="shared" si="86"/>
        <v>-</v>
      </c>
      <c r="P183" s="135">
        <f t="shared" si="78"/>
        <v>0</v>
      </c>
      <c r="Q183" s="135">
        <f t="shared" si="87"/>
        <v>100</v>
      </c>
      <c r="R183" s="135">
        <f t="shared" si="80"/>
        <v>0</v>
      </c>
      <c r="S183" s="135" t="str">
        <f t="shared" si="88"/>
        <v>-</v>
      </c>
      <c r="T183" s="135">
        <f t="shared" si="82"/>
        <v>0</v>
      </c>
      <c r="U183" s="352"/>
      <c r="W183" s="351"/>
    </row>
    <row r="184" spans="1:24" s="244" customFormat="1" ht="65.25" hidden="1" customHeight="1" outlineLevel="1" x14ac:dyDescent="0.25">
      <c r="A184" s="242" t="s">
        <v>129</v>
      </c>
      <c r="B184" s="247" t="s">
        <v>617</v>
      </c>
      <c r="C184" s="136">
        <f t="shared" si="90"/>
        <v>0</v>
      </c>
      <c r="D184" s="136">
        <v>0</v>
      </c>
      <c r="E184" s="136">
        <v>0</v>
      </c>
      <c r="F184" s="136">
        <v>0</v>
      </c>
      <c r="G184" s="136">
        <v>0</v>
      </c>
      <c r="H184" s="136">
        <f t="shared" si="91"/>
        <v>0</v>
      </c>
      <c r="I184" s="136">
        <v>0</v>
      </c>
      <c r="J184" s="136">
        <v>0</v>
      </c>
      <c r="K184" s="136">
        <v>0</v>
      </c>
      <c r="L184" s="136">
        <v>0</v>
      </c>
      <c r="M184" s="135" t="str">
        <f t="shared" si="89"/>
        <v>-</v>
      </c>
      <c r="N184" s="135">
        <f t="shared" si="76"/>
        <v>0</v>
      </c>
      <c r="O184" s="135" t="str">
        <f t="shared" si="86"/>
        <v>-</v>
      </c>
      <c r="P184" s="135">
        <f t="shared" si="78"/>
        <v>0</v>
      </c>
      <c r="Q184" s="135" t="str">
        <f t="shared" si="87"/>
        <v>-</v>
      </c>
      <c r="R184" s="135">
        <f t="shared" si="80"/>
        <v>0</v>
      </c>
      <c r="S184" s="135" t="str">
        <f t="shared" si="88"/>
        <v>-</v>
      </c>
      <c r="T184" s="135">
        <f t="shared" si="82"/>
        <v>0</v>
      </c>
      <c r="U184" s="352"/>
      <c r="W184" s="351"/>
    </row>
    <row r="185" spans="1:24" s="244" customFormat="1" ht="55.5" hidden="1" customHeight="1" outlineLevel="1" x14ac:dyDescent="0.25">
      <c r="A185" s="242" t="s">
        <v>616</v>
      </c>
      <c r="B185" s="247" t="s">
        <v>618</v>
      </c>
      <c r="C185" s="136">
        <f t="shared" si="90"/>
        <v>669</v>
      </c>
      <c r="D185" s="136">
        <v>0</v>
      </c>
      <c r="E185" s="136">
        <v>669</v>
      </c>
      <c r="F185" s="136">
        <v>0</v>
      </c>
      <c r="G185" s="136">
        <v>0</v>
      </c>
      <c r="H185" s="136">
        <f t="shared" si="91"/>
        <v>669</v>
      </c>
      <c r="I185" s="136">
        <v>0</v>
      </c>
      <c r="J185" s="136">
        <v>669</v>
      </c>
      <c r="K185" s="136">
        <v>0</v>
      </c>
      <c r="L185" s="136">
        <v>0</v>
      </c>
      <c r="M185" s="135">
        <v>0</v>
      </c>
      <c r="N185" s="135">
        <v>0</v>
      </c>
      <c r="O185" s="135" t="str">
        <f t="shared" si="86"/>
        <v>-</v>
      </c>
      <c r="P185" s="135">
        <f t="shared" si="78"/>
        <v>0</v>
      </c>
      <c r="Q185" s="135">
        <f t="shared" si="87"/>
        <v>100</v>
      </c>
      <c r="R185" s="135">
        <f t="shared" si="80"/>
        <v>0</v>
      </c>
      <c r="S185" s="135" t="str">
        <f t="shared" si="88"/>
        <v>-</v>
      </c>
      <c r="T185" s="135">
        <f t="shared" si="82"/>
        <v>0</v>
      </c>
      <c r="U185" s="352"/>
      <c r="W185" s="351"/>
    </row>
    <row r="186" spans="1:24" s="244" customFormat="1" ht="55.5" hidden="1" customHeight="1" outlineLevel="1" x14ac:dyDescent="0.25">
      <c r="A186" s="246">
        <v>6</v>
      </c>
      <c r="B186" s="134" t="s">
        <v>625</v>
      </c>
      <c r="C186" s="136">
        <f t="shared" si="90"/>
        <v>26074</v>
      </c>
      <c r="D186" s="248">
        <f>D187+D188+D189+D190+D191</f>
        <v>26074</v>
      </c>
      <c r="E186" s="248">
        <f t="shared" ref="E186:L186" si="92">E187+E188+E189+E190+E191</f>
        <v>0</v>
      </c>
      <c r="F186" s="248">
        <f t="shared" si="92"/>
        <v>0</v>
      </c>
      <c r="G186" s="248">
        <f t="shared" si="92"/>
        <v>0</v>
      </c>
      <c r="H186" s="248">
        <f t="shared" si="92"/>
        <v>26074</v>
      </c>
      <c r="I186" s="248">
        <f t="shared" si="92"/>
        <v>26074</v>
      </c>
      <c r="J186" s="248">
        <f t="shared" si="92"/>
        <v>0</v>
      </c>
      <c r="K186" s="248">
        <f t="shared" si="92"/>
        <v>0</v>
      </c>
      <c r="L186" s="248">
        <f t="shared" si="92"/>
        <v>0</v>
      </c>
      <c r="M186" s="135">
        <f t="shared" si="89"/>
        <v>100</v>
      </c>
      <c r="N186" s="135">
        <f t="shared" si="76"/>
        <v>0</v>
      </c>
      <c r="O186" s="135">
        <f t="shared" si="86"/>
        <v>100</v>
      </c>
      <c r="P186" s="135">
        <f t="shared" si="78"/>
        <v>0</v>
      </c>
      <c r="Q186" s="135" t="str">
        <f t="shared" si="87"/>
        <v>-</v>
      </c>
      <c r="R186" s="135">
        <f t="shared" si="80"/>
        <v>0</v>
      </c>
      <c r="S186" s="135" t="str">
        <f t="shared" si="88"/>
        <v>-</v>
      </c>
      <c r="T186" s="135">
        <f t="shared" si="82"/>
        <v>0</v>
      </c>
      <c r="U186" s="352"/>
      <c r="W186" s="351"/>
    </row>
    <row r="187" spans="1:24" s="244" customFormat="1" ht="54" hidden="1" customHeight="1" outlineLevel="1" x14ac:dyDescent="0.25">
      <c r="A187" s="246" t="s">
        <v>130</v>
      </c>
      <c r="B187" s="249" t="s">
        <v>281</v>
      </c>
      <c r="C187" s="136">
        <f t="shared" si="90"/>
        <v>500</v>
      </c>
      <c r="D187" s="136">
        <v>500</v>
      </c>
      <c r="E187" s="136"/>
      <c r="F187" s="136"/>
      <c r="G187" s="136"/>
      <c r="H187" s="136">
        <f t="shared" si="91"/>
        <v>500</v>
      </c>
      <c r="I187" s="136">
        <v>500</v>
      </c>
      <c r="J187" s="136"/>
      <c r="K187" s="136"/>
      <c r="L187" s="136"/>
      <c r="M187" s="135">
        <f t="shared" si="89"/>
        <v>100</v>
      </c>
      <c r="N187" s="135">
        <f t="shared" si="76"/>
        <v>0</v>
      </c>
      <c r="O187" s="135">
        <f t="shared" si="86"/>
        <v>100</v>
      </c>
      <c r="P187" s="135">
        <f t="shared" si="78"/>
        <v>0</v>
      </c>
      <c r="Q187" s="135" t="str">
        <f t="shared" si="87"/>
        <v>-</v>
      </c>
      <c r="R187" s="135">
        <f t="shared" si="80"/>
        <v>0</v>
      </c>
      <c r="S187" s="135" t="str">
        <f t="shared" si="88"/>
        <v>-</v>
      </c>
      <c r="T187" s="135">
        <f t="shared" si="82"/>
        <v>0</v>
      </c>
      <c r="U187" s="352"/>
      <c r="W187" s="351"/>
    </row>
    <row r="188" spans="1:24" s="110" customFormat="1" ht="54" hidden="1" customHeight="1" outlineLevel="1" x14ac:dyDescent="0.25">
      <c r="A188" s="246" t="s">
        <v>282</v>
      </c>
      <c r="B188" s="249" t="s">
        <v>284</v>
      </c>
      <c r="C188" s="136">
        <f t="shared" si="90"/>
        <v>19534</v>
      </c>
      <c r="D188" s="136">
        <v>19534</v>
      </c>
      <c r="E188" s="136">
        <v>0</v>
      </c>
      <c r="F188" s="136">
        <v>0</v>
      </c>
      <c r="G188" s="136">
        <v>0</v>
      </c>
      <c r="H188" s="136">
        <f t="shared" si="91"/>
        <v>19534</v>
      </c>
      <c r="I188" s="136">
        <v>19534</v>
      </c>
      <c r="J188" s="136">
        <v>0</v>
      </c>
      <c r="K188" s="136">
        <v>0</v>
      </c>
      <c r="L188" s="136">
        <v>0</v>
      </c>
      <c r="M188" s="135">
        <f>IFERROR(H188/C188*100,"-")</f>
        <v>100</v>
      </c>
      <c r="N188" s="135">
        <f>C188-H188</f>
        <v>0</v>
      </c>
      <c r="O188" s="135">
        <f t="shared" si="86"/>
        <v>100</v>
      </c>
      <c r="P188" s="135">
        <f t="shared" si="78"/>
        <v>0</v>
      </c>
      <c r="Q188" s="135" t="str">
        <f t="shared" si="87"/>
        <v>-</v>
      </c>
      <c r="R188" s="135">
        <f t="shared" si="80"/>
        <v>0</v>
      </c>
      <c r="S188" s="135" t="str">
        <f t="shared" si="88"/>
        <v>-</v>
      </c>
      <c r="T188" s="135">
        <f t="shared" si="82"/>
        <v>0</v>
      </c>
      <c r="U188" s="352"/>
      <c r="W188" s="351"/>
    </row>
    <row r="189" spans="1:24" s="12" customFormat="1" ht="55.5" hidden="1" customHeight="1" outlineLevel="1" x14ac:dyDescent="0.25">
      <c r="A189" s="227" t="s">
        <v>283</v>
      </c>
      <c r="B189" s="128" t="s">
        <v>286</v>
      </c>
      <c r="C189" s="136">
        <f t="shared" si="90"/>
        <v>0</v>
      </c>
      <c r="D189" s="126">
        <v>0</v>
      </c>
      <c r="E189" s="126">
        <v>0</v>
      </c>
      <c r="F189" s="126">
        <v>0</v>
      </c>
      <c r="G189" s="126">
        <v>0</v>
      </c>
      <c r="H189" s="136">
        <f t="shared" si="91"/>
        <v>0</v>
      </c>
      <c r="I189" s="126">
        <v>0</v>
      </c>
      <c r="J189" s="126">
        <v>0</v>
      </c>
      <c r="K189" s="126">
        <v>0</v>
      </c>
      <c r="L189" s="126">
        <v>0</v>
      </c>
      <c r="M189" s="108" t="str">
        <f>IFERROR(H189/C189*100,"-")</f>
        <v>-</v>
      </c>
      <c r="N189" s="108">
        <f t="shared" si="76"/>
        <v>0</v>
      </c>
      <c r="O189" s="108" t="str">
        <f>IFERROR(I189/D189*100,"-")</f>
        <v>-</v>
      </c>
      <c r="P189" s="108">
        <f>D189-I189</f>
        <v>0</v>
      </c>
      <c r="Q189" s="108" t="str">
        <f>IFERROR(J189/E189*100,"-")</f>
        <v>-</v>
      </c>
      <c r="R189" s="108">
        <f>E189-J189</f>
        <v>0</v>
      </c>
      <c r="S189" s="108" t="str">
        <f t="shared" si="88"/>
        <v>-</v>
      </c>
      <c r="T189" s="108">
        <f t="shared" si="82"/>
        <v>0</v>
      </c>
      <c r="U189" s="352"/>
      <c r="V189" s="110"/>
      <c r="W189" s="351"/>
      <c r="X189" s="110"/>
    </row>
    <row r="190" spans="1:24" s="12" customFormat="1" ht="74.25" hidden="1" customHeight="1" outlineLevel="1" x14ac:dyDescent="0.25">
      <c r="A190" s="227" t="s">
        <v>285</v>
      </c>
      <c r="B190" s="128" t="s">
        <v>288</v>
      </c>
      <c r="C190" s="136">
        <f t="shared" si="90"/>
        <v>0</v>
      </c>
      <c r="D190" s="126">
        <v>0</v>
      </c>
      <c r="E190" s="126">
        <v>0</v>
      </c>
      <c r="F190" s="126">
        <v>0</v>
      </c>
      <c r="G190" s="126">
        <v>0</v>
      </c>
      <c r="H190" s="136">
        <f t="shared" si="91"/>
        <v>0</v>
      </c>
      <c r="I190" s="126">
        <v>0</v>
      </c>
      <c r="J190" s="126">
        <v>0</v>
      </c>
      <c r="K190" s="126">
        <v>0</v>
      </c>
      <c r="L190" s="126">
        <v>0</v>
      </c>
      <c r="M190" s="108" t="str">
        <f>IFERROR(H190/C190*100,"-")</f>
        <v>-</v>
      </c>
      <c r="N190" s="108">
        <f t="shared" si="76"/>
        <v>0</v>
      </c>
      <c r="O190" s="108" t="str">
        <f>IFERROR(I190/D190*100,"-")</f>
        <v>-</v>
      </c>
      <c r="P190" s="108">
        <f>D190-I190</f>
        <v>0</v>
      </c>
      <c r="Q190" s="108" t="str">
        <f>IFERROR(J190/E190*100,"-")</f>
        <v>-</v>
      </c>
      <c r="R190" s="108">
        <f>E190-J190</f>
        <v>0</v>
      </c>
      <c r="S190" s="108" t="str">
        <f t="shared" si="88"/>
        <v>-</v>
      </c>
      <c r="T190" s="108">
        <f t="shared" si="82"/>
        <v>0</v>
      </c>
      <c r="U190" s="352"/>
      <c r="V190" s="110"/>
      <c r="W190" s="351"/>
      <c r="X190" s="110"/>
    </row>
    <row r="191" spans="1:24" s="12" customFormat="1" ht="53.25" hidden="1" customHeight="1" outlineLevel="1" x14ac:dyDescent="0.25">
      <c r="A191" s="227" t="s">
        <v>287</v>
      </c>
      <c r="B191" s="128" t="s">
        <v>619</v>
      </c>
      <c r="C191" s="136">
        <f t="shared" si="90"/>
        <v>6040</v>
      </c>
      <c r="D191" s="126">
        <v>6040</v>
      </c>
      <c r="E191" s="126">
        <v>0</v>
      </c>
      <c r="F191" s="126">
        <v>0</v>
      </c>
      <c r="G191" s="126">
        <v>0</v>
      </c>
      <c r="H191" s="136">
        <f t="shared" si="91"/>
        <v>6040</v>
      </c>
      <c r="I191" s="126">
        <v>6040</v>
      </c>
      <c r="J191" s="126">
        <v>0</v>
      </c>
      <c r="K191" s="126">
        <v>0</v>
      </c>
      <c r="L191" s="126">
        <v>0</v>
      </c>
      <c r="M191" s="108">
        <f>IFERROR(H191/C191*100,"-")</f>
        <v>100</v>
      </c>
      <c r="N191" s="108">
        <f t="shared" si="76"/>
        <v>0</v>
      </c>
      <c r="O191" s="108">
        <f>IFERROR(I191/D191*100,"-")</f>
        <v>100</v>
      </c>
      <c r="P191" s="108">
        <f>D191-I191</f>
        <v>0</v>
      </c>
      <c r="Q191" s="108" t="str">
        <f>IFERROR(J191/E191*100,"-")</f>
        <v>-</v>
      </c>
      <c r="R191" s="108">
        <f>E191-J191</f>
        <v>0</v>
      </c>
      <c r="S191" s="108" t="str">
        <f t="shared" si="88"/>
        <v>-</v>
      </c>
      <c r="T191" s="108">
        <f t="shared" si="82"/>
        <v>0</v>
      </c>
      <c r="U191" s="352"/>
      <c r="V191" s="110"/>
      <c r="W191" s="351"/>
      <c r="X191" s="110"/>
    </row>
    <row r="192" spans="1:24" s="105" customFormat="1" ht="87.75" customHeight="1" collapsed="1" x14ac:dyDescent="0.25">
      <c r="A192" s="102">
        <v>9</v>
      </c>
      <c r="B192" s="103" t="s">
        <v>747</v>
      </c>
      <c r="C192" s="104">
        <f>SUM(D192:F192)</f>
        <v>445.2</v>
      </c>
      <c r="D192" s="104">
        <f>D193+D199</f>
        <v>445.2</v>
      </c>
      <c r="E192" s="104">
        <f>E193+E199</f>
        <v>0</v>
      </c>
      <c r="F192" s="104">
        <f>F193+F199</f>
        <v>0</v>
      </c>
      <c r="G192" s="104">
        <f>G193+G199</f>
        <v>0</v>
      </c>
      <c r="H192" s="104">
        <f>SUM(I192:K192)</f>
        <v>445.2</v>
      </c>
      <c r="I192" s="104">
        <f>I193+I199</f>
        <v>445.2</v>
      </c>
      <c r="J192" s="104">
        <f>J193+J199</f>
        <v>0</v>
      </c>
      <c r="K192" s="104">
        <f>K193+K199</f>
        <v>0</v>
      </c>
      <c r="L192" s="104">
        <f>L193+L199</f>
        <v>0</v>
      </c>
      <c r="M192" s="104">
        <f t="shared" ref="M192:M208" si="93">IFERROR(H192/C192*100,"-")</f>
        <v>100</v>
      </c>
      <c r="N192" s="104">
        <f>C192-H192</f>
        <v>0</v>
      </c>
      <c r="O192" s="104">
        <f t="shared" ref="O192:O199" si="94">IFERROR(I192/D192*100,"-")</f>
        <v>100</v>
      </c>
      <c r="P192" s="104">
        <f>D192-I192</f>
        <v>0</v>
      </c>
      <c r="Q192" s="104" t="str">
        <f t="shared" ref="Q192:Q199" si="95">IFERROR(J192/E192*100,"-")</f>
        <v>-</v>
      </c>
      <c r="R192" s="104">
        <f t="shared" ref="R192:R241" si="96">E192-J192</f>
        <v>0</v>
      </c>
      <c r="S192" s="104" t="str">
        <f t="shared" ref="S192:S198" si="97">IFERROR(K192/F192*100,"-")</f>
        <v>-</v>
      </c>
      <c r="T192" s="104">
        <f t="shared" ref="T192:T241" si="98">F192-K192</f>
        <v>0</v>
      </c>
      <c r="U192" s="352"/>
      <c r="W192" s="351"/>
    </row>
    <row r="193" spans="1:24" s="12" customFormat="1" ht="51.75" hidden="1" customHeight="1" outlineLevel="1" collapsed="1" x14ac:dyDescent="0.25">
      <c r="A193" s="106" t="s">
        <v>25</v>
      </c>
      <c r="B193" s="107" t="s">
        <v>748</v>
      </c>
      <c r="C193" s="108">
        <f t="shared" ref="C193:C199" si="99">SUM(D193:F193)</f>
        <v>445.2</v>
      </c>
      <c r="D193" s="109">
        <f>D194+D195+D196+D197+D198</f>
        <v>445.2</v>
      </c>
      <c r="E193" s="109">
        <f>E194+E195+E196+E197+E198</f>
        <v>0</v>
      </c>
      <c r="F193" s="109">
        <f>F194+F195+F196+F197+F198</f>
        <v>0</v>
      </c>
      <c r="G193" s="109">
        <f>G194+G195+G196+G197+G198</f>
        <v>0</v>
      </c>
      <c r="H193" s="109">
        <f t="shared" ref="H193:H201" si="100">SUM(I193:K193)</f>
        <v>445.2</v>
      </c>
      <c r="I193" s="109">
        <f>I194+I195+I196+I197+I198</f>
        <v>445.2</v>
      </c>
      <c r="J193" s="109">
        <f>J194+J195+J196+J197+J198</f>
        <v>0</v>
      </c>
      <c r="K193" s="109">
        <f>K194+K195+K196+K197+K198</f>
        <v>0</v>
      </c>
      <c r="L193" s="109">
        <f>L194+L195+L196+L197+L198</f>
        <v>0</v>
      </c>
      <c r="M193" s="108">
        <f t="shared" si="93"/>
        <v>100</v>
      </c>
      <c r="N193" s="108">
        <f t="shared" ref="N193:N199" si="101">C193-H193</f>
        <v>0</v>
      </c>
      <c r="O193" s="108">
        <f t="shared" si="94"/>
        <v>100</v>
      </c>
      <c r="P193" s="108">
        <f>D193-I193</f>
        <v>0</v>
      </c>
      <c r="Q193" s="108" t="str">
        <f t="shared" si="95"/>
        <v>-</v>
      </c>
      <c r="R193" s="108">
        <f t="shared" si="96"/>
        <v>0</v>
      </c>
      <c r="S193" s="108" t="str">
        <f t="shared" si="97"/>
        <v>-</v>
      </c>
      <c r="T193" s="108">
        <f t="shared" si="98"/>
        <v>0</v>
      </c>
      <c r="U193" s="352"/>
      <c r="V193" s="110"/>
      <c r="W193" s="351"/>
      <c r="X193" s="110"/>
    </row>
    <row r="194" spans="1:24" s="12" customFormat="1" ht="90" hidden="1" customHeight="1" outlineLevel="1" x14ac:dyDescent="0.25">
      <c r="A194" s="111" t="s">
        <v>103</v>
      </c>
      <c r="B194" s="113" t="s">
        <v>505</v>
      </c>
      <c r="C194" s="108">
        <f t="shared" si="99"/>
        <v>200</v>
      </c>
      <c r="D194" s="108">
        <v>200</v>
      </c>
      <c r="E194" s="108">
        <v>0</v>
      </c>
      <c r="F194" s="108">
        <v>0</v>
      </c>
      <c r="G194" s="108">
        <v>0</v>
      </c>
      <c r="H194" s="108">
        <f t="shared" si="100"/>
        <v>200</v>
      </c>
      <c r="I194" s="108">
        <v>200</v>
      </c>
      <c r="J194" s="108">
        <v>0</v>
      </c>
      <c r="K194" s="108">
        <v>0</v>
      </c>
      <c r="L194" s="108">
        <v>0</v>
      </c>
      <c r="M194" s="108">
        <f t="shared" si="93"/>
        <v>100</v>
      </c>
      <c r="N194" s="108">
        <f t="shared" si="101"/>
        <v>0</v>
      </c>
      <c r="O194" s="108">
        <f t="shared" si="94"/>
        <v>100</v>
      </c>
      <c r="P194" s="108">
        <f t="shared" ref="P194:P199" si="102">D194-I194</f>
        <v>0</v>
      </c>
      <c r="Q194" s="108" t="str">
        <f t="shared" si="95"/>
        <v>-</v>
      </c>
      <c r="R194" s="108">
        <f t="shared" ref="R194:R199" si="103">E194-J194</f>
        <v>0</v>
      </c>
      <c r="S194" s="108" t="str">
        <f t="shared" si="97"/>
        <v>-</v>
      </c>
      <c r="T194" s="108">
        <f t="shared" si="98"/>
        <v>0</v>
      </c>
      <c r="U194" s="352"/>
      <c r="V194" s="110"/>
      <c r="W194" s="351"/>
      <c r="X194" s="110"/>
    </row>
    <row r="195" spans="1:24" s="12" customFormat="1" ht="106.5" hidden="1" customHeight="1" outlineLevel="1" x14ac:dyDescent="0.25">
      <c r="A195" s="112" t="s">
        <v>104</v>
      </c>
      <c r="B195" s="113" t="s">
        <v>506</v>
      </c>
      <c r="C195" s="108">
        <f t="shared" si="99"/>
        <v>80.2</v>
      </c>
      <c r="D195" s="108">
        <v>80.2</v>
      </c>
      <c r="E195" s="108">
        <v>0</v>
      </c>
      <c r="F195" s="108">
        <v>0</v>
      </c>
      <c r="G195" s="108">
        <v>0</v>
      </c>
      <c r="H195" s="108">
        <f t="shared" si="100"/>
        <v>80.2</v>
      </c>
      <c r="I195" s="108">
        <v>80.2</v>
      </c>
      <c r="J195" s="108">
        <v>0</v>
      </c>
      <c r="K195" s="108">
        <v>0</v>
      </c>
      <c r="L195" s="108">
        <v>0</v>
      </c>
      <c r="M195" s="108">
        <f t="shared" si="93"/>
        <v>100</v>
      </c>
      <c r="N195" s="108">
        <f t="shared" si="101"/>
        <v>0</v>
      </c>
      <c r="O195" s="108">
        <f t="shared" si="94"/>
        <v>100</v>
      </c>
      <c r="P195" s="108">
        <f t="shared" si="102"/>
        <v>0</v>
      </c>
      <c r="Q195" s="108" t="str">
        <f t="shared" si="95"/>
        <v>-</v>
      </c>
      <c r="R195" s="108">
        <f t="shared" si="103"/>
        <v>0</v>
      </c>
      <c r="S195" s="108" t="str">
        <f t="shared" si="97"/>
        <v>-</v>
      </c>
      <c r="T195" s="108">
        <f>F195-K195</f>
        <v>0</v>
      </c>
      <c r="U195" s="352"/>
      <c r="V195" s="110"/>
      <c r="W195" s="351"/>
      <c r="X195" s="110"/>
    </row>
    <row r="196" spans="1:24" s="12" customFormat="1" ht="52.5" hidden="1" customHeight="1" outlineLevel="1" x14ac:dyDescent="0.25">
      <c r="A196" s="111" t="s">
        <v>105</v>
      </c>
      <c r="B196" s="113" t="s">
        <v>208</v>
      </c>
      <c r="C196" s="108">
        <f t="shared" si="99"/>
        <v>75</v>
      </c>
      <c r="D196" s="109">
        <v>75</v>
      </c>
      <c r="E196" s="109">
        <v>0</v>
      </c>
      <c r="F196" s="109">
        <f>SUM(F197:F197)</f>
        <v>0</v>
      </c>
      <c r="G196" s="109">
        <f>SUM(G197:G197)</f>
        <v>0</v>
      </c>
      <c r="H196" s="108">
        <f t="shared" si="100"/>
        <v>75</v>
      </c>
      <c r="I196" s="108">
        <v>75</v>
      </c>
      <c r="J196" s="109">
        <v>0</v>
      </c>
      <c r="K196" s="108">
        <v>0</v>
      </c>
      <c r="L196" s="108">
        <v>0</v>
      </c>
      <c r="M196" s="108">
        <f>IFERROR(H196/C196*100,"-")</f>
        <v>100</v>
      </c>
      <c r="N196" s="108">
        <f t="shared" si="101"/>
        <v>0</v>
      </c>
      <c r="O196" s="108">
        <f t="shared" si="94"/>
        <v>100</v>
      </c>
      <c r="P196" s="108">
        <f t="shared" si="102"/>
        <v>0</v>
      </c>
      <c r="Q196" s="108" t="str">
        <f t="shared" si="95"/>
        <v>-</v>
      </c>
      <c r="R196" s="108">
        <f t="shared" si="103"/>
        <v>0</v>
      </c>
      <c r="S196" s="108" t="str">
        <f t="shared" si="97"/>
        <v>-</v>
      </c>
      <c r="T196" s="108">
        <f>F196-K196</f>
        <v>0</v>
      </c>
      <c r="U196" s="352"/>
      <c r="V196" s="110"/>
      <c r="W196" s="351"/>
      <c r="X196" s="110"/>
    </row>
    <row r="197" spans="1:24" s="12" customFormat="1" ht="116.25" hidden="1" customHeight="1" outlineLevel="1" x14ac:dyDescent="0.25">
      <c r="A197" s="112" t="s">
        <v>106</v>
      </c>
      <c r="B197" s="113" t="s">
        <v>749</v>
      </c>
      <c r="C197" s="108">
        <f t="shared" si="99"/>
        <v>50</v>
      </c>
      <c r="D197" s="108">
        <v>50</v>
      </c>
      <c r="E197" s="108">
        <f>SUM(E199:E199)</f>
        <v>0</v>
      </c>
      <c r="F197" s="108">
        <f>SUM(F199:F199)</f>
        <v>0</v>
      </c>
      <c r="G197" s="108">
        <f>SUM(G199:G199)</f>
        <v>0</v>
      </c>
      <c r="H197" s="108">
        <f t="shared" si="100"/>
        <v>50</v>
      </c>
      <c r="I197" s="108">
        <v>50</v>
      </c>
      <c r="J197" s="108">
        <f>SUM(J199:J199)</f>
        <v>0</v>
      </c>
      <c r="K197" s="108">
        <f>SUM(K199:K199)</f>
        <v>0</v>
      </c>
      <c r="L197" s="108">
        <f>SUM(L199:L199)</f>
        <v>0</v>
      </c>
      <c r="M197" s="108">
        <f>IFERROR(H197/C197*100,"-")</f>
        <v>100</v>
      </c>
      <c r="N197" s="108">
        <f t="shared" si="101"/>
        <v>0</v>
      </c>
      <c r="O197" s="108">
        <f t="shared" si="94"/>
        <v>100</v>
      </c>
      <c r="P197" s="108">
        <f t="shared" si="102"/>
        <v>0</v>
      </c>
      <c r="Q197" s="108" t="str">
        <f t="shared" si="95"/>
        <v>-</v>
      </c>
      <c r="R197" s="108">
        <f t="shared" si="103"/>
        <v>0</v>
      </c>
      <c r="S197" s="108" t="str">
        <f t="shared" si="97"/>
        <v>-</v>
      </c>
      <c r="T197" s="108">
        <f>F197-K197</f>
        <v>0</v>
      </c>
      <c r="U197" s="352"/>
      <c r="V197" s="110"/>
      <c r="W197" s="351"/>
      <c r="X197" s="110"/>
    </row>
    <row r="198" spans="1:24" s="12" customFormat="1" ht="116.25" hidden="1" customHeight="1" outlineLevel="1" x14ac:dyDescent="0.25">
      <c r="A198" s="112" t="s">
        <v>107</v>
      </c>
      <c r="B198" s="113" t="s">
        <v>507</v>
      </c>
      <c r="C198" s="108">
        <f t="shared" si="99"/>
        <v>40</v>
      </c>
      <c r="D198" s="108">
        <v>40</v>
      </c>
      <c r="E198" s="108">
        <v>0</v>
      </c>
      <c r="F198" s="108">
        <v>0</v>
      </c>
      <c r="G198" s="108">
        <v>0</v>
      </c>
      <c r="H198" s="108">
        <f t="shared" si="100"/>
        <v>40</v>
      </c>
      <c r="I198" s="108">
        <v>40</v>
      </c>
      <c r="J198" s="108">
        <v>0</v>
      </c>
      <c r="K198" s="108">
        <v>0</v>
      </c>
      <c r="L198" s="108">
        <v>0</v>
      </c>
      <c r="M198" s="108">
        <f>IFERROR(H198/C198*100,"-")</f>
        <v>100</v>
      </c>
      <c r="N198" s="108">
        <f t="shared" si="101"/>
        <v>0</v>
      </c>
      <c r="O198" s="108">
        <f t="shared" si="94"/>
        <v>100</v>
      </c>
      <c r="P198" s="108">
        <f t="shared" si="102"/>
        <v>0</v>
      </c>
      <c r="Q198" s="108" t="str">
        <f t="shared" si="95"/>
        <v>-</v>
      </c>
      <c r="R198" s="108">
        <f t="shared" si="103"/>
        <v>0</v>
      </c>
      <c r="S198" s="108" t="str">
        <f t="shared" si="97"/>
        <v>-</v>
      </c>
      <c r="T198" s="108">
        <f>F198-K198</f>
        <v>0</v>
      </c>
      <c r="U198" s="352"/>
      <c r="V198" s="110"/>
      <c r="W198" s="351"/>
      <c r="X198" s="110"/>
    </row>
    <row r="199" spans="1:24" s="12" customFormat="1" ht="73.5" hidden="1" customHeight="1" outlineLevel="1" x14ac:dyDescent="0.25">
      <c r="A199" s="112" t="s">
        <v>26</v>
      </c>
      <c r="B199" s="107" t="s">
        <v>750</v>
      </c>
      <c r="C199" s="108">
        <f t="shared" si="99"/>
        <v>0</v>
      </c>
      <c r="D199" s="108">
        <v>0</v>
      </c>
      <c r="E199" s="108">
        <v>0</v>
      </c>
      <c r="F199" s="108">
        <v>0</v>
      </c>
      <c r="G199" s="108">
        <v>0</v>
      </c>
      <c r="H199" s="108">
        <f t="shared" si="100"/>
        <v>0</v>
      </c>
      <c r="I199" s="108">
        <v>0</v>
      </c>
      <c r="J199" s="108">
        <v>0</v>
      </c>
      <c r="K199" s="108">
        <v>0</v>
      </c>
      <c r="L199" s="108">
        <v>0</v>
      </c>
      <c r="M199" s="108" t="str">
        <f>IFERROR(H199/C199*100,"-")</f>
        <v>-</v>
      </c>
      <c r="N199" s="108">
        <f t="shared" si="101"/>
        <v>0</v>
      </c>
      <c r="O199" s="108" t="str">
        <f t="shared" si="94"/>
        <v>-</v>
      </c>
      <c r="P199" s="108">
        <f t="shared" si="102"/>
        <v>0</v>
      </c>
      <c r="Q199" s="108" t="str">
        <f t="shared" si="95"/>
        <v>-</v>
      </c>
      <c r="R199" s="108">
        <f t="shared" si="103"/>
        <v>0</v>
      </c>
      <c r="S199" s="108" t="str">
        <f>IFERROR(K199/F199*100,"-")</f>
        <v>-</v>
      </c>
      <c r="T199" s="108">
        <f>F199-K199</f>
        <v>0</v>
      </c>
      <c r="U199" s="352"/>
      <c r="V199" s="110"/>
      <c r="W199" s="351"/>
      <c r="X199" s="110"/>
    </row>
    <row r="200" spans="1:24" s="105" customFormat="1" ht="103.5" customHeight="1" collapsed="1" x14ac:dyDescent="0.25">
      <c r="A200" s="102">
        <v>10</v>
      </c>
      <c r="B200" s="103" t="s">
        <v>751</v>
      </c>
      <c r="C200" s="104">
        <f>SUM(D200:F200)</f>
        <v>2780</v>
      </c>
      <c r="D200" s="104">
        <f>D201+D202+D203+D206</f>
        <v>1200</v>
      </c>
      <c r="E200" s="104">
        <f>E201+E202+E203+E206</f>
        <v>1580</v>
      </c>
      <c r="F200" s="104">
        <f>F201+F202+F203+F206</f>
        <v>0</v>
      </c>
      <c r="G200" s="104">
        <f>G201+G202+G203+G206</f>
        <v>0</v>
      </c>
      <c r="H200" s="104">
        <f t="shared" si="100"/>
        <v>2079.6999999999998</v>
      </c>
      <c r="I200" s="104">
        <f>I201+I202+I203+I206</f>
        <v>500</v>
      </c>
      <c r="J200" s="104">
        <f>J201+J202+J203+J206</f>
        <v>1579.7</v>
      </c>
      <c r="K200" s="104">
        <f>K201+K202+K203+K206</f>
        <v>0</v>
      </c>
      <c r="L200" s="104">
        <f>L201+L202+L203+L206</f>
        <v>0</v>
      </c>
      <c r="M200" s="104">
        <f t="shared" si="93"/>
        <v>74.8</v>
      </c>
      <c r="N200" s="104">
        <f t="shared" ref="N200:N213" si="104">C200-H200</f>
        <v>700.3</v>
      </c>
      <c r="O200" s="104">
        <f t="shared" si="86"/>
        <v>41.7</v>
      </c>
      <c r="P200" s="104">
        <f t="shared" ref="P200:P209" si="105">D200-I200</f>
        <v>700</v>
      </c>
      <c r="Q200" s="104">
        <f t="shared" si="87"/>
        <v>100</v>
      </c>
      <c r="R200" s="104">
        <f t="shared" si="96"/>
        <v>0.3</v>
      </c>
      <c r="S200" s="104" t="str">
        <f t="shared" si="88"/>
        <v>-</v>
      </c>
      <c r="T200" s="104">
        <f t="shared" si="98"/>
        <v>0</v>
      </c>
      <c r="U200" s="352"/>
      <c r="W200" s="351"/>
    </row>
    <row r="201" spans="1:24" s="12" customFormat="1" ht="82.5" hidden="1" customHeight="1" outlineLevel="1" x14ac:dyDescent="0.25">
      <c r="A201" s="111" t="s">
        <v>25</v>
      </c>
      <c r="B201" s="114" t="s">
        <v>752</v>
      </c>
      <c r="C201" s="108">
        <f>SUM(D201:F201)</f>
        <v>1373.1</v>
      </c>
      <c r="D201" s="108">
        <v>0</v>
      </c>
      <c r="E201" s="108">
        <f>32.52161+8.87839+1331.7</f>
        <v>1373.1</v>
      </c>
      <c r="F201" s="108">
        <v>0</v>
      </c>
      <c r="G201" s="108">
        <v>0</v>
      </c>
      <c r="H201" s="108">
        <f t="shared" si="100"/>
        <v>1372.8</v>
      </c>
      <c r="I201" s="108">
        <v>0</v>
      </c>
      <c r="J201" s="108">
        <f>32.52161+8.87839+1331.44552</f>
        <v>1372.8</v>
      </c>
      <c r="K201" s="108">
        <v>0</v>
      </c>
      <c r="L201" s="108">
        <v>0</v>
      </c>
      <c r="M201" s="108">
        <f t="shared" si="93"/>
        <v>100</v>
      </c>
      <c r="N201" s="108">
        <f t="shared" si="104"/>
        <v>0.3</v>
      </c>
      <c r="O201" s="108" t="str">
        <f t="shared" si="86"/>
        <v>-</v>
      </c>
      <c r="P201" s="108">
        <f t="shared" si="105"/>
        <v>0</v>
      </c>
      <c r="Q201" s="108">
        <f t="shared" si="87"/>
        <v>100</v>
      </c>
      <c r="R201" s="108">
        <f t="shared" si="96"/>
        <v>0.3</v>
      </c>
      <c r="S201" s="108" t="str">
        <f t="shared" si="88"/>
        <v>-</v>
      </c>
      <c r="T201" s="108">
        <f t="shared" si="98"/>
        <v>0</v>
      </c>
      <c r="U201" s="352"/>
      <c r="V201" s="110"/>
      <c r="W201" s="351"/>
      <c r="X201" s="110"/>
    </row>
    <row r="202" spans="1:24" s="12" customFormat="1" ht="78.75" hidden="1" customHeight="1" outlineLevel="1" x14ac:dyDescent="0.25">
      <c r="A202" s="111" t="s">
        <v>26</v>
      </c>
      <c r="B202" s="114" t="s">
        <v>753</v>
      </c>
      <c r="C202" s="108">
        <f t="shared" ref="C202:C210" si="106">SUM(D202:F202)</f>
        <v>0</v>
      </c>
      <c r="D202" s="108">
        <v>0</v>
      </c>
      <c r="E202" s="108">
        <v>0</v>
      </c>
      <c r="F202" s="108">
        <v>0</v>
      </c>
      <c r="G202" s="108">
        <v>0</v>
      </c>
      <c r="H202" s="108">
        <f>SUM(I202:K202)</f>
        <v>0</v>
      </c>
      <c r="I202" s="108">
        <v>0</v>
      </c>
      <c r="J202" s="108">
        <v>0</v>
      </c>
      <c r="K202" s="108">
        <v>0</v>
      </c>
      <c r="L202" s="108">
        <v>0</v>
      </c>
      <c r="M202" s="108" t="str">
        <f>IFERROR(H202/C202*100,"-")</f>
        <v>-</v>
      </c>
      <c r="N202" s="108">
        <f t="shared" si="104"/>
        <v>0</v>
      </c>
      <c r="O202" s="108" t="str">
        <f>IFERROR(I202/D202*100,"-")</f>
        <v>-</v>
      </c>
      <c r="P202" s="108">
        <f t="shared" si="105"/>
        <v>0</v>
      </c>
      <c r="Q202" s="108" t="str">
        <f t="shared" si="87"/>
        <v>-</v>
      </c>
      <c r="R202" s="108">
        <f t="shared" si="96"/>
        <v>0</v>
      </c>
      <c r="S202" s="108" t="str">
        <f t="shared" si="88"/>
        <v>-</v>
      </c>
      <c r="T202" s="108">
        <f t="shared" si="98"/>
        <v>0</v>
      </c>
      <c r="U202" s="352"/>
      <c r="V202" s="110"/>
      <c r="W202" s="351"/>
      <c r="X202" s="110"/>
    </row>
    <row r="203" spans="1:24" s="12" customFormat="1" ht="117.75" hidden="1" customHeight="1" outlineLevel="1" x14ac:dyDescent="0.25">
      <c r="A203" s="111" t="s">
        <v>27</v>
      </c>
      <c r="B203" s="114" t="s">
        <v>510</v>
      </c>
      <c r="C203" s="108">
        <f t="shared" si="106"/>
        <v>706.9</v>
      </c>
      <c r="D203" s="108">
        <f>D204+D205</f>
        <v>500</v>
      </c>
      <c r="E203" s="108">
        <f>E204+E205</f>
        <v>206.9</v>
      </c>
      <c r="F203" s="108">
        <f>F204+F205</f>
        <v>0</v>
      </c>
      <c r="G203" s="108">
        <f>G204+G205</f>
        <v>0</v>
      </c>
      <c r="H203" s="108">
        <f>SUM(I203:K203)</f>
        <v>706.9</v>
      </c>
      <c r="I203" s="108">
        <f>I204+I205</f>
        <v>500</v>
      </c>
      <c r="J203" s="108">
        <f>J204+J205</f>
        <v>206.9</v>
      </c>
      <c r="K203" s="108">
        <f>K204+K205</f>
        <v>0</v>
      </c>
      <c r="L203" s="108">
        <f>L204+L205</f>
        <v>0</v>
      </c>
      <c r="M203" s="108">
        <f>IFERROR(H203/C203*100,"-")</f>
        <v>100</v>
      </c>
      <c r="N203" s="108">
        <f t="shared" si="104"/>
        <v>0</v>
      </c>
      <c r="O203" s="108">
        <f>IFERROR(I203/D203*100,"-")</f>
        <v>100</v>
      </c>
      <c r="P203" s="108">
        <f t="shared" si="105"/>
        <v>0</v>
      </c>
      <c r="Q203" s="108">
        <f t="shared" si="87"/>
        <v>100</v>
      </c>
      <c r="R203" s="108">
        <f t="shared" si="96"/>
        <v>0</v>
      </c>
      <c r="S203" s="108" t="str">
        <f t="shared" si="88"/>
        <v>-</v>
      </c>
      <c r="T203" s="108">
        <f t="shared" si="98"/>
        <v>0</v>
      </c>
      <c r="U203" s="352"/>
      <c r="V203" s="110"/>
      <c r="W203" s="351"/>
      <c r="X203" s="110"/>
    </row>
    <row r="204" spans="1:24" s="12" customFormat="1" ht="71.25" hidden="1" customHeight="1" outlineLevel="1" x14ac:dyDescent="0.25">
      <c r="A204" s="115" t="s">
        <v>116</v>
      </c>
      <c r="B204" s="116" t="s">
        <v>508</v>
      </c>
      <c r="C204" s="108">
        <f t="shared" si="106"/>
        <v>500</v>
      </c>
      <c r="D204" s="117">
        <v>500</v>
      </c>
      <c r="E204" s="117">
        <v>0</v>
      </c>
      <c r="F204" s="117">
        <v>0</v>
      </c>
      <c r="G204" s="117"/>
      <c r="H204" s="108">
        <f>SUM(I204:K204)</f>
        <v>500</v>
      </c>
      <c r="I204" s="117">
        <v>500</v>
      </c>
      <c r="J204" s="117">
        <v>0</v>
      </c>
      <c r="K204" s="117">
        <v>0</v>
      </c>
      <c r="L204" s="117">
        <v>0</v>
      </c>
      <c r="M204" s="108">
        <f>IFERROR(H204/C204*100,"-")</f>
        <v>100</v>
      </c>
      <c r="N204" s="108">
        <f t="shared" si="104"/>
        <v>0</v>
      </c>
      <c r="O204" s="117">
        <f>IFERROR(I204/D204*100,"-")</f>
        <v>100</v>
      </c>
      <c r="P204" s="117">
        <f t="shared" si="105"/>
        <v>0</v>
      </c>
      <c r="Q204" s="108" t="str">
        <f t="shared" si="87"/>
        <v>-</v>
      </c>
      <c r="R204" s="108">
        <f t="shared" si="96"/>
        <v>0</v>
      </c>
      <c r="S204" s="108" t="str">
        <f t="shared" si="88"/>
        <v>-</v>
      </c>
      <c r="T204" s="108">
        <f t="shared" si="98"/>
        <v>0</v>
      </c>
      <c r="U204" s="352"/>
      <c r="V204" s="110"/>
      <c r="W204" s="351"/>
      <c r="X204" s="110"/>
    </row>
    <row r="205" spans="1:24" s="110" customFormat="1" ht="84.75" hidden="1" customHeight="1" outlineLevel="1" x14ac:dyDescent="0.25">
      <c r="A205" s="308" t="s">
        <v>117</v>
      </c>
      <c r="B205" s="307" t="s">
        <v>509</v>
      </c>
      <c r="C205" s="135">
        <f t="shared" si="106"/>
        <v>206.9</v>
      </c>
      <c r="D205" s="311">
        <v>0</v>
      </c>
      <c r="E205" s="311">
        <v>206.9</v>
      </c>
      <c r="F205" s="311">
        <v>0</v>
      </c>
      <c r="G205" s="311"/>
      <c r="H205" s="135">
        <f>SUM(I205:K205)</f>
        <v>206.9</v>
      </c>
      <c r="I205" s="311">
        <v>0</v>
      </c>
      <c r="J205" s="311">
        <v>206.9</v>
      </c>
      <c r="K205" s="311">
        <v>0</v>
      </c>
      <c r="L205" s="311">
        <v>0</v>
      </c>
      <c r="M205" s="135">
        <f>IFERROR(H205/C205*100,"-")</f>
        <v>100</v>
      </c>
      <c r="N205" s="135">
        <f t="shared" si="104"/>
        <v>0</v>
      </c>
      <c r="O205" s="311" t="str">
        <f>IFERROR(I205/D205*100,"-")</f>
        <v>-</v>
      </c>
      <c r="P205" s="311">
        <f t="shared" si="105"/>
        <v>0</v>
      </c>
      <c r="Q205" s="135">
        <f t="shared" si="87"/>
        <v>100</v>
      </c>
      <c r="R205" s="135">
        <f t="shared" si="96"/>
        <v>0</v>
      </c>
      <c r="S205" s="135" t="str">
        <f t="shared" si="88"/>
        <v>-</v>
      </c>
      <c r="T205" s="135">
        <f t="shared" si="98"/>
        <v>0</v>
      </c>
      <c r="U205" s="365"/>
      <c r="W205" s="364"/>
    </row>
    <row r="206" spans="1:24" s="12" customFormat="1" ht="78" hidden="1" customHeight="1" outlineLevel="1" x14ac:dyDescent="0.25">
      <c r="A206" s="115" t="s">
        <v>28</v>
      </c>
      <c r="B206" s="116" t="s">
        <v>511</v>
      </c>
      <c r="C206" s="108">
        <f t="shared" si="106"/>
        <v>700</v>
      </c>
      <c r="D206" s="117">
        <v>700</v>
      </c>
      <c r="E206" s="117">
        <v>0</v>
      </c>
      <c r="F206" s="117">
        <v>0</v>
      </c>
      <c r="G206" s="117"/>
      <c r="H206" s="108">
        <f>SUM(I206:K206)</f>
        <v>0</v>
      </c>
      <c r="I206" s="117">
        <v>0</v>
      </c>
      <c r="J206" s="117">
        <v>0</v>
      </c>
      <c r="K206" s="117">
        <v>0</v>
      </c>
      <c r="L206" s="117">
        <v>0</v>
      </c>
      <c r="M206" s="108">
        <f>IFERROR(H206/C206*100,"-")</f>
        <v>0</v>
      </c>
      <c r="N206" s="108">
        <f t="shared" si="104"/>
        <v>700</v>
      </c>
      <c r="O206" s="117">
        <f>IFERROR(I206/D206*100,"-")</f>
        <v>0</v>
      </c>
      <c r="P206" s="117">
        <f t="shared" si="105"/>
        <v>700</v>
      </c>
      <c r="Q206" s="108" t="str">
        <f t="shared" si="87"/>
        <v>-</v>
      </c>
      <c r="R206" s="108">
        <f t="shared" si="96"/>
        <v>0</v>
      </c>
      <c r="S206" s="108" t="str">
        <f t="shared" si="88"/>
        <v>-</v>
      </c>
      <c r="T206" s="108">
        <f t="shared" si="98"/>
        <v>0</v>
      </c>
      <c r="U206" s="352"/>
      <c r="V206" s="110"/>
      <c r="W206" s="351"/>
      <c r="X206" s="110"/>
    </row>
    <row r="207" spans="1:24" s="105" customFormat="1" ht="91.5" customHeight="1" x14ac:dyDescent="0.25">
      <c r="A207" s="231">
        <v>11</v>
      </c>
      <c r="B207" s="232" t="s">
        <v>754</v>
      </c>
      <c r="C207" s="233">
        <f t="shared" si="106"/>
        <v>456717.8</v>
      </c>
      <c r="D207" s="233">
        <f t="shared" ref="D207:L207" si="107">D208+D217+D221+D224</f>
        <v>96720.9</v>
      </c>
      <c r="E207" s="233">
        <f t="shared" si="107"/>
        <v>248673.2</v>
      </c>
      <c r="F207" s="233">
        <f t="shared" si="107"/>
        <v>111323.7</v>
      </c>
      <c r="G207" s="233">
        <f t="shared" si="107"/>
        <v>0</v>
      </c>
      <c r="H207" s="233">
        <f t="shared" si="107"/>
        <v>143812.1</v>
      </c>
      <c r="I207" s="233">
        <f t="shared" si="107"/>
        <v>61714.7</v>
      </c>
      <c r="J207" s="233">
        <f t="shared" si="107"/>
        <v>55273.8</v>
      </c>
      <c r="K207" s="233">
        <f t="shared" si="107"/>
        <v>26823.599999999999</v>
      </c>
      <c r="L207" s="233">
        <f t="shared" si="107"/>
        <v>0</v>
      </c>
      <c r="M207" s="233">
        <f t="shared" si="93"/>
        <v>31.5</v>
      </c>
      <c r="N207" s="233">
        <f t="shared" si="104"/>
        <v>312905.7</v>
      </c>
      <c r="O207" s="233">
        <f t="shared" si="86"/>
        <v>63.8</v>
      </c>
      <c r="P207" s="233">
        <f t="shared" si="105"/>
        <v>35006.199999999997</v>
      </c>
      <c r="Q207" s="233">
        <f t="shared" si="87"/>
        <v>22.2</v>
      </c>
      <c r="R207" s="233">
        <f t="shared" si="96"/>
        <v>193399.4</v>
      </c>
      <c r="S207" s="233">
        <f t="shared" si="88"/>
        <v>24.1</v>
      </c>
      <c r="T207" s="233">
        <f t="shared" si="98"/>
        <v>84500.1</v>
      </c>
      <c r="U207" s="352"/>
      <c r="W207" s="351"/>
    </row>
    <row r="208" spans="1:24" s="172" customFormat="1" ht="52.5" customHeight="1" outlineLevel="1" collapsed="1" x14ac:dyDescent="0.25">
      <c r="A208" s="192"/>
      <c r="B208" s="153" t="s">
        <v>755</v>
      </c>
      <c r="C208" s="154">
        <f t="shared" si="106"/>
        <v>80989.899999999994</v>
      </c>
      <c r="D208" s="154">
        <f>D209+D212+D213+D216</f>
        <v>73777.7</v>
      </c>
      <c r="E208" s="154">
        <f>E209+E212+E213+E216</f>
        <v>7212.2</v>
      </c>
      <c r="F208" s="154">
        <f>F209+F212+F213+F216</f>
        <v>0</v>
      </c>
      <c r="G208" s="154">
        <f>G209+G212+G213+G216</f>
        <v>0</v>
      </c>
      <c r="H208" s="154">
        <f t="shared" ref="H208:H217" si="108">SUM(I208:K208)</f>
        <v>60060.7</v>
      </c>
      <c r="I208" s="154">
        <f>I209+I212+I213+I216</f>
        <v>53453.2</v>
      </c>
      <c r="J208" s="154">
        <f>J209+J212+J213+J216</f>
        <v>6607.5</v>
      </c>
      <c r="K208" s="154">
        <f>K209+K212+K213+K216</f>
        <v>0</v>
      </c>
      <c r="L208" s="154">
        <f>L209+L212+L213+L216</f>
        <v>0</v>
      </c>
      <c r="M208" s="154">
        <f t="shared" si="93"/>
        <v>74.2</v>
      </c>
      <c r="N208" s="154">
        <f t="shared" si="104"/>
        <v>20929.2</v>
      </c>
      <c r="O208" s="154">
        <f t="shared" si="86"/>
        <v>72.5</v>
      </c>
      <c r="P208" s="154">
        <f t="shared" si="105"/>
        <v>20324.5</v>
      </c>
      <c r="Q208" s="154">
        <f t="shared" si="87"/>
        <v>91.6</v>
      </c>
      <c r="R208" s="154">
        <f t="shared" si="96"/>
        <v>604.70000000000005</v>
      </c>
      <c r="S208" s="154" t="str">
        <f t="shared" si="88"/>
        <v>-</v>
      </c>
      <c r="T208" s="154">
        <f t="shared" si="98"/>
        <v>0</v>
      </c>
      <c r="U208" s="353"/>
      <c r="W208" s="351"/>
    </row>
    <row r="209" spans="1:24" s="12" customFormat="1" ht="41.25" hidden="1" customHeight="1" outlineLevel="2" x14ac:dyDescent="0.25">
      <c r="A209" s="189" t="s">
        <v>103</v>
      </c>
      <c r="B209" s="175" t="s">
        <v>756</v>
      </c>
      <c r="C209" s="108">
        <f t="shared" si="106"/>
        <v>14936.2</v>
      </c>
      <c r="D209" s="108">
        <f>D210+D211</f>
        <v>14936.2</v>
      </c>
      <c r="E209" s="108">
        <f t="shared" ref="E209:L209" si="109">E210+E211</f>
        <v>0</v>
      </c>
      <c r="F209" s="108">
        <f t="shared" si="109"/>
        <v>0</v>
      </c>
      <c r="G209" s="108">
        <f t="shared" si="109"/>
        <v>0</v>
      </c>
      <c r="H209" s="108">
        <f t="shared" si="108"/>
        <v>65.5</v>
      </c>
      <c r="I209" s="108">
        <f t="shared" si="109"/>
        <v>65.5</v>
      </c>
      <c r="J209" s="108">
        <f t="shared" si="109"/>
        <v>0</v>
      </c>
      <c r="K209" s="108">
        <f t="shared" si="109"/>
        <v>0</v>
      </c>
      <c r="L209" s="108">
        <f t="shared" si="109"/>
        <v>0</v>
      </c>
      <c r="M209" s="108">
        <f t="shared" ref="M209:M220" si="110">IFERROR(H209/C209*100,"-")</f>
        <v>0.4</v>
      </c>
      <c r="N209" s="108">
        <f t="shared" si="104"/>
        <v>14870.7</v>
      </c>
      <c r="O209" s="108">
        <f>IFERROR(I209/D209*100,"-")</f>
        <v>0.4</v>
      </c>
      <c r="P209" s="108">
        <f t="shared" si="105"/>
        <v>14870.7</v>
      </c>
      <c r="Q209" s="108" t="str">
        <f>IFERROR(J209/E209*100,"-")</f>
        <v>-</v>
      </c>
      <c r="R209" s="108">
        <f>E209-J209</f>
        <v>0</v>
      </c>
      <c r="S209" s="108"/>
      <c r="T209" s="108">
        <f>F209-K209</f>
        <v>0</v>
      </c>
      <c r="U209" s="354"/>
      <c r="V209" s="110"/>
      <c r="W209" s="351"/>
      <c r="X209" s="110"/>
    </row>
    <row r="210" spans="1:24" s="12" customFormat="1" ht="33" hidden="1" customHeight="1" outlineLevel="2" x14ac:dyDescent="0.25">
      <c r="A210" s="187" t="s">
        <v>193</v>
      </c>
      <c r="B210" s="188" t="s">
        <v>77</v>
      </c>
      <c r="C210" s="108">
        <f t="shared" si="106"/>
        <v>270.60000000000002</v>
      </c>
      <c r="D210" s="108">
        <v>270.60000000000002</v>
      </c>
      <c r="E210" s="108">
        <v>0</v>
      </c>
      <c r="F210" s="108">
        <v>0</v>
      </c>
      <c r="G210" s="108">
        <v>0</v>
      </c>
      <c r="H210" s="108">
        <f t="shared" si="108"/>
        <v>0</v>
      </c>
      <c r="I210" s="108">
        <v>0</v>
      </c>
      <c r="J210" s="108">
        <v>0</v>
      </c>
      <c r="K210" s="108">
        <v>0</v>
      </c>
      <c r="L210" s="108">
        <v>0</v>
      </c>
      <c r="M210" s="108">
        <f t="shared" si="110"/>
        <v>0</v>
      </c>
      <c r="N210" s="108">
        <f t="shared" si="104"/>
        <v>270.60000000000002</v>
      </c>
      <c r="O210" s="108">
        <f>IFERROR(I210/D210*100,"-")</f>
        <v>0</v>
      </c>
      <c r="P210" s="108">
        <f t="shared" ref="P210:P216" si="111">D210-I210</f>
        <v>270.60000000000002</v>
      </c>
      <c r="Q210" s="108" t="str">
        <f>IFERROR(J210/E210*100,"-")</f>
        <v>-</v>
      </c>
      <c r="R210" s="108">
        <f t="shared" ref="R210:R216" si="112">E210-J210</f>
        <v>0</v>
      </c>
      <c r="S210" s="108" t="str">
        <f t="shared" ref="S210:S216" si="113">IFERROR(K210/F210*100,"-")</f>
        <v>-</v>
      </c>
      <c r="T210" s="108">
        <f t="shared" ref="T210:T216" si="114">F210-K210</f>
        <v>0</v>
      </c>
      <c r="U210" s="354"/>
      <c r="V210" s="110"/>
      <c r="W210" s="351"/>
      <c r="X210" s="110"/>
    </row>
    <row r="211" spans="1:24" s="110" customFormat="1" ht="31.5" hidden="1" customHeight="1" outlineLevel="2" x14ac:dyDescent="0.25">
      <c r="A211" s="366" t="s">
        <v>194</v>
      </c>
      <c r="B211" s="177" t="s">
        <v>123</v>
      </c>
      <c r="C211" s="135">
        <f t="shared" ref="C211:C217" si="115">SUM(D211:F211)</f>
        <v>14665.6</v>
      </c>
      <c r="D211" s="135">
        <v>14665.6</v>
      </c>
      <c r="E211" s="135">
        <v>0</v>
      </c>
      <c r="F211" s="135">
        <v>0</v>
      </c>
      <c r="G211" s="135">
        <v>0</v>
      </c>
      <c r="H211" s="135">
        <f t="shared" si="108"/>
        <v>65.5</v>
      </c>
      <c r="I211" s="135">
        <v>65.5</v>
      </c>
      <c r="J211" s="135">
        <v>0</v>
      </c>
      <c r="K211" s="135">
        <v>0</v>
      </c>
      <c r="L211" s="135">
        <v>0</v>
      </c>
      <c r="M211" s="135">
        <f t="shared" si="110"/>
        <v>0.4</v>
      </c>
      <c r="N211" s="135">
        <f t="shared" si="104"/>
        <v>14600.1</v>
      </c>
      <c r="O211" s="135">
        <f t="shared" ref="O211:O276" si="116">IFERROR(I211/D211*100,"-")</f>
        <v>0.4</v>
      </c>
      <c r="P211" s="135">
        <f t="shared" si="111"/>
        <v>14600.1</v>
      </c>
      <c r="Q211" s="135" t="str">
        <f t="shared" ref="Q211:Q276" si="117">IFERROR(J211/E211*100,"-")</f>
        <v>-</v>
      </c>
      <c r="R211" s="135">
        <f t="shared" si="112"/>
        <v>0</v>
      </c>
      <c r="S211" s="135" t="str">
        <f t="shared" si="113"/>
        <v>-</v>
      </c>
      <c r="T211" s="135">
        <f t="shared" si="114"/>
        <v>0</v>
      </c>
      <c r="U211" s="354"/>
      <c r="W211" s="364"/>
    </row>
    <row r="212" spans="1:24" s="12" customFormat="1" ht="85.5" hidden="1" customHeight="1" outlineLevel="2" x14ac:dyDescent="0.25">
      <c r="A212" s="187" t="s">
        <v>104</v>
      </c>
      <c r="B212" s="175" t="s">
        <v>757</v>
      </c>
      <c r="C212" s="108">
        <f t="shared" si="115"/>
        <v>0</v>
      </c>
      <c r="D212" s="108">
        <v>0</v>
      </c>
      <c r="E212" s="108">
        <v>0</v>
      </c>
      <c r="F212" s="108">
        <v>0</v>
      </c>
      <c r="G212" s="108">
        <v>0</v>
      </c>
      <c r="H212" s="108">
        <f t="shared" si="108"/>
        <v>0</v>
      </c>
      <c r="I212" s="108">
        <v>0</v>
      </c>
      <c r="J212" s="108">
        <v>0</v>
      </c>
      <c r="K212" s="108">
        <v>0</v>
      </c>
      <c r="L212" s="108">
        <v>0</v>
      </c>
      <c r="M212" s="108" t="str">
        <f t="shared" si="110"/>
        <v>-</v>
      </c>
      <c r="N212" s="108">
        <f t="shared" si="104"/>
        <v>0</v>
      </c>
      <c r="O212" s="108" t="str">
        <f>IFERROR(I212/D212*100,"-")</f>
        <v>-</v>
      </c>
      <c r="P212" s="108">
        <f t="shared" si="111"/>
        <v>0</v>
      </c>
      <c r="Q212" s="108" t="str">
        <f>IFERROR(J212/E212*100,"-")</f>
        <v>-</v>
      </c>
      <c r="R212" s="108">
        <f t="shared" si="112"/>
        <v>0</v>
      </c>
      <c r="S212" s="108" t="str">
        <f t="shared" si="113"/>
        <v>-</v>
      </c>
      <c r="T212" s="108">
        <f t="shared" si="114"/>
        <v>0</v>
      </c>
      <c r="U212" s="354"/>
      <c r="V212" s="110"/>
      <c r="W212" s="351"/>
      <c r="X212" s="110"/>
    </row>
    <row r="213" spans="1:24" s="12" customFormat="1" ht="52.5" hidden="1" customHeight="1" outlineLevel="2" collapsed="1" x14ac:dyDescent="0.25">
      <c r="A213" s="187" t="s">
        <v>105</v>
      </c>
      <c r="B213" s="175" t="s">
        <v>559</v>
      </c>
      <c r="C213" s="108">
        <f t="shared" si="115"/>
        <v>58774.7</v>
      </c>
      <c r="D213" s="108">
        <f>D214+D215</f>
        <v>58774.7</v>
      </c>
      <c r="E213" s="108">
        <f t="shared" ref="E213:L213" si="118">E214+E215</f>
        <v>0</v>
      </c>
      <c r="F213" s="108">
        <f t="shared" si="118"/>
        <v>0</v>
      </c>
      <c r="G213" s="108">
        <f t="shared" si="118"/>
        <v>0</v>
      </c>
      <c r="H213" s="108">
        <f t="shared" si="108"/>
        <v>53387.7</v>
      </c>
      <c r="I213" s="108">
        <f t="shared" si="118"/>
        <v>53387.7</v>
      </c>
      <c r="J213" s="108">
        <f t="shared" si="118"/>
        <v>0</v>
      </c>
      <c r="K213" s="108">
        <f t="shared" si="118"/>
        <v>0</v>
      </c>
      <c r="L213" s="108">
        <f t="shared" si="118"/>
        <v>0</v>
      </c>
      <c r="M213" s="108">
        <f t="shared" si="110"/>
        <v>90.8</v>
      </c>
      <c r="N213" s="108">
        <f t="shared" si="104"/>
        <v>5387</v>
      </c>
      <c r="O213" s="108">
        <f>IFERROR(I213/D213*100,"-")</f>
        <v>90.8</v>
      </c>
      <c r="P213" s="108">
        <f t="shared" si="111"/>
        <v>5387</v>
      </c>
      <c r="Q213" s="108" t="str">
        <f>IFERROR(J214/E213*100,"-")</f>
        <v>-</v>
      </c>
      <c r="R213" s="108">
        <f t="shared" si="112"/>
        <v>0</v>
      </c>
      <c r="S213" s="108" t="str">
        <f t="shared" si="113"/>
        <v>-</v>
      </c>
      <c r="T213" s="108">
        <f t="shared" si="114"/>
        <v>0</v>
      </c>
      <c r="U213" s="354"/>
      <c r="V213" s="110"/>
      <c r="W213" s="351"/>
      <c r="X213" s="110"/>
    </row>
    <row r="214" spans="1:24" s="12" customFormat="1" ht="127.5" hidden="1" customHeight="1" outlineLevel="2" x14ac:dyDescent="0.25">
      <c r="A214" s="187" t="s">
        <v>139</v>
      </c>
      <c r="B214" s="188" t="s">
        <v>561</v>
      </c>
      <c r="C214" s="108">
        <f t="shared" si="115"/>
        <v>31000</v>
      </c>
      <c r="D214" s="108">
        <v>31000</v>
      </c>
      <c r="E214" s="108">
        <v>0</v>
      </c>
      <c r="F214" s="108">
        <v>0</v>
      </c>
      <c r="G214" s="108">
        <v>0</v>
      </c>
      <c r="H214" s="108">
        <f t="shared" si="108"/>
        <v>31000</v>
      </c>
      <c r="I214" s="108">
        <v>31000</v>
      </c>
      <c r="J214" s="108">
        <v>0</v>
      </c>
      <c r="K214" s="108">
        <v>0</v>
      </c>
      <c r="L214" s="108">
        <v>0</v>
      </c>
      <c r="M214" s="108">
        <f t="shared" si="110"/>
        <v>100</v>
      </c>
      <c r="N214" s="108">
        <v>0</v>
      </c>
      <c r="O214" s="108">
        <f>IFERROR(I214/D214*100,"-")</f>
        <v>100</v>
      </c>
      <c r="P214" s="108">
        <f t="shared" si="111"/>
        <v>0</v>
      </c>
      <c r="Q214" s="108" t="str">
        <f>IFERROR(J215/E214*100,"-")</f>
        <v>-</v>
      </c>
      <c r="R214" s="108">
        <f t="shared" si="112"/>
        <v>0</v>
      </c>
      <c r="S214" s="108" t="str">
        <f t="shared" si="113"/>
        <v>-</v>
      </c>
      <c r="T214" s="108">
        <f t="shared" si="114"/>
        <v>0</v>
      </c>
      <c r="U214" s="354"/>
      <c r="V214" s="110"/>
      <c r="W214" s="351"/>
      <c r="X214" s="110"/>
    </row>
    <row r="215" spans="1:24" s="12" customFormat="1" ht="97.5" hidden="1" customHeight="1" outlineLevel="2" x14ac:dyDescent="0.25">
      <c r="A215" s="187" t="s">
        <v>146</v>
      </c>
      <c r="B215" s="188" t="s">
        <v>562</v>
      </c>
      <c r="C215" s="108">
        <f t="shared" si="115"/>
        <v>27774.7</v>
      </c>
      <c r="D215" s="108">
        <f>26237.8+1536.9</f>
        <v>27774.7</v>
      </c>
      <c r="E215" s="108">
        <v>0</v>
      </c>
      <c r="F215" s="108">
        <v>0</v>
      </c>
      <c r="G215" s="108">
        <v>0</v>
      </c>
      <c r="H215" s="108">
        <f t="shared" si="108"/>
        <v>22387.7</v>
      </c>
      <c r="I215" s="108">
        <v>22387.7</v>
      </c>
      <c r="J215" s="108">
        <v>0</v>
      </c>
      <c r="K215" s="108">
        <v>0</v>
      </c>
      <c r="L215" s="108">
        <v>0</v>
      </c>
      <c r="M215" s="108">
        <f t="shared" si="110"/>
        <v>80.599999999999994</v>
      </c>
      <c r="N215" s="108">
        <v>0</v>
      </c>
      <c r="O215" s="108">
        <f>IFERROR(I215/D215*100,"-")</f>
        <v>80.599999999999994</v>
      </c>
      <c r="P215" s="108">
        <f t="shared" si="111"/>
        <v>5387</v>
      </c>
      <c r="Q215" s="108" t="str">
        <f>IFERROR(J217/E215*100,"-")</f>
        <v>-</v>
      </c>
      <c r="R215" s="108">
        <f t="shared" si="112"/>
        <v>0</v>
      </c>
      <c r="S215" s="108" t="str">
        <f t="shared" si="113"/>
        <v>-</v>
      </c>
      <c r="T215" s="108">
        <f t="shared" si="114"/>
        <v>0</v>
      </c>
      <c r="U215" s="354"/>
      <c r="V215" s="110"/>
      <c r="W215" s="351"/>
      <c r="X215" s="110"/>
    </row>
    <row r="216" spans="1:24" s="12" customFormat="1" ht="93" hidden="1" customHeight="1" outlineLevel="2" x14ac:dyDescent="0.25">
      <c r="A216" s="187" t="s">
        <v>106</v>
      </c>
      <c r="B216" s="190" t="s">
        <v>560</v>
      </c>
      <c r="C216" s="108">
        <f t="shared" si="115"/>
        <v>7279</v>
      </c>
      <c r="D216" s="108">
        <f>35+31.8</f>
        <v>66.8</v>
      </c>
      <c r="E216" s="108">
        <f>604.732+6607.452</f>
        <v>7212.2</v>
      </c>
      <c r="F216" s="108">
        <v>0</v>
      </c>
      <c r="G216" s="108">
        <v>0</v>
      </c>
      <c r="H216" s="108">
        <f t="shared" si="108"/>
        <v>6607.5</v>
      </c>
      <c r="I216" s="108">
        <v>0</v>
      </c>
      <c r="J216" s="108">
        <v>6607.5</v>
      </c>
      <c r="K216" s="108">
        <v>0</v>
      </c>
      <c r="L216" s="108">
        <v>0</v>
      </c>
      <c r="M216" s="108">
        <f t="shared" si="110"/>
        <v>90.8</v>
      </c>
      <c r="N216" s="108">
        <v>0</v>
      </c>
      <c r="O216" s="108">
        <f>IFERROR(I216/D216*100,"-")</f>
        <v>0</v>
      </c>
      <c r="P216" s="108">
        <f t="shared" si="111"/>
        <v>66.8</v>
      </c>
      <c r="Q216" s="108">
        <f>IFERROR(J218/E216*100,"-")</f>
        <v>86.9</v>
      </c>
      <c r="R216" s="108">
        <f t="shared" si="112"/>
        <v>604.70000000000005</v>
      </c>
      <c r="S216" s="108" t="str">
        <f t="shared" si="113"/>
        <v>-</v>
      </c>
      <c r="T216" s="108">
        <f t="shared" si="114"/>
        <v>0</v>
      </c>
      <c r="U216" s="354"/>
      <c r="V216" s="110"/>
      <c r="W216" s="351"/>
      <c r="X216" s="110"/>
    </row>
    <row r="217" spans="1:24" s="172" customFormat="1" ht="53.25" customHeight="1" outlineLevel="1" collapsed="1" x14ac:dyDescent="0.25">
      <c r="A217" s="193"/>
      <c r="B217" s="153" t="s">
        <v>758</v>
      </c>
      <c r="C217" s="154">
        <f t="shared" si="115"/>
        <v>7814.6</v>
      </c>
      <c r="D217" s="154">
        <f>D218</f>
        <v>1160.8</v>
      </c>
      <c r="E217" s="154">
        <f t="shared" ref="E217:L217" si="119">E218</f>
        <v>6653.8</v>
      </c>
      <c r="F217" s="154">
        <f t="shared" si="119"/>
        <v>0</v>
      </c>
      <c r="G217" s="154">
        <f t="shared" si="119"/>
        <v>0</v>
      </c>
      <c r="H217" s="154">
        <f t="shared" si="108"/>
        <v>7321.7</v>
      </c>
      <c r="I217" s="154">
        <f t="shared" si="119"/>
        <v>1053.3</v>
      </c>
      <c r="J217" s="154">
        <f t="shared" si="119"/>
        <v>6268.4</v>
      </c>
      <c r="K217" s="154">
        <f t="shared" si="119"/>
        <v>0</v>
      </c>
      <c r="L217" s="154">
        <f t="shared" si="119"/>
        <v>0</v>
      </c>
      <c r="M217" s="154">
        <f t="shared" si="110"/>
        <v>93.7</v>
      </c>
      <c r="N217" s="154">
        <f>C217-H217</f>
        <v>492.9</v>
      </c>
      <c r="O217" s="154">
        <f t="shared" si="116"/>
        <v>90.7</v>
      </c>
      <c r="P217" s="154">
        <f>D217-I217</f>
        <v>107.5</v>
      </c>
      <c r="Q217" s="154">
        <f t="shared" si="117"/>
        <v>94.2</v>
      </c>
      <c r="R217" s="154">
        <f t="shared" si="96"/>
        <v>385.4</v>
      </c>
      <c r="S217" s="154" t="str">
        <f t="shared" ref="S217:S233" si="120">IFERROR(K217/F217*100,"-")</f>
        <v>-</v>
      </c>
      <c r="T217" s="154">
        <f t="shared" si="98"/>
        <v>0</v>
      </c>
      <c r="U217" s="353"/>
      <c r="W217" s="351"/>
    </row>
    <row r="218" spans="1:24" s="12" customFormat="1" ht="54.75" hidden="1" customHeight="1" outlineLevel="2" collapsed="1" x14ac:dyDescent="0.25">
      <c r="A218" s="176" t="s">
        <v>113</v>
      </c>
      <c r="B218" s="194" t="s">
        <v>759</v>
      </c>
      <c r="C218" s="135">
        <f t="shared" ref="C218:C227" si="121">SUM(D218:F218)</f>
        <v>7814.6</v>
      </c>
      <c r="D218" s="135">
        <f>D219+D220</f>
        <v>1160.8</v>
      </c>
      <c r="E218" s="135">
        <f>E219+E220</f>
        <v>6653.8</v>
      </c>
      <c r="F218" s="135">
        <f>F219+F220</f>
        <v>0</v>
      </c>
      <c r="G218" s="135">
        <f>G219+G220</f>
        <v>0</v>
      </c>
      <c r="H218" s="135">
        <f t="shared" ref="H218:H227" si="122">SUM(I218:K218)</f>
        <v>7321.7</v>
      </c>
      <c r="I218" s="135">
        <f>I219+I220</f>
        <v>1053.3</v>
      </c>
      <c r="J218" s="135">
        <f>J219+J220</f>
        <v>6268.4</v>
      </c>
      <c r="K218" s="135">
        <f>K219+K220</f>
        <v>0</v>
      </c>
      <c r="L218" s="135">
        <f>L219+L220</f>
        <v>0</v>
      </c>
      <c r="M218" s="135">
        <f t="shared" si="110"/>
        <v>93.7</v>
      </c>
      <c r="N218" s="135">
        <f>C218-H218</f>
        <v>492.9</v>
      </c>
      <c r="O218" s="135">
        <f t="shared" ref="O218:O227" si="123">IFERROR(I218/D218*100,"-")</f>
        <v>90.7</v>
      </c>
      <c r="P218" s="135">
        <f>D218-I218</f>
        <v>107.5</v>
      </c>
      <c r="Q218" s="135">
        <f>IFERROR(J218/E218*100,"-")</f>
        <v>94.2</v>
      </c>
      <c r="R218" s="135">
        <f>E218-J218</f>
        <v>385.4</v>
      </c>
      <c r="S218" s="135" t="str">
        <f t="shared" si="120"/>
        <v>-</v>
      </c>
      <c r="T218" s="135">
        <f>F218-K218</f>
        <v>0</v>
      </c>
      <c r="U218" s="354"/>
      <c r="V218" s="110"/>
      <c r="W218" s="351"/>
      <c r="X218" s="110"/>
    </row>
    <row r="219" spans="1:24" s="12" customFormat="1" ht="40.5" hidden="1" customHeight="1" outlineLevel="2" x14ac:dyDescent="0.25">
      <c r="A219" s="176" t="s">
        <v>226</v>
      </c>
      <c r="B219" s="177" t="s">
        <v>390</v>
      </c>
      <c r="C219" s="135">
        <f t="shared" si="121"/>
        <v>7088.6</v>
      </c>
      <c r="D219" s="135">
        <v>434.8</v>
      </c>
      <c r="E219" s="135">
        <v>6653.8</v>
      </c>
      <c r="F219" s="135">
        <v>0</v>
      </c>
      <c r="G219" s="135">
        <v>0</v>
      </c>
      <c r="H219" s="135">
        <f t="shared" si="122"/>
        <v>6598.3</v>
      </c>
      <c r="I219" s="135">
        <v>329.9</v>
      </c>
      <c r="J219" s="135">
        <v>6268.4</v>
      </c>
      <c r="K219" s="135">
        <v>0</v>
      </c>
      <c r="L219" s="135">
        <v>0</v>
      </c>
      <c r="M219" s="135">
        <f t="shared" si="110"/>
        <v>93.1</v>
      </c>
      <c r="N219" s="135">
        <f>C219-H219</f>
        <v>490.3</v>
      </c>
      <c r="O219" s="135">
        <f t="shared" si="123"/>
        <v>75.900000000000006</v>
      </c>
      <c r="P219" s="135">
        <f>D219-I219</f>
        <v>104.9</v>
      </c>
      <c r="Q219" s="135">
        <f>IFERROR(J219/E219*100,"-")</f>
        <v>94.2</v>
      </c>
      <c r="R219" s="135">
        <f>E219-J219</f>
        <v>385.4</v>
      </c>
      <c r="S219" s="135" t="str">
        <f t="shared" si="120"/>
        <v>-</v>
      </c>
      <c r="T219" s="135">
        <f>F219-K219</f>
        <v>0</v>
      </c>
      <c r="U219" s="354"/>
      <c r="V219" s="110"/>
      <c r="W219" s="351"/>
      <c r="X219" s="110"/>
    </row>
    <row r="220" spans="1:24" s="110" customFormat="1" ht="41.25" hidden="1" customHeight="1" outlineLevel="2" x14ac:dyDescent="0.25">
      <c r="A220" s="176" t="s">
        <v>227</v>
      </c>
      <c r="B220" s="177" t="s">
        <v>78</v>
      </c>
      <c r="C220" s="135">
        <f t="shared" si="121"/>
        <v>726</v>
      </c>
      <c r="D220" s="135">
        <v>726</v>
      </c>
      <c r="E220" s="135">
        <v>0</v>
      </c>
      <c r="F220" s="135">
        <v>0</v>
      </c>
      <c r="G220" s="135">
        <v>0</v>
      </c>
      <c r="H220" s="135">
        <f t="shared" si="122"/>
        <v>723.4</v>
      </c>
      <c r="I220" s="135">
        <v>723.4</v>
      </c>
      <c r="J220" s="135">
        <v>0</v>
      </c>
      <c r="K220" s="135">
        <v>0</v>
      </c>
      <c r="L220" s="135">
        <v>0</v>
      </c>
      <c r="M220" s="135">
        <f t="shared" si="110"/>
        <v>99.6</v>
      </c>
      <c r="N220" s="135">
        <f>C220-H220</f>
        <v>2.6</v>
      </c>
      <c r="O220" s="135">
        <f t="shared" si="123"/>
        <v>99.6</v>
      </c>
      <c r="P220" s="135">
        <f>D220-I220</f>
        <v>2.6</v>
      </c>
      <c r="Q220" s="135" t="str">
        <f>IFERROR(J220/E220*100,"-")</f>
        <v>-</v>
      </c>
      <c r="R220" s="135">
        <f>E220-J220</f>
        <v>0</v>
      </c>
      <c r="S220" s="135" t="str">
        <f t="shared" si="120"/>
        <v>-</v>
      </c>
      <c r="T220" s="135">
        <f>F220-K220</f>
        <v>0</v>
      </c>
      <c r="U220" s="354"/>
      <c r="W220" s="364"/>
    </row>
    <row r="221" spans="1:24" s="172" customFormat="1" ht="41.25" customHeight="1" outlineLevel="1" collapsed="1" x14ac:dyDescent="0.25">
      <c r="A221" s="164"/>
      <c r="B221" s="153" t="s">
        <v>760</v>
      </c>
      <c r="C221" s="154">
        <f t="shared" si="121"/>
        <v>3626</v>
      </c>
      <c r="D221" s="154">
        <f>D222+D223</f>
        <v>1706</v>
      </c>
      <c r="E221" s="154">
        <f>E222+E223</f>
        <v>1344</v>
      </c>
      <c r="F221" s="154">
        <f>F222+F223</f>
        <v>576</v>
      </c>
      <c r="G221" s="154">
        <f>G222</f>
        <v>0</v>
      </c>
      <c r="H221" s="154">
        <f t="shared" si="122"/>
        <v>3626</v>
      </c>
      <c r="I221" s="154">
        <f>I222+I223</f>
        <v>1706</v>
      </c>
      <c r="J221" s="154">
        <f>J222+J223</f>
        <v>1344</v>
      </c>
      <c r="K221" s="154">
        <f>K222+K223</f>
        <v>576</v>
      </c>
      <c r="L221" s="154">
        <f>L222+L223</f>
        <v>0</v>
      </c>
      <c r="M221" s="154">
        <f t="shared" ref="M221:M227" si="124">IFERROR(H221/C221*100,"-")</f>
        <v>100</v>
      </c>
      <c r="N221" s="154">
        <f t="shared" ref="N221:N227" si="125">C221-H221</f>
        <v>0</v>
      </c>
      <c r="O221" s="154">
        <f t="shared" si="123"/>
        <v>100</v>
      </c>
      <c r="P221" s="154">
        <f t="shared" ref="P221:P227" si="126">D221-I221</f>
        <v>0</v>
      </c>
      <c r="Q221" s="154">
        <f t="shared" ref="Q221:Q227" si="127">IFERROR(J221/E221*100,"-")</f>
        <v>100</v>
      </c>
      <c r="R221" s="154">
        <f t="shared" ref="R221:R227" si="128">E221-J221</f>
        <v>0</v>
      </c>
      <c r="S221" s="154">
        <f t="shared" si="120"/>
        <v>100</v>
      </c>
      <c r="T221" s="154">
        <f t="shared" ref="T221:T227" si="129">F221-K221</f>
        <v>0</v>
      </c>
      <c r="U221" s="353"/>
      <c r="W221" s="351"/>
    </row>
    <row r="222" spans="1:24" s="12" customFormat="1" ht="88.5" hidden="1" customHeight="1" outlineLevel="2" x14ac:dyDescent="0.25">
      <c r="A222" s="111" t="s">
        <v>116</v>
      </c>
      <c r="B222" s="175" t="s">
        <v>761</v>
      </c>
      <c r="C222" s="135">
        <f t="shared" si="121"/>
        <v>2021.1</v>
      </c>
      <c r="D222" s="108">
        <v>101.1</v>
      </c>
      <c r="E222" s="108">
        <v>1344</v>
      </c>
      <c r="F222" s="108">
        <v>576</v>
      </c>
      <c r="G222" s="108">
        <v>0</v>
      </c>
      <c r="H222" s="135">
        <f t="shared" si="122"/>
        <v>2021.1</v>
      </c>
      <c r="I222" s="108">
        <v>101.1</v>
      </c>
      <c r="J222" s="108">
        <v>1344</v>
      </c>
      <c r="K222" s="108">
        <v>576</v>
      </c>
      <c r="L222" s="108">
        <v>0</v>
      </c>
      <c r="M222" s="135">
        <f t="shared" si="124"/>
        <v>100</v>
      </c>
      <c r="N222" s="135">
        <f t="shared" si="125"/>
        <v>0</v>
      </c>
      <c r="O222" s="135">
        <f t="shared" si="123"/>
        <v>100</v>
      </c>
      <c r="P222" s="135">
        <f t="shared" si="126"/>
        <v>0</v>
      </c>
      <c r="Q222" s="135">
        <f t="shared" si="127"/>
        <v>100</v>
      </c>
      <c r="R222" s="135">
        <f t="shared" si="128"/>
        <v>0</v>
      </c>
      <c r="S222" s="135">
        <f t="shared" si="120"/>
        <v>100</v>
      </c>
      <c r="T222" s="135">
        <f t="shared" si="129"/>
        <v>0</v>
      </c>
      <c r="U222" s="354"/>
      <c r="V222" s="110"/>
      <c r="W222" s="351"/>
      <c r="X222" s="110"/>
    </row>
    <row r="223" spans="1:24" s="12" customFormat="1" ht="88.5" hidden="1" customHeight="1" outlineLevel="2" x14ac:dyDescent="0.25">
      <c r="A223" s="111" t="s">
        <v>117</v>
      </c>
      <c r="B223" s="175" t="s">
        <v>563</v>
      </c>
      <c r="C223" s="135">
        <f t="shared" si="121"/>
        <v>1604.9</v>
      </c>
      <c r="D223" s="108">
        <v>1604.9</v>
      </c>
      <c r="E223" s="108">
        <v>0</v>
      </c>
      <c r="F223" s="108">
        <v>0</v>
      </c>
      <c r="G223" s="108"/>
      <c r="H223" s="135">
        <f t="shared" si="122"/>
        <v>1604.9</v>
      </c>
      <c r="I223" s="108">
        <v>1604.9</v>
      </c>
      <c r="J223" s="108">
        <v>0</v>
      </c>
      <c r="K223" s="108">
        <v>0</v>
      </c>
      <c r="L223" s="108">
        <v>0</v>
      </c>
      <c r="M223" s="135">
        <f t="shared" si="124"/>
        <v>100</v>
      </c>
      <c r="N223" s="135">
        <f t="shared" si="125"/>
        <v>0</v>
      </c>
      <c r="O223" s="135">
        <f t="shared" si="123"/>
        <v>100</v>
      </c>
      <c r="P223" s="135">
        <f t="shared" si="126"/>
        <v>0</v>
      </c>
      <c r="Q223" s="135" t="str">
        <f t="shared" si="127"/>
        <v>-</v>
      </c>
      <c r="R223" s="135">
        <f t="shared" si="128"/>
        <v>0</v>
      </c>
      <c r="S223" s="135" t="str">
        <f t="shared" si="120"/>
        <v>-</v>
      </c>
      <c r="T223" s="135">
        <f t="shared" si="129"/>
        <v>0</v>
      </c>
      <c r="U223" s="354"/>
      <c r="V223" s="110"/>
      <c r="W223" s="351"/>
      <c r="X223" s="110"/>
    </row>
    <row r="224" spans="1:24" s="172" customFormat="1" ht="49.5" customHeight="1" outlineLevel="1" collapsed="1" x14ac:dyDescent="0.25">
      <c r="A224" s="164"/>
      <c r="B224" s="195" t="s">
        <v>762</v>
      </c>
      <c r="C224" s="154">
        <f t="shared" si="121"/>
        <v>364287.3</v>
      </c>
      <c r="D224" s="154">
        <f>D225+D226+D227</f>
        <v>20076.400000000001</v>
      </c>
      <c r="E224" s="154">
        <f>E225+E226+E227</f>
        <v>233463.2</v>
      </c>
      <c r="F224" s="154">
        <f>F225+F226+F227</f>
        <v>110747.7</v>
      </c>
      <c r="G224" s="154">
        <f>G225+G226+G227</f>
        <v>0</v>
      </c>
      <c r="H224" s="154">
        <f t="shared" si="122"/>
        <v>72803.7</v>
      </c>
      <c r="I224" s="154">
        <f>I225+I226+I227</f>
        <v>5502.2</v>
      </c>
      <c r="J224" s="154">
        <f>J225+J226+J227</f>
        <v>41053.9</v>
      </c>
      <c r="K224" s="154">
        <f>K225+K226+K227</f>
        <v>26247.599999999999</v>
      </c>
      <c r="L224" s="154">
        <f>L225+L226+L227</f>
        <v>0</v>
      </c>
      <c r="M224" s="154">
        <f t="shared" si="124"/>
        <v>20</v>
      </c>
      <c r="N224" s="154">
        <f t="shared" si="125"/>
        <v>291483.59999999998</v>
      </c>
      <c r="O224" s="154">
        <f t="shared" si="123"/>
        <v>27.4</v>
      </c>
      <c r="P224" s="154">
        <f t="shared" si="126"/>
        <v>14574.2</v>
      </c>
      <c r="Q224" s="154">
        <f t="shared" si="127"/>
        <v>17.600000000000001</v>
      </c>
      <c r="R224" s="154">
        <f t="shared" si="128"/>
        <v>192409.3</v>
      </c>
      <c r="S224" s="154">
        <f t="shared" si="120"/>
        <v>23.7</v>
      </c>
      <c r="T224" s="154">
        <f t="shared" si="129"/>
        <v>84500.1</v>
      </c>
      <c r="U224" s="353"/>
      <c r="W224" s="351"/>
    </row>
    <row r="225" spans="1:24" s="12" customFormat="1" ht="37.5" hidden="1" customHeight="1" outlineLevel="2" x14ac:dyDescent="0.25">
      <c r="A225" s="111" t="s">
        <v>127</v>
      </c>
      <c r="B225" s="175" t="s">
        <v>564</v>
      </c>
      <c r="C225" s="135">
        <f t="shared" si="121"/>
        <v>0</v>
      </c>
      <c r="D225" s="108">
        <v>0</v>
      </c>
      <c r="E225" s="108">
        <v>0</v>
      </c>
      <c r="F225" s="108">
        <v>0</v>
      </c>
      <c r="G225" s="108">
        <v>0</v>
      </c>
      <c r="H225" s="135">
        <f t="shared" si="122"/>
        <v>0</v>
      </c>
      <c r="I225" s="108">
        <v>0</v>
      </c>
      <c r="J225" s="108">
        <v>0</v>
      </c>
      <c r="K225" s="108">
        <v>0</v>
      </c>
      <c r="L225" s="108">
        <v>0</v>
      </c>
      <c r="M225" s="135" t="str">
        <f t="shared" si="124"/>
        <v>-</v>
      </c>
      <c r="N225" s="135">
        <f t="shared" si="125"/>
        <v>0</v>
      </c>
      <c r="O225" s="135" t="str">
        <f t="shared" si="123"/>
        <v>-</v>
      </c>
      <c r="P225" s="135">
        <f t="shared" si="126"/>
        <v>0</v>
      </c>
      <c r="Q225" s="135" t="str">
        <f t="shared" si="127"/>
        <v>-</v>
      </c>
      <c r="R225" s="135">
        <f t="shared" si="128"/>
        <v>0</v>
      </c>
      <c r="S225" s="135" t="str">
        <f t="shared" si="120"/>
        <v>-</v>
      </c>
      <c r="T225" s="135">
        <f t="shared" si="129"/>
        <v>0</v>
      </c>
      <c r="U225" s="354"/>
      <c r="V225" s="110"/>
      <c r="W225" s="351"/>
      <c r="X225" s="110"/>
    </row>
    <row r="226" spans="1:24" s="12" customFormat="1" ht="41.25" hidden="1" customHeight="1" outlineLevel="2" x14ac:dyDescent="0.25">
      <c r="A226" s="111" t="s">
        <v>128</v>
      </c>
      <c r="B226" s="175" t="s">
        <v>565</v>
      </c>
      <c r="C226" s="135">
        <f t="shared" si="121"/>
        <v>1960</v>
      </c>
      <c r="D226" s="108">
        <v>1960</v>
      </c>
      <c r="E226" s="108">
        <v>0</v>
      </c>
      <c r="F226" s="108">
        <v>0</v>
      </c>
      <c r="G226" s="108">
        <v>0</v>
      </c>
      <c r="H226" s="135">
        <f t="shared" si="122"/>
        <v>1960</v>
      </c>
      <c r="I226" s="108">
        <v>1960</v>
      </c>
      <c r="J226" s="108">
        <v>0</v>
      </c>
      <c r="K226" s="108">
        <v>0</v>
      </c>
      <c r="L226" s="108">
        <v>0</v>
      </c>
      <c r="M226" s="135">
        <f t="shared" si="124"/>
        <v>100</v>
      </c>
      <c r="N226" s="135">
        <f t="shared" si="125"/>
        <v>0</v>
      </c>
      <c r="O226" s="135">
        <f t="shared" si="123"/>
        <v>100</v>
      </c>
      <c r="P226" s="135">
        <f t="shared" si="126"/>
        <v>0</v>
      </c>
      <c r="Q226" s="135" t="str">
        <f t="shared" si="127"/>
        <v>-</v>
      </c>
      <c r="R226" s="135">
        <f t="shared" si="128"/>
        <v>0</v>
      </c>
      <c r="S226" s="135" t="str">
        <f t="shared" si="120"/>
        <v>-</v>
      </c>
      <c r="T226" s="135">
        <f t="shared" si="129"/>
        <v>0</v>
      </c>
      <c r="U226" s="354"/>
      <c r="V226" s="110"/>
      <c r="W226" s="351"/>
      <c r="X226" s="110"/>
    </row>
    <row r="227" spans="1:24" s="12" customFormat="1" ht="73.5" hidden="1" customHeight="1" outlineLevel="2" x14ac:dyDescent="0.25">
      <c r="A227" s="111" t="s">
        <v>304</v>
      </c>
      <c r="B227" s="175" t="s">
        <v>763</v>
      </c>
      <c r="C227" s="135">
        <f t="shared" si="121"/>
        <v>362327.3</v>
      </c>
      <c r="D227" s="108">
        <f>3545.674+14570.69</f>
        <v>18116.400000000001</v>
      </c>
      <c r="E227" s="108">
        <f>41094.3+192368.9</f>
        <v>233463.2</v>
      </c>
      <c r="F227" s="108">
        <f>26273.5+84474.2</f>
        <v>110747.7</v>
      </c>
      <c r="G227" s="108">
        <v>0</v>
      </c>
      <c r="H227" s="135">
        <f t="shared" si="122"/>
        <v>70843.7</v>
      </c>
      <c r="I227" s="108">
        <v>3542.2</v>
      </c>
      <c r="J227" s="108">
        <v>41053.9</v>
      </c>
      <c r="K227" s="108">
        <v>26247.599999999999</v>
      </c>
      <c r="L227" s="108">
        <v>0</v>
      </c>
      <c r="M227" s="135">
        <f t="shared" si="124"/>
        <v>19.600000000000001</v>
      </c>
      <c r="N227" s="135">
        <f t="shared" si="125"/>
        <v>291483.59999999998</v>
      </c>
      <c r="O227" s="135">
        <f t="shared" si="123"/>
        <v>19.600000000000001</v>
      </c>
      <c r="P227" s="135">
        <f t="shared" si="126"/>
        <v>14574.2</v>
      </c>
      <c r="Q227" s="135">
        <f t="shared" si="127"/>
        <v>17.600000000000001</v>
      </c>
      <c r="R227" s="135">
        <f t="shared" si="128"/>
        <v>192409.3</v>
      </c>
      <c r="S227" s="135">
        <f t="shared" si="120"/>
        <v>23.7</v>
      </c>
      <c r="T227" s="135">
        <f t="shared" si="129"/>
        <v>84500.1</v>
      </c>
      <c r="U227" s="354"/>
      <c r="V227" s="110"/>
      <c r="W227" s="351"/>
      <c r="X227" s="110"/>
    </row>
    <row r="228" spans="1:24" s="105" customFormat="1" ht="108.75" customHeight="1" x14ac:dyDescent="0.25">
      <c r="A228" s="231">
        <v>12</v>
      </c>
      <c r="B228" s="232" t="s">
        <v>764</v>
      </c>
      <c r="C228" s="233">
        <f t="shared" ref="C228:C237" si="130">SUM(D228:F228)</f>
        <v>131301</v>
      </c>
      <c r="D228" s="233">
        <f>D229+D238+D240+D242</f>
        <v>77245.5</v>
      </c>
      <c r="E228" s="233">
        <f>E229+E238+E240+E242</f>
        <v>54055.5</v>
      </c>
      <c r="F228" s="233">
        <f>F229+F238+F240+F242</f>
        <v>0</v>
      </c>
      <c r="G228" s="233">
        <f>G229+G238+G240+G242</f>
        <v>0</v>
      </c>
      <c r="H228" s="233">
        <f>SUM(I228:K228)</f>
        <v>127459.6</v>
      </c>
      <c r="I228" s="233">
        <f>I229+I238+I240+I242</f>
        <v>73404.2</v>
      </c>
      <c r="J228" s="233">
        <f>J229+J238+J240+J242</f>
        <v>54055.4</v>
      </c>
      <c r="K228" s="233">
        <f>K229+K238+K240+K242</f>
        <v>0</v>
      </c>
      <c r="L228" s="233">
        <f>L229+L238+L240+L242</f>
        <v>0</v>
      </c>
      <c r="M228" s="233">
        <f t="shared" ref="M228:M234" si="131">IFERROR(H228/C228*100,"-")</f>
        <v>97.1</v>
      </c>
      <c r="N228" s="233">
        <f t="shared" ref="N228:N241" si="132">C228-H228</f>
        <v>3841.4</v>
      </c>
      <c r="O228" s="233">
        <f t="shared" si="116"/>
        <v>95</v>
      </c>
      <c r="P228" s="233">
        <f t="shared" ref="P228:P241" si="133">D228-I228</f>
        <v>3841.3</v>
      </c>
      <c r="Q228" s="233">
        <f t="shared" si="117"/>
        <v>100</v>
      </c>
      <c r="R228" s="233">
        <f t="shared" si="96"/>
        <v>0.1</v>
      </c>
      <c r="S228" s="233" t="str">
        <f t="shared" si="120"/>
        <v>-</v>
      </c>
      <c r="T228" s="233">
        <f t="shared" si="98"/>
        <v>0</v>
      </c>
      <c r="U228" s="357"/>
      <c r="W228" s="351"/>
    </row>
    <row r="229" spans="1:24" s="156" customFormat="1" ht="54" customHeight="1" outlineLevel="1" collapsed="1" x14ac:dyDescent="0.25">
      <c r="A229" s="223"/>
      <c r="B229" s="153" t="s">
        <v>765</v>
      </c>
      <c r="C229" s="154">
        <f t="shared" si="130"/>
        <v>62195.1</v>
      </c>
      <c r="D229" s="154">
        <f>D230+D235+D236+D237</f>
        <v>8139.6</v>
      </c>
      <c r="E229" s="154">
        <f>E230+E235+E236+E237</f>
        <v>54055.5</v>
      </c>
      <c r="F229" s="154">
        <f>F230+F235+F236+F237</f>
        <v>0</v>
      </c>
      <c r="G229" s="154">
        <f>G230+G235+G236+G237</f>
        <v>0</v>
      </c>
      <c r="H229" s="154">
        <f>SUM(I229:K229)</f>
        <v>59364.4</v>
      </c>
      <c r="I229" s="154">
        <f>I230+I235+I236+I237</f>
        <v>5309</v>
      </c>
      <c r="J229" s="154">
        <f>J230+J235+J236+J237</f>
        <v>54055.4</v>
      </c>
      <c r="K229" s="154">
        <f>K230+K235+K236+K237</f>
        <v>0</v>
      </c>
      <c r="L229" s="154">
        <f>L230+L235+L236+L237</f>
        <v>0</v>
      </c>
      <c r="M229" s="154">
        <f t="shared" si="131"/>
        <v>95.4</v>
      </c>
      <c r="N229" s="154">
        <f t="shared" si="132"/>
        <v>2830.7</v>
      </c>
      <c r="O229" s="154">
        <f t="shared" si="116"/>
        <v>65.2</v>
      </c>
      <c r="P229" s="154">
        <f t="shared" si="133"/>
        <v>2830.6</v>
      </c>
      <c r="Q229" s="154">
        <f t="shared" si="117"/>
        <v>100</v>
      </c>
      <c r="R229" s="154">
        <f t="shared" si="96"/>
        <v>0.1</v>
      </c>
      <c r="S229" s="154" t="str">
        <f t="shared" si="120"/>
        <v>-</v>
      </c>
      <c r="T229" s="154">
        <f t="shared" si="98"/>
        <v>0</v>
      </c>
      <c r="U229" s="353"/>
      <c r="W229" s="351"/>
    </row>
    <row r="230" spans="1:24" s="64" customFormat="1" ht="68.25" hidden="1" customHeight="1" outlineLevel="2" x14ac:dyDescent="0.25">
      <c r="A230" s="111" t="s">
        <v>103</v>
      </c>
      <c r="B230" s="107" t="s">
        <v>766</v>
      </c>
      <c r="C230" s="108">
        <f t="shared" si="130"/>
        <v>10548.1</v>
      </c>
      <c r="D230" s="108">
        <f>D231+D234</f>
        <v>4937.8</v>
      </c>
      <c r="E230" s="108">
        <f>E231+E234</f>
        <v>5610.3</v>
      </c>
      <c r="F230" s="108">
        <f>F231+F234</f>
        <v>0</v>
      </c>
      <c r="G230" s="108">
        <f>G231+G234</f>
        <v>0</v>
      </c>
      <c r="H230" s="109">
        <f t="shared" ref="H230:H237" si="134">SUM(I230:K230)</f>
        <v>7717.4</v>
      </c>
      <c r="I230" s="108">
        <f>I231+I234</f>
        <v>2107.1999999999998</v>
      </c>
      <c r="J230" s="108">
        <f>J231+J234</f>
        <v>5610.2</v>
      </c>
      <c r="K230" s="108">
        <f>K231+K234</f>
        <v>0</v>
      </c>
      <c r="L230" s="108">
        <f>L231+L234</f>
        <v>0</v>
      </c>
      <c r="M230" s="108">
        <f t="shared" si="131"/>
        <v>73.2</v>
      </c>
      <c r="N230" s="108">
        <f t="shared" si="132"/>
        <v>2830.7</v>
      </c>
      <c r="O230" s="108">
        <f t="shared" ref="O230:O235" si="135">IFERROR(I230/D230*100,"-")</f>
        <v>42.7</v>
      </c>
      <c r="P230" s="108">
        <f t="shared" si="133"/>
        <v>2830.6</v>
      </c>
      <c r="Q230" s="108">
        <f t="shared" ref="Q230:Q235" si="136">IFERROR(J230/E230*100,"-")</f>
        <v>100</v>
      </c>
      <c r="R230" s="108">
        <f t="shared" si="96"/>
        <v>0.1</v>
      </c>
      <c r="S230" s="108" t="str">
        <f t="shared" si="120"/>
        <v>-</v>
      </c>
      <c r="T230" s="108">
        <f t="shared" si="98"/>
        <v>0</v>
      </c>
      <c r="U230" s="354"/>
      <c r="V230" s="63"/>
      <c r="W230" s="351"/>
      <c r="X230" s="63"/>
    </row>
    <row r="231" spans="1:24" s="64" customFormat="1" ht="68.25" hidden="1" customHeight="1" outlineLevel="2" x14ac:dyDescent="0.25">
      <c r="A231" s="111" t="s">
        <v>193</v>
      </c>
      <c r="B231" s="144" t="s">
        <v>394</v>
      </c>
      <c r="C231" s="108">
        <f t="shared" si="130"/>
        <v>4314.3999999999996</v>
      </c>
      <c r="D231" s="108">
        <f>D232+D233</f>
        <v>4314.3999999999996</v>
      </c>
      <c r="E231" s="108">
        <f>E232+E233</f>
        <v>0</v>
      </c>
      <c r="F231" s="108">
        <f>F232+F233</f>
        <v>0</v>
      </c>
      <c r="G231" s="108">
        <f>G232+G233</f>
        <v>0</v>
      </c>
      <c r="H231" s="109">
        <f>SUM(I231:K231)</f>
        <v>1483.8</v>
      </c>
      <c r="I231" s="108">
        <f>I232+I233</f>
        <v>1483.8</v>
      </c>
      <c r="J231" s="108">
        <f>J232+J233</f>
        <v>0</v>
      </c>
      <c r="K231" s="108">
        <f>K232+K233</f>
        <v>0</v>
      </c>
      <c r="L231" s="108">
        <f>L232+L233</f>
        <v>0</v>
      </c>
      <c r="M231" s="108">
        <f t="shared" si="131"/>
        <v>34.4</v>
      </c>
      <c r="N231" s="108">
        <f t="shared" si="132"/>
        <v>2830.6</v>
      </c>
      <c r="O231" s="108">
        <f t="shared" si="135"/>
        <v>34.4</v>
      </c>
      <c r="P231" s="108">
        <f t="shared" si="133"/>
        <v>2830.6</v>
      </c>
      <c r="Q231" s="108" t="str">
        <f t="shared" si="136"/>
        <v>-</v>
      </c>
      <c r="R231" s="108">
        <f t="shared" si="96"/>
        <v>0</v>
      </c>
      <c r="S231" s="108" t="str">
        <f t="shared" si="120"/>
        <v>-</v>
      </c>
      <c r="T231" s="108">
        <f t="shared" si="98"/>
        <v>0</v>
      </c>
      <c r="U231" s="354"/>
      <c r="V231" s="63"/>
      <c r="W231" s="351"/>
      <c r="X231" s="63"/>
    </row>
    <row r="232" spans="1:24" s="64" customFormat="1" ht="34.5" hidden="1" customHeight="1" outlineLevel="2" x14ac:dyDescent="0.25">
      <c r="A232" s="111" t="s">
        <v>691</v>
      </c>
      <c r="B232" s="222" t="s">
        <v>589</v>
      </c>
      <c r="C232" s="108">
        <f t="shared" si="130"/>
        <v>2984.4</v>
      </c>
      <c r="D232" s="108">
        <f>52.65+2931.79</f>
        <v>2984.4</v>
      </c>
      <c r="E232" s="108">
        <v>0</v>
      </c>
      <c r="F232" s="108">
        <v>0</v>
      </c>
      <c r="G232" s="108">
        <v>0</v>
      </c>
      <c r="H232" s="109">
        <f>SUM(I232:K232)</f>
        <v>1414.2</v>
      </c>
      <c r="I232" s="108">
        <f>1414.17+0</f>
        <v>1414.2</v>
      </c>
      <c r="J232" s="108">
        <v>0</v>
      </c>
      <c r="K232" s="108">
        <v>0</v>
      </c>
      <c r="L232" s="108">
        <v>0</v>
      </c>
      <c r="M232" s="108">
        <f t="shared" si="131"/>
        <v>47.4</v>
      </c>
      <c r="N232" s="108">
        <f t="shared" si="132"/>
        <v>1570.2</v>
      </c>
      <c r="O232" s="108">
        <f t="shared" si="135"/>
        <v>47.4</v>
      </c>
      <c r="P232" s="108">
        <f t="shared" si="133"/>
        <v>1570.2</v>
      </c>
      <c r="Q232" s="108" t="str">
        <f t="shared" si="136"/>
        <v>-</v>
      </c>
      <c r="R232" s="108">
        <f t="shared" si="96"/>
        <v>0</v>
      </c>
      <c r="S232" s="108" t="str">
        <f t="shared" si="120"/>
        <v>-</v>
      </c>
      <c r="T232" s="108">
        <f t="shared" si="98"/>
        <v>0</v>
      </c>
      <c r="U232" s="354"/>
      <c r="V232" s="63"/>
      <c r="W232" s="351"/>
      <c r="X232" s="63"/>
    </row>
    <row r="233" spans="1:24" s="64" customFormat="1" ht="36" hidden="1" customHeight="1" outlineLevel="2" x14ac:dyDescent="0.25">
      <c r="A233" s="111" t="s">
        <v>591</v>
      </c>
      <c r="B233" s="222" t="s">
        <v>590</v>
      </c>
      <c r="C233" s="108">
        <f t="shared" si="130"/>
        <v>1330</v>
      </c>
      <c r="D233" s="108">
        <f>69.588+1260.4</f>
        <v>1330</v>
      </c>
      <c r="E233" s="108">
        <v>0</v>
      </c>
      <c r="F233" s="108">
        <v>0</v>
      </c>
      <c r="G233" s="108">
        <v>0</v>
      </c>
      <c r="H233" s="109">
        <f>SUM(I233:K233)</f>
        <v>69.599999999999994</v>
      </c>
      <c r="I233" s="108">
        <v>69.599999999999994</v>
      </c>
      <c r="J233" s="108">
        <v>0</v>
      </c>
      <c r="K233" s="108">
        <v>0</v>
      </c>
      <c r="L233" s="108">
        <v>0</v>
      </c>
      <c r="M233" s="108">
        <f t="shared" si="131"/>
        <v>5.2</v>
      </c>
      <c r="N233" s="108">
        <f t="shared" si="132"/>
        <v>1260.4000000000001</v>
      </c>
      <c r="O233" s="108">
        <f t="shared" si="135"/>
        <v>5.2</v>
      </c>
      <c r="P233" s="108">
        <f t="shared" si="133"/>
        <v>1260.4000000000001</v>
      </c>
      <c r="Q233" s="108" t="str">
        <f t="shared" si="136"/>
        <v>-</v>
      </c>
      <c r="R233" s="108">
        <f t="shared" si="96"/>
        <v>0</v>
      </c>
      <c r="S233" s="108" t="str">
        <f t="shared" si="120"/>
        <v>-</v>
      </c>
      <c r="T233" s="108">
        <f t="shared" si="98"/>
        <v>0</v>
      </c>
      <c r="U233" s="354"/>
      <c r="V233" s="63"/>
      <c r="W233" s="351"/>
      <c r="X233" s="63"/>
    </row>
    <row r="234" spans="1:24" s="64" customFormat="1" ht="98.25" hidden="1" customHeight="1" outlineLevel="2" x14ac:dyDescent="0.25">
      <c r="A234" s="111" t="s">
        <v>194</v>
      </c>
      <c r="B234" s="144" t="s">
        <v>395</v>
      </c>
      <c r="C234" s="108">
        <f t="shared" si="130"/>
        <v>6233.7</v>
      </c>
      <c r="D234" s="108">
        <v>623.4</v>
      </c>
      <c r="E234" s="108">
        <v>5610.3</v>
      </c>
      <c r="F234" s="108">
        <v>0</v>
      </c>
      <c r="G234" s="108">
        <v>0</v>
      </c>
      <c r="H234" s="109">
        <f t="shared" si="134"/>
        <v>6233.6</v>
      </c>
      <c r="I234" s="108">
        <v>623.4</v>
      </c>
      <c r="J234" s="108">
        <v>5610.2</v>
      </c>
      <c r="K234" s="108">
        <v>0</v>
      </c>
      <c r="L234" s="108">
        <v>0</v>
      </c>
      <c r="M234" s="108">
        <f t="shared" si="131"/>
        <v>100</v>
      </c>
      <c r="N234" s="108">
        <f t="shared" si="132"/>
        <v>0.1</v>
      </c>
      <c r="O234" s="108">
        <f t="shared" si="135"/>
        <v>100</v>
      </c>
      <c r="P234" s="108">
        <f t="shared" si="133"/>
        <v>0</v>
      </c>
      <c r="Q234" s="108">
        <f t="shared" si="136"/>
        <v>100</v>
      </c>
      <c r="R234" s="108">
        <f t="shared" si="96"/>
        <v>0.1</v>
      </c>
      <c r="S234" s="108" t="str">
        <f t="shared" ref="S234:S239" si="137">IFERROR(K234/F234*100,"-")</f>
        <v>-</v>
      </c>
      <c r="T234" s="108">
        <f t="shared" si="98"/>
        <v>0</v>
      </c>
      <c r="U234" s="354"/>
      <c r="V234" s="63"/>
      <c r="W234" s="351"/>
      <c r="X234" s="63"/>
    </row>
    <row r="235" spans="1:24" s="64" customFormat="1" ht="78.75" hidden="1" outlineLevel="2" x14ac:dyDescent="0.25">
      <c r="A235" s="111" t="s">
        <v>104</v>
      </c>
      <c r="B235" s="107" t="s">
        <v>767</v>
      </c>
      <c r="C235" s="108">
        <f t="shared" si="130"/>
        <v>0</v>
      </c>
      <c r="D235" s="108">
        <v>0</v>
      </c>
      <c r="E235" s="108">
        <v>0</v>
      </c>
      <c r="F235" s="108">
        <v>0</v>
      </c>
      <c r="G235" s="108">
        <v>0</v>
      </c>
      <c r="H235" s="109">
        <f t="shared" si="134"/>
        <v>0</v>
      </c>
      <c r="I235" s="108">
        <v>0</v>
      </c>
      <c r="J235" s="108">
        <v>0</v>
      </c>
      <c r="K235" s="108">
        <v>0</v>
      </c>
      <c r="L235" s="108">
        <v>0</v>
      </c>
      <c r="M235" s="108" t="str">
        <f t="shared" ref="M235:M239" si="138">IFERROR(H235/C235*100,"-")</f>
        <v>-</v>
      </c>
      <c r="N235" s="108">
        <f t="shared" si="132"/>
        <v>0</v>
      </c>
      <c r="O235" s="108" t="str">
        <f t="shared" si="135"/>
        <v>-</v>
      </c>
      <c r="P235" s="108">
        <f t="shared" si="133"/>
        <v>0</v>
      </c>
      <c r="Q235" s="108" t="str">
        <f t="shared" si="136"/>
        <v>-</v>
      </c>
      <c r="R235" s="108">
        <f t="shared" si="96"/>
        <v>0</v>
      </c>
      <c r="S235" s="108" t="str">
        <f t="shared" si="137"/>
        <v>-</v>
      </c>
      <c r="T235" s="108">
        <f t="shared" si="98"/>
        <v>0</v>
      </c>
      <c r="U235" s="354"/>
      <c r="V235" s="63"/>
      <c r="W235" s="351"/>
      <c r="X235" s="63"/>
    </row>
    <row r="236" spans="1:24" s="64" customFormat="1" ht="78.75" hidden="1" outlineLevel="2" x14ac:dyDescent="0.25">
      <c r="A236" s="111" t="s">
        <v>105</v>
      </c>
      <c r="B236" s="107" t="s">
        <v>768</v>
      </c>
      <c r="C236" s="108">
        <f t="shared" si="130"/>
        <v>38379.4</v>
      </c>
      <c r="D236" s="108">
        <v>3201.8</v>
      </c>
      <c r="E236" s="108">
        <f>4802.7+30374.9</f>
        <v>35177.599999999999</v>
      </c>
      <c r="F236" s="108">
        <v>0</v>
      </c>
      <c r="G236" s="108">
        <v>0</v>
      </c>
      <c r="H236" s="109">
        <f t="shared" si="134"/>
        <v>38379.4</v>
      </c>
      <c r="I236" s="108">
        <v>3201.8</v>
      </c>
      <c r="J236" s="108">
        <f>4802.7+30374.9</f>
        <v>35177.599999999999</v>
      </c>
      <c r="K236" s="108">
        <v>0</v>
      </c>
      <c r="L236" s="108">
        <v>0</v>
      </c>
      <c r="M236" s="108">
        <f>IFERROR(H236/C236*100,"-")</f>
        <v>100</v>
      </c>
      <c r="N236" s="108">
        <f t="shared" si="132"/>
        <v>0</v>
      </c>
      <c r="O236" s="108">
        <f>IFERROR(I236/E236*100,"-")</f>
        <v>9.1</v>
      </c>
      <c r="P236" s="108">
        <f t="shared" si="133"/>
        <v>0</v>
      </c>
      <c r="Q236" s="108" t="str">
        <f>IFERROR(J236/#REF!*100,"-")</f>
        <v>-</v>
      </c>
      <c r="R236" s="108">
        <f t="shared" si="96"/>
        <v>0</v>
      </c>
      <c r="S236" s="108" t="str">
        <f t="shared" si="137"/>
        <v>-</v>
      </c>
      <c r="T236" s="108">
        <f t="shared" si="98"/>
        <v>0</v>
      </c>
      <c r="U236" s="354"/>
      <c r="V236" s="63"/>
      <c r="W236" s="351"/>
      <c r="X236" s="63"/>
    </row>
    <row r="237" spans="1:24" s="64" customFormat="1" ht="63" hidden="1" outlineLevel="2" x14ac:dyDescent="0.25">
      <c r="A237" s="111" t="s">
        <v>106</v>
      </c>
      <c r="B237" s="107" t="s">
        <v>769</v>
      </c>
      <c r="C237" s="108">
        <f t="shared" si="130"/>
        <v>13267.6</v>
      </c>
      <c r="D237" s="108">
        <v>0</v>
      </c>
      <c r="E237" s="108">
        <f>9274.716+3992.87</f>
        <v>13267.6</v>
      </c>
      <c r="F237" s="108">
        <v>0</v>
      </c>
      <c r="G237" s="108">
        <v>0</v>
      </c>
      <c r="H237" s="109">
        <f t="shared" si="134"/>
        <v>13267.6</v>
      </c>
      <c r="I237" s="108">
        <v>0</v>
      </c>
      <c r="J237" s="108">
        <f>9274.7+3992.87</f>
        <v>13267.6</v>
      </c>
      <c r="K237" s="108">
        <v>0</v>
      </c>
      <c r="L237" s="108">
        <v>0</v>
      </c>
      <c r="M237" s="108">
        <f>IFERROR(H237/C237*100,"-")</f>
        <v>100</v>
      </c>
      <c r="N237" s="108">
        <f t="shared" si="132"/>
        <v>0</v>
      </c>
      <c r="O237" s="108">
        <f>IFERROR(I237/E237*100,"-")</f>
        <v>0</v>
      </c>
      <c r="P237" s="108">
        <f t="shared" si="133"/>
        <v>0</v>
      </c>
      <c r="Q237" s="108" t="str">
        <f>IFERROR(J237/#REF!*100,"-")</f>
        <v>-</v>
      </c>
      <c r="R237" s="108">
        <f>E237-J237</f>
        <v>0</v>
      </c>
      <c r="S237" s="108" t="str">
        <f>IFERROR(K237/F237*100,"-")</f>
        <v>-</v>
      </c>
      <c r="T237" s="108">
        <f>F237-K237</f>
        <v>0</v>
      </c>
      <c r="U237" s="354"/>
      <c r="V237" s="63"/>
      <c r="W237" s="351"/>
      <c r="X237" s="63"/>
    </row>
    <row r="238" spans="1:24" s="156" customFormat="1" ht="38.25" customHeight="1" outlineLevel="1" collapsed="1" x14ac:dyDescent="0.25">
      <c r="A238" s="224"/>
      <c r="B238" s="225" t="s">
        <v>770</v>
      </c>
      <c r="C238" s="163">
        <f>SUM(D238:F238)</f>
        <v>341</v>
      </c>
      <c r="D238" s="163">
        <f>D239</f>
        <v>341</v>
      </c>
      <c r="E238" s="163">
        <f>E239</f>
        <v>0</v>
      </c>
      <c r="F238" s="163">
        <f>F239</f>
        <v>0</v>
      </c>
      <c r="G238" s="163">
        <f>G239</f>
        <v>0</v>
      </c>
      <c r="H238" s="163">
        <f>SUM(I238:K238)</f>
        <v>301.5</v>
      </c>
      <c r="I238" s="163">
        <f>I239</f>
        <v>301.5</v>
      </c>
      <c r="J238" s="163">
        <f>J239</f>
        <v>0</v>
      </c>
      <c r="K238" s="163">
        <f>K239</f>
        <v>0</v>
      </c>
      <c r="L238" s="163">
        <f>L239</f>
        <v>0</v>
      </c>
      <c r="M238" s="163">
        <f t="shared" si="138"/>
        <v>88.4</v>
      </c>
      <c r="N238" s="163">
        <f t="shared" si="132"/>
        <v>39.5</v>
      </c>
      <c r="O238" s="163" t="str">
        <f>IFERROR(I238/E238*100,"-")</f>
        <v>-</v>
      </c>
      <c r="P238" s="163">
        <f t="shared" si="133"/>
        <v>39.5</v>
      </c>
      <c r="Q238" s="163" t="str">
        <f>IFERROR(J238/#REF!*100,"-")</f>
        <v>-</v>
      </c>
      <c r="R238" s="163">
        <f t="shared" si="96"/>
        <v>0</v>
      </c>
      <c r="S238" s="163" t="str">
        <f t="shared" si="137"/>
        <v>-</v>
      </c>
      <c r="T238" s="163">
        <f t="shared" si="98"/>
        <v>0</v>
      </c>
      <c r="U238" s="353"/>
      <c r="W238" s="351"/>
    </row>
    <row r="239" spans="1:24" s="64" customFormat="1" ht="54" hidden="1" customHeight="1" outlineLevel="2" x14ac:dyDescent="0.25">
      <c r="A239" s="111" t="s">
        <v>113</v>
      </c>
      <c r="B239" s="107" t="s">
        <v>771</v>
      </c>
      <c r="C239" s="108">
        <f>SUM(D239:F239)</f>
        <v>341</v>
      </c>
      <c r="D239" s="108">
        <f>246.996+94</f>
        <v>341</v>
      </c>
      <c r="E239" s="108">
        <v>0</v>
      </c>
      <c r="F239" s="108">
        <v>0</v>
      </c>
      <c r="G239" s="108">
        <v>0</v>
      </c>
      <c r="H239" s="108">
        <f>SUM(I239:K239)</f>
        <v>301.5</v>
      </c>
      <c r="I239" s="108">
        <f>207.5+94</f>
        <v>301.5</v>
      </c>
      <c r="J239" s="108">
        <v>0</v>
      </c>
      <c r="K239" s="108">
        <v>0</v>
      </c>
      <c r="L239" s="108">
        <v>0</v>
      </c>
      <c r="M239" s="108">
        <f t="shared" si="138"/>
        <v>88.4</v>
      </c>
      <c r="N239" s="108">
        <f t="shared" si="132"/>
        <v>39.5</v>
      </c>
      <c r="O239" s="108" t="str">
        <f>IFERROR(I239/E239*100,"-")</f>
        <v>-</v>
      </c>
      <c r="P239" s="108">
        <f t="shared" si="133"/>
        <v>39.5</v>
      </c>
      <c r="Q239" s="108" t="str">
        <f>IFERROR(J239/#REF!*100,"-")</f>
        <v>-</v>
      </c>
      <c r="R239" s="108">
        <f t="shared" si="96"/>
        <v>0</v>
      </c>
      <c r="S239" s="108" t="str">
        <f t="shared" si="137"/>
        <v>-</v>
      </c>
      <c r="T239" s="108">
        <f t="shared" si="98"/>
        <v>0</v>
      </c>
      <c r="U239" s="354"/>
      <c r="V239" s="63"/>
      <c r="W239" s="351"/>
      <c r="X239" s="63"/>
    </row>
    <row r="240" spans="1:24" s="156" customFormat="1" ht="31.5" outlineLevel="1" collapsed="1" x14ac:dyDescent="0.25">
      <c r="A240" s="226"/>
      <c r="B240" s="182" t="s">
        <v>772</v>
      </c>
      <c r="C240" s="154">
        <f>SUM(D240:F240)</f>
        <v>0</v>
      </c>
      <c r="D240" s="154">
        <f>D241</f>
        <v>0</v>
      </c>
      <c r="E240" s="154">
        <f>E241</f>
        <v>0</v>
      </c>
      <c r="F240" s="154">
        <f>F241</f>
        <v>0</v>
      </c>
      <c r="G240" s="154">
        <v>0</v>
      </c>
      <c r="H240" s="154">
        <f>SUM(I240:K240)</f>
        <v>0</v>
      </c>
      <c r="I240" s="154">
        <f>I241</f>
        <v>0</v>
      </c>
      <c r="J240" s="154">
        <f>J241</f>
        <v>0</v>
      </c>
      <c r="K240" s="154">
        <f>K241</f>
        <v>0</v>
      </c>
      <c r="L240" s="154">
        <v>0</v>
      </c>
      <c r="M240" s="154" t="str">
        <f t="shared" ref="M240:M276" si="139">IFERROR(H240/C240*100,"-")</f>
        <v>-</v>
      </c>
      <c r="N240" s="154">
        <f t="shared" si="132"/>
        <v>0</v>
      </c>
      <c r="O240" s="154" t="str">
        <f>IFERROR(I240/D240*100,"-")</f>
        <v>-</v>
      </c>
      <c r="P240" s="154">
        <f t="shared" si="133"/>
        <v>0</v>
      </c>
      <c r="Q240" s="154" t="str">
        <f>IFERROR(J240/E240*100,"-")</f>
        <v>-</v>
      </c>
      <c r="R240" s="154">
        <f t="shared" si="96"/>
        <v>0</v>
      </c>
      <c r="S240" s="154" t="str">
        <f>IFERROR(K240/F240*100,"-")</f>
        <v>-</v>
      </c>
      <c r="T240" s="154">
        <f t="shared" si="98"/>
        <v>0</v>
      </c>
      <c r="U240" s="353"/>
      <c r="W240" s="351"/>
    </row>
    <row r="241" spans="1:24" s="64" customFormat="1" ht="53.25" hidden="1" customHeight="1" outlineLevel="2" x14ac:dyDescent="0.25">
      <c r="A241" s="227" t="s">
        <v>116</v>
      </c>
      <c r="B241" s="107" t="s">
        <v>773</v>
      </c>
      <c r="C241" s="108">
        <f>SUM(D241:F241)</f>
        <v>0</v>
      </c>
      <c r="D241" s="108">
        <v>0</v>
      </c>
      <c r="E241" s="108">
        <v>0</v>
      </c>
      <c r="F241" s="108">
        <v>0</v>
      </c>
      <c r="G241" s="108">
        <v>0</v>
      </c>
      <c r="H241" s="108">
        <f>SUM(I241:K241)</f>
        <v>0</v>
      </c>
      <c r="I241" s="108">
        <v>0</v>
      </c>
      <c r="J241" s="108">
        <v>0</v>
      </c>
      <c r="K241" s="108">
        <v>0</v>
      </c>
      <c r="L241" s="108"/>
      <c r="M241" s="108" t="str">
        <f t="shared" si="139"/>
        <v>-</v>
      </c>
      <c r="N241" s="108">
        <f t="shared" si="132"/>
        <v>0</v>
      </c>
      <c r="O241" s="108" t="str">
        <f>IFERROR(I241/D241*100,"-")</f>
        <v>-</v>
      </c>
      <c r="P241" s="108">
        <f t="shared" si="133"/>
        <v>0</v>
      </c>
      <c r="Q241" s="108" t="str">
        <f>IFERROR(J241/E241*100,"-")</f>
        <v>-</v>
      </c>
      <c r="R241" s="108">
        <f t="shared" si="96"/>
        <v>0</v>
      </c>
      <c r="S241" s="108" t="str">
        <f>IFERROR(K241/F241*100,"-")</f>
        <v>-</v>
      </c>
      <c r="T241" s="108">
        <f t="shared" si="98"/>
        <v>0</v>
      </c>
      <c r="U241" s="354"/>
      <c r="V241" s="63"/>
      <c r="W241" s="351"/>
      <c r="X241" s="63"/>
    </row>
    <row r="242" spans="1:24" s="156" customFormat="1" ht="63" customHeight="1" outlineLevel="1" collapsed="1" x14ac:dyDescent="0.25">
      <c r="A242" s="223"/>
      <c r="B242" s="182" t="s">
        <v>774</v>
      </c>
      <c r="C242" s="154">
        <f>SUM(D242:F242)</f>
        <v>68764.899999999994</v>
      </c>
      <c r="D242" s="154">
        <f>D243+D248+D249</f>
        <v>68764.899999999994</v>
      </c>
      <c r="E242" s="154">
        <f t="shared" ref="E242:L242" si="140">E243+E248+E249</f>
        <v>0</v>
      </c>
      <c r="F242" s="154">
        <f t="shared" si="140"/>
        <v>0</v>
      </c>
      <c r="G242" s="154">
        <f t="shared" si="140"/>
        <v>0</v>
      </c>
      <c r="H242" s="154">
        <f>SUM(I242:K242)</f>
        <v>67793.7</v>
      </c>
      <c r="I242" s="154">
        <f t="shared" si="140"/>
        <v>67793.7</v>
      </c>
      <c r="J242" s="154">
        <f t="shared" si="140"/>
        <v>0</v>
      </c>
      <c r="K242" s="154">
        <f t="shared" si="140"/>
        <v>0</v>
      </c>
      <c r="L242" s="154">
        <f t="shared" si="140"/>
        <v>0</v>
      </c>
      <c r="M242" s="154">
        <f t="shared" si="139"/>
        <v>98.6</v>
      </c>
      <c r="N242" s="154">
        <f t="shared" ref="N242:N321" si="141">C242-H242</f>
        <v>971.2</v>
      </c>
      <c r="O242" s="154">
        <f t="shared" si="116"/>
        <v>98.6</v>
      </c>
      <c r="P242" s="154">
        <f t="shared" ref="P242:P324" si="142">D242-I242</f>
        <v>971.2</v>
      </c>
      <c r="Q242" s="154" t="str">
        <f t="shared" si="117"/>
        <v>-</v>
      </c>
      <c r="R242" s="154">
        <f t="shared" ref="R242:R324" si="143">E242-J242</f>
        <v>0</v>
      </c>
      <c r="S242" s="154" t="str">
        <f>IFERROR(K242/F242*100,"-")</f>
        <v>-</v>
      </c>
      <c r="T242" s="154">
        <f t="shared" ref="T242:T324" si="144">F242-K242</f>
        <v>0</v>
      </c>
      <c r="U242" s="353"/>
      <c r="W242" s="351"/>
    </row>
    <row r="243" spans="1:24" s="64" customFormat="1" ht="47.25" hidden="1" outlineLevel="2" x14ac:dyDescent="0.25">
      <c r="A243" s="229" t="s">
        <v>127</v>
      </c>
      <c r="B243" s="107" t="s">
        <v>775</v>
      </c>
      <c r="C243" s="108">
        <f t="shared" ref="C243:C249" si="145">SUM(D243:F243)</f>
        <v>51738.1</v>
      </c>
      <c r="D243" s="108">
        <f>D244+D245+D246+D247</f>
        <v>51738.1</v>
      </c>
      <c r="E243" s="108">
        <f t="shared" ref="E243:L243" si="146">E244+E245+E246+E247</f>
        <v>0</v>
      </c>
      <c r="F243" s="108">
        <f t="shared" si="146"/>
        <v>0</v>
      </c>
      <c r="G243" s="108">
        <f t="shared" si="146"/>
        <v>0</v>
      </c>
      <c r="H243" s="108">
        <f t="shared" ref="H243:H249" si="147">SUM(I243:K243)</f>
        <v>51646.6</v>
      </c>
      <c r="I243" s="108">
        <f t="shared" si="146"/>
        <v>51646.6</v>
      </c>
      <c r="J243" s="108">
        <f t="shared" si="146"/>
        <v>0</v>
      </c>
      <c r="K243" s="108">
        <f t="shared" si="146"/>
        <v>0</v>
      </c>
      <c r="L243" s="108">
        <f t="shared" si="146"/>
        <v>0</v>
      </c>
      <c r="M243" s="108">
        <f t="shared" si="139"/>
        <v>99.8</v>
      </c>
      <c r="N243" s="108">
        <f t="shared" si="141"/>
        <v>91.5</v>
      </c>
      <c r="O243" s="108">
        <f t="shared" si="116"/>
        <v>99.8</v>
      </c>
      <c r="P243" s="108">
        <f t="shared" si="142"/>
        <v>91.5</v>
      </c>
      <c r="Q243" s="108" t="str">
        <f t="shared" si="117"/>
        <v>-</v>
      </c>
      <c r="R243" s="108">
        <f t="shared" si="143"/>
        <v>0</v>
      </c>
      <c r="S243" s="108" t="str">
        <f>IFERROR(#REF!/#REF!*100,"-")</f>
        <v>-</v>
      </c>
      <c r="T243" s="108">
        <f t="shared" si="144"/>
        <v>0</v>
      </c>
      <c r="U243" s="354"/>
      <c r="V243" s="63"/>
      <c r="W243" s="351"/>
      <c r="X243" s="63"/>
    </row>
    <row r="244" spans="1:24" s="64" customFormat="1" hidden="1" outlineLevel="2" x14ac:dyDescent="0.25">
      <c r="A244" s="229" t="s">
        <v>397</v>
      </c>
      <c r="B244" s="144" t="s">
        <v>164</v>
      </c>
      <c r="C244" s="108">
        <f t="shared" si="145"/>
        <v>3678.2</v>
      </c>
      <c r="D244" s="108">
        <v>3678.2</v>
      </c>
      <c r="E244" s="108">
        <v>0</v>
      </c>
      <c r="F244" s="108">
        <v>0</v>
      </c>
      <c r="G244" s="108">
        <v>0</v>
      </c>
      <c r="H244" s="108">
        <f t="shared" si="147"/>
        <v>3678.2</v>
      </c>
      <c r="I244" s="108">
        <v>3678.2</v>
      </c>
      <c r="J244" s="108">
        <v>0</v>
      </c>
      <c r="K244" s="108">
        <v>0</v>
      </c>
      <c r="L244" s="108">
        <v>0</v>
      </c>
      <c r="M244" s="108">
        <f t="shared" si="139"/>
        <v>100</v>
      </c>
      <c r="N244" s="108">
        <f t="shared" si="141"/>
        <v>0</v>
      </c>
      <c r="O244" s="108">
        <f t="shared" si="116"/>
        <v>100</v>
      </c>
      <c r="P244" s="108">
        <f t="shared" si="142"/>
        <v>0</v>
      </c>
      <c r="Q244" s="108" t="str">
        <f t="shared" si="117"/>
        <v>-</v>
      </c>
      <c r="R244" s="108">
        <f t="shared" si="143"/>
        <v>0</v>
      </c>
      <c r="S244" s="108" t="str">
        <f>IFERROR(#REF!/#REF!*100,"-")</f>
        <v>-</v>
      </c>
      <c r="T244" s="108">
        <f t="shared" si="144"/>
        <v>0</v>
      </c>
      <c r="U244" s="354"/>
      <c r="V244" s="63"/>
      <c r="W244" s="351"/>
      <c r="X244" s="63"/>
    </row>
    <row r="245" spans="1:24" s="64" customFormat="1" hidden="1" outlineLevel="2" x14ac:dyDescent="0.25">
      <c r="A245" s="229" t="s">
        <v>398</v>
      </c>
      <c r="B245" s="222" t="s">
        <v>165</v>
      </c>
      <c r="C245" s="108">
        <f t="shared" si="145"/>
        <v>25021.4</v>
      </c>
      <c r="D245" s="108">
        <v>25021.4</v>
      </c>
      <c r="E245" s="108">
        <v>0</v>
      </c>
      <c r="F245" s="108">
        <v>0</v>
      </c>
      <c r="G245" s="108">
        <v>0</v>
      </c>
      <c r="H245" s="108">
        <f t="shared" si="147"/>
        <v>24929.9</v>
      </c>
      <c r="I245" s="108">
        <v>24929.9</v>
      </c>
      <c r="J245" s="108">
        <v>0</v>
      </c>
      <c r="K245" s="108">
        <v>0</v>
      </c>
      <c r="L245" s="108">
        <v>0</v>
      </c>
      <c r="M245" s="108">
        <f t="shared" si="139"/>
        <v>99.6</v>
      </c>
      <c r="N245" s="108">
        <f t="shared" si="141"/>
        <v>91.5</v>
      </c>
      <c r="O245" s="108">
        <f t="shared" si="116"/>
        <v>99.6</v>
      </c>
      <c r="P245" s="108">
        <f t="shared" si="142"/>
        <v>91.5</v>
      </c>
      <c r="Q245" s="108" t="str">
        <f t="shared" si="117"/>
        <v>-</v>
      </c>
      <c r="R245" s="108">
        <f t="shared" si="143"/>
        <v>0</v>
      </c>
      <c r="S245" s="108" t="str">
        <f>IFERROR(#REF!/#REF!*100,"-")</f>
        <v>-</v>
      </c>
      <c r="T245" s="108">
        <f t="shared" si="144"/>
        <v>0</v>
      </c>
      <c r="U245" s="354"/>
      <c r="V245" s="63"/>
      <c r="W245" s="351"/>
      <c r="X245" s="63"/>
    </row>
    <row r="246" spans="1:24" s="64" customFormat="1" hidden="1" outlineLevel="2" x14ac:dyDescent="0.25">
      <c r="A246" s="229" t="s">
        <v>399</v>
      </c>
      <c r="B246" s="230" t="s">
        <v>396</v>
      </c>
      <c r="C246" s="108">
        <f t="shared" si="145"/>
        <v>23038.5</v>
      </c>
      <c r="D246" s="108">
        <v>23038.5</v>
      </c>
      <c r="E246" s="108">
        <v>0</v>
      </c>
      <c r="F246" s="108">
        <v>0</v>
      </c>
      <c r="G246" s="108">
        <v>0</v>
      </c>
      <c r="H246" s="108">
        <f t="shared" si="147"/>
        <v>23038.5</v>
      </c>
      <c r="I246" s="108">
        <v>23038.5</v>
      </c>
      <c r="J246" s="108">
        <v>0</v>
      </c>
      <c r="K246" s="108">
        <v>0</v>
      </c>
      <c r="L246" s="108">
        <v>0</v>
      </c>
      <c r="M246" s="108">
        <f t="shared" si="139"/>
        <v>100</v>
      </c>
      <c r="N246" s="108">
        <f t="shared" si="141"/>
        <v>0</v>
      </c>
      <c r="O246" s="108">
        <f t="shared" si="116"/>
        <v>100</v>
      </c>
      <c r="P246" s="108">
        <f t="shared" si="142"/>
        <v>0</v>
      </c>
      <c r="Q246" s="108" t="str">
        <f t="shared" si="117"/>
        <v>-</v>
      </c>
      <c r="R246" s="108">
        <f t="shared" si="143"/>
        <v>0</v>
      </c>
      <c r="S246" s="108" t="str">
        <f>IFERROR(#REF!/#REF!*100,"-")</f>
        <v>-</v>
      </c>
      <c r="T246" s="108">
        <f t="shared" si="144"/>
        <v>0</v>
      </c>
      <c r="U246" s="354"/>
      <c r="V246" s="63"/>
      <c r="W246" s="351"/>
      <c r="X246" s="63"/>
    </row>
    <row r="247" spans="1:24" s="64" customFormat="1" ht="38.25" hidden="1" customHeight="1" outlineLevel="2" x14ac:dyDescent="0.25">
      <c r="A247" s="229" t="s">
        <v>400</v>
      </c>
      <c r="B247" s="144" t="s">
        <v>166</v>
      </c>
      <c r="C247" s="108">
        <f t="shared" si="145"/>
        <v>0</v>
      </c>
      <c r="D247" s="108">
        <v>0</v>
      </c>
      <c r="E247" s="108">
        <v>0</v>
      </c>
      <c r="F247" s="108">
        <v>0</v>
      </c>
      <c r="G247" s="108">
        <v>0</v>
      </c>
      <c r="H247" s="108">
        <f t="shared" si="147"/>
        <v>0</v>
      </c>
      <c r="I247" s="108">
        <v>0</v>
      </c>
      <c r="J247" s="108">
        <v>0</v>
      </c>
      <c r="K247" s="108">
        <v>0</v>
      </c>
      <c r="L247" s="108">
        <v>0</v>
      </c>
      <c r="M247" s="108" t="str">
        <f t="shared" si="139"/>
        <v>-</v>
      </c>
      <c r="N247" s="108">
        <f t="shared" si="141"/>
        <v>0</v>
      </c>
      <c r="O247" s="108" t="str">
        <f t="shared" si="116"/>
        <v>-</v>
      </c>
      <c r="P247" s="108">
        <f t="shared" si="142"/>
        <v>0</v>
      </c>
      <c r="Q247" s="108" t="str">
        <f t="shared" si="117"/>
        <v>-</v>
      </c>
      <c r="R247" s="108">
        <f t="shared" si="143"/>
        <v>0</v>
      </c>
      <c r="S247" s="108" t="str">
        <f>IFERROR(#REF!/#REF!*100,"-")</f>
        <v>-</v>
      </c>
      <c r="T247" s="108">
        <f t="shared" si="144"/>
        <v>0</v>
      </c>
      <c r="U247" s="354"/>
      <c r="V247" s="63"/>
      <c r="W247" s="351"/>
      <c r="X247" s="63"/>
    </row>
    <row r="248" spans="1:24" s="64" customFormat="1" ht="71.25" hidden="1" customHeight="1" outlineLevel="2" x14ac:dyDescent="0.25">
      <c r="A248" s="229" t="s">
        <v>128</v>
      </c>
      <c r="B248" s="107" t="s">
        <v>776</v>
      </c>
      <c r="C248" s="108">
        <f t="shared" si="145"/>
        <v>14981.3</v>
      </c>
      <c r="D248" s="108">
        <v>14981.3</v>
      </c>
      <c r="E248" s="108">
        <v>0</v>
      </c>
      <c r="F248" s="108">
        <v>0</v>
      </c>
      <c r="G248" s="108">
        <v>0</v>
      </c>
      <c r="H248" s="108">
        <f t="shared" si="147"/>
        <v>14529.6</v>
      </c>
      <c r="I248" s="108">
        <v>14529.6</v>
      </c>
      <c r="J248" s="108">
        <v>0</v>
      </c>
      <c r="K248" s="108">
        <v>0</v>
      </c>
      <c r="L248" s="108">
        <v>0</v>
      </c>
      <c r="M248" s="108">
        <f t="shared" si="139"/>
        <v>97</v>
      </c>
      <c r="N248" s="108">
        <f t="shared" si="141"/>
        <v>451.7</v>
      </c>
      <c r="O248" s="108">
        <f t="shared" si="116"/>
        <v>97</v>
      </c>
      <c r="P248" s="108">
        <f t="shared" si="142"/>
        <v>451.7</v>
      </c>
      <c r="Q248" s="108" t="str">
        <f t="shared" si="117"/>
        <v>-</v>
      </c>
      <c r="R248" s="108">
        <f t="shared" si="143"/>
        <v>0</v>
      </c>
      <c r="S248" s="108" t="str">
        <f>IFERROR(K248/F248*100,"-")</f>
        <v>-</v>
      </c>
      <c r="T248" s="108">
        <f t="shared" si="144"/>
        <v>0</v>
      </c>
      <c r="U248" s="354"/>
      <c r="V248" s="63"/>
      <c r="W248" s="351"/>
      <c r="X248" s="63"/>
    </row>
    <row r="249" spans="1:24" s="63" customFormat="1" ht="54" hidden="1" customHeight="1" outlineLevel="2" x14ac:dyDescent="0.25">
      <c r="A249" s="367" t="s">
        <v>304</v>
      </c>
      <c r="B249" s="143" t="s">
        <v>777</v>
      </c>
      <c r="C249" s="135">
        <f t="shared" si="145"/>
        <v>2045.5</v>
      </c>
      <c r="D249" s="135">
        <v>2045.5</v>
      </c>
      <c r="E249" s="135">
        <v>0</v>
      </c>
      <c r="F249" s="135">
        <v>0</v>
      </c>
      <c r="G249" s="135">
        <v>0</v>
      </c>
      <c r="H249" s="135">
        <f t="shared" si="147"/>
        <v>1617.5</v>
      </c>
      <c r="I249" s="135">
        <v>1617.5</v>
      </c>
      <c r="J249" s="135">
        <v>0</v>
      </c>
      <c r="K249" s="135">
        <v>0</v>
      </c>
      <c r="L249" s="135">
        <v>0</v>
      </c>
      <c r="M249" s="135">
        <f t="shared" si="139"/>
        <v>79.099999999999994</v>
      </c>
      <c r="N249" s="135">
        <f t="shared" si="141"/>
        <v>428</v>
      </c>
      <c r="O249" s="135">
        <f t="shared" si="116"/>
        <v>79.099999999999994</v>
      </c>
      <c r="P249" s="135">
        <f t="shared" si="142"/>
        <v>428</v>
      </c>
      <c r="Q249" s="135" t="str">
        <f t="shared" si="117"/>
        <v>-</v>
      </c>
      <c r="R249" s="135">
        <f t="shared" si="143"/>
        <v>0</v>
      </c>
      <c r="S249" s="135" t="str">
        <f>IFERROR(#REF!/F249*100,"-")</f>
        <v>-</v>
      </c>
      <c r="T249" s="135">
        <f t="shared" si="144"/>
        <v>0</v>
      </c>
      <c r="U249" s="354"/>
      <c r="W249" s="364"/>
    </row>
    <row r="250" spans="1:24" s="105" customFormat="1" ht="108" customHeight="1" collapsed="1" x14ac:dyDescent="0.25">
      <c r="A250" s="102">
        <v>13</v>
      </c>
      <c r="B250" s="103" t="s">
        <v>778</v>
      </c>
      <c r="C250" s="104">
        <f>SUM(D250:F250)</f>
        <v>4380.2</v>
      </c>
      <c r="D250" s="147">
        <f>D251+D262</f>
        <v>2122.6999999999998</v>
      </c>
      <c r="E250" s="147">
        <f>E251+E262</f>
        <v>2257.5</v>
      </c>
      <c r="F250" s="147">
        <f>F251+F262</f>
        <v>0</v>
      </c>
      <c r="G250" s="147">
        <f>G251+G262</f>
        <v>0</v>
      </c>
      <c r="H250" s="104">
        <f>SUM(I250:K250)</f>
        <v>4376.2</v>
      </c>
      <c r="I250" s="147">
        <f>I251+I262</f>
        <v>2121.5</v>
      </c>
      <c r="J250" s="147">
        <f>J251+J262</f>
        <v>2254.6999999999998</v>
      </c>
      <c r="K250" s="147">
        <f>K251+K262</f>
        <v>0</v>
      </c>
      <c r="L250" s="147">
        <f>L251+L262</f>
        <v>0</v>
      </c>
      <c r="M250" s="104">
        <f t="shared" si="139"/>
        <v>99.9</v>
      </c>
      <c r="N250" s="104">
        <f>C250-H250</f>
        <v>4</v>
      </c>
      <c r="O250" s="104">
        <f t="shared" si="116"/>
        <v>99.9</v>
      </c>
      <c r="P250" s="104">
        <f t="shared" si="142"/>
        <v>1.2</v>
      </c>
      <c r="Q250" s="104">
        <f t="shared" si="117"/>
        <v>99.9</v>
      </c>
      <c r="R250" s="104">
        <f t="shared" si="143"/>
        <v>2.8</v>
      </c>
      <c r="S250" s="104" t="str">
        <f>IFERROR(K250/F250*100,"-")</f>
        <v>-</v>
      </c>
      <c r="T250" s="104">
        <f t="shared" si="144"/>
        <v>0</v>
      </c>
      <c r="U250" s="357"/>
      <c r="W250" s="351"/>
    </row>
    <row r="251" spans="1:24" s="101" customFormat="1" ht="58.5" hidden="1" customHeight="1" outlineLevel="1" collapsed="1" x14ac:dyDescent="0.25">
      <c r="A251" s="106" t="s">
        <v>25</v>
      </c>
      <c r="B251" s="114" t="s">
        <v>779</v>
      </c>
      <c r="C251" s="108">
        <f>SUM(D251:F251)</f>
        <v>2899.2</v>
      </c>
      <c r="D251" s="108">
        <f>D252+D253+D254+D255+D256+D257+D258+D259+D260+D261</f>
        <v>2122.6999999999998</v>
      </c>
      <c r="E251" s="108">
        <f>E252+E253+E254+E255+E256+E257+E258+E259+E260+E261</f>
        <v>776.5</v>
      </c>
      <c r="F251" s="108">
        <f>F252+F253+F254+F255+F256+F257+F258+F259+F260+F261</f>
        <v>0</v>
      </c>
      <c r="G251" s="108">
        <f>SUM(G259:G261)</f>
        <v>0</v>
      </c>
      <c r="H251" s="108">
        <f>SUM(I251:K251)</f>
        <v>2895.2</v>
      </c>
      <c r="I251" s="108">
        <f>I252+I253+I254+I255+I256+I257+I258+I259+I260+I261</f>
        <v>2121.5</v>
      </c>
      <c r="J251" s="108">
        <f>J252+J253+J254+J255+J256+J257+J258+J259+J260+J261</f>
        <v>773.7</v>
      </c>
      <c r="K251" s="108">
        <f>K252+K253+K254+K255+K256+K257+K258+K259+K260+K261</f>
        <v>0</v>
      </c>
      <c r="L251" s="108">
        <f>L252+L253+L254+L255+L256+L257+L258+L259+L260+L261</f>
        <v>0</v>
      </c>
      <c r="M251" s="108">
        <f t="shared" si="139"/>
        <v>99.9</v>
      </c>
      <c r="N251" s="108">
        <f t="shared" si="141"/>
        <v>4</v>
      </c>
      <c r="O251" s="108">
        <f t="shared" si="116"/>
        <v>99.9</v>
      </c>
      <c r="P251" s="108">
        <f t="shared" si="142"/>
        <v>1.2</v>
      </c>
      <c r="Q251" s="108">
        <f t="shared" si="117"/>
        <v>99.6</v>
      </c>
      <c r="R251" s="108">
        <f t="shared" si="143"/>
        <v>2.8</v>
      </c>
      <c r="S251" s="108" t="str">
        <f>IFERROR(K251/F251*100,"-")</f>
        <v>-</v>
      </c>
      <c r="T251" s="108">
        <f t="shared" si="144"/>
        <v>0</v>
      </c>
      <c r="U251" s="360"/>
      <c r="V251" s="100"/>
      <c r="W251" s="351"/>
      <c r="X251" s="100"/>
    </row>
    <row r="252" spans="1:24" s="64" customFormat="1" ht="34.5" hidden="1" customHeight="1" outlineLevel="1" x14ac:dyDescent="0.25">
      <c r="A252" s="235" t="s">
        <v>103</v>
      </c>
      <c r="B252" s="144" t="s">
        <v>216</v>
      </c>
      <c r="C252" s="108">
        <f t="shared" ref="C252:C261" si="148">SUM(D252:F252)</f>
        <v>65</v>
      </c>
      <c r="D252" s="126">
        <v>65</v>
      </c>
      <c r="E252" s="126">
        <v>0</v>
      </c>
      <c r="F252" s="126">
        <v>0</v>
      </c>
      <c r="G252" s="126">
        <v>0</v>
      </c>
      <c r="H252" s="108">
        <f t="shared" ref="H252:H261" si="149">SUM(I252:K252)</f>
        <v>65</v>
      </c>
      <c r="I252" s="126">
        <v>65</v>
      </c>
      <c r="J252" s="126">
        <v>0</v>
      </c>
      <c r="K252" s="126">
        <v>0</v>
      </c>
      <c r="L252" s="126">
        <v>0</v>
      </c>
      <c r="M252" s="108">
        <f t="shared" si="139"/>
        <v>100</v>
      </c>
      <c r="N252" s="108">
        <f t="shared" si="141"/>
        <v>0</v>
      </c>
      <c r="O252" s="108">
        <f t="shared" si="116"/>
        <v>100</v>
      </c>
      <c r="P252" s="108">
        <f t="shared" si="142"/>
        <v>0</v>
      </c>
      <c r="Q252" s="108" t="str">
        <f t="shared" si="117"/>
        <v>-</v>
      </c>
      <c r="R252" s="108">
        <f t="shared" si="143"/>
        <v>0</v>
      </c>
      <c r="S252" s="108" t="str">
        <f t="shared" ref="S252:S261" si="150">IFERROR(K252/F252*100,"-")</f>
        <v>-</v>
      </c>
      <c r="T252" s="108">
        <f t="shared" si="144"/>
        <v>0</v>
      </c>
      <c r="U252" s="354"/>
      <c r="V252" s="63"/>
      <c r="W252" s="351"/>
      <c r="X252" s="63"/>
    </row>
    <row r="253" spans="1:24" s="64" customFormat="1" ht="55.5" hidden="1" customHeight="1" outlineLevel="1" x14ac:dyDescent="0.25">
      <c r="A253" s="235" t="s">
        <v>104</v>
      </c>
      <c r="B253" s="144" t="s">
        <v>780</v>
      </c>
      <c r="C253" s="108">
        <f t="shared" si="148"/>
        <v>15</v>
      </c>
      <c r="D253" s="126">
        <v>15</v>
      </c>
      <c r="E253" s="126">
        <v>0</v>
      </c>
      <c r="F253" s="126">
        <v>0</v>
      </c>
      <c r="G253" s="126">
        <v>0</v>
      </c>
      <c r="H253" s="108">
        <f t="shared" si="149"/>
        <v>15</v>
      </c>
      <c r="I253" s="126">
        <v>15</v>
      </c>
      <c r="J253" s="126">
        <v>0</v>
      </c>
      <c r="K253" s="126">
        <v>0</v>
      </c>
      <c r="L253" s="126">
        <v>0</v>
      </c>
      <c r="M253" s="108">
        <f t="shared" si="139"/>
        <v>100</v>
      </c>
      <c r="N253" s="108">
        <f t="shared" si="141"/>
        <v>0</v>
      </c>
      <c r="O253" s="108">
        <f t="shared" si="116"/>
        <v>100</v>
      </c>
      <c r="P253" s="108">
        <f t="shared" si="142"/>
        <v>0</v>
      </c>
      <c r="Q253" s="108" t="str">
        <f t="shared" si="117"/>
        <v>-</v>
      </c>
      <c r="R253" s="108">
        <f t="shared" si="143"/>
        <v>0</v>
      </c>
      <c r="S253" s="108" t="str">
        <f t="shared" si="150"/>
        <v>-</v>
      </c>
      <c r="T253" s="108">
        <f t="shared" si="144"/>
        <v>0</v>
      </c>
      <c r="U253" s="354"/>
      <c r="V253" s="63"/>
      <c r="W253" s="351"/>
      <c r="X253" s="63"/>
    </row>
    <row r="254" spans="1:24" s="64" customFormat="1" ht="68.25" hidden="1" customHeight="1" outlineLevel="1" x14ac:dyDescent="0.25">
      <c r="A254" s="235" t="s">
        <v>105</v>
      </c>
      <c r="B254" s="144" t="s">
        <v>217</v>
      </c>
      <c r="C254" s="108">
        <f t="shared" si="148"/>
        <v>48</v>
      </c>
      <c r="D254" s="126">
        <v>48</v>
      </c>
      <c r="E254" s="126">
        <v>0</v>
      </c>
      <c r="F254" s="126">
        <v>0</v>
      </c>
      <c r="G254" s="126">
        <v>0</v>
      </c>
      <c r="H254" s="108">
        <f t="shared" si="149"/>
        <v>48</v>
      </c>
      <c r="I254" s="126">
        <v>48</v>
      </c>
      <c r="J254" s="126">
        <v>0</v>
      </c>
      <c r="K254" s="126">
        <v>0</v>
      </c>
      <c r="L254" s="126">
        <v>0</v>
      </c>
      <c r="M254" s="108">
        <f t="shared" si="139"/>
        <v>100</v>
      </c>
      <c r="N254" s="108">
        <f t="shared" si="141"/>
        <v>0</v>
      </c>
      <c r="O254" s="108">
        <f t="shared" si="116"/>
        <v>100</v>
      </c>
      <c r="P254" s="108">
        <f t="shared" si="142"/>
        <v>0</v>
      </c>
      <c r="Q254" s="108" t="str">
        <f t="shared" si="117"/>
        <v>-</v>
      </c>
      <c r="R254" s="108">
        <f t="shared" si="143"/>
        <v>0</v>
      </c>
      <c r="S254" s="108" t="str">
        <f t="shared" si="150"/>
        <v>-</v>
      </c>
      <c r="T254" s="108">
        <f t="shared" si="144"/>
        <v>0</v>
      </c>
      <c r="U254" s="354"/>
      <c r="V254" s="63"/>
      <c r="W254" s="351"/>
      <c r="X254" s="63"/>
    </row>
    <row r="255" spans="1:24" s="67" customFormat="1" ht="66.75" hidden="1" customHeight="1" outlineLevel="1" x14ac:dyDescent="0.25">
      <c r="A255" s="235" t="s">
        <v>106</v>
      </c>
      <c r="B255" s="144" t="s">
        <v>218</v>
      </c>
      <c r="C255" s="108">
        <f t="shared" si="148"/>
        <v>0</v>
      </c>
      <c r="D255" s="126">
        <v>0</v>
      </c>
      <c r="E255" s="126">
        <v>0</v>
      </c>
      <c r="F255" s="126">
        <v>0</v>
      </c>
      <c r="G255" s="126">
        <v>0</v>
      </c>
      <c r="H255" s="108">
        <f t="shared" si="149"/>
        <v>0</v>
      </c>
      <c r="I255" s="126">
        <v>0</v>
      </c>
      <c r="J255" s="126">
        <v>0</v>
      </c>
      <c r="K255" s="126">
        <v>0</v>
      </c>
      <c r="L255" s="126">
        <v>0</v>
      </c>
      <c r="M255" s="108" t="str">
        <f t="shared" si="139"/>
        <v>-</v>
      </c>
      <c r="N255" s="108">
        <f t="shared" si="141"/>
        <v>0</v>
      </c>
      <c r="O255" s="108" t="str">
        <f t="shared" si="116"/>
        <v>-</v>
      </c>
      <c r="P255" s="108">
        <f t="shared" si="142"/>
        <v>0</v>
      </c>
      <c r="Q255" s="108" t="str">
        <f t="shared" si="117"/>
        <v>-</v>
      </c>
      <c r="R255" s="108">
        <f t="shared" si="143"/>
        <v>0</v>
      </c>
      <c r="S255" s="108" t="str">
        <f t="shared" si="150"/>
        <v>-</v>
      </c>
      <c r="T255" s="108">
        <f t="shared" si="144"/>
        <v>0</v>
      </c>
      <c r="U255" s="54"/>
      <c r="V255" s="66"/>
      <c r="W255" s="351"/>
      <c r="X255" s="66"/>
    </row>
    <row r="256" spans="1:24" s="67" customFormat="1" ht="68.25" hidden="1" customHeight="1" outlineLevel="1" x14ac:dyDescent="0.25">
      <c r="A256" s="235" t="s">
        <v>107</v>
      </c>
      <c r="B256" s="144" t="s">
        <v>74</v>
      </c>
      <c r="C256" s="108">
        <f t="shared" si="148"/>
        <v>109.3</v>
      </c>
      <c r="D256" s="126">
        <v>32.799999999999997</v>
      </c>
      <c r="E256" s="126">
        <v>76.5</v>
      </c>
      <c r="F256" s="126">
        <v>0</v>
      </c>
      <c r="G256" s="126">
        <v>0</v>
      </c>
      <c r="H256" s="108">
        <f t="shared" si="149"/>
        <v>109.3</v>
      </c>
      <c r="I256" s="126">
        <v>32.799999999999997</v>
      </c>
      <c r="J256" s="126">
        <v>76.5</v>
      </c>
      <c r="K256" s="126">
        <v>0</v>
      </c>
      <c r="L256" s="126">
        <v>0</v>
      </c>
      <c r="M256" s="108">
        <f t="shared" si="139"/>
        <v>100</v>
      </c>
      <c r="N256" s="108">
        <f t="shared" si="141"/>
        <v>0</v>
      </c>
      <c r="O256" s="108">
        <f t="shared" si="116"/>
        <v>100</v>
      </c>
      <c r="P256" s="108">
        <f t="shared" si="142"/>
        <v>0</v>
      </c>
      <c r="Q256" s="108">
        <f t="shared" si="117"/>
        <v>100</v>
      </c>
      <c r="R256" s="108">
        <f t="shared" si="143"/>
        <v>0</v>
      </c>
      <c r="S256" s="108" t="str">
        <f t="shared" si="150"/>
        <v>-</v>
      </c>
      <c r="T256" s="108">
        <f t="shared" si="144"/>
        <v>0</v>
      </c>
      <c r="U256" s="54"/>
      <c r="V256" s="66"/>
      <c r="W256" s="351"/>
      <c r="X256" s="66"/>
    </row>
    <row r="257" spans="1:24" s="67" customFormat="1" ht="60.75" hidden="1" customHeight="1" outlineLevel="1" x14ac:dyDescent="0.25">
      <c r="A257" s="235" t="s">
        <v>108</v>
      </c>
      <c r="B257" s="144" t="s">
        <v>219</v>
      </c>
      <c r="C257" s="108">
        <f t="shared" si="148"/>
        <v>65</v>
      </c>
      <c r="D257" s="126">
        <v>65</v>
      </c>
      <c r="E257" s="126">
        <v>0</v>
      </c>
      <c r="F257" s="126">
        <v>0</v>
      </c>
      <c r="G257" s="126">
        <v>0</v>
      </c>
      <c r="H257" s="108">
        <f t="shared" si="149"/>
        <v>65</v>
      </c>
      <c r="I257" s="126">
        <v>65</v>
      </c>
      <c r="J257" s="126">
        <v>0</v>
      </c>
      <c r="K257" s="126">
        <v>0</v>
      </c>
      <c r="L257" s="126">
        <v>0</v>
      </c>
      <c r="M257" s="108">
        <f t="shared" si="139"/>
        <v>100</v>
      </c>
      <c r="N257" s="108">
        <f t="shared" si="141"/>
        <v>0</v>
      </c>
      <c r="O257" s="108">
        <f t="shared" si="116"/>
        <v>100</v>
      </c>
      <c r="P257" s="108">
        <f t="shared" si="142"/>
        <v>0</v>
      </c>
      <c r="Q257" s="108" t="str">
        <f t="shared" si="117"/>
        <v>-</v>
      </c>
      <c r="R257" s="108">
        <f t="shared" si="143"/>
        <v>0</v>
      </c>
      <c r="S257" s="108" t="str">
        <f t="shared" si="150"/>
        <v>-</v>
      </c>
      <c r="T257" s="108">
        <f t="shared" si="144"/>
        <v>0</v>
      </c>
      <c r="U257" s="54"/>
      <c r="V257" s="66"/>
      <c r="W257" s="351"/>
      <c r="X257" s="66"/>
    </row>
    <row r="258" spans="1:24" s="67" customFormat="1" ht="38.25" hidden="1" customHeight="1" outlineLevel="1" x14ac:dyDescent="0.25">
      <c r="A258" s="235" t="s">
        <v>109</v>
      </c>
      <c r="B258" s="144" t="s">
        <v>220</v>
      </c>
      <c r="C258" s="108">
        <f t="shared" si="148"/>
        <v>0</v>
      </c>
      <c r="D258" s="126">
        <v>0</v>
      </c>
      <c r="E258" s="126">
        <v>0</v>
      </c>
      <c r="F258" s="126">
        <v>0</v>
      </c>
      <c r="G258" s="126">
        <v>0</v>
      </c>
      <c r="H258" s="108">
        <f t="shared" si="149"/>
        <v>0</v>
      </c>
      <c r="I258" s="126">
        <v>0</v>
      </c>
      <c r="J258" s="126">
        <v>0</v>
      </c>
      <c r="K258" s="126">
        <v>0</v>
      </c>
      <c r="L258" s="126">
        <v>0</v>
      </c>
      <c r="M258" s="108" t="str">
        <f t="shared" si="139"/>
        <v>-</v>
      </c>
      <c r="N258" s="108">
        <f t="shared" si="141"/>
        <v>0</v>
      </c>
      <c r="O258" s="108" t="str">
        <f t="shared" si="116"/>
        <v>-</v>
      </c>
      <c r="P258" s="108">
        <f t="shared" si="142"/>
        <v>0</v>
      </c>
      <c r="Q258" s="108" t="str">
        <f t="shared" si="117"/>
        <v>-</v>
      </c>
      <c r="R258" s="108">
        <f t="shared" si="143"/>
        <v>0</v>
      </c>
      <c r="S258" s="108" t="str">
        <f t="shared" si="150"/>
        <v>-</v>
      </c>
      <c r="T258" s="108">
        <f t="shared" si="144"/>
        <v>0</v>
      </c>
      <c r="U258" s="54"/>
      <c r="V258" s="66"/>
      <c r="W258" s="351"/>
      <c r="X258" s="66"/>
    </row>
    <row r="259" spans="1:24" s="67" customFormat="1" ht="66.75" hidden="1" customHeight="1" outlineLevel="1" x14ac:dyDescent="0.25">
      <c r="A259" s="235" t="s">
        <v>110</v>
      </c>
      <c r="B259" s="144" t="s">
        <v>221</v>
      </c>
      <c r="C259" s="108">
        <f t="shared" si="148"/>
        <v>0</v>
      </c>
      <c r="D259" s="126">
        <v>0</v>
      </c>
      <c r="E259" s="126">
        <v>0</v>
      </c>
      <c r="F259" s="126">
        <v>0</v>
      </c>
      <c r="G259" s="126">
        <v>0</v>
      </c>
      <c r="H259" s="108">
        <f t="shared" si="149"/>
        <v>0</v>
      </c>
      <c r="I259" s="126">
        <v>0</v>
      </c>
      <c r="J259" s="126">
        <v>0</v>
      </c>
      <c r="K259" s="126">
        <v>0</v>
      </c>
      <c r="L259" s="126">
        <v>0</v>
      </c>
      <c r="M259" s="108" t="str">
        <f t="shared" si="139"/>
        <v>-</v>
      </c>
      <c r="N259" s="108">
        <f t="shared" si="141"/>
        <v>0</v>
      </c>
      <c r="O259" s="108" t="str">
        <f t="shared" si="116"/>
        <v>-</v>
      </c>
      <c r="P259" s="108">
        <f t="shared" si="142"/>
        <v>0</v>
      </c>
      <c r="Q259" s="108" t="str">
        <f t="shared" si="117"/>
        <v>-</v>
      </c>
      <c r="R259" s="108">
        <f t="shared" si="143"/>
        <v>0</v>
      </c>
      <c r="S259" s="108" t="str">
        <f t="shared" si="150"/>
        <v>-</v>
      </c>
      <c r="T259" s="108">
        <f t="shared" si="144"/>
        <v>0</v>
      </c>
      <c r="U259" s="54"/>
      <c r="V259" s="66"/>
      <c r="W259" s="351"/>
      <c r="X259" s="66"/>
    </row>
    <row r="260" spans="1:24" s="67" customFormat="1" ht="72.75" hidden="1" customHeight="1" outlineLevel="1" x14ac:dyDescent="0.25">
      <c r="A260" s="235" t="s">
        <v>111</v>
      </c>
      <c r="B260" s="144" t="s">
        <v>222</v>
      </c>
      <c r="C260" s="108">
        <f t="shared" si="148"/>
        <v>2397.9</v>
      </c>
      <c r="D260" s="126">
        <v>1697.9</v>
      </c>
      <c r="E260" s="126">
        <v>700</v>
      </c>
      <c r="F260" s="126">
        <v>0</v>
      </c>
      <c r="G260" s="126">
        <v>0</v>
      </c>
      <c r="H260" s="108">
        <f t="shared" si="149"/>
        <v>2393.9</v>
      </c>
      <c r="I260" s="126">
        <v>1696.7</v>
      </c>
      <c r="J260" s="126">
        <v>697.2</v>
      </c>
      <c r="K260" s="126">
        <v>0</v>
      </c>
      <c r="L260" s="126">
        <v>0</v>
      </c>
      <c r="M260" s="108">
        <f t="shared" si="139"/>
        <v>99.8</v>
      </c>
      <c r="N260" s="108">
        <f t="shared" si="141"/>
        <v>4</v>
      </c>
      <c r="O260" s="108">
        <f t="shared" si="116"/>
        <v>99.9</v>
      </c>
      <c r="P260" s="108">
        <f t="shared" si="142"/>
        <v>1.2</v>
      </c>
      <c r="Q260" s="108">
        <f t="shared" si="117"/>
        <v>99.6</v>
      </c>
      <c r="R260" s="108">
        <f t="shared" si="143"/>
        <v>2.8</v>
      </c>
      <c r="S260" s="108" t="str">
        <f t="shared" si="150"/>
        <v>-</v>
      </c>
      <c r="T260" s="108">
        <f t="shared" si="144"/>
        <v>0</v>
      </c>
      <c r="U260" s="54"/>
      <c r="V260" s="66"/>
      <c r="W260" s="351"/>
      <c r="X260" s="66"/>
    </row>
    <row r="261" spans="1:24" s="67" customFormat="1" ht="60.75" hidden="1" customHeight="1" outlineLevel="1" x14ac:dyDescent="0.25">
      <c r="A261" s="235" t="s">
        <v>133</v>
      </c>
      <c r="B261" s="144" t="s">
        <v>100</v>
      </c>
      <c r="C261" s="108">
        <f t="shared" si="148"/>
        <v>199</v>
      </c>
      <c r="D261" s="126">
        <v>199</v>
      </c>
      <c r="E261" s="126">
        <v>0</v>
      </c>
      <c r="F261" s="126">
        <v>0</v>
      </c>
      <c r="G261" s="126">
        <v>0</v>
      </c>
      <c r="H261" s="108">
        <f t="shared" si="149"/>
        <v>199</v>
      </c>
      <c r="I261" s="126">
        <v>199</v>
      </c>
      <c r="J261" s="126">
        <v>0</v>
      </c>
      <c r="K261" s="126">
        <v>0</v>
      </c>
      <c r="L261" s="126">
        <v>0</v>
      </c>
      <c r="M261" s="108">
        <f t="shared" si="139"/>
        <v>100</v>
      </c>
      <c r="N261" s="108">
        <f t="shared" si="141"/>
        <v>0</v>
      </c>
      <c r="O261" s="108">
        <f t="shared" si="116"/>
        <v>100</v>
      </c>
      <c r="P261" s="108">
        <f t="shared" si="142"/>
        <v>0</v>
      </c>
      <c r="Q261" s="108" t="str">
        <f t="shared" si="117"/>
        <v>-</v>
      </c>
      <c r="R261" s="108">
        <f t="shared" si="143"/>
        <v>0</v>
      </c>
      <c r="S261" s="108" t="str">
        <f t="shared" si="150"/>
        <v>-</v>
      </c>
      <c r="T261" s="108">
        <f t="shared" si="144"/>
        <v>0</v>
      </c>
      <c r="U261" s="54"/>
      <c r="V261" s="66"/>
      <c r="W261" s="351"/>
      <c r="X261" s="66"/>
    </row>
    <row r="262" spans="1:24" s="67" customFormat="1" ht="39.75" hidden="1" customHeight="1" outlineLevel="1" collapsed="1" x14ac:dyDescent="0.25">
      <c r="A262" s="106" t="s">
        <v>26</v>
      </c>
      <c r="B262" s="107" t="s">
        <v>781</v>
      </c>
      <c r="C262" s="108">
        <f t="shared" ref="C262:C269" si="151">SUM(D262:F262)</f>
        <v>1481</v>
      </c>
      <c r="D262" s="126">
        <f>D263</f>
        <v>0</v>
      </c>
      <c r="E262" s="126">
        <v>1481</v>
      </c>
      <c r="F262" s="126">
        <f>F263</f>
        <v>0</v>
      </c>
      <c r="G262" s="126">
        <f>G263</f>
        <v>0</v>
      </c>
      <c r="H262" s="108">
        <f>SUM(I262:K262)</f>
        <v>1481</v>
      </c>
      <c r="I262" s="126">
        <f>I263</f>
        <v>0</v>
      </c>
      <c r="J262" s="126">
        <v>1481</v>
      </c>
      <c r="K262" s="126">
        <f>K263</f>
        <v>0</v>
      </c>
      <c r="L262" s="126">
        <f>L263</f>
        <v>0</v>
      </c>
      <c r="M262" s="108">
        <f t="shared" si="139"/>
        <v>100</v>
      </c>
      <c r="N262" s="108">
        <f t="shared" si="141"/>
        <v>0</v>
      </c>
      <c r="O262" s="108" t="str">
        <f t="shared" si="116"/>
        <v>-</v>
      </c>
      <c r="P262" s="108">
        <f t="shared" si="142"/>
        <v>0</v>
      </c>
      <c r="Q262" s="108">
        <f t="shared" si="117"/>
        <v>100</v>
      </c>
      <c r="R262" s="108">
        <f t="shared" si="143"/>
        <v>0</v>
      </c>
      <c r="S262" s="108" t="str">
        <f t="shared" ref="S262:S268" si="152">IFERROR(K262/F262*100,"-")</f>
        <v>-</v>
      </c>
      <c r="T262" s="108">
        <f t="shared" si="144"/>
        <v>0</v>
      </c>
      <c r="U262" s="54"/>
      <c r="V262" s="66"/>
      <c r="W262" s="351"/>
      <c r="X262" s="66"/>
    </row>
    <row r="263" spans="1:24" s="67" customFormat="1" ht="57" hidden="1" customHeight="1" outlineLevel="1" x14ac:dyDescent="0.25">
      <c r="A263" s="111" t="s">
        <v>113</v>
      </c>
      <c r="B263" s="144" t="s">
        <v>223</v>
      </c>
      <c r="C263" s="108">
        <f t="shared" si="151"/>
        <v>1481</v>
      </c>
      <c r="D263" s="126">
        <v>0</v>
      </c>
      <c r="E263" s="126">
        <v>1481</v>
      </c>
      <c r="F263" s="126">
        <v>0</v>
      </c>
      <c r="G263" s="126">
        <v>0</v>
      </c>
      <c r="H263" s="108">
        <f>SUM(I263:K263)</f>
        <v>1481</v>
      </c>
      <c r="I263" s="126">
        <v>0</v>
      </c>
      <c r="J263" s="126">
        <v>1481</v>
      </c>
      <c r="K263" s="126">
        <v>0</v>
      </c>
      <c r="L263" s="126">
        <v>0</v>
      </c>
      <c r="M263" s="108">
        <f t="shared" si="139"/>
        <v>100</v>
      </c>
      <c r="N263" s="108">
        <f t="shared" si="141"/>
        <v>0</v>
      </c>
      <c r="O263" s="108" t="str">
        <f t="shared" si="116"/>
        <v>-</v>
      </c>
      <c r="P263" s="108">
        <f t="shared" si="142"/>
        <v>0</v>
      </c>
      <c r="Q263" s="108">
        <f t="shared" si="117"/>
        <v>100</v>
      </c>
      <c r="R263" s="108">
        <f t="shared" si="143"/>
        <v>0</v>
      </c>
      <c r="S263" s="108" t="str">
        <f t="shared" si="152"/>
        <v>-</v>
      </c>
      <c r="T263" s="108">
        <f t="shared" si="144"/>
        <v>0</v>
      </c>
      <c r="U263" s="54"/>
      <c r="V263" s="66"/>
      <c r="W263" s="351"/>
      <c r="X263" s="66"/>
    </row>
    <row r="264" spans="1:24" s="105" customFormat="1" ht="148.5" customHeight="1" x14ac:dyDescent="0.25">
      <c r="A264" s="102">
        <v>14</v>
      </c>
      <c r="B264" s="103" t="s">
        <v>782</v>
      </c>
      <c r="C264" s="104">
        <f t="shared" si="151"/>
        <v>19466.099999999999</v>
      </c>
      <c r="D264" s="104">
        <f>D265+D269</f>
        <v>18861.5</v>
      </c>
      <c r="E264" s="104">
        <f>E265+E269</f>
        <v>604.6</v>
      </c>
      <c r="F264" s="104">
        <f>F265+F269</f>
        <v>0</v>
      </c>
      <c r="G264" s="104">
        <f>G265+G269</f>
        <v>0</v>
      </c>
      <c r="H264" s="104">
        <f t="shared" ref="H264:H275" si="153">SUM(I264:K264)</f>
        <v>18956.3</v>
      </c>
      <c r="I264" s="104">
        <f>I265+I269</f>
        <v>18351.8</v>
      </c>
      <c r="J264" s="104">
        <f>J265+J269</f>
        <v>604.5</v>
      </c>
      <c r="K264" s="104">
        <f>K265+K269</f>
        <v>0</v>
      </c>
      <c r="L264" s="104">
        <f>L265+L269</f>
        <v>0</v>
      </c>
      <c r="M264" s="104">
        <f t="shared" si="139"/>
        <v>97.4</v>
      </c>
      <c r="N264" s="104">
        <f t="shared" si="141"/>
        <v>509.8</v>
      </c>
      <c r="O264" s="104">
        <f t="shared" si="116"/>
        <v>97.3</v>
      </c>
      <c r="P264" s="104">
        <f t="shared" si="142"/>
        <v>509.7</v>
      </c>
      <c r="Q264" s="104">
        <f t="shared" si="117"/>
        <v>100</v>
      </c>
      <c r="R264" s="104">
        <f t="shared" si="143"/>
        <v>0.1</v>
      </c>
      <c r="S264" s="104" t="str">
        <f t="shared" si="152"/>
        <v>-</v>
      </c>
      <c r="T264" s="104">
        <f t="shared" si="144"/>
        <v>0</v>
      </c>
      <c r="U264" s="357"/>
      <c r="W264" s="351"/>
    </row>
    <row r="265" spans="1:24" s="156" customFormat="1" ht="36.75" customHeight="1" outlineLevel="1" collapsed="1" x14ac:dyDescent="0.25">
      <c r="A265" s="329"/>
      <c r="B265" s="153" t="s">
        <v>783</v>
      </c>
      <c r="C265" s="154">
        <f t="shared" si="151"/>
        <v>9.9</v>
      </c>
      <c r="D265" s="154">
        <f>D266</f>
        <v>9.9</v>
      </c>
      <c r="E265" s="154">
        <f t="shared" ref="E265:L265" si="154">E266</f>
        <v>0</v>
      </c>
      <c r="F265" s="154">
        <f t="shared" si="154"/>
        <v>0</v>
      </c>
      <c r="G265" s="154">
        <f t="shared" si="154"/>
        <v>0</v>
      </c>
      <c r="H265" s="154">
        <f t="shared" si="153"/>
        <v>9.9</v>
      </c>
      <c r="I265" s="154">
        <f t="shared" si="154"/>
        <v>9.9</v>
      </c>
      <c r="J265" s="154">
        <f t="shared" si="154"/>
        <v>0</v>
      </c>
      <c r="K265" s="154">
        <f t="shared" si="154"/>
        <v>0</v>
      </c>
      <c r="L265" s="154">
        <f t="shared" si="154"/>
        <v>0</v>
      </c>
      <c r="M265" s="154">
        <f t="shared" si="139"/>
        <v>100</v>
      </c>
      <c r="N265" s="154">
        <f>C265-H265</f>
        <v>0</v>
      </c>
      <c r="O265" s="154">
        <f>IFERROR(I265/D265*100,"-")</f>
        <v>100</v>
      </c>
      <c r="P265" s="154">
        <f>D265-I265</f>
        <v>0</v>
      </c>
      <c r="Q265" s="154" t="str">
        <f>IFERROR(J265/E265*100,"-")</f>
        <v>-</v>
      </c>
      <c r="R265" s="154">
        <f>E265-J265</f>
        <v>0</v>
      </c>
      <c r="S265" s="154" t="str">
        <f t="shared" si="152"/>
        <v>-</v>
      </c>
      <c r="T265" s="154">
        <f>F265-K265</f>
        <v>0</v>
      </c>
      <c r="U265" s="353"/>
      <c r="W265" s="351"/>
    </row>
    <row r="266" spans="1:24" s="64" customFormat="1" ht="52.5" hidden="1" customHeight="1" outlineLevel="2" collapsed="1" x14ac:dyDescent="0.25">
      <c r="A266" s="330" t="s">
        <v>103</v>
      </c>
      <c r="B266" s="328" t="s">
        <v>784</v>
      </c>
      <c r="C266" s="108">
        <f t="shared" si="151"/>
        <v>9.9</v>
      </c>
      <c r="D266" s="108">
        <f>D267+D268</f>
        <v>9.9</v>
      </c>
      <c r="E266" s="108">
        <f>E267+E268</f>
        <v>0</v>
      </c>
      <c r="F266" s="108">
        <f>F267+F268</f>
        <v>0</v>
      </c>
      <c r="G266" s="108">
        <f>G267+G268</f>
        <v>0</v>
      </c>
      <c r="H266" s="108">
        <f t="shared" si="153"/>
        <v>9.9</v>
      </c>
      <c r="I266" s="108">
        <f>I267+I268</f>
        <v>9.9</v>
      </c>
      <c r="J266" s="108">
        <f>J267+J268</f>
        <v>0</v>
      </c>
      <c r="K266" s="108">
        <f>K267+K268</f>
        <v>0</v>
      </c>
      <c r="L266" s="108">
        <f>L267+L268</f>
        <v>0</v>
      </c>
      <c r="M266" s="109">
        <f t="shared" si="139"/>
        <v>100</v>
      </c>
      <c r="N266" s="108">
        <f>C266-H266</f>
        <v>0</v>
      </c>
      <c r="O266" s="108">
        <f>IFERROR(I266/D266*100,"-")</f>
        <v>100</v>
      </c>
      <c r="P266" s="108">
        <f>D266-I266</f>
        <v>0</v>
      </c>
      <c r="Q266" s="108" t="str">
        <f>IFERROR(J266/E266*100,"-")</f>
        <v>-</v>
      </c>
      <c r="R266" s="108">
        <f>E266-J266</f>
        <v>0</v>
      </c>
      <c r="S266" s="108" t="str">
        <f t="shared" si="152"/>
        <v>-</v>
      </c>
      <c r="T266" s="108">
        <f>F266-K266</f>
        <v>0</v>
      </c>
      <c r="U266" s="354"/>
      <c r="V266" s="63"/>
      <c r="W266" s="351"/>
      <c r="X266" s="63"/>
    </row>
    <row r="267" spans="1:24" s="64" customFormat="1" ht="55.5" hidden="1" customHeight="1" outlineLevel="2" x14ac:dyDescent="0.25">
      <c r="A267" s="330" t="s">
        <v>193</v>
      </c>
      <c r="B267" s="114" t="s">
        <v>330</v>
      </c>
      <c r="C267" s="108">
        <f t="shared" si="151"/>
        <v>9.9</v>
      </c>
      <c r="D267" s="108">
        <v>9.9</v>
      </c>
      <c r="E267" s="108">
        <v>0</v>
      </c>
      <c r="F267" s="108">
        <v>0</v>
      </c>
      <c r="G267" s="108">
        <v>0</v>
      </c>
      <c r="H267" s="108">
        <f t="shared" si="153"/>
        <v>9.9</v>
      </c>
      <c r="I267" s="108">
        <v>9.9</v>
      </c>
      <c r="J267" s="108">
        <v>0</v>
      </c>
      <c r="K267" s="108">
        <v>0</v>
      </c>
      <c r="L267" s="108">
        <v>0</v>
      </c>
      <c r="M267" s="109">
        <f t="shared" si="139"/>
        <v>100</v>
      </c>
      <c r="N267" s="108">
        <f>C267-H267</f>
        <v>0</v>
      </c>
      <c r="O267" s="108">
        <f>IFERROR(I267/D267*100,"-")</f>
        <v>100</v>
      </c>
      <c r="P267" s="108">
        <f>D267-I267</f>
        <v>0</v>
      </c>
      <c r="Q267" s="108" t="str">
        <f>IFERROR(J267/E267*100,"-")</f>
        <v>-</v>
      </c>
      <c r="R267" s="108">
        <f>E267-J267</f>
        <v>0</v>
      </c>
      <c r="S267" s="108" t="str">
        <f t="shared" si="152"/>
        <v>-</v>
      </c>
      <c r="T267" s="108">
        <f>F267-K267</f>
        <v>0</v>
      </c>
      <c r="U267" s="354"/>
      <c r="V267" s="63"/>
      <c r="W267" s="351"/>
      <c r="X267" s="63"/>
    </row>
    <row r="268" spans="1:24" s="64" customFormat="1" ht="99.75" hidden="1" customHeight="1" outlineLevel="2" x14ac:dyDescent="0.25">
      <c r="A268" s="330" t="s">
        <v>194</v>
      </c>
      <c r="B268" s="114" t="s">
        <v>329</v>
      </c>
      <c r="C268" s="108">
        <f t="shared" si="151"/>
        <v>0</v>
      </c>
      <c r="D268" s="108">
        <v>0</v>
      </c>
      <c r="E268" s="108">
        <v>0</v>
      </c>
      <c r="F268" s="108">
        <v>0</v>
      </c>
      <c r="G268" s="108">
        <v>0</v>
      </c>
      <c r="H268" s="108">
        <f t="shared" si="153"/>
        <v>0</v>
      </c>
      <c r="I268" s="108">
        <v>0</v>
      </c>
      <c r="J268" s="108">
        <v>0</v>
      </c>
      <c r="K268" s="108">
        <v>0</v>
      </c>
      <c r="L268" s="108">
        <v>0</v>
      </c>
      <c r="M268" s="109" t="str">
        <f t="shared" si="139"/>
        <v>-</v>
      </c>
      <c r="N268" s="108">
        <f>C268-H268</f>
        <v>0</v>
      </c>
      <c r="O268" s="108" t="str">
        <f>IFERROR(I268/D268*100,"-")</f>
        <v>-</v>
      </c>
      <c r="P268" s="108">
        <f>D268-I268</f>
        <v>0</v>
      </c>
      <c r="Q268" s="108" t="str">
        <f>IFERROR(J268/E268*100,"-")</f>
        <v>-</v>
      </c>
      <c r="R268" s="108">
        <f>E268-J268</f>
        <v>0</v>
      </c>
      <c r="S268" s="108" t="str">
        <f t="shared" si="152"/>
        <v>-</v>
      </c>
      <c r="T268" s="108">
        <f>F268-K268</f>
        <v>0</v>
      </c>
      <c r="U268" s="354"/>
      <c r="V268" s="63"/>
      <c r="W268" s="351"/>
      <c r="X268" s="63"/>
    </row>
    <row r="269" spans="1:24" s="199" customFormat="1" ht="112.5" customHeight="1" outlineLevel="1" collapsed="1" x14ac:dyDescent="0.25">
      <c r="A269" s="325"/>
      <c r="B269" s="326" t="s">
        <v>785</v>
      </c>
      <c r="C269" s="327">
        <f t="shared" si="151"/>
        <v>19456.2</v>
      </c>
      <c r="D269" s="327">
        <f>SUM(D270:D275)</f>
        <v>18851.599999999999</v>
      </c>
      <c r="E269" s="327">
        <f>SUM(E270:E275)</f>
        <v>604.6</v>
      </c>
      <c r="F269" s="327">
        <f>SUM(F270:F275)</f>
        <v>0</v>
      </c>
      <c r="G269" s="327">
        <f>SUM(G270:G275)</f>
        <v>0</v>
      </c>
      <c r="H269" s="327">
        <f t="shared" si="153"/>
        <v>18946.400000000001</v>
      </c>
      <c r="I269" s="327">
        <f>SUM(I270:I275)</f>
        <v>18341.900000000001</v>
      </c>
      <c r="J269" s="327">
        <f>SUM(J270:J275)</f>
        <v>604.5</v>
      </c>
      <c r="K269" s="327">
        <f>SUM(K270:K275)</f>
        <v>0</v>
      </c>
      <c r="L269" s="327">
        <f>SUM(L270:L275)</f>
        <v>0</v>
      </c>
      <c r="M269" s="327">
        <f t="shared" si="139"/>
        <v>97.4</v>
      </c>
      <c r="N269" s="327">
        <f t="shared" si="141"/>
        <v>509.8</v>
      </c>
      <c r="O269" s="327">
        <f t="shared" si="116"/>
        <v>97.3</v>
      </c>
      <c r="P269" s="327">
        <f>D269-I269</f>
        <v>509.7</v>
      </c>
      <c r="Q269" s="327">
        <f t="shared" si="117"/>
        <v>100</v>
      </c>
      <c r="R269" s="327">
        <f t="shared" si="143"/>
        <v>0.1</v>
      </c>
      <c r="S269" s="327" t="str">
        <f t="shared" ref="S269:S276" si="155">IFERROR(K269/F269*100,"-")</f>
        <v>-</v>
      </c>
      <c r="T269" s="327">
        <f t="shared" si="144"/>
        <v>0</v>
      </c>
      <c r="U269" s="359"/>
      <c r="W269" s="351"/>
    </row>
    <row r="270" spans="1:24" s="64" customFormat="1" ht="88.5" hidden="1" customHeight="1" outlineLevel="2" x14ac:dyDescent="0.25">
      <c r="A270" s="106" t="s">
        <v>113</v>
      </c>
      <c r="B270" s="328" t="s">
        <v>786</v>
      </c>
      <c r="C270" s="108">
        <f t="shared" ref="C270:C274" si="156">SUM(D270:F270)</f>
        <v>778.7</v>
      </c>
      <c r="D270" s="108">
        <v>778.7</v>
      </c>
      <c r="E270" s="108">
        <v>0</v>
      </c>
      <c r="F270" s="108">
        <v>0</v>
      </c>
      <c r="G270" s="108">
        <v>0</v>
      </c>
      <c r="H270" s="108">
        <f t="shared" si="153"/>
        <v>778.7</v>
      </c>
      <c r="I270" s="108">
        <v>778.7</v>
      </c>
      <c r="J270" s="108">
        <v>0</v>
      </c>
      <c r="K270" s="108">
        <v>0</v>
      </c>
      <c r="L270" s="108">
        <v>0</v>
      </c>
      <c r="M270" s="108">
        <f t="shared" si="139"/>
        <v>100</v>
      </c>
      <c r="N270" s="108">
        <f t="shared" si="141"/>
        <v>0</v>
      </c>
      <c r="O270" s="108">
        <f t="shared" si="116"/>
        <v>100</v>
      </c>
      <c r="P270" s="108">
        <f t="shared" si="142"/>
        <v>0</v>
      </c>
      <c r="Q270" s="108" t="str">
        <f t="shared" si="117"/>
        <v>-</v>
      </c>
      <c r="R270" s="108">
        <f t="shared" si="143"/>
        <v>0</v>
      </c>
      <c r="S270" s="108" t="str">
        <f t="shared" si="155"/>
        <v>-</v>
      </c>
      <c r="T270" s="108">
        <f t="shared" si="144"/>
        <v>0</v>
      </c>
      <c r="U270" s="354"/>
      <c r="V270" s="63"/>
      <c r="W270" s="351"/>
      <c r="X270" s="63"/>
    </row>
    <row r="271" spans="1:24" s="64" customFormat="1" ht="72.75" hidden="1" customHeight="1" outlineLevel="2" x14ac:dyDescent="0.25">
      <c r="A271" s="106" t="s">
        <v>114</v>
      </c>
      <c r="B271" s="328" t="s">
        <v>787</v>
      </c>
      <c r="C271" s="108">
        <f t="shared" si="156"/>
        <v>1445.6</v>
      </c>
      <c r="D271" s="108">
        <v>1445.6</v>
      </c>
      <c r="E271" s="108">
        <v>0</v>
      </c>
      <c r="F271" s="108">
        <v>0</v>
      </c>
      <c r="G271" s="108">
        <v>0</v>
      </c>
      <c r="H271" s="108">
        <f t="shared" si="153"/>
        <v>1445.6</v>
      </c>
      <c r="I271" s="108">
        <v>1445.6</v>
      </c>
      <c r="J271" s="108">
        <v>0</v>
      </c>
      <c r="K271" s="108">
        <v>0</v>
      </c>
      <c r="L271" s="108">
        <v>0</v>
      </c>
      <c r="M271" s="108">
        <f t="shared" si="139"/>
        <v>100</v>
      </c>
      <c r="N271" s="108">
        <f t="shared" si="141"/>
        <v>0</v>
      </c>
      <c r="O271" s="108">
        <f t="shared" si="116"/>
        <v>100</v>
      </c>
      <c r="P271" s="108">
        <f t="shared" si="142"/>
        <v>0</v>
      </c>
      <c r="Q271" s="108" t="str">
        <f t="shared" si="117"/>
        <v>-</v>
      </c>
      <c r="R271" s="108">
        <f t="shared" si="143"/>
        <v>0</v>
      </c>
      <c r="S271" s="108" t="str">
        <f t="shared" si="155"/>
        <v>-</v>
      </c>
      <c r="T271" s="108">
        <f t="shared" si="144"/>
        <v>0</v>
      </c>
      <c r="U271" s="354"/>
      <c r="V271" s="63"/>
      <c r="W271" s="351"/>
      <c r="X271" s="63"/>
    </row>
    <row r="272" spans="1:24" s="64" customFormat="1" ht="52.5" hidden="1" customHeight="1" outlineLevel="2" x14ac:dyDescent="0.25">
      <c r="A272" s="106" t="s">
        <v>115</v>
      </c>
      <c r="B272" s="114" t="s">
        <v>788</v>
      </c>
      <c r="C272" s="108">
        <f t="shared" si="156"/>
        <v>604.6</v>
      </c>
      <c r="D272" s="108">
        <v>0</v>
      </c>
      <c r="E272" s="108">
        <v>604.6</v>
      </c>
      <c r="F272" s="108"/>
      <c r="G272" s="108"/>
      <c r="H272" s="108">
        <f t="shared" si="153"/>
        <v>604.5</v>
      </c>
      <c r="I272" s="108">
        <v>0</v>
      </c>
      <c r="J272" s="108">
        <v>604.5</v>
      </c>
      <c r="K272" s="108">
        <v>0</v>
      </c>
      <c r="L272" s="108">
        <v>0</v>
      </c>
      <c r="M272" s="108">
        <f t="shared" si="139"/>
        <v>100</v>
      </c>
      <c r="N272" s="108">
        <f>C272-H272</f>
        <v>0.1</v>
      </c>
      <c r="O272" s="108" t="str">
        <f>IFERROR(I272/D272*100,"-")</f>
        <v>-</v>
      </c>
      <c r="P272" s="108">
        <f>D272-I272</f>
        <v>0</v>
      </c>
      <c r="Q272" s="108">
        <f>IFERROR(J272/E272*100,"-")</f>
        <v>100</v>
      </c>
      <c r="R272" s="108">
        <f>E272-J272</f>
        <v>0.1</v>
      </c>
      <c r="S272" s="108" t="str">
        <f t="shared" si="155"/>
        <v>-</v>
      </c>
      <c r="T272" s="108">
        <f>F272-K272</f>
        <v>0</v>
      </c>
      <c r="U272" s="354"/>
      <c r="V272" s="63"/>
      <c r="W272" s="351"/>
      <c r="X272" s="63"/>
    </row>
    <row r="273" spans="1:24" s="64" customFormat="1" ht="46.5" hidden="1" customHeight="1" outlineLevel="2" x14ac:dyDescent="0.25">
      <c r="A273" s="106" t="s">
        <v>121</v>
      </c>
      <c r="B273" s="328" t="s">
        <v>789</v>
      </c>
      <c r="C273" s="108">
        <f t="shared" si="156"/>
        <v>0</v>
      </c>
      <c r="D273" s="108">
        <v>0</v>
      </c>
      <c r="E273" s="108">
        <v>0</v>
      </c>
      <c r="F273" s="108">
        <v>0</v>
      </c>
      <c r="G273" s="108">
        <v>0</v>
      </c>
      <c r="H273" s="108">
        <f t="shared" si="153"/>
        <v>0</v>
      </c>
      <c r="I273" s="108">
        <v>0</v>
      </c>
      <c r="J273" s="108">
        <v>0</v>
      </c>
      <c r="K273" s="108">
        <v>0</v>
      </c>
      <c r="L273" s="108">
        <v>0</v>
      </c>
      <c r="M273" s="108" t="str">
        <f t="shared" si="139"/>
        <v>-</v>
      </c>
      <c r="N273" s="108">
        <f t="shared" si="141"/>
        <v>0</v>
      </c>
      <c r="O273" s="108" t="str">
        <f t="shared" si="116"/>
        <v>-</v>
      </c>
      <c r="P273" s="108">
        <f t="shared" si="142"/>
        <v>0</v>
      </c>
      <c r="Q273" s="108" t="str">
        <f t="shared" si="117"/>
        <v>-</v>
      </c>
      <c r="R273" s="108">
        <f t="shared" si="143"/>
        <v>0</v>
      </c>
      <c r="S273" s="108" t="str">
        <f t="shared" si="155"/>
        <v>-</v>
      </c>
      <c r="T273" s="108">
        <f t="shared" si="144"/>
        <v>0</v>
      </c>
      <c r="U273" s="354"/>
      <c r="V273" s="63"/>
      <c r="W273" s="351"/>
      <c r="X273" s="63"/>
    </row>
    <row r="274" spans="1:24" s="64" customFormat="1" ht="72.75" hidden="1" customHeight="1" outlineLevel="2" x14ac:dyDescent="0.25">
      <c r="A274" s="106" t="s">
        <v>122</v>
      </c>
      <c r="B274" s="114" t="s">
        <v>790</v>
      </c>
      <c r="C274" s="108">
        <f t="shared" si="156"/>
        <v>15587.3</v>
      </c>
      <c r="D274" s="108">
        <v>15587.3</v>
      </c>
      <c r="E274" s="108">
        <v>0</v>
      </c>
      <c r="F274" s="108">
        <v>0</v>
      </c>
      <c r="G274" s="108">
        <v>0</v>
      </c>
      <c r="H274" s="108">
        <f t="shared" si="153"/>
        <v>15077.6</v>
      </c>
      <c r="I274" s="108">
        <v>15077.6</v>
      </c>
      <c r="J274" s="108">
        <v>0</v>
      </c>
      <c r="K274" s="108">
        <v>0</v>
      </c>
      <c r="L274" s="108">
        <v>0</v>
      </c>
      <c r="M274" s="108">
        <f t="shared" si="139"/>
        <v>96.7</v>
      </c>
      <c r="N274" s="108">
        <f t="shared" si="141"/>
        <v>509.7</v>
      </c>
      <c r="O274" s="108">
        <f t="shared" si="116"/>
        <v>96.7</v>
      </c>
      <c r="P274" s="108">
        <f t="shared" si="142"/>
        <v>509.7</v>
      </c>
      <c r="Q274" s="108" t="str">
        <f t="shared" si="117"/>
        <v>-</v>
      </c>
      <c r="R274" s="108">
        <f t="shared" si="143"/>
        <v>0</v>
      </c>
      <c r="S274" s="108" t="str">
        <f t="shared" si="155"/>
        <v>-</v>
      </c>
      <c r="T274" s="108">
        <f t="shared" si="144"/>
        <v>0</v>
      </c>
      <c r="U274" s="354"/>
      <c r="V274" s="63"/>
      <c r="W274" s="351"/>
      <c r="X274" s="63"/>
    </row>
    <row r="275" spans="1:24" s="64" customFormat="1" ht="57" hidden="1" customHeight="1" outlineLevel="2" x14ac:dyDescent="0.25">
      <c r="A275" s="106" t="s">
        <v>136</v>
      </c>
      <c r="B275" s="114" t="s">
        <v>791</v>
      </c>
      <c r="C275" s="108">
        <v>1040</v>
      </c>
      <c r="D275" s="108">
        <v>1040</v>
      </c>
      <c r="E275" s="108">
        <v>0</v>
      </c>
      <c r="F275" s="108">
        <v>0</v>
      </c>
      <c r="G275" s="108">
        <v>0</v>
      </c>
      <c r="H275" s="108">
        <f t="shared" si="153"/>
        <v>1040</v>
      </c>
      <c r="I275" s="108">
        <v>1040</v>
      </c>
      <c r="J275" s="108">
        <v>0</v>
      </c>
      <c r="K275" s="108">
        <v>0</v>
      </c>
      <c r="L275" s="108">
        <v>0</v>
      </c>
      <c r="M275" s="108">
        <f t="shared" si="139"/>
        <v>100</v>
      </c>
      <c r="N275" s="108">
        <f t="shared" si="141"/>
        <v>0</v>
      </c>
      <c r="O275" s="108">
        <f t="shared" si="116"/>
        <v>100</v>
      </c>
      <c r="P275" s="108">
        <f t="shared" si="142"/>
        <v>0</v>
      </c>
      <c r="Q275" s="108" t="str">
        <f t="shared" si="117"/>
        <v>-</v>
      </c>
      <c r="R275" s="108">
        <f t="shared" si="143"/>
        <v>0</v>
      </c>
      <c r="S275" s="108" t="str">
        <f t="shared" si="155"/>
        <v>-</v>
      </c>
      <c r="T275" s="108">
        <f t="shared" si="144"/>
        <v>0</v>
      </c>
      <c r="U275" s="354"/>
      <c r="V275" s="63"/>
      <c r="W275" s="351"/>
      <c r="X275" s="63"/>
    </row>
    <row r="276" spans="1:24" s="105" customFormat="1" ht="53.25" customHeight="1" collapsed="1" x14ac:dyDescent="0.25">
      <c r="A276" s="102">
        <v>15</v>
      </c>
      <c r="B276" s="103" t="s">
        <v>792</v>
      </c>
      <c r="C276" s="104">
        <f>C277+C286+C291+C296</f>
        <v>10137.700000000001</v>
      </c>
      <c r="D276" s="104">
        <f t="shared" ref="D276:L276" si="157">D277+D286+D291+D296</f>
        <v>9487.7000000000007</v>
      </c>
      <c r="E276" s="104">
        <f t="shared" si="157"/>
        <v>650</v>
      </c>
      <c r="F276" s="104">
        <f t="shared" si="157"/>
        <v>0</v>
      </c>
      <c r="G276" s="104">
        <f t="shared" si="157"/>
        <v>0</v>
      </c>
      <c r="H276" s="104">
        <f t="shared" si="157"/>
        <v>10137.700000000001</v>
      </c>
      <c r="I276" s="104">
        <f t="shared" si="157"/>
        <v>9487.7000000000007</v>
      </c>
      <c r="J276" s="104">
        <f t="shared" si="157"/>
        <v>650</v>
      </c>
      <c r="K276" s="104">
        <f t="shared" si="157"/>
        <v>0</v>
      </c>
      <c r="L276" s="104">
        <f t="shared" si="157"/>
        <v>0</v>
      </c>
      <c r="M276" s="104">
        <f t="shared" si="139"/>
        <v>100</v>
      </c>
      <c r="N276" s="104">
        <f t="shared" si="141"/>
        <v>0</v>
      </c>
      <c r="O276" s="104">
        <f t="shared" si="116"/>
        <v>100</v>
      </c>
      <c r="P276" s="104">
        <f t="shared" si="142"/>
        <v>0</v>
      </c>
      <c r="Q276" s="104">
        <f t="shared" si="117"/>
        <v>100</v>
      </c>
      <c r="R276" s="104">
        <f>E276-J276</f>
        <v>0</v>
      </c>
      <c r="S276" s="104" t="str">
        <f t="shared" si="155"/>
        <v>-</v>
      </c>
      <c r="T276" s="104">
        <f t="shared" si="144"/>
        <v>0</v>
      </c>
      <c r="U276" s="357"/>
      <c r="W276" s="351"/>
    </row>
    <row r="277" spans="1:24" s="64" customFormat="1" ht="51.75" hidden="1" customHeight="1" outlineLevel="1" collapsed="1" x14ac:dyDescent="0.25">
      <c r="A277" s="115">
        <v>1</v>
      </c>
      <c r="B277" s="125" t="s">
        <v>793</v>
      </c>
      <c r="C277" s="108">
        <f>SUM(D277:F277)</f>
        <v>7708.1</v>
      </c>
      <c r="D277" s="126">
        <f>D278+D279+D280+D285</f>
        <v>7598.1</v>
      </c>
      <c r="E277" s="126">
        <f t="shared" ref="E277:L277" si="158">E278+E279+E280+E285</f>
        <v>110</v>
      </c>
      <c r="F277" s="126">
        <f t="shared" si="158"/>
        <v>0</v>
      </c>
      <c r="G277" s="126">
        <f t="shared" si="158"/>
        <v>0</v>
      </c>
      <c r="H277" s="126">
        <f>SUM(I277:K277)</f>
        <v>7708.1</v>
      </c>
      <c r="I277" s="126">
        <f t="shared" si="158"/>
        <v>7598.1</v>
      </c>
      <c r="J277" s="126">
        <f t="shared" si="158"/>
        <v>110</v>
      </c>
      <c r="K277" s="126">
        <f t="shared" si="158"/>
        <v>0</v>
      </c>
      <c r="L277" s="126">
        <f t="shared" si="158"/>
        <v>0</v>
      </c>
      <c r="M277" s="108">
        <f t="shared" ref="M277:M333" si="159">IFERROR(H277/C277*100,"-")</f>
        <v>100</v>
      </c>
      <c r="N277" s="108">
        <f t="shared" si="141"/>
        <v>0</v>
      </c>
      <c r="O277" s="127">
        <f t="shared" ref="O277:O333" si="160">IFERROR(I277/D277*100,"-")</f>
        <v>100</v>
      </c>
      <c r="P277" s="127">
        <f t="shared" si="142"/>
        <v>0</v>
      </c>
      <c r="Q277" s="127">
        <f t="shared" ref="Q277:Q333" si="161">IFERROR(J277/E277*100,"-")</f>
        <v>100</v>
      </c>
      <c r="R277" s="127">
        <f t="shared" si="143"/>
        <v>0</v>
      </c>
      <c r="S277" s="127" t="str">
        <f t="shared" ref="S277:S333" si="162">IFERROR(K277/F277*100,"-")</f>
        <v>-</v>
      </c>
      <c r="T277" s="108">
        <f t="shared" si="144"/>
        <v>0</v>
      </c>
      <c r="U277" s="354"/>
      <c r="V277" s="63"/>
      <c r="W277" s="351"/>
      <c r="X277" s="63"/>
    </row>
    <row r="278" spans="1:24" s="64" customFormat="1" ht="34.5" hidden="1" customHeight="1" outlineLevel="1" x14ac:dyDescent="0.25">
      <c r="A278" s="111" t="s">
        <v>103</v>
      </c>
      <c r="B278" s="128" t="s">
        <v>291</v>
      </c>
      <c r="C278" s="108">
        <f t="shared" ref="C278:C297" si="163">SUM(D278:F278)</f>
        <v>0</v>
      </c>
      <c r="D278" s="126">
        <v>0</v>
      </c>
      <c r="E278" s="126">
        <v>0</v>
      </c>
      <c r="F278" s="126">
        <v>0</v>
      </c>
      <c r="G278" s="126">
        <v>0</v>
      </c>
      <c r="H278" s="126">
        <f t="shared" ref="H278:H297" si="164">SUM(I278:K278)</f>
        <v>0</v>
      </c>
      <c r="I278" s="126">
        <v>0</v>
      </c>
      <c r="J278" s="126">
        <v>0</v>
      </c>
      <c r="K278" s="126">
        <v>0</v>
      </c>
      <c r="L278" s="126">
        <v>0</v>
      </c>
      <c r="M278" s="108" t="str">
        <f t="shared" si="159"/>
        <v>-</v>
      </c>
      <c r="N278" s="108">
        <f t="shared" si="141"/>
        <v>0</v>
      </c>
      <c r="O278" s="127" t="str">
        <f t="shared" si="160"/>
        <v>-</v>
      </c>
      <c r="P278" s="127">
        <f t="shared" si="142"/>
        <v>0</v>
      </c>
      <c r="Q278" s="127" t="str">
        <f t="shared" si="161"/>
        <v>-</v>
      </c>
      <c r="R278" s="127">
        <f t="shared" si="143"/>
        <v>0</v>
      </c>
      <c r="S278" s="127" t="str">
        <f t="shared" si="162"/>
        <v>-</v>
      </c>
      <c r="T278" s="108">
        <f t="shared" si="144"/>
        <v>0</v>
      </c>
      <c r="U278" s="354"/>
      <c r="V278" s="63"/>
      <c r="W278" s="351"/>
      <c r="X278" s="63"/>
    </row>
    <row r="279" spans="1:24" s="64" customFormat="1" ht="72.75" hidden="1" customHeight="1" outlineLevel="1" x14ac:dyDescent="0.25">
      <c r="A279" s="111" t="s">
        <v>104</v>
      </c>
      <c r="B279" s="128" t="s">
        <v>292</v>
      </c>
      <c r="C279" s="108">
        <f t="shared" si="163"/>
        <v>0</v>
      </c>
      <c r="D279" s="126">
        <v>0</v>
      </c>
      <c r="E279" s="126">
        <v>0</v>
      </c>
      <c r="F279" s="126">
        <v>0</v>
      </c>
      <c r="G279" s="126">
        <v>0</v>
      </c>
      <c r="H279" s="126">
        <f t="shared" si="164"/>
        <v>0</v>
      </c>
      <c r="I279" s="126">
        <v>0</v>
      </c>
      <c r="J279" s="126">
        <v>0</v>
      </c>
      <c r="K279" s="126">
        <v>0</v>
      </c>
      <c r="L279" s="126">
        <v>0</v>
      </c>
      <c r="M279" s="108" t="str">
        <f t="shared" si="159"/>
        <v>-</v>
      </c>
      <c r="N279" s="108">
        <f t="shared" si="141"/>
        <v>0</v>
      </c>
      <c r="O279" s="127" t="str">
        <f t="shared" si="160"/>
        <v>-</v>
      </c>
      <c r="P279" s="127">
        <f t="shared" si="142"/>
        <v>0</v>
      </c>
      <c r="Q279" s="127" t="str">
        <f t="shared" si="161"/>
        <v>-</v>
      </c>
      <c r="R279" s="127">
        <f t="shared" si="143"/>
        <v>0</v>
      </c>
      <c r="S279" s="127" t="str">
        <f t="shared" si="162"/>
        <v>-</v>
      </c>
      <c r="T279" s="108">
        <f t="shared" si="144"/>
        <v>0</v>
      </c>
      <c r="U279" s="354"/>
      <c r="V279" s="63"/>
      <c r="W279" s="351"/>
      <c r="X279" s="63"/>
    </row>
    <row r="280" spans="1:24" s="64" customFormat="1" ht="38.25" hidden="1" customHeight="1" outlineLevel="1" x14ac:dyDescent="0.25">
      <c r="A280" s="115" t="s">
        <v>105</v>
      </c>
      <c r="B280" s="129" t="s">
        <v>293</v>
      </c>
      <c r="C280" s="108">
        <f t="shared" si="163"/>
        <v>7598.1</v>
      </c>
      <c r="D280" s="126">
        <f>D281+D282+D283+D284</f>
        <v>7598.1</v>
      </c>
      <c r="E280" s="126">
        <f t="shared" ref="E280:L280" si="165">E281+E282+E283+E284</f>
        <v>0</v>
      </c>
      <c r="F280" s="126">
        <f t="shared" si="165"/>
        <v>0</v>
      </c>
      <c r="G280" s="126">
        <f t="shared" si="165"/>
        <v>0</v>
      </c>
      <c r="H280" s="126">
        <f t="shared" si="164"/>
        <v>7598.1</v>
      </c>
      <c r="I280" s="126">
        <f>I281+I282+I283+I284</f>
        <v>7598.1</v>
      </c>
      <c r="J280" s="126">
        <f t="shared" si="165"/>
        <v>0</v>
      </c>
      <c r="K280" s="126">
        <f t="shared" si="165"/>
        <v>0</v>
      </c>
      <c r="L280" s="126">
        <f t="shared" si="165"/>
        <v>0</v>
      </c>
      <c r="M280" s="108">
        <f t="shared" si="159"/>
        <v>100</v>
      </c>
      <c r="N280" s="108">
        <f t="shared" si="141"/>
        <v>0</v>
      </c>
      <c r="O280" s="127">
        <f t="shared" si="160"/>
        <v>100</v>
      </c>
      <c r="P280" s="127">
        <f t="shared" si="142"/>
        <v>0</v>
      </c>
      <c r="Q280" s="127" t="str">
        <f t="shared" si="161"/>
        <v>-</v>
      </c>
      <c r="R280" s="127">
        <f t="shared" si="143"/>
        <v>0</v>
      </c>
      <c r="S280" s="127" t="str">
        <f t="shared" si="162"/>
        <v>-</v>
      </c>
      <c r="T280" s="108">
        <f t="shared" si="144"/>
        <v>0</v>
      </c>
      <c r="U280" s="354"/>
      <c r="V280" s="63"/>
      <c r="W280" s="351"/>
      <c r="X280" s="63"/>
    </row>
    <row r="281" spans="1:24" s="64" customFormat="1" ht="48" hidden="1" customHeight="1" outlineLevel="1" x14ac:dyDescent="0.25">
      <c r="A281" s="115" t="s">
        <v>139</v>
      </c>
      <c r="B281" s="129" t="s">
        <v>294</v>
      </c>
      <c r="C281" s="108">
        <f t="shared" si="163"/>
        <v>676.4</v>
      </c>
      <c r="D281" s="126">
        <v>676.4</v>
      </c>
      <c r="E281" s="126">
        <v>0</v>
      </c>
      <c r="F281" s="126">
        <v>0</v>
      </c>
      <c r="G281" s="126">
        <v>0</v>
      </c>
      <c r="H281" s="126">
        <f t="shared" si="164"/>
        <v>676.4</v>
      </c>
      <c r="I281" s="126">
        <v>676.4</v>
      </c>
      <c r="J281" s="126">
        <v>0</v>
      </c>
      <c r="K281" s="126">
        <v>0</v>
      </c>
      <c r="L281" s="126">
        <v>0</v>
      </c>
      <c r="M281" s="108">
        <f t="shared" si="159"/>
        <v>100</v>
      </c>
      <c r="N281" s="108">
        <f t="shared" si="141"/>
        <v>0</v>
      </c>
      <c r="O281" s="127">
        <f t="shared" si="160"/>
        <v>100</v>
      </c>
      <c r="P281" s="127">
        <f t="shared" si="142"/>
        <v>0</v>
      </c>
      <c r="Q281" s="127" t="str">
        <f t="shared" si="161"/>
        <v>-</v>
      </c>
      <c r="R281" s="127">
        <f t="shared" si="143"/>
        <v>0</v>
      </c>
      <c r="S281" s="127" t="str">
        <f t="shared" si="162"/>
        <v>-</v>
      </c>
      <c r="T281" s="108">
        <f t="shared" si="144"/>
        <v>0</v>
      </c>
      <c r="U281" s="354"/>
      <c r="V281" s="63"/>
      <c r="W281" s="351"/>
      <c r="X281" s="63"/>
    </row>
    <row r="282" spans="1:24" s="64" customFormat="1" ht="52.5" hidden="1" customHeight="1" outlineLevel="1" x14ac:dyDescent="0.25">
      <c r="A282" s="111" t="s">
        <v>146</v>
      </c>
      <c r="B282" s="128" t="s">
        <v>295</v>
      </c>
      <c r="C282" s="108">
        <f t="shared" si="163"/>
        <v>0</v>
      </c>
      <c r="D282" s="126">
        <v>0</v>
      </c>
      <c r="E282" s="126">
        <v>0</v>
      </c>
      <c r="F282" s="126">
        <v>0</v>
      </c>
      <c r="G282" s="126">
        <v>0</v>
      </c>
      <c r="H282" s="126">
        <f t="shared" si="164"/>
        <v>0</v>
      </c>
      <c r="I282" s="126">
        <v>0</v>
      </c>
      <c r="J282" s="126">
        <v>0</v>
      </c>
      <c r="K282" s="126">
        <v>0</v>
      </c>
      <c r="L282" s="126">
        <v>0</v>
      </c>
      <c r="M282" s="108" t="str">
        <f t="shared" si="159"/>
        <v>-</v>
      </c>
      <c r="N282" s="108">
        <f t="shared" si="141"/>
        <v>0</v>
      </c>
      <c r="O282" s="127" t="str">
        <f t="shared" si="160"/>
        <v>-</v>
      </c>
      <c r="P282" s="127">
        <f t="shared" si="142"/>
        <v>0</v>
      </c>
      <c r="Q282" s="127" t="str">
        <f t="shared" si="161"/>
        <v>-</v>
      </c>
      <c r="R282" s="127">
        <f t="shared" si="143"/>
        <v>0</v>
      </c>
      <c r="S282" s="127" t="str">
        <f t="shared" si="162"/>
        <v>-</v>
      </c>
      <c r="T282" s="108">
        <f t="shared" si="144"/>
        <v>0</v>
      </c>
      <c r="U282" s="354"/>
      <c r="V282" s="63"/>
      <c r="W282" s="351"/>
      <c r="X282" s="63"/>
    </row>
    <row r="283" spans="1:24" s="64" customFormat="1" ht="34.5" hidden="1" customHeight="1" outlineLevel="1" x14ac:dyDescent="0.25">
      <c r="A283" s="111" t="s">
        <v>147</v>
      </c>
      <c r="B283" s="128" t="s">
        <v>296</v>
      </c>
      <c r="C283" s="108">
        <f t="shared" si="163"/>
        <v>5626.4</v>
      </c>
      <c r="D283" s="126">
        <v>5626.4</v>
      </c>
      <c r="E283" s="126">
        <v>0</v>
      </c>
      <c r="F283" s="126">
        <v>0</v>
      </c>
      <c r="G283" s="126">
        <v>0</v>
      </c>
      <c r="H283" s="126">
        <f t="shared" si="164"/>
        <v>5626.4</v>
      </c>
      <c r="I283" s="126">
        <v>5626.4</v>
      </c>
      <c r="J283" s="126">
        <v>0</v>
      </c>
      <c r="K283" s="126">
        <v>0</v>
      </c>
      <c r="L283" s="126">
        <v>0</v>
      </c>
      <c r="M283" s="108">
        <f t="shared" si="159"/>
        <v>100</v>
      </c>
      <c r="N283" s="108">
        <f t="shared" si="141"/>
        <v>0</v>
      </c>
      <c r="O283" s="127">
        <f t="shared" si="160"/>
        <v>100</v>
      </c>
      <c r="P283" s="127">
        <f t="shared" si="142"/>
        <v>0</v>
      </c>
      <c r="Q283" s="127" t="str">
        <f t="shared" si="161"/>
        <v>-</v>
      </c>
      <c r="R283" s="127">
        <f t="shared" si="143"/>
        <v>0</v>
      </c>
      <c r="S283" s="127" t="str">
        <f t="shared" si="162"/>
        <v>-</v>
      </c>
      <c r="T283" s="108">
        <f t="shared" si="144"/>
        <v>0</v>
      </c>
      <c r="U283" s="354"/>
      <c r="V283" s="63"/>
      <c r="W283" s="351"/>
      <c r="X283" s="63"/>
    </row>
    <row r="284" spans="1:24" s="64" customFormat="1" ht="35.25" hidden="1" customHeight="1" outlineLevel="1" x14ac:dyDescent="0.25">
      <c r="A284" s="111" t="s">
        <v>148</v>
      </c>
      <c r="B284" s="128" t="s">
        <v>305</v>
      </c>
      <c r="C284" s="108">
        <f t="shared" si="163"/>
        <v>1295.3</v>
      </c>
      <c r="D284" s="126">
        <v>1295.3</v>
      </c>
      <c r="E284" s="126">
        <v>0</v>
      </c>
      <c r="F284" s="126">
        <v>0</v>
      </c>
      <c r="G284" s="126">
        <v>0</v>
      </c>
      <c r="H284" s="126">
        <f t="shared" si="164"/>
        <v>1295.3</v>
      </c>
      <c r="I284" s="126">
        <v>1295.3</v>
      </c>
      <c r="J284" s="126">
        <v>0</v>
      </c>
      <c r="K284" s="126">
        <v>0</v>
      </c>
      <c r="L284" s="126">
        <v>0</v>
      </c>
      <c r="M284" s="108">
        <f t="shared" si="159"/>
        <v>100</v>
      </c>
      <c r="N284" s="108">
        <f t="shared" si="141"/>
        <v>0</v>
      </c>
      <c r="O284" s="127">
        <f t="shared" si="160"/>
        <v>100</v>
      </c>
      <c r="P284" s="127">
        <f t="shared" si="142"/>
        <v>0</v>
      </c>
      <c r="Q284" s="127" t="str">
        <f t="shared" si="161"/>
        <v>-</v>
      </c>
      <c r="R284" s="127">
        <f t="shared" si="143"/>
        <v>0</v>
      </c>
      <c r="S284" s="127" t="str">
        <f t="shared" si="162"/>
        <v>-</v>
      </c>
      <c r="T284" s="108">
        <f t="shared" si="144"/>
        <v>0</v>
      </c>
      <c r="U284" s="354"/>
      <c r="V284" s="63"/>
      <c r="W284" s="351"/>
      <c r="X284" s="63"/>
    </row>
    <row r="285" spans="1:24" s="64" customFormat="1" ht="88.5" hidden="1" customHeight="1" outlineLevel="1" x14ac:dyDescent="0.25">
      <c r="A285" s="111" t="s">
        <v>106</v>
      </c>
      <c r="B285" s="128" t="s">
        <v>297</v>
      </c>
      <c r="C285" s="108">
        <f t="shared" si="163"/>
        <v>110</v>
      </c>
      <c r="D285" s="126">
        <v>0</v>
      </c>
      <c r="E285" s="126">
        <v>110</v>
      </c>
      <c r="F285" s="126">
        <v>0</v>
      </c>
      <c r="G285" s="126">
        <v>0</v>
      </c>
      <c r="H285" s="126">
        <f t="shared" si="164"/>
        <v>110</v>
      </c>
      <c r="I285" s="126">
        <v>0</v>
      </c>
      <c r="J285" s="126">
        <v>110</v>
      </c>
      <c r="K285" s="126">
        <v>0</v>
      </c>
      <c r="L285" s="126">
        <v>0</v>
      </c>
      <c r="M285" s="108">
        <f t="shared" si="159"/>
        <v>100</v>
      </c>
      <c r="N285" s="108">
        <f t="shared" si="141"/>
        <v>0</v>
      </c>
      <c r="O285" s="127" t="str">
        <f t="shared" si="160"/>
        <v>-</v>
      </c>
      <c r="P285" s="127">
        <f t="shared" si="142"/>
        <v>0</v>
      </c>
      <c r="Q285" s="127">
        <f t="shared" si="161"/>
        <v>100</v>
      </c>
      <c r="R285" s="127">
        <f t="shared" si="143"/>
        <v>0</v>
      </c>
      <c r="S285" s="127" t="str">
        <f t="shared" si="162"/>
        <v>-</v>
      </c>
      <c r="T285" s="108">
        <f t="shared" si="144"/>
        <v>0</v>
      </c>
      <c r="U285" s="354"/>
      <c r="V285" s="63"/>
      <c r="W285" s="351"/>
      <c r="X285" s="63"/>
    </row>
    <row r="286" spans="1:24" s="64" customFormat="1" ht="52.5" hidden="1" customHeight="1" outlineLevel="1" collapsed="1" x14ac:dyDescent="0.25">
      <c r="A286" s="111">
        <v>2</v>
      </c>
      <c r="B286" s="130" t="s">
        <v>794</v>
      </c>
      <c r="C286" s="108">
        <f t="shared" si="163"/>
        <v>41.6</v>
      </c>
      <c r="D286" s="126">
        <f>D287+D288+D289+D290</f>
        <v>41.6</v>
      </c>
      <c r="E286" s="126">
        <f>E287+E288+E289+E290</f>
        <v>0</v>
      </c>
      <c r="F286" s="126">
        <f>F287+F288+F289+F290</f>
        <v>0</v>
      </c>
      <c r="G286" s="126">
        <f>G287+G288+G289+G290</f>
        <v>0</v>
      </c>
      <c r="H286" s="126">
        <f t="shared" si="164"/>
        <v>41.6</v>
      </c>
      <c r="I286" s="126">
        <f>I287+I288+I289+I290</f>
        <v>41.6</v>
      </c>
      <c r="J286" s="126">
        <f>J287+J288+J289+J290</f>
        <v>0</v>
      </c>
      <c r="K286" s="126">
        <f>K287+K288+K289+K290</f>
        <v>0</v>
      </c>
      <c r="L286" s="126">
        <v>0</v>
      </c>
      <c r="M286" s="108">
        <f t="shared" si="159"/>
        <v>100</v>
      </c>
      <c r="N286" s="108">
        <f t="shared" si="141"/>
        <v>0</v>
      </c>
      <c r="O286" s="127">
        <f t="shared" si="160"/>
        <v>100</v>
      </c>
      <c r="P286" s="127">
        <f t="shared" si="142"/>
        <v>0</v>
      </c>
      <c r="Q286" s="127" t="str">
        <f t="shared" si="161"/>
        <v>-</v>
      </c>
      <c r="R286" s="127">
        <f t="shared" si="143"/>
        <v>0</v>
      </c>
      <c r="S286" s="127" t="str">
        <f t="shared" si="162"/>
        <v>-</v>
      </c>
      <c r="T286" s="108">
        <f t="shared" si="144"/>
        <v>0</v>
      </c>
      <c r="U286" s="354"/>
      <c r="V286" s="63"/>
      <c r="W286" s="351"/>
      <c r="X286" s="63"/>
    </row>
    <row r="287" spans="1:24" s="64" customFormat="1" ht="47.25" hidden="1" outlineLevel="1" x14ac:dyDescent="0.25">
      <c r="A287" s="111" t="s">
        <v>113</v>
      </c>
      <c r="B287" s="128" t="s">
        <v>298</v>
      </c>
      <c r="C287" s="108">
        <f t="shared" si="163"/>
        <v>0</v>
      </c>
      <c r="D287" s="126">
        <v>0</v>
      </c>
      <c r="E287" s="126">
        <v>0</v>
      </c>
      <c r="F287" s="126">
        <v>0</v>
      </c>
      <c r="G287" s="126">
        <v>0</v>
      </c>
      <c r="H287" s="126">
        <f t="shared" si="164"/>
        <v>0</v>
      </c>
      <c r="I287" s="126">
        <v>0</v>
      </c>
      <c r="J287" s="126">
        <v>0</v>
      </c>
      <c r="K287" s="126">
        <v>0</v>
      </c>
      <c r="L287" s="126">
        <v>0</v>
      </c>
      <c r="M287" s="108" t="str">
        <f t="shared" si="159"/>
        <v>-</v>
      </c>
      <c r="N287" s="108">
        <f t="shared" si="141"/>
        <v>0</v>
      </c>
      <c r="O287" s="127" t="str">
        <f t="shared" si="160"/>
        <v>-</v>
      </c>
      <c r="P287" s="127">
        <f t="shared" si="142"/>
        <v>0</v>
      </c>
      <c r="Q287" s="127" t="str">
        <f t="shared" si="161"/>
        <v>-</v>
      </c>
      <c r="R287" s="127">
        <f t="shared" si="143"/>
        <v>0</v>
      </c>
      <c r="S287" s="127" t="str">
        <f t="shared" si="162"/>
        <v>-</v>
      </c>
      <c r="T287" s="108">
        <f t="shared" si="144"/>
        <v>0</v>
      </c>
      <c r="U287" s="354"/>
      <c r="V287" s="63"/>
      <c r="W287" s="351"/>
      <c r="X287" s="63"/>
    </row>
    <row r="288" spans="1:24" s="64" customFormat="1" ht="51" hidden="1" customHeight="1" outlineLevel="1" x14ac:dyDescent="0.25">
      <c r="A288" s="111" t="s">
        <v>114</v>
      </c>
      <c r="B288" s="128" t="s">
        <v>299</v>
      </c>
      <c r="C288" s="108">
        <f t="shared" si="163"/>
        <v>41.6</v>
      </c>
      <c r="D288" s="126">
        <v>41.6</v>
      </c>
      <c r="E288" s="126">
        <v>0</v>
      </c>
      <c r="F288" s="126">
        <v>0</v>
      </c>
      <c r="G288" s="126">
        <v>0</v>
      </c>
      <c r="H288" s="126">
        <f t="shared" si="164"/>
        <v>41.6</v>
      </c>
      <c r="I288" s="126">
        <v>41.6</v>
      </c>
      <c r="J288" s="126">
        <v>0</v>
      </c>
      <c r="K288" s="126">
        <v>0</v>
      </c>
      <c r="L288" s="126">
        <v>0</v>
      </c>
      <c r="M288" s="108">
        <f t="shared" si="159"/>
        <v>100</v>
      </c>
      <c r="N288" s="108">
        <f t="shared" si="141"/>
        <v>0</v>
      </c>
      <c r="O288" s="127">
        <f t="shared" si="160"/>
        <v>100</v>
      </c>
      <c r="P288" s="127">
        <f t="shared" si="142"/>
        <v>0</v>
      </c>
      <c r="Q288" s="127" t="str">
        <f t="shared" si="161"/>
        <v>-</v>
      </c>
      <c r="R288" s="127">
        <f t="shared" si="143"/>
        <v>0</v>
      </c>
      <c r="S288" s="127" t="str">
        <f t="shared" si="162"/>
        <v>-</v>
      </c>
      <c r="T288" s="108">
        <f t="shared" si="144"/>
        <v>0</v>
      </c>
      <c r="U288" s="354"/>
      <c r="V288" s="63"/>
      <c r="W288" s="351"/>
      <c r="X288" s="63"/>
    </row>
    <row r="289" spans="1:24" s="64" customFormat="1" ht="54" hidden="1" customHeight="1" outlineLevel="1" x14ac:dyDescent="0.25">
      <c r="A289" s="111" t="s">
        <v>115</v>
      </c>
      <c r="B289" s="128" t="s">
        <v>300</v>
      </c>
      <c r="C289" s="108">
        <f t="shared" si="163"/>
        <v>0</v>
      </c>
      <c r="D289" s="126">
        <v>0</v>
      </c>
      <c r="E289" s="126">
        <v>0</v>
      </c>
      <c r="F289" s="126">
        <v>0</v>
      </c>
      <c r="G289" s="126">
        <v>0</v>
      </c>
      <c r="H289" s="126">
        <f t="shared" si="164"/>
        <v>0</v>
      </c>
      <c r="I289" s="126">
        <v>0</v>
      </c>
      <c r="J289" s="126">
        <v>0</v>
      </c>
      <c r="K289" s="126">
        <v>0</v>
      </c>
      <c r="L289" s="126">
        <v>0</v>
      </c>
      <c r="M289" s="108" t="str">
        <f t="shared" si="159"/>
        <v>-</v>
      </c>
      <c r="N289" s="108">
        <f t="shared" si="141"/>
        <v>0</v>
      </c>
      <c r="O289" s="127" t="str">
        <f t="shared" si="160"/>
        <v>-</v>
      </c>
      <c r="P289" s="127">
        <f t="shared" si="142"/>
        <v>0</v>
      </c>
      <c r="Q289" s="127" t="str">
        <f t="shared" si="161"/>
        <v>-</v>
      </c>
      <c r="R289" s="127">
        <f t="shared" si="143"/>
        <v>0</v>
      </c>
      <c r="S289" s="127" t="str">
        <f t="shared" si="162"/>
        <v>-</v>
      </c>
      <c r="T289" s="108">
        <f t="shared" si="144"/>
        <v>0</v>
      </c>
      <c r="U289" s="354"/>
      <c r="V289" s="63"/>
      <c r="W289" s="351"/>
      <c r="X289" s="63"/>
    </row>
    <row r="290" spans="1:24" s="64" customFormat="1" ht="25.5" hidden="1" customHeight="1" outlineLevel="1" x14ac:dyDescent="0.25">
      <c r="A290" s="111" t="s">
        <v>121</v>
      </c>
      <c r="B290" s="128" t="s">
        <v>301</v>
      </c>
      <c r="C290" s="108">
        <f t="shared" si="163"/>
        <v>0</v>
      </c>
      <c r="D290" s="126">
        <v>0</v>
      </c>
      <c r="E290" s="126">
        <v>0</v>
      </c>
      <c r="F290" s="126">
        <v>0</v>
      </c>
      <c r="G290" s="126">
        <v>0</v>
      </c>
      <c r="H290" s="126">
        <f t="shared" si="164"/>
        <v>0</v>
      </c>
      <c r="I290" s="126">
        <v>0</v>
      </c>
      <c r="J290" s="126">
        <v>0</v>
      </c>
      <c r="K290" s="126">
        <v>0</v>
      </c>
      <c r="L290" s="126">
        <v>0</v>
      </c>
      <c r="M290" s="108" t="str">
        <f t="shared" si="159"/>
        <v>-</v>
      </c>
      <c r="N290" s="108">
        <f t="shared" si="141"/>
        <v>0</v>
      </c>
      <c r="O290" s="127" t="str">
        <f t="shared" si="160"/>
        <v>-</v>
      </c>
      <c r="P290" s="127">
        <f t="shared" si="142"/>
        <v>0</v>
      </c>
      <c r="Q290" s="127" t="str">
        <f t="shared" si="161"/>
        <v>-</v>
      </c>
      <c r="R290" s="127">
        <f t="shared" si="143"/>
        <v>0</v>
      </c>
      <c r="S290" s="127" t="str">
        <f t="shared" si="162"/>
        <v>-</v>
      </c>
      <c r="T290" s="108">
        <f t="shared" si="144"/>
        <v>0</v>
      </c>
      <c r="U290" s="354"/>
      <c r="V290" s="63"/>
      <c r="W290" s="351"/>
      <c r="X290" s="63"/>
    </row>
    <row r="291" spans="1:24" s="64" customFormat="1" ht="55.5" hidden="1" customHeight="1" outlineLevel="1" collapsed="1" x14ac:dyDescent="0.25">
      <c r="A291" s="111">
        <v>3</v>
      </c>
      <c r="B291" s="130" t="s">
        <v>795</v>
      </c>
      <c r="C291" s="108">
        <f t="shared" si="163"/>
        <v>1456.5</v>
      </c>
      <c r="D291" s="126">
        <f>D292+D293+D294+D295</f>
        <v>1456.5</v>
      </c>
      <c r="E291" s="126">
        <f t="shared" ref="E291:L291" si="166">E292+E293+E294+E295</f>
        <v>0</v>
      </c>
      <c r="F291" s="126">
        <f t="shared" si="166"/>
        <v>0</v>
      </c>
      <c r="G291" s="126">
        <f t="shared" si="166"/>
        <v>0</v>
      </c>
      <c r="H291" s="126">
        <f t="shared" si="164"/>
        <v>1456.5</v>
      </c>
      <c r="I291" s="126">
        <f t="shared" si="166"/>
        <v>1456.5</v>
      </c>
      <c r="J291" s="126">
        <f t="shared" si="166"/>
        <v>0</v>
      </c>
      <c r="K291" s="126">
        <f t="shared" si="166"/>
        <v>0</v>
      </c>
      <c r="L291" s="126">
        <f t="shared" si="166"/>
        <v>0</v>
      </c>
      <c r="M291" s="108">
        <f t="shared" si="159"/>
        <v>100</v>
      </c>
      <c r="N291" s="108">
        <f t="shared" si="141"/>
        <v>0</v>
      </c>
      <c r="O291" s="127">
        <f t="shared" si="160"/>
        <v>100</v>
      </c>
      <c r="P291" s="127">
        <f t="shared" si="142"/>
        <v>0</v>
      </c>
      <c r="Q291" s="127" t="str">
        <f t="shared" si="161"/>
        <v>-</v>
      </c>
      <c r="R291" s="127">
        <f t="shared" si="143"/>
        <v>0</v>
      </c>
      <c r="S291" s="127" t="str">
        <f t="shared" si="162"/>
        <v>-</v>
      </c>
      <c r="T291" s="108">
        <f t="shared" si="144"/>
        <v>0</v>
      </c>
      <c r="U291" s="354"/>
      <c r="V291" s="63"/>
      <c r="W291" s="351"/>
      <c r="X291" s="63"/>
    </row>
    <row r="292" spans="1:24" s="64" customFormat="1" ht="90" hidden="1" customHeight="1" outlineLevel="1" x14ac:dyDescent="0.25">
      <c r="A292" s="115" t="s">
        <v>116</v>
      </c>
      <c r="B292" s="125" t="s">
        <v>302</v>
      </c>
      <c r="C292" s="108">
        <f t="shared" si="163"/>
        <v>1200</v>
      </c>
      <c r="D292" s="131">
        <v>1200</v>
      </c>
      <c r="E292" s="126">
        <v>0</v>
      </c>
      <c r="F292" s="126">
        <v>0</v>
      </c>
      <c r="G292" s="126">
        <v>0</v>
      </c>
      <c r="H292" s="126">
        <f t="shared" si="164"/>
        <v>1200</v>
      </c>
      <c r="I292" s="126">
        <v>1200</v>
      </c>
      <c r="J292" s="126">
        <v>0</v>
      </c>
      <c r="K292" s="126">
        <v>0</v>
      </c>
      <c r="L292" s="126">
        <v>0</v>
      </c>
      <c r="M292" s="108">
        <f t="shared" si="159"/>
        <v>100</v>
      </c>
      <c r="N292" s="108">
        <f t="shared" si="141"/>
        <v>0</v>
      </c>
      <c r="O292" s="127">
        <f t="shared" si="160"/>
        <v>100</v>
      </c>
      <c r="P292" s="127">
        <f t="shared" si="142"/>
        <v>0</v>
      </c>
      <c r="Q292" s="127" t="str">
        <f t="shared" si="161"/>
        <v>-</v>
      </c>
      <c r="R292" s="127">
        <f t="shared" si="143"/>
        <v>0</v>
      </c>
      <c r="S292" s="127" t="str">
        <f t="shared" si="162"/>
        <v>-</v>
      </c>
      <c r="T292" s="108">
        <f t="shared" si="144"/>
        <v>0</v>
      </c>
      <c r="U292" s="354"/>
      <c r="V292" s="63"/>
      <c r="W292" s="351"/>
      <c r="X292" s="63"/>
    </row>
    <row r="293" spans="1:24" s="64" customFormat="1" ht="38.25" hidden="1" customHeight="1" outlineLevel="1" x14ac:dyDescent="0.25">
      <c r="A293" s="111" t="s">
        <v>117</v>
      </c>
      <c r="B293" s="132" t="s">
        <v>303</v>
      </c>
      <c r="C293" s="108">
        <f t="shared" si="163"/>
        <v>182.9</v>
      </c>
      <c r="D293" s="126">
        <v>182.9</v>
      </c>
      <c r="E293" s="126">
        <v>0</v>
      </c>
      <c r="F293" s="126">
        <v>0</v>
      </c>
      <c r="G293" s="126">
        <v>0</v>
      </c>
      <c r="H293" s="126">
        <f t="shared" si="164"/>
        <v>182.9</v>
      </c>
      <c r="I293" s="126">
        <v>182.9</v>
      </c>
      <c r="J293" s="126">
        <v>0</v>
      </c>
      <c r="K293" s="126">
        <v>0</v>
      </c>
      <c r="L293" s="126">
        <v>0</v>
      </c>
      <c r="M293" s="108">
        <f t="shared" si="159"/>
        <v>100</v>
      </c>
      <c r="N293" s="108">
        <f t="shared" si="141"/>
        <v>0</v>
      </c>
      <c r="O293" s="127">
        <f t="shared" si="160"/>
        <v>100</v>
      </c>
      <c r="P293" s="127">
        <f t="shared" si="142"/>
        <v>0</v>
      </c>
      <c r="Q293" s="127" t="str">
        <f t="shared" si="161"/>
        <v>-</v>
      </c>
      <c r="R293" s="127">
        <f t="shared" si="143"/>
        <v>0</v>
      </c>
      <c r="S293" s="127" t="str">
        <f t="shared" si="162"/>
        <v>-</v>
      </c>
      <c r="T293" s="108">
        <f t="shared" si="144"/>
        <v>0</v>
      </c>
      <c r="U293" s="354"/>
      <c r="V293" s="63"/>
      <c r="W293" s="351"/>
      <c r="X293" s="63"/>
    </row>
    <row r="294" spans="1:24" s="64" customFormat="1" ht="101.25" hidden="1" customHeight="1" outlineLevel="1" x14ac:dyDescent="0.25">
      <c r="A294" s="111" t="s">
        <v>118</v>
      </c>
      <c r="B294" s="132" t="s">
        <v>96</v>
      </c>
      <c r="C294" s="108">
        <f t="shared" si="163"/>
        <v>15.4</v>
      </c>
      <c r="D294" s="126">
        <v>15.4</v>
      </c>
      <c r="E294" s="126">
        <v>0</v>
      </c>
      <c r="F294" s="126">
        <v>0</v>
      </c>
      <c r="G294" s="126">
        <v>0</v>
      </c>
      <c r="H294" s="126">
        <f t="shared" si="164"/>
        <v>15.4</v>
      </c>
      <c r="I294" s="126">
        <v>15.4</v>
      </c>
      <c r="J294" s="126">
        <v>0</v>
      </c>
      <c r="K294" s="126">
        <v>0</v>
      </c>
      <c r="L294" s="126">
        <v>0</v>
      </c>
      <c r="M294" s="108">
        <f t="shared" si="159"/>
        <v>100</v>
      </c>
      <c r="N294" s="108">
        <f t="shared" si="141"/>
        <v>0</v>
      </c>
      <c r="O294" s="127">
        <f t="shared" si="160"/>
        <v>100</v>
      </c>
      <c r="P294" s="127">
        <f t="shared" si="142"/>
        <v>0</v>
      </c>
      <c r="Q294" s="127" t="str">
        <f t="shared" si="161"/>
        <v>-</v>
      </c>
      <c r="R294" s="127">
        <f t="shared" si="143"/>
        <v>0</v>
      </c>
      <c r="S294" s="127" t="str">
        <f t="shared" si="162"/>
        <v>-</v>
      </c>
      <c r="T294" s="108">
        <f t="shared" si="144"/>
        <v>0</v>
      </c>
      <c r="U294" s="354"/>
      <c r="V294" s="63"/>
      <c r="W294" s="351"/>
      <c r="X294" s="63"/>
    </row>
    <row r="295" spans="1:24" s="64" customFormat="1" ht="106.5" hidden="1" customHeight="1" outlineLevel="1" x14ac:dyDescent="0.25">
      <c r="A295" s="111" t="s">
        <v>119</v>
      </c>
      <c r="B295" s="132" t="s">
        <v>97</v>
      </c>
      <c r="C295" s="108">
        <f t="shared" si="163"/>
        <v>58.2</v>
      </c>
      <c r="D295" s="126">
        <v>58.2</v>
      </c>
      <c r="E295" s="126">
        <v>0</v>
      </c>
      <c r="F295" s="126">
        <v>0</v>
      </c>
      <c r="G295" s="126">
        <v>0</v>
      </c>
      <c r="H295" s="126">
        <f t="shared" si="164"/>
        <v>58.2</v>
      </c>
      <c r="I295" s="126">
        <v>58.2</v>
      </c>
      <c r="J295" s="126">
        <v>0</v>
      </c>
      <c r="K295" s="126">
        <v>0</v>
      </c>
      <c r="L295" s="126">
        <v>0</v>
      </c>
      <c r="M295" s="108">
        <f t="shared" si="159"/>
        <v>100</v>
      </c>
      <c r="N295" s="108">
        <f t="shared" si="141"/>
        <v>0</v>
      </c>
      <c r="O295" s="127">
        <f t="shared" si="160"/>
        <v>100</v>
      </c>
      <c r="P295" s="127">
        <f t="shared" si="142"/>
        <v>0</v>
      </c>
      <c r="Q295" s="127" t="str">
        <f t="shared" si="161"/>
        <v>-</v>
      </c>
      <c r="R295" s="127">
        <f t="shared" si="143"/>
        <v>0</v>
      </c>
      <c r="S295" s="127" t="str">
        <f t="shared" si="162"/>
        <v>-</v>
      </c>
      <c r="T295" s="108">
        <f t="shared" si="144"/>
        <v>0</v>
      </c>
      <c r="U295" s="354"/>
      <c r="V295" s="63"/>
      <c r="W295" s="351"/>
      <c r="X295" s="63"/>
    </row>
    <row r="296" spans="1:24" s="63" customFormat="1" ht="51" hidden="1" customHeight="1" outlineLevel="1" collapsed="1" x14ac:dyDescent="0.25">
      <c r="A296" s="133">
        <v>4</v>
      </c>
      <c r="B296" s="134" t="s">
        <v>796</v>
      </c>
      <c r="C296" s="135">
        <f>SUM(D296:F296)</f>
        <v>931.5</v>
      </c>
      <c r="D296" s="136">
        <f>D297</f>
        <v>391.5</v>
      </c>
      <c r="E296" s="136">
        <f t="shared" ref="E296:L296" si="167">E297</f>
        <v>540</v>
      </c>
      <c r="F296" s="136">
        <f t="shared" si="167"/>
        <v>0</v>
      </c>
      <c r="G296" s="136">
        <f t="shared" si="167"/>
        <v>0</v>
      </c>
      <c r="H296" s="136">
        <f>SUM(I296:K296)</f>
        <v>931.5</v>
      </c>
      <c r="I296" s="136">
        <f t="shared" si="167"/>
        <v>391.5</v>
      </c>
      <c r="J296" s="136">
        <f t="shared" si="167"/>
        <v>540</v>
      </c>
      <c r="K296" s="136">
        <f t="shared" si="167"/>
        <v>0</v>
      </c>
      <c r="L296" s="136">
        <f t="shared" si="167"/>
        <v>0</v>
      </c>
      <c r="M296" s="135">
        <f t="shared" si="159"/>
        <v>100</v>
      </c>
      <c r="N296" s="135">
        <f t="shared" si="141"/>
        <v>0</v>
      </c>
      <c r="O296" s="137">
        <f t="shared" si="160"/>
        <v>100</v>
      </c>
      <c r="P296" s="137">
        <f t="shared" si="142"/>
        <v>0</v>
      </c>
      <c r="Q296" s="137">
        <f t="shared" si="161"/>
        <v>100</v>
      </c>
      <c r="R296" s="137">
        <f t="shared" si="143"/>
        <v>0</v>
      </c>
      <c r="S296" s="137" t="str">
        <f t="shared" si="162"/>
        <v>-</v>
      </c>
      <c r="T296" s="135">
        <f t="shared" si="144"/>
        <v>0</v>
      </c>
      <c r="U296" s="354"/>
      <c r="W296" s="351"/>
    </row>
    <row r="297" spans="1:24" s="63" customFormat="1" ht="103.5" hidden="1" customHeight="1" outlineLevel="1" x14ac:dyDescent="0.25">
      <c r="A297" s="133" t="s">
        <v>127</v>
      </c>
      <c r="B297" s="138" t="s">
        <v>797</v>
      </c>
      <c r="C297" s="135">
        <f t="shared" si="163"/>
        <v>931.5</v>
      </c>
      <c r="D297" s="136">
        <f>216.49926+150+25</f>
        <v>391.5</v>
      </c>
      <c r="E297" s="136">
        <v>540</v>
      </c>
      <c r="F297" s="136">
        <v>0</v>
      </c>
      <c r="G297" s="136">
        <v>0</v>
      </c>
      <c r="H297" s="136">
        <f t="shared" si="164"/>
        <v>931.5</v>
      </c>
      <c r="I297" s="136">
        <v>391.5</v>
      </c>
      <c r="J297" s="136">
        <v>540</v>
      </c>
      <c r="K297" s="136">
        <v>0</v>
      </c>
      <c r="L297" s="136">
        <v>0</v>
      </c>
      <c r="M297" s="135">
        <f t="shared" si="159"/>
        <v>100</v>
      </c>
      <c r="N297" s="135">
        <f t="shared" si="141"/>
        <v>0</v>
      </c>
      <c r="O297" s="137">
        <f t="shared" si="160"/>
        <v>100</v>
      </c>
      <c r="P297" s="137">
        <f t="shared" si="142"/>
        <v>0</v>
      </c>
      <c r="Q297" s="137">
        <f t="shared" si="161"/>
        <v>100</v>
      </c>
      <c r="R297" s="137">
        <f t="shared" si="143"/>
        <v>0</v>
      </c>
      <c r="S297" s="137" t="str">
        <f t="shared" si="162"/>
        <v>-</v>
      </c>
      <c r="T297" s="135">
        <f t="shared" si="144"/>
        <v>0</v>
      </c>
      <c r="U297" s="354"/>
      <c r="W297" s="351"/>
    </row>
    <row r="298" spans="1:24" s="105" customFormat="1" ht="49.5" customHeight="1" collapsed="1" x14ac:dyDescent="0.25">
      <c r="A298" s="102">
        <v>16</v>
      </c>
      <c r="B298" s="139" t="s">
        <v>798</v>
      </c>
      <c r="C298" s="104">
        <f t="shared" ref="C298:C306" si="168">SUM(D298:F298)</f>
        <v>88605.6</v>
      </c>
      <c r="D298" s="104">
        <f>D299+D302+D303</f>
        <v>75205.600000000006</v>
      </c>
      <c r="E298" s="104">
        <f>E299+E302+E303</f>
        <v>13400</v>
      </c>
      <c r="F298" s="104">
        <f>F299+F302+F303</f>
        <v>0</v>
      </c>
      <c r="G298" s="104">
        <f>SUM(G299:G303)</f>
        <v>0</v>
      </c>
      <c r="H298" s="104">
        <f t="shared" ref="H298:H305" si="169">SUM(I298:K298)</f>
        <v>87255</v>
      </c>
      <c r="I298" s="104">
        <f>I299+I302+I303</f>
        <v>73855</v>
      </c>
      <c r="J298" s="104">
        <f>J299+J302+J303</f>
        <v>13400</v>
      </c>
      <c r="K298" s="104">
        <f>K299+K302+K303</f>
        <v>0</v>
      </c>
      <c r="L298" s="104">
        <f>SUM(L299:L303)</f>
        <v>0</v>
      </c>
      <c r="M298" s="104">
        <f t="shared" si="159"/>
        <v>98.5</v>
      </c>
      <c r="N298" s="104">
        <f t="shared" si="141"/>
        <v>1350.6</v>
      </c>
      <c r="O298" s="104">
        <f t="shared" si="160"/>
        <v>98.2</v>
      </c>
      <c r="P298" s="104">
        <f t="shared" si="142"/>
        <v>1350.6</v>
      </c>
      <c r="Q298" s="104">
        <f t="shared" si="161"/>
        <v>100</v>
      </c>
      <c r="R298" s="104">
        <f t="shared" si="143"/>
        <v>0</v>
      </c>
      <c r="S298" s="104" t="str">
        <f t="shared" si="162"/>
        <v>-</v>
      </c>
      <c r="T298" s="104">
        <f t="shared" si="144"/>
        <v>0</v>
      </c>
      <c r="U298" s="357"/>
      <c r="W298" s="351"/>
    </row>
    <row r="299" spans="1:24" s="64" customFormat="1" ht="50.25" hidden="1" customHeight="1" outlineLevel="1" collapsed="1" x14ac:dyDescent="0.25">
      <c r="A299" s="140" t="s">
        <v>25</v>
      </c>
      <c r="B299" s="141" t="s">
        <v>799</v>
      </c>
      <c r="C299" s="108">
        <f t="shared" si="168"/>
        <v>63828.3</v>
      </c>
      <c r="D299" s="108">
        <f>D300+D301</f>
        <v>50428.3</v>
      </c>
      <c r="E299" s="108">
        <f>E300+E301</f>
        <v>13400</v>
      </c>
      <c r="F299" s="108">
        <f>F300+F301</f>
        <v>0</v>
      </c>
      <c r="G299" s="108">
        <v>0</v>
      </c>
      <c r="H299" s="108">
        <f t="shared" si="169"/>
        <v>63173</v>
      </c>
      <c r="I299" s="108">
        <f>I300+I301</f>
        <v>49773</v>
      </c>
      <c r="J299" s="108">
        <f>J300+J301</f>
        <v>13400</v>
      </c>
      <c r="K299" s="108">
        <f>K300+K301</f>
        <v>0</v>
      </c>
      <c r="L299" s="108">
        <v>0</v>
      </c>
      <c r="M299" s="108">
        <f t="shared" si="159"/>
        <v>99</v>
      </c>
      <c r="N299" s="108">
        <f t="shared" si="141"/>
        <v>655.29999999999995</v>
      </c>
      <c r="O299" s="108">
        <f t="shared" si="160"/>
        <v>98.7</v>
      </c>
      <c r="P299" s="108">
        <f t="shared" si="142"/>
        <v>655.29999999999995</v>
      </c>
      <c r="Q299" s="108">
        <f>IFERROR(J299/E299*100,"-")</f>
        <v>100</v>
      </c>
      <c r="R299" s="108">
        <f t="shared" si="143"/>
        <v>0</v>
      </c>
      <c r="S299" s="108" t="str">
        <f t="shared" si="162"/>
        <v>-</v>
      </c>
      <c r="T299" s="108">
        <f t="shared" si="144"/>
        <v>0</v>
      </c>
      <c r="U299" s="354"/>
      <c r="V299" s="63"/>
      <c r="W299" s="351"/>
      <c r="X299" s="63"/>
    </row>
    <row r="300" spans="1:24" s="64" customFormat="1" ht="38.25" hidden="1" customHeight="1" outlineLevel="1" x14ac:dyDescent="0.25">
      <c r="A300" s="140" t="s">
        <v>103</v>
      </c>
      <c r="B300" s="142" t="s">
        <v>83</v>
      </c>
      <c r="C300" s="108">
        <f>SUM(D300:F300)</f>
        <v>59575.4</v>
      </c>
      <c r="D300" s="108">
        <v>46175.4</v>
      </c>
      <c r="E300" s="108">
        <v>13400</v>
      </c>
      <c r="F300" s="108">
        <v>0</v>
      </c>
      <c r="G300" s="108">
        <v>0</v>
      </c>
      <c r="H300" s="108">
        <f t="shared" si="169"/>
        <v>59003.199999999997</v>
      </c>
      <c r="I300" s="108">
        <v>45603.199999999997</v>
      </c>
      <c r="J300" s="108">
        <v>13400</v>
      </c>
      <c r="K300" s="108">
        <v>0</v>
      </c>
      <c r="L300" s="108">
        <v>0</v>
      </c>
      <c r="M300" s="108">
        <f t="shared" si="159"/>
        <v>99</v>
      </c>
      <c r="N300" s="108">
        <f t="shared" si="141"/>
        <v>572.20000000000005</v>
      </c>
      <c r="O300" s="108">
        <f t="shared" si="160"/>
        <v>98.8</v>
      </c>
      <c r="P300" s="108">
        <f t="shared" si="142"/>
        <v>572.20000000000005</v>
      </c>
      <c r="Q300" s="108">
        <f>IFERROR(J300/E300*100,"-")</f>
        <v>100</v>
      </c>
      <c r="R300" s="108">
        <f t="shared" si="143"/>
        <v>0</v>
      </c>
      <c r="S300" s="108" t="str">
        <f t="shared" si="162"/>
        <v>-</v>
      </c>
      <c r="T300" s="108">
        <f t="shared" si="144"/>
        <v>0</v>
      </c>
      <c r="U300" s="354"/>
      <c r="V300" s="63"/>
      <c r="W300" s="351"/>
      <c r="X300" s="63"/>
    </row>
    <row r="301" spans="1:24" s="63" customFormat="1" ht="42.75" hidden="1" customHeight="1" outlineLevel="1" x14ac:dyDescent="0.25">
      <c r="A301" s="133" t="s">
        <v>104</v>
      </c>
      <c r="B301" s="272" t="s">
        <v>10</v>
      </c>
      <c r="C301" s="135">
        <f t="shared" si="168"/>
        <v>4252.8999999999996</v>
      </c>
      <c r="D301" s="135">
        <v>4252.8999999999996</v>
      </c>
      <c r="E301" s="135">
        <v>0</v>
      </c>
      <c r="F301" s="135">
        <v>0</v>
      </c>
      <c r="G301" s="135">
        <v>0</v>
      </c>
      <c r="H301" s="135">
        <f t="shared" si="169"/>
        <v>4169.8</v>
      </c>
      <c r="I301" s="135">
        <v>4169.8</v>
      </c>
      <c r="J301" s="135">
        <v>0</v>
      </c>
      <c r="K301" s="135">
        <v>0</v>
      </c>
      <c r="L301" s="135">
        <v>0</v>
      </c>
      <c r="M301" s="135">
        <f t="shared" si="159"/>
        <v>98</v>
      </c>
      <c r="N301" s="135">
        <f t="shared" si="141"/>
        <v>83.1</v>
      </c>
      <c r="O301" s="135">
        <f t="shared" si="160"/>
        <v>98</v>
      </c>
      <c r="P301" s="135">
        <f t="shared" si="142"/>
        <v>83.1</v>
      </c>
      <c r="Q301" s="135" t="str">
        <f t="shared" si="161"/>
        <v>-</v>
      </c>
      <c r="R301" s="135">
        <f t="shared" si="143"/>
        <v>0</v>
      </c>
      <c r="S301" s="135" t="str">
        <f t="shared" si="162"/>
        <v>-</v>
      </c>
      <c r="T301" s="135">
        <f t="shared" si="144"/>
        <v>0</v>
      </c>
      <c r="U301" s="354"/>
      <c r="W301" s="364"/>
    </row>
    <row r="302" spans="1:24" s="64" customFormat="1" ht="57" hidden="1" customHeight="1" outlineLevel="1" x14ac:dyDescent="0.25">
      <c r="A302" s="140" t="s">
        <v>26</v>
      </c>
      <c r="B302" s="141" t="s">
        <v>800</v>
      </c>
      <c r="C302" s="108">
        <f t="shared" si="168"/>
        <v>275</v>
      </c>
      <c r="D302" s="108">
        <v>275</v>
      </c>
      <c r="E302" s="108">
        <v>0</v>
      </c>
      <c r="F302" s="108">
        <v>0</v>
      </c>
      <c r="G302" s="108"/>
      <c r="H302" s="108">
        <f t="shared" si="169"/>
        <v>175</v>
      </c>
      <c r="I302" s="108">
        <v>175</v>
      </c>
      <c r="J302" s="108">
        <v>0</v>
      </c>
      <c r="K302" s="108">
        <v>0</v>
      </c>
      <c r="L302" s="108"/>
      <c r="M302" s="108">
        <f t="shared" si="159"/>
        <v>63.6</v>
      </c>
      <c r="N302" s="108">
        <f t="shared" si="141"/>
        <v>100</v>
      </c>
      <c r="O302" s="108">
        <f t="shared" si="160"/>
        <v>63.6</v>
      </c>
      <c r="P302" s="108">
        <f t="shared" si="142"/>
        <v>100</v>
      </c>
      <c r="Q302" s="108" t="str">
        <f t="shared" si="161"/>
        <v>-</v>
      </c>
      <c r="R302" s="108">
        <f t="shared" si="143"/>
        <v>0</v>
      </c>
      <c r="S302" s="108" t="str">
        <f t="shared" si="162"/>
        <v>-</v>
      </c>
      <c r="T302" s="108">
        <f t="shared" si="144"/>
        <v>0</v>
      </c>
      <c r="U302" s="354"/>
      <c r="V302" s="63"/>
      <c r="W302" s="351"/>
      <c r="X302" s="63"/>
    </row>
    <row r="303" spans="1:24" s="63" customFormat="1" ht="46.5" hidden="1" customHeight="1" outlineLevel="1" x14ac:dyDescent="0.25">
      <c r="A303" s="133" t="s">
        <v>27</v>
      </c>
      <c r="B303" s="143" t="s">
        <v>801</v>
      </c>
      <c r="C303" s="135">
        <f t="shared" si="168"/>
        <v>24502.3</v>
      </c>
      <c r="D303" s="135">
        <v>24502.3</v>
      </c>
      <c r="E303" s="135">
        <v>0</v>
      </c>
      <c r="F303" s="135"/>
      <c r="G303" s="135">
        <v>0</v>
      </c>
      <c r="H303" s="135">
        <f t="shared" si="169"/>
        <v>23907</v>
      </c>
      <c r="I303" s="135">
        <v>23907</v>
      </c>
      <c r="J303" s="135">
        <v>0</v>
      </c>
      <c r="K303" s="135"/>
      <c r="L303" s="135">
        <v>0</v>
      </c>
      <c r="M303" s="135">
        <f t="shared" si="159"/>
        <v>97.6</v>
      </c>
      <c r="N303" s="135">
        <f t="shared" si="141"/>
        <v>595.29999999999995</v>
      </c>
      <c r="O303" s="135">
        <f t="shared" si="160"/>
        <v>97.6</v>
      </c>
      <c r="P303" s="135">
        <f t="shared" si="142"/>
        <v>595.29999999999995</v>
      </c>
      <c r="Q303" s="135" t="str">
        <f t="shared" si="161"/>
        <v>-</v>
      </c>
      <c r="R303" s="135">
        <f t="shared" si="143"/>
        <v>0</v>
      </c>
      <c r="S303" s="135" t="str">
        <f t="shared" si="162"/>
        <v>-</v>
      </c>
      <c r="T303" s="135">
        <f t="shared" si="144"/>
        <v>0</v>
      </c>
      <c r="U303" s="354"/>
      <c r="W303" s="351"/>
    </row>
    <row r="304" spans="1:24" s="56" customFormat="1" ht="46.5" customHeight="1" collapsed="1" x14ac:dyDescent="0.25">
      <c r="A304" s="212">
        <v>17</v>
      </c>
      <c r="B304" s="213" t="s">
        <v>802</v>
      </c>
      <c r="C304" s="214">
        <f t="shared" si="168"/>
        <v>28348.2</v>
      </c>
      <c r="D304" s="214">
        <f>D305</f>
        <v>1633.1</v>
      </c>
      <c r="E304" s="214">
        <f>E305</f>
        <v>26715.1</v>
      </c>
      <c r="F304" s="214">
        <f>F305</f>
        <v>0</v>
      </c>
      <c r="G304" s="214">
        <f>G305</f>
        <v>0</v>
      </c>
      <c r="H304" s="214">
        <f t="shared" si="169"/>
        <v>28348.2</v>
      </c>
      <c r="I304" s="214">
        <f>I305</f>
        <v>1633.1</v>
      </c>
      <c r="J304" s="214">
        <f>J305</f>
        <v>26715.1</v>
      </c>
      <c r="K304" s="214">
        <f>K305</f>
        <v>0</v>
      </c>
      <c r="L304" s="214">
        <f>L305</f>
        <v>0</v>
      </c>
      <c r="M304" s="214">
        <f t="shared" si="159"/>
        <v>100</v>
      </c>
      <c r="N304" s="214">
        <f t="shared" si="141"/>
        <v>0</v>
      </c>
      <c r="O304" s="214">
        <f t="shared" si="160"/>
        <v>100</v>
      </c>
      <c r="P304" s="214">
        <f t="shared" si="142"/>
        <v>0</v>
      </c>
      <c r="Q304" s="214">
        <f t="shared" si="161"/>
        <v>100</v>
      </c>
      <c r="R304" s="214">
        <f t="shared" si="143"/>
        <v>0</v>
      </c>
      <c r="S304" s="214" t="str">
        <f t="shared" si="162"/>
        <v>-</v>
      </c>
      <c r="T304" s="214">
        <f t="shared" si="144"/>
        <v>0</v>
      </c>
      <c r="U304" s="361"/>
      <c r="W304" s="351"/>
    </row>
    <row r="305" spans="1:24" s="67" customFormat="1" ht="58.5" hidden="1" customHeight="1" outlineLevel="1" x14ac:dyDescent="0.25">
      <c r="A305" s="111" t="s">
        <v>25</v>
      </c>
      <c r="B305" s="144" t="s">
        <v>803</v>
      </c>
      <c r="C305" s="108">
        <f t="shared" si="168"/>
        <v>28348.2</v>
      </c>
      <c r="D305" s="108">
        <v>1633.1</v>
      </c>
      <c r="E305" s="108">
        <v>26715.1</v>
      </c>
      <c r="F305" s="108">
        <v>0</v>
      </c>
      <c r="G305" s="108"/>
      <c r="H305" s="108">
        <f t="shared" si="169"/>
        <v>28348.2</v>
      </c>
      <c r="I305" s="108">
        <v>1633.1</v>
      </c>
      <c r="J305" s="108">
        <v>26715.1</v>
      </c>
      <c r="K305" s="108">
        <v>0</v>
      </c>
      <c r="L305" s="108"/>
      <c r="M305" s="108">
        <f t="shared" si="159"/>
        <v>100</v>
      </c>
      <c r="N305" s="108">
        <f t="shared" si="141"/>
        <v>0</v>
      </c>
      <c r="O305" s="108">
        <f t="shared" si="160"/>
        <v>100</v>
      </c>
      <c r="P305" s="108">
        <f t="shared" si="142"/>
        <v>0</v>
      </c>
      <c r="Q305" s="108">
        <f t="shared" si="161"/>
        <v>100</v>
      </c>
      <c r="R305" s="108">
        <f t="shared" si="143"/>
        <v>0</v>
      </c>
      <c r="S305" s="108" t="str">
        <f t="shared" si="162"/>
        <v>-</v>
      </c>
      <c r="T305" s="108">
        <f t="shared" si="144"/>
        <v>0</v>
      </c>
      <c r="U305" s="54"/>
      <c r="V305" s="66"/>
      <c r="W305" s="351"/>
      <c r="X305" s="66"/>
    </row>
    <row r="306" spans="1:24" s="105" customFormat="1" ht="51.75" customHeight="1" x14ac:dyDescent="0.25">
      <c r="A306" s="102">
        <v>18</v>
      </c>
      <c r="B306" s="139" t="s">
        <v>804</v>
      </c>
      <c r="C306" s="104">
        <f t="shared" si="168"/>
        <v>155841</v>
      </c>
      <c r="D306" s="104">
        <f>D307+D312+D318</f>
        <v>155841</v>
      </c>
      <c r="E306" s="104">
        <f t="shared" ref="E306:K306" si="170">E307+E312+E318</f>
        <v>0</v>
      </c>
      <c r="F306" s="104">
        <f t="shared" si="170"/>
        <v>0</v>
      </c>
      <c r="G306" s="104">
        <f t="shared" si="170"/>
        <v>0</v>
      </c>
      <c r="H306" s="104">
        <f t="shared" si="170"/>
        <v>153477.70000000001</v>
      </c>
      <c r="I306" s="104">
        <f>I307+I312+I318</f>
        <v>153477.70000000001</v>
      </c>
      <c r="J306" s="104">
        <f t="shared" si="170"/>
        <v>0</v>
      </c>
      <c r="K306" s="104">
        <f t="shared" si="170"/>
        <v>0</v>
      </c>
      <c r="L306" s="104">
        <f>L307+L312+L318</f>
        <v>0</v>
      </c>
      <c r="M306" s="104">
        <f>IFERROR(H306/C306*100,"-")</f>
        <v>98.5</v>
      </c>
      <c r="N306" s="104">
        <f t="shared" si="141"/>
        <v>2363.3000000000002</v>
      </c>
      <c r="O306" s="104">
        <f t="shared" si="160"/>
        <v>98.5</v>
      </c>
      <c r="P306" s="104">
        <f t="shared" si="142"/>
        <v>2363.3000000000002</v>
      </c>
      <c r="Q306" s="104" t="str">
        <f t="shared" si="161"/>
        <v>-</v>
      </c>
      <c r="R306" s="104">
        <f t="shared" si="143"/>
        <v>0</v>
      </c>
      <c r="S306" s="104" t="str">
        <f t="shared" si="162"/>
        <v>-</v>
      </c>
      <c r="T306" s="104">
        <f t="shared" si="144"/>
        <v>0</v>
      </c>
      <c r="U306" s="357"/>
      <c r="W306" s="351"/>
    </row>
    <row r="307" spans="1:24" s="199" customFormat="1" ht="47.25" outlineLevel="1" collapsed="1" x14ac:dyDescent="0.25">
      <c r="A307" s="197"/>
      <c r="B307" s="153" t="s">
        <v>805</v>
      </c>
      <c r="C307" s="154">
        <f>SUM(D307:F307)</f>
        <v>37309.699999999997</v>
      </c>
      <c r="D307" s="198">
        <f>D308</f>
        <v>37309.699999999997</v>
      </c>
      <c r="E307" s="198">
        <f t="shared" ref="E307:L307" si="171">E308</f>
        <v>0</v>
      </c>
      <c r="F307" s="198">
        <f t="shared" si="171"/>
        <v>0</v>
      </c>
      <c r="G307" s="198">
        <f t="shared" si="171"/>
        <v>0</v>
      </c>
      <c r="H307" s="198">
        <f>SUM(I307:K307)</f>
        <v>37309.699999999997</v>
      </c>
      <c r="I307" s="198">
        <f t="shared" si="171"/>
        <v>37309.699999999997</v>
      </c>
      <c r="J307" s="198">
        <f t="shared" si="171"/>
        <v>0</v>
      </c>
      <c r="K307" s="198">
        <f t="shared" si="171"/>
        <v>0</v>
      </c>
      <c r="L307" s="198">
        <f t="shared" si="171"/>
        <v>0</v>
      </c>
      <c r="M307" s="154">
        <f t="shared" ref="M307:M321" si="172">IFERROR(H307/C307*100,"-")</f>
        <v>100</v>
      </c>
      <c r="N307" s="154">
        <f t="shared" si="141"/>
        <v>0</v>
      </c>
      <c r="O307" s="154">
        <f t="shared" si="160"/>
        <v>100</v>
      </c>
      <c r="P307" s="154">
        <f t="shared" si="142"/>
        <v>0</v>
      </c>
      <c r="Q307" s="154" t="str">
        <f t="shared" si="161"/>
        <v>-</v>
      </c>
      <c r="R307" s="154">
        <f t="shared" si="143"/>
        <v>0</v>
      </c>
      <c r="S307" s="154" t="str">
        <f t="shared" si="162"/>
        <v>-</v>
      </c>
      <c r="T307" s="154">
        <f t="shared" si="144"/>
        <v>0</v>
      </c>
      <c r="U307" s="359"/>
      <c r="W307" s="351"/>
    </row>
    <row r="308" spans="1:24" s="64" customFormat="1" ht="69.75" hidden="1" customHeight="1" outlineLevel="2" collapsed="1" x14ac:dyDescent="0.25">
      <c r="A308" s="111" t="s">
        <v>103</v>
      </c>
      <c r="B308" s="200" t="s">
        <v>566</v>
      </c>
      <c r="C308" s="126">
        <f t="shared" ref="C308:C321" si="173">SUM(D308:F308)</f>
        <v>37309.699999999997</v>
      </c>
      <c r="D308" s="126">
        <f>D309+D310+D311</f>
        <v>37309.699999999997</v>
      </c>
      <c r="E308" s="126">
        <f t="shared" ref="E308:L308" si="174">E309+E310+E311</f>
        <v>0</v>
      </c>
      <c r="F308" s="126">
        <f t="shared" si="174"/>
        <v>0</v>
      </c>
      <c r="G308" s="126">
        <f t="shared" si="174"/>
        <v>0</v>
      </c>
      <c r="H308" s="126">
        <f t="shared" ref="H308:H321" si="175">SUM(I308:K308)</f>
        <v>37309.699999999997</v>
      </c>
      <c r="I308" s="126">
        <f t="shared" si="174"/>
        <v>37309.699999999997</v>
      </c>
      <c r="J308" s="126">
        <f t="shared" si="174"/>
        <v>0</v>
      </c>
      <c r="K308" s="126">
        <f t="shared" si="174"/>
        <v>0</v>
      </c>
      <c r="L308" s="126">
        <f t="shared" si="174"/>
        <v>0</v>
      </c>
      <c r="M308" s="165">
        <f t="shared" si="172"/>
        <v>100</v>
      </c>
      <c r="N308" s="165">
        <f t="shared" si="141"/>
        <v>0</v>
      </c>
      <c r="O308" s="165">
        <f t="shared" si="160"/>
        <v>100</v>
      </c>
      <c r="P308" s="165">
        <f t="shared" si="142"/>
        <v>0</v>
      </c>
      <c r="Q308" s="165" t="str">
        <f t="shared" si="161"/>
        <v>-</v>
      </c>
      <c r="R308" s="165">
        <f t="shared" si="143"/>
        <v>0</v>
      </c>
      <c r="S308" s="165" t="str">
        <f t="shared" si="162"/>
        <v>-</v>
      </c>
      <c r="T308" s="165">
        <f t="shared" si="144"/>
        <v>0</v>
      </c>
      <c r="U308" s="354"/>
      <c r="V308" s="63"/>
      <c r="W308" s="351"/>
      <c r="X308" s="63"/>
    </row>
    <row r="309" spans="1:24" s="64" customFormat="1" ht="41.25" hidden="1" customHeight="1" outlineLevel="2" x14ac:dyDescent="0.25">
      <c r="A309" s="111" t="s">
        <v>193</v>
      </c>
      <c r="B309" s="128" t="s">
        <v>319</v>
      </c>
      <c r="C309" s="126">
        <f t="shared" si="173"/>
        <v>0</v>
      </c>
      <c r="D309" s="126">
        <v>0</v>
      </c>
      <c r="E309" s="126">
        <v>0</v>
      </c>
      <c r="F309" s="126">
        <v>0</v>
      </c>
      <c r="G309" s="126">
        <v>0</v>
      </c>
      <c r="H309" s="126">
        <f t="shared" si="175"/>
        <v>0</v>
      </c>
      <c r="I309" s="126">
        <v>0</v>
      </c>
      <c r="J309" s="126">
        <v>0</v>
      </c>
      <c r="K309" s="126">
        <v>0</v>
      </c>
      <c r="L309" s="126">
        <v>0</v>
      </c>
      <c r="M309" s="165" t="str">
        <f t="shared" si="172"/>
        <v>-</v>
      </c>
      <c r="N309" s="165">
        <f t="shared" si="141"/>
        <v>0</v>
      </c>
      <c r="O309" s="165" t="str">
        <f t="shared" si="160"/>
        <v>-</v>
      </c>
      <c r="P309" s="165">
        <f t="shared" si="142"/>
        <v>0</v>
      </c>
      <c r="Q309" s="165" t="str">
        <f t="shared" si="161"/>
        <v>-</v>
      </c>
      <c r="R309" s="165">
        <f t="shared" si="143"/>
        <v>0</v>
      </c>
      <c r="S309" s="165" t="str">
        <f t="shared" si="162"/>
        <v>-</v>
      </c>
      <c r="T309" s="165">
        <f t="shared" si="144"/>
        <v>0</v>
      </c>
      <c r="U309" s="354"/>
      <c r="V309" s="63"/>
      <c r="W309" s="351"/>
      <c r="X309" s="63"/>
    </row>
    <row r="310" spans="1:24" s="64" customFormat="1" ht="39.75" hidden="1" customHeight="1" outlineLevel="2" x14ac:dyDescent="0.25">
      <c r="A310" s="111" t="s">
        <v>194</v>
      </c>
      <c r="B310" s="128" t="s">
        <v>320</v>
      </c>
      <c r="C310" s="126">
        <f t="shared" si="173"/>
        <v>0</v>
      </c>
      <c r="D310" s="126">
        <v>0</v>
      </c>
      <c r="E310" s="126">
        <v>0</v>
      </c>
      <c r="F310" s="126">
        <v>0</v>
      </c>
      <c r="G310" s="126">
        <v>0</v>
      </c>
      <c r="H310" s="126">
        <f t="shared" si="175"/>
        <v>0</v>
      </c>
      <c r="I310" s="126">
        <v>0</v>
      </c>
      <c r="J310" s="126">
        <v>0</v>
      </c>
      <c r="K310" s="126">
        <v>0</v>
      </c>
      <c r="L310" s="126">
        <v>0</v>
      </c>
      <c r="M310" s="165" t="str">
        <f t="shared" si="172"/>
        <v>-</v>
      </c>
      <c r="N310" s="165">
        <f t="shared" si="141"/>
        <v>0</v>
      </c>
      <c r="O310" s="165" t="str">
        <f t="shared" si="160"/>
        <v>-</v>
      </c>
      <c r="P310" s="165">
        <f t="shared" si="142"/>
        <v>0</v>
      </c>
      <c r="Q310" s="165" t="str">
        <f t="shared" si="161"/>
        <v>-</v>
      </c>
      <c r="R310" s="165">
        <f t="shared" si="143"/>
        <v>0</v>
      </c>
      <c r="S310" s="165" t="str">
        <f t="shared" si="162"/>
        <v>-</v>
      </c>
      <c r="T310" s="165">
        <f t="shared" si="144"/>
        <v>0</v>
      </c>
      <c r="U310" s="354"/>
      <c r="V310" s="63"/>
      <c r="W310" s="351"/>
      <c r="X310" s="63"/>
    </row>
    <row r="311" spans="1:24" s="64" customFormat="1" ht="42.75" hidden="1" customHeight="1" outlineLevel="2" x14ac:dyDescent="0.25">
      <c r="A311" s="111" t="s">
        <v>195</v>
      </c>
      <c r="B311" s="128" t="s">
        <v>12</v>
      </c>
      <c r="C311" s="126">
        <f t="shared" si="173"/>
        <v>37309.699999999997</v>
      </c>
      <c r="D311" s="126">
        <v>37309.699999999997</v>
      </c>
      <c r="E311" s="126">
        <v>0</v>
      </c>
      <c r="F311" s="126">
        <v>0</v>
      </c>
      <c r="G311" s="126">
        <v>0</v>
      </c>
      <c r="H311" s="126">
        <f t="shared" si="175"/>
        <v>37309.699999999997</v>
      </c>
      <c r="I311" s="126">
        <v>37309.699999999997</v>
      </c>
      <c r="J311" s="126">
        <v>0</v>
      </c>
      <c r="K311" s="126">
        <v>0</v>
      </c>
      <c r="L311" s="126">
        <v>0</v>
      </c>
      <c r="M311" s="165">
        <f t="shared" si="172"/>
        <v>100</v>
      </c>
      <c r="N311" s="165">
        <f t="shared" si="141"/>
        <v>0</v>
      </c>
      <c r="O311" s="165">
        <f t="shared" si="160"/>
        <v>100</v>
      </c>
      <c r="P311" s="165">
        <f t="shared" si="142"/>
        <v>0</v>
      </c>
      <c r="Q311" s="165" t="str">
        <f t="shared" si="161"/>
        <v>-</v>
      </c>
      <c r="R311" s="165">
        <f t="shared" si="143"/>
        <v>0</v>
      </c>
      <c r="S311" s="165" t="str">
        <f t="shared" si="162"/>
        <v>-</v>
      </c>
      <c r="T311" s="165">
        <f t="shared" si="144"/>
        <v>0</v>
      </c>
      <c r="U311" s="354"/>
      <c r="V311" s="63"/>
      <c r="W311" s="351"/>
      <c r="X311" s="63"/>
    </row>
    <row r="312" spans="1:24" s="199" customFormat="1" ht="39.75" customHeight="1" outlineLevel="1" collapsed="1" x14ac:dyDescent="0.25">
      <c r="A312" s="197"/>
      <c r="B312" s="153" t="s">
        <v>806</v>
      </c>
      <c r="C312" s="154">
        <f t="shared" si="173"/>
        <v>66295.399999999994</v>
      </c>
      <c r="D312" s="198">
        <f>D313</f>
        <v>66295.399999999994</v>
      </c>
      <c r="E312" s="198">
        <f t="shared" ref="E312:L312" si="176">E313</f>
        <v>0</v>
      </c>
      <c r="F312" s="198">
        <f t="shared" si="176"/>
        <v>0</v>
      </c>
      <c r="G312" s="198">
        <f t="shared" si="176"/>
        <v>0</v>
      </c>
      <c r="H312" s="198">
        <f t="shared" si="175"/>
        <v>63932.1</v>
      </c>
      <c r="I312" s="198">
        <f t="shared" si="176"/>
        <v>63932.1</v>
      </c>
      <c r="J312" s="198">
        <f t="shared" si="176"/>
        <v>0</v>
      </c>
      <c r="K312" s="198">
        <f t="shared" si="176"/>
        <v>0</v>
      </c>
      <c r="L312" s="198">
        <f t="shared" si="176"/>
        <v>0</v>
      </c>
      <c r="M312" s="154">
        <f t="shared" si="172"/>
        <v>96.4</v>
      </c>
      <c r="N312" s="154">
        <f t="shared" si="141"/>
        <v>2363.3000000000002</v>
      </c>
      <c r="O312" s="154">
        <f t="shared" si="160"/>
        <v>96.4</v>
      </c>
      <c r="P312" s="154">
        <f t="shared" si="142"/>
        <v>2363.3000000000002</v>
      </c>
      <c r="Q312" s="154" t="str">
        <f t="shared" si="161"/>
        <v>-</v>
      </c>
      <c r="R312" s="154">
        <f t="shared" si="143"/>
        <v>0</v>
      </c>
      <c r="S312" s="154" t="str">
        <f t="shared" si="162"/>
        <v>-</v>
      </c>
      <c r="T312" s="154">
        <f t="shared" si="144"/>
        <v>0</v>
      </c>
      <c r="U312" s="359"/>
      <c r="W312" s="351"/>
    </row>
    <row r="313" spans="1:24" s="64" customFormat="1" ht="72.75" hidden="1" customHeight="1" outlineLevel="2" collapsed="1" x14ac:dyDescent="0.25">
      <c r="A313" s="115" t="s">
        <v>113</v>
      </c>
      <c r="B313" s="125" t="s">
        <v>567</v>
      </c>
      <c r="C313" s="126">
        <f t="shared" si="173"/>
        <v>66295.399999999994</v>
      </c>
      <c r="D313" s="126">
        <f>D314+D315+D316+D317</f>
        <v>66295.399999999994</v>
      </c>
      <c r="E313" s="126">
        <f t="shared" ref="E313:L313" si="177">E314+E315+E316+E317</f>
        <v>0</v>
      </c>
      <c r="F313" s="126">
        <f t="shared" si="177"/>
        <v>0</v>
      </c>
      <c r="G313" s="126">
        <f t="shared" si="177"/>
        <v>0</v>
      </c>
      <c r="H313" s="126">
        <f t="shared" si="175"/>
        <v>63932.1</v>
      </c>
      <c r="I313" s="126">
        <f t="shared" si="177"/>
        <v>63932.1</v>
      </c>
      <c r="J313" s="126">
        <f t="shared" si="177"/>
        <v>0</v>
      </c>
      <c r="K313" s="126">
        <f t="shared" si="177"/>
        <v>0</v>
      </c>
      <c r="L313" s="126">
        <f t="shared" si="177"/>
        <v>0</v>
      </c>
      <c r="M313" s="108">
        <f t="shared" si="172"/>
        <v>96.4</v>
      </c>
      <c r="N313" s="108">
        <f t="shared" si="141"/>
        <v>2363.3000000000002</v>
      </c>
      <c r="O313" s="108">
        <f t="shared" si="160"/>
        <v>96.4</v>
      </c>
      <c r="P313" s="108">
        <f t="shared" si="142"/>
        <v>2363.3000000000002</v>
      </c>
      <c r="Q313" s="108" t="str">
        <f t="shared" si="161"/>
        <v>-</v>
      </c>
      <c r="R313" s="108">
        <f t="shared" si="143"/>
        <v>0</v>
      </c>
      <c r="S313" s="108" t="str">
        <f t="shared" si="162"/>
        <v>-</v>
      </c>
      <c r="T313" s="108">
        <f t="shared" si="144"/>
        <v>0</v>
      </c>
      <c r="U313" s="354"/>
      <c r="V313" s="63"/>
      <c r="W313" s="351"/>
      <c r="X313" s="63"/>
    </row>
    <row r="314" spans="1:24" s="64" customFormat="1" hidden="1" outlineLevel="2" x14ac:dyDescent="0.25">
      <c r="A314" s="201" t="s">
        <v>226</v>
      </c>
      <c r="B314" s="125" t="s">
        <v>321</v>
      </c>
      <c r="C314" s="126">
        <f t="shared" si="173"/>
        <v>35624</v>
      </c>
      <c r="D314" s="126">
        <v>35624</v>
      </c>
      <c r="E314" s="126">
        <v>0</v>
      </c>
      <c r="F314" s="126">
        <v>0</v>
      </c>
      <c r="G314" s="126">
        <v>0</v>
      </c>
      <c r="H314" s="126">
        <f t="shared" si="175"/>
        <v>34743</v>
      </c>
      <c r="I314" s="126">
        <v>34743</v>
      </c>
      <c r="J314" s="126">
        <v>0</v>
      </c>
      <c r="K314" s="126">
        <v>0</v>
      </c>
      <c r="L314" s="126">
        <v>0</v>
      </c>
      <c r="M314" s="108">
        <f t="shared" si="172"/>
        <v>97.5</v>
      </c>
      <c r="N314" s="108">
        <f t="shared" si="141"/>
        <v>881</v>
      </c>
      <c r="O314" s="108">
        <f t="shared" si="160"/>
        <v>97.5</v>
      </c>
      <c r="P314" s="108">
        <f t="shared" si="142"/>
        <v>881</v>
      </c>
      <c r="Q314" s="108" t="str">
        <f t="shared" si="161"/>
        <v>-</v>
      </c>
      <c r="R314" s="108">
        <f t="shared" si="143"/>
        <v>0</v>
      </c>
      <c r="S314" s="108" t="str">
        <f t="shared" si="162"/>
        <v>-</v>
      </c>
      <c r="T314" s="108">
        <f t="shared" si="144"/>
        <v>0</v>
      </c>
      <c r="U314" s="354"/>
      <c r="V314" s="63"/>
      <c r="W314" s="351"/>
      <c r="X314" s="63"/>
    </row>
    <row r="315" spans="1:24" s="64" customFormat="1" hidden="1" outlineLevel="2" x14ac:dyDescent="0.25">
      <c r="A315" s="201" t="s">
        <v>227</v>
      </c>
      <c r="B315" s="125" t="s">
        <v>322</v>
      </c>
      <c r="C315" s="126">
        <f t="shared" si="173"/>
        <v>24449</v>
      </c>
      <c r="D315" s="126">
        <v>24449</v>
      </c>
      <c r="E315" s="126">
        <v>0</v>
      </c>
      <c r="F315" s="126">
        <v>0</v>
      </c>
      <c r="G315" s="126">
        <v>0</v>
      </c>
      <c r="H315" s="126">
        <f t="shared" si="175"/>
        <v>23292.2</v>
      </c>
      <c r="I315" s="126">
        <v>23292.2</v>
      </c>
      <c r="J315" s="126">
        <v>0</v>
      </c>
      <c r="K315" s="126">
        <v>0</v>
      </c>
      <c r="L315" s="126">
        <v>0</v>
      </c>
      <c r="M315" s="108">
        <f t="shared" si="172"/>
        <v>95.3</v>
      </c>
      <c r="N315" s="108">
        <f t="shared" si="141"/>
        <v>1156.8</v>
      </c>
      <c r="O315" s="108">
        <f t="shared" si="160"/>
        <v>95.3</v>
      </c>
      <c r="P315" s="108">
        <f t="shared" si="142"/>
        <v>1156.8</v>
      </c>
      <c r="Q315" s="108" t="str">
        <f t="shared" si="161"/>
        <v>-</v>
      </c>
      <c r="R315" s="108">
        <f t="shared" si="143"/>
        <v>0</v>
      </c>
      <c r="S315" s="108" t="str">
        <f t="shared" si="162"/>
        <v>-</v>
      </c>
      <c r="T315" s="108">
        <f t="shared" si="144"/>
        <v>0</v>
      </c>
      <c r="U315" s="354"/>
      <c r="V315" s="63"/>
      <c r="W315" s="351"/>
      <c r="X315" s="63"/>
    </row>
    <row r="316" spans="1:24" s="64" customFormat="1" hidden="1" outlineLevel="2" x14ac:dyDescent="0.25">
      <c r="A316" s="201" t="s">
        <v>228</v>
      </c>
      <c r="B316" s="125" t="s">
        <v>323</v>
      </c>
      <c r="C316" s="126">
        <f t="shared" si="173"/>
        <v>4646.3999999999996</v>
      </c>
      <c r="D316" s="126">
        <v>4646.3999999999996</v>
      </c>
      <c r="E316" s="126">
        <v>0</v>
      </c>
      <c r="F316" s="126">
        <v>0</v>
      </c>
      <c r="G316" s="126">
        <v>0</v>
      </c>
      <c r="H316" s="126">
        <f t="shared" si="175"/>
        <v>4320.8999999999996</v>
      </c>
      <c r="I316" s="126">
        <v>4320.8999999999996</v>
      </c>
      <c r="J316" s="126">
        <v>0</v>
      </c>
      <c r="K316" s="126">
        <v>0</v>
      </c>
      <c r="L316" s="126">
        <v>0</v>
      </c>
      <c r="M316" s="108">
        <f t="shared" si="172"/>
        <v>93</v>
      </c>
      <c r="N316" s="108">
        <f t="shared" si="141"/>
        <v>325.5</v>
      </c>
      <c r="O316" s="108">
        <f t="shared" si="160"/>
        <v>93</v>
      </c>
      <c r="P316" s="108">
        <f t="shared" si="142"/>
        <v>325.5</v>
      </c>
      <c r="Q316" s="108" t="str">
        <f t="shared" si="161"/>
        <v>-</v>
      </c>
      <c r="R316" s="108">
        <f t="shared" si="143"/>
        <v>0</v>
      </c>
      <c r="S316" s="108" t="str">
        <f t="shared" si="162"/>
        <v>-</v>
      </c>
      <c r="T316" s="108">
        <f t="shared" si="144"/>
        <v>0</v>
      </c>
      <c r="U316" s="354"/>
      <c r="V316" s="63"/>
      <c r="W316" s="351"/>
      <c r="X316" s="63"/>
    </row>
    <row r="317" spans="1:24" s="64" customFormat="1" hidden="1" outlineLevel="2" x14ac:dyDescent="0.25">
      <c r="A317" s="201" t="s">
        <v>324</v>
      </c>
      <c r="B317" s="125" t="s">
        <v>84</v>
      </c>
      <c r="C317" s="126">
        <f t="shared" si="173"/>
        <v>1576</v>
      </c>
      <c r="D317" s="126">
        <v>1576</v>
      </c>
      <c r="E317" s="126">
        <v>0</v>
      </c>
      <c r="F317" s="126">
        <v>0</v>
      </c>
      <c r="G317" s="126">
        <v>0</v>
      </c>
      <c r="H317" s="126">
        <f t="shared" si="175"/>
        <v>1576</v>
      </c>
      <c r="I317" s="126">
        <v>1576</v>
      </c>
      <c r="J317" s="126">
        <v>0</v>
      </c>
      <c r="K317" s="126">
        <v>0</v>
      </c>
      <c r="L317" s="126">
        <v>0</v>
      </c>
      <c r="M317" s="108">
        <f t="shared" si="172"/>
        <v>100</v>
      </c>
      <c r="N317" s="108">
        <f t="shared" si="141"/>
        <v>0</v>
      </c>
      <c r="O317" s="108">
        <f t="shared" si="160"/>
        <v>100</v>
      </c>
      <c r="P317" s="108">
        <f t="shared" si="142"/>
        <v>0</v>
      </c>
      <c r="Q317" s="108" t="str">
        <f t="shared" si="161"/>
        <v>-</v>
      </c>
      <c r="R317" s="108">
        <f t="shared" si="143"/>
        <v>0</v>
      </c>
      <c r="S317" s="108" t="str">
        <f t="shared" si="162"/>
        <v>-</v>
      </c>
      <c r="T317" s="108">
        <f t="shared" si="144"/>
        <v>0</v>
      </c>
      <c r="U317" s="354"/>
      <c r="V317" s="63"/>
      <c r="W317" s="351"/>
      <c r="X317" s="63"/>
    </row>
    <row r="318" spans="1:24" s="199" customFormat="1" ht="45" customHeight="1" outlineLevel="1" collapsed="1" x14ac:dyDescent="0.25">
      <c r="A318" s="202"/>
      <c r="B318" s="153" t="s">
        <v>807</v>
      </c>
      <c r="C318" s="154">
        <f t="shared" si="173"/>
        <v>52235.9</v>
      </c>
      <c r="D318" s="198">
        <f>D319</f>
        <v>52235.9</v>
      </c>
      <c r="E318" s="198">
        <f>E319</f>
        <v>0</v>
      </c>
      <c r="F318" s="198">
        <f>F319</f>
        <v>0</v>
      </c>
      <c r="G318" s="198">
        <f>SUM(G319:G321)</f>
        <v>0</v>
      </c>
      <c r="H318" s="154">
        <f t="shared" si="175"/>
        <v>52235.9</v>
      </c>
      <c r="I318" s="198">
        <f>I319</f>
        <v>52235.9</v>
      </c>
      <c r="J318" s="198">
        <f>J319</f>
        <v>0</v>
      </c>
      <c r="K318" s="198">
        <f>K319</f>
        <v>0</v>
      </c>
      <c r="L318" s="198">
        <f>L319</f>
        <v>0</v>
      </c>
      <c r="M318" s="198">
        <f t="shared" si="172"/>
        <v>100</v>
      </c>
      <c r="N318" s="198">
        <f t="shared" si="141"/>
        <v>0</v>
      </c>
      <c r="O318" s="198">
        <f t="shared" si="160"/>
        <v>100</v>
      </c>
      <c r="P318" s="198">
        <f t="shared" si="142"/>
        <v>0</v>
      </c>
      <c r="Q318" s="198" t="str">
        <f t="shared" si="161"/>
        <v>-</v>
      </c>
      <c r="R318" s="198">
        <f t="shared" si="143"/>
        <v>0</v>
      </c>
      <c r="S318" s="198" t="str">
        <f t="shared" si="162"/>
        <v>-</v>
      </c>
      <c r="T318" s="198">
        <f t="shared" si="144"/>
        <v>0</v>
      </c>
      <c r="U318" s="359"/>
      <c r="W318" s="351"/>
    </row>
    <row r="319" spans="1:24" s="64" customFormat="1" ht="38.25" hidden="1" customHeight="1" outlineLevel="2" collapsed="1" x14ac:dyDescent="0.25">
      <c r="A319" s="203" t="s">
        <v>116</v>
      </c>
      <c r="B319" s="204" t="s">
        <v>568</v>
      </c>
      <c r="C319" s="108">
        <f t="shared" si="173"/>
        <v>52235.9</v>
      </c>
      <c r="D319" s="205">
        <f>D320+D321</f>
        <v>52235.9</v>
      </c>
      <c r="E319" s="205">
        <f t="shared" ref="E319:L319" si="178">E320+E321</f>
        <v>0</v>
      </c>
      <c r="F319" s="205">
        <f t="shared" si="178"/>
        <v>0</v>
      </c>
      <c r="G319" s="205">
        <f t="shared" si="178"/>
        <v>0</v>
      </c>
      <c r="H319" s="205">
        <f t="shared" si="175"/>
        <v>52235.9</v>
      </c>
      <c r="I319" s="205">
        <f t="shared" si="178"/>
        <v>52235.9</v>
      </c>
      <c r="J319" s="205">
        <f t="shared" si="178"/>
        <v>0</v>
      </c>
      <c r="K319" s="205">
        <f t="shared" si="178"/>
        <v>0</v>
      </c>
      <c r="L319" s="205">
        <f t="shared" si="178"/>
        <v>0</v>
      </c>
      <c r="M319" s="108">
        <f t="shared" si="172"/>
        <v>100</v>
      </c>
      <c r="N319" s="108">
        <f t="shared" si="141"/>
        <v>0</v>
      </c>
      <c r="O319" s="108">
        <f t="shared" si="160"/>
        <v>100</v>
      </c>
      <c r="P319" s="108">
        <f t="shared" si="142"/>
        <v>0</v>
      </c>
      <c r="Q319" s="108" t="str">
        <f t="shared" si="161"/>
        <v>-</v>
      </c>
      <c r="R319" s="108">
        <f t="shared" si="143"/>
        <v>0</v>
      </c>
      <c r="S319" s="108" t="str">
        <f t="shared" si="162"/>
        <v>-</v>
      </c>
      <c r="T319" s="108">
        <f t="shared" si="144"/>
        <v>0</v>
      </c>
      <c r="U319" s="354"/>
      <c r="V319" s="63"/>
      <c r="W319" s="351"/>
      <c r="X319" s="63"/>
    </row>
    <row r="320" spans="1:24" s="64" customFormat="1" ht="21" hidden="1" customHeight="1" outlineLevel="2" x14ac:dyDescent="0.25">
      <c r="A320" s="203" t="s">
        <v>325</v>
      </c>
      <c r="B320" s="204" t="s">
        <v>326</v>
      </c>
      <c r="C320" s="108">
        <f t="shared" si="173"/>
        <v>3820.8</v>
      </c>
      <c r="D320" s="205">
        <v>3820.8</v>
      </c>
      <c r="E320" s="205">
        <v>0</v>
      </c>
      <c r="F320" s="205">
        <v>0</v>
      </c>
      <c r="G320" s="205">
        <v>0</v>
      </c>
      <c r="H320" s="205">
        <f t="shared" si="175"/>
        <v>3820.8</v>
      </c>
      <c r="I320" s="205">
        <v>3820.8</v>
      </c>
      <c r="J320" s="205">
        <v>0</v>
      </c>
      <c r="K320" s="205">
        <v>0</v>
      </c>
      <c r="L320" s="205">
        <v>0</v>
      </c>
      <c r="M320" s="108">
        <f t="shared" si="172"/>
        <v>100</v>
      </c>
      <c r="N320" s="108">
        <f t="shared" si="141"/>
        <v>0</v>
      </c>
      <c r="O320" s="108">
        <f t="shared" si="160"/>
        <v>100</v>
      </c>
      <c r="P320" s="108">
        <f t="shared" si="142"/>
        <v>0</v>
      </c>
      <c r="Q320" s="108" t="str">
        <f t="shared" si="161"/>
        <v>-</v>
      </c>
      <c r="R320" s="108">
        <f t="shared" si="143"/>
        <v>0</v>
      </c>
      <c r="S320" s="108" t="str">
        <f t="shared" si="162"/>
        <v>-</v>
      </c>
      <c r="T320" s="108">
        <f t="shared" si="144"/>
        <v>0</v>
      </c>
      <c r="U320" s="354"/>
      <c r="V320" s="63"/>
      <c r="W320" s="351"/>
      <c r="X320" s="63"/>
    </row>
    <row r="321" spans="1:24" s="64" customFormat="1" ht="18.75" hidden="1" customHeight="1" outlineLevel="2" x14ac:dyDescent="0.25">
      <c r="A321" s="203" t="s">
        <v>327</v>
      </c>
      <c r="B321" s="204" t="s">
        <v>85</v>
      </c>
      <c r="C321" s="108">
        <f t="shared" si="173"/>
        <v>48415.1</v>
      </c>
      <c r="D321" s="205">
        <f>559.32+45950.5+1880.27+25</f>
        <v>48415.1</v>
      </c>
      <c r="E321" s="205">
        <v>0</v>
      </c>
      <c r="F321" s="205">
        <v>0</v>
      </c>
      <c r="G321" s="205">
        <v>0</v>
      </c>
      <c r="H321" s="205">
        <f t="shared" si="175"/>
        <v>48415.1</v>
      </c>
      <c r="I321" s="205">
        <f>559.32+45950.5+1880.268+25</f>
        <v>48415.1</v>
      </c>
      <c r="J321" s="205">
        <v>0</v>
      </c>
      <c r="K321" s="205">
        <v>0</v>
      </c>
      <c r="L321" s="205">
        <v>0</v>
      </c>
      <c r="M321" s="108">
        <f t="shared" si="172"/>
        <v>100</v>
      </c>
      <c r="N321" s="108">
        <f t="shared" si="141"/>
        <v>0</v>
      </c>
      <c r="O321" s="108">
        <f t="shared" si="160"/>
        <v>100</v>
      </c>
      <c r="P321" s="108">
        <f t="shared" si="142"/>
        <v>0</v>
      </c>
      <c r="Q321" s="108" t="str">
        <f t="shared" si="161"/>
        <v>-</v>
      </c>
      <c r="R321" s="108">
        <f t="shared" si="143"/>
        <v>0</v>
      </c>
      <c r="S321" s="108" t="str">
        <f t="shared" si="162"/>
        <v>-</v>
      </c>
      <c r="T321" s="108">
        <f t="shared" si="144"/>
        <v>0</v>
      </c>
      <c r="U321" s="354"/>
      <c r="V321" s="63"/>
      <c r="W321" s="351"/>
      <c r="X321" s="63"/>
    </row>
    <row r="322" spans="1:24" s="105" customFormat="1" ht="60.75" customHeight="1" x14ac:dyDescent="0.25">
      <c r="A322" s="102">
        <v>19</v>
      </c>
      <c r="B322" s="139" t="s">
        <v>808</v>
      </c>
      <c r="C322" s="104">
        <f>SUM(D322:F322)</f>
        <v>279135.2</v>
      </c>
      <c r="D322" s="104">
        <f>D323+D328</f>
        <v>125820.9</v>
      </c>
      <c r="E322" s="104">
        <f t="shared" ref="E322:L322" si="179">E323+E328</f>
        <v>150871.20000000001</v>
      </c>
      <c r="F322" s="104">
        <f t="shared" si="179"/>
        <v>2443.1</v>
      </c>
      <c r="G322" s="104">
        <f t="shared" si="179"/>
        <v>0</v>
      </c>
      <c r="H322" s="104">
        <f>SUM(I322:K322)</f>
        <v>263119.3</v>
      </c>
      <c r="I322" s="104">
        <f t="shared" si="179"/>
        <v>109805</v>
      </c>
      <c r="J322" s="104">
        <f t="shared" si="179"/>
        <v>150871.20000000001</v>
      </c>
      <c r="K322" s="104">
        <f t="shared" si="179"/>
        <v>2443.1</v>
      </c>
      <c r="L322" s="104">
        <f t="shared" si="179"/>
        <v>0</v>
      </c>
      <c r="M322" s="104">
        <f t="shared" si="159"/>
        <v>94.3</v>
      </c>
      <c r="N322" s="104">
        <f>C322-H322</f>
        <v>16015.9</v>
      </c>
      <c r="O322" s="104">
        <f t="shared" si="160"/>
        <v>87.3</v>
      </c>
      <c r="P322" s="104">
        <f t="shared" si="142"/>
        <v>16015.9</v>
      </c>
      <c r="Q322" s="104">
        <f t="shared" si="161"/>
        <v>100</v>
      </c>
      <c r="R322" s="104">
        <f t="shared" si="143"/>
        <v>0</v>
      </c>
      <c r="S322" s="104">
        <f t="shared" si="162"/>
        <v>100</v>
      </c>
      <c r="T322" s="104">
        <f t="shared" si="144"/>
        <v>0</v>
      </c>
      <c r="U322" s="357"/>
      <c r="W322" s="351"/>
    </row>
    <row r="323" spans="1:24" s="156" customFormat="1" ht="56.25" customHeight="1" outlineLevel="1" collapsed="1" x14ac:dyDescent="0.25">
      <c r="A323" s="181"/>
      <c r="B323" s="153" t="s">
        <v>809</v>
      </c>
      <c r="C323" s="154">
        <f>SUM(D323:F323)</f>
        <v>60032.3</v>
      </c>
      <c r="D323" s="154">
        <f>D324+D325+D326</f>
        <v>60032.3</v>
      </c>
      <c r="E323" s="154">
        <f t="shared" ref="E323:L323" si="180">E324+E325+E326</f>
        <v>0</v>
      </c>
      <c r="F323" s="154">
        <f t="shared" si="180"/>
        <v>0</v>
      </c>
      <c r="G323" s="154">
        <v>0</v>
      </c>
      <c r="H323" s="154">
        <f>SUM(I323:K323)</f>
        <v>46825.2</v>
      </c>
      <c r="I323" s="154">
        <f>I324+I325+I326</f>
        <v>46825.2</v>
      </c>
      <c r="J323" s="154">
        <f t="shared" si="180"/>
        <v>0</v>
      </c>
      <c r="K323" s="154">
        <f t="shared" si="180"/>
        <v>0</v>
      </c>
      <c r="L323" s="154">
        <f t="shared" si="180"/>
        <v>0</v>
      </c>
      <c r="M323" s="154">
        <f t="shared" si="159"/>
        <v>78</v>
      </c>
      <c r="N323" s="154">
        <f>C323-H323</f>
        <v>13207.1</v>
      </c>
      <c r="O323" s="154">
        <f t="shared" si="160"/>
        <v>78</v>
      </c>
      <c r="P323" s="154">
        <f t="shared" si="142"/>
        <v>13207.1</v>
      </c>
      <c r="Q323" s="154" t="str">
        <f t="shared" si="161"/>
        <v>-</v>
      </c>
      <c r="R323" s="154">
        <f t="shared" si="143"/>
        <v>0</v>
      </c>
      <c r="S323" s="154" t="str">
        <f t="shared" si="162"/>
        <v>-</v>
      </c>
      <c r="T323" s="154">
        <f t="shared" si="144"/>
        <v>0</v>
      </c>
      <c r="U323" s="353"/>
      <c r="W323" s="351"/>
    </row>
    <row r="324" spans="1:24" s="5" customFormat="1" ht="41.25" hidden="1" customHeight="1" outlineLevel="2" x14ac:dyDescent="0.25">
      <c r="A324" s="111" t="s">
        <v>103</v>
      </c>
      <c r="B324" s="107" t="s">
        <v>550</v>
      </c>
      <c r="C324" s="108">
        <f t="shared" ref="C324:C333" si="181">SUM(D324:F324)</f>
        <v>47227.8</v>
      </c>
      <c r="D324" s="126">
        <v>47227.8</v>
      </c>
      <c r="E324" s="126">
        <v>0</v>
      </c>
      <c r="F324" s="126">
        <v>0</v>
      </c>
      <c r="G324" s="165">
        <v>0</v>
      </c>
      <c r="H324" s="108">
        <f t="shared" ref="H324:H333" si="182">SUM(I324:K324)</f>
        <v>46655.199999999997</v>
      </c>
      <c r="I324" s="126">
        <v>46655.199999999997</v>
      </c>
      <c r="J324" s="126">
        <v>0</v>
      </c>
      <c r="K324" s="126">
        <v>0</v>
      </c>
      <c r="L324" s="126">
        <v>0</v>
      </c>
      <c r="M324" s="165">
        <f t="shared" si="159"/>
        <v>98.8</v>
      </c>
      <c r="N324" s="165">
        <f t="shared" ref="N324:N333" si="183">C324-H324</f>
        <v>572.6</v>
      </c>
      <c r="O324" s="165">
        <f t="shared" si="160"/>
        <v>98.8</v>
      </c>
      <c r="P324" s="165">
        <f t="shared" si="142"/>
        <v>572.6</v>
      </c>
      <c r="Q324" s="165" t="str">
        <f t="shared" si="161"/>
        <v>-</v>
      </c>
      <c r="R324" s="165">
        <f t="shared" si="143"/>
        <v>0</v>
      </c>
      <c r="S324" s="165" t="str">
        <f t="shared" si="162"/>
        <v>-</v>
      </c>
      <c r="T324" s="165">
        <f t="shared" si="144"/>
        <v>0</v>
      </c>
      <c r="U324" s="356"/>
      <c r="V324" s="149"/>
      <c r="W324" s="351"/>
      <c r="X324" s="149"/>
    </row>
    <row r="325" spans="1:24" s="5" customFormat="1" ht="45.75" hidden="1" customHeight="1" outlineLevel="2" x14ac:dyDescent="0.25">
      <c r="A325" s="111" t="s">
        <v>104</v>
      </c>
      <c r="B325" s="107" t="s">
        <v>551</v>
      </c>
      <c r="C325" s="108">
        <f t="shared" si="181"/>
        <v>12631.5</v>
      </c>
      <c r="D325" s="126">
        <v>12631.5</v>
      </c>
      <c r="E325" s="126">
        <v>0</v>
      </c>
      <c r="F325" s="126">
        <v>0</v>
      </c>
      <c r="G325" s="165">
        <v>0</v>
      </c>
      <c r="H325" s="108">
        <f t="shared" si="182"/>
        <v>0</v>
      </c>
      <c r="I325" s="126">
        <v>0</v>
      </c>
      <c r="J325" s="126">
        <v>0</v>
      </c>
      <c r="K325" s="126">
        <v>0</v>
      </c>
      <c r="L325" s="126">
        <v>0</v>
      </c>
      <c r="M325" s="165">
        <f t="shared" si="159"/>
        <v>0</v>
      </c>
      <c r="N325" s="165">
        <f t="shared" si="183"/>
        <v>12631.5</v>
      </c>
      <c r="O325" s="165">
        <f t="shared" si="160"/>
        <v>0</v>
      </c>
      <c r="P325" s="165">
        <f t="shared" ref="P325:P333" si="184">D325-I325</f>
        <v>12631.5</v>
      </c>
      <c r="Q325" s="165" t="str">
        <f t="shared" si="161"/>
        <v>-</v>
      </c>
      <c r="R325" s="165">
        <f t="shared" ref="R325:R333" si="185">E325-J325</f>
        <v>0</v>
      </c>
      <c r="S325" s="165" t="str">
        <f t="shared" si="162"/>
        <v>-</v>
      </c>
      <c r="T325" s="165">
        <f t="shared" ref="T325:T333" si="186">F325-K325</f>
        <v>0</v>
      </c>
      <c r="U325" s="356"/>
      <c r="V325" s="149"/>
      <c r="W325" s="351"/>
      <c r="X325" s="149"/>
    </row>
    <row r="326" spans="1:24" s="5" customFormat="1" ht="41.25" hidden="1" customHeight="1" outlineLevel="2" x14ac:dyDescent="0.25">
      <c r="A326" s="111" t="s">
        <v>105</v>
      </c>
      <c r="B326" s="107" t="s">
        <v>552</v>
      </c>
      <c r="C326" s="108">
        <f t="shared" si="181"/>
        <v>173</v>
      </c>
      <c r="D326" s="126">
        <v>173</v>
      </c>
      <c r="E326" s="126">
        <v>0</v>
      </c>
      <c r="F326" s="126">
        <v>0</v>
      </c>
      <c r="G326" s="165">
        <v>0</v>
      </c>
      <c r="H326" s="108">
        <f t="shared" si="182"/>
        <v>170</v>
      </c>
      <c r="I326" s="126">
        <v>170</v>
      </c>
      <c r="J326" s="126">
        <v>0</v>
      </c>
      <c r="K326" s="126">
        <v>0</v>
      </c>
      <c r="L326" s="126">
        <v>0</v>
      </c>
      <c r="M326" s="165">
        <f t="shared" si="159"/>
        <v>98.3</v>
      </c>
      <c r="N326" s="165">
        <f t="shared" si="183"/>
        <v>3</v>
      </c>
      <c r="O326" s="165">
        <f t="shared" si="160"/>
        <v>98.3</v>
      </c>
      <c r="P326" s="165">
        <f t="shared" si="184"/>
        <v>3</v>
      </c>
      <c r="Q326" s="165" t="str">
        <f t="shared" si="161"/>
        <v>-</v>
      </c>
      <c r="R326" s="165">
        <f t="shared" si="185"/>
        <v>0</v>
      </c>
      <c r="S326" s="165" t="str">
        <f t="shared" si="162"/>
        <v>-</v>
      </c>
      <c r="T326" s="165">
        <f t="shared" si="186"/>
        <v>0</v>
      </c>
      <c r="U326" s="356"/>
      <c r="V326" s="149"/>
      <c r="W326" s="351"/>
      <c r="X326" s="149"/>
    </row>
    <row r="327" spans="1:24" s="149" customFormat="1" ht="51" hidden="1" customHeight="1" outlineLevel="2" x14ac:dyDescent="0.25">
      <c r="A327" s="133" t="s">
        <v>106</v>
      </c>
      <c r="B327" s="143" t="s">
        <v>553</v>
      </c>
      <c r="C327" s="135">
        <f t="shared" si="181"/>
        <v>446827.9</v>
      </c>
      <c r="D327" s="136">
        <v>446827.9</v>
      </c>
      <c r="E327" s="136">
        <v>0</v>
      </c>
      <c r="F327" s="136">
        <v>0</v>
      </c>
      <c r="G327" s="221">
        <v>0</v>
      </c>
      <c r="H327" s="135">
        <f t="shared" si="182"/>
        <v>446827.9</v>
      </c>
      <c r="I327" s="136">
        <v>446827.9</v>
      </c>
      <c r="J327" s="136">
        <v>0</v>
      </c>
      <c r="K327" s="136">
        <v>0</v>
      </c>
      <c r="L327" s="136">
        <v>0</v>
      </c>
      <c r="M327" s="221">
        <f t="shared" si="159"/>
        <v>100</v>
      </c>
      <c r="N327" s="221">
        <f t="shared" si="183"/>
        <v>0</v>
      </c>
      <c r="O327" s="221">
        <f t="shared" si="160"/>
        <v>100</v>
      </c>
      <c r="P327" s="221">
        <f t="shared" si="184"/>
        <v>0</v>
      </c>
      <c r="Q327" s="221" t="str">
        <f t="shared" si="161"/>
        <v>-</v>
      </c>
      <c r="R327" s="221">
        <f t="shared" si="185"/>
        <v>0</v>
      </c>
      <c r="S327" s="221" t="str">
        <f t="shared" si="162"/>
        <v>-</v>
      </c>
      <c r="T327" s="221">
        <f t="shared" si="186"/>
        <v>0</v>
      </c>
      <c r="U327" s="356"/>
      <c r="W327" s="351"/>
    </row>
    <row r="328" spans="1:24" s="156" customFormat="1" ht="41.25" customHeight="1" outlineLevel="1" collapsed="1" x14ac:dyDescent="0.25">
      <c r="A328" s="164"/>
      <c r="B328" s="182" t="s">
        <v>810</v>
      </c>
      <c r="C328" s="154">
        <f t="shared" si="181"/>
        <v>219102.9</v>
      </c>
      <c r="D328" s="155">
        <f>D329+D330+D331+D332+D333</f>
        <v>65788.600000000006</v>
      </c>
      <c r="E328" s="155">
        <f>E329+E330+E331+E332+E333</f>
        <v>150871.20000000001</v>
      </c>
      <c r="F328" s="155">
        <f>F329+F330+F331+F332+F333</f>
        <v>2443.1</v>
      </c>
      <c r="G328" s="155">
        <f t="shared" ref="G328:L328" si="187">G329+G330+G331+G332+G333</f>
        <v>0</v>
      </c>
      <c r="H328" s="154">
        <f t="shared" si="182"/>
        <v>216294.1</v>
      </c>
      <c r="I328" s="155">
        <f t="shared" si="187"/>
        <v>62979.8</v>
      </c>
      <c r="J328" s="155">
        <f t="shared" si="187"/>
        <v>150871.20000000001</v>
      </c>
      <c r="K328" s="155">
        <f t="shared" si="187"/>
        <v>2443.1</v>
      </c>
      <c r="L328" s="155">
        <f t="shared" si="187"/>
        <v>0</v>
      </c>
      <c r="M328" s="154">
        <f t="shared" si="159"/>
        <v>98.7</v>
      </c>
      <c r="N328" s="154">
        <f t="shared" si="183"/>
        <v>2808.8</v>
      </c>
      <c r="O328" s="154">
        <f t="shared" si="160"/>
        <v>95.7</v>
      </c>
      <c r="P328" s="154">
        <f t="shared" si="184"/>
        <v>2808.8</v>
      </c>
      <c r="Q328" s="154">
        <f t="shared" si="161"/>
        <v>100</v>
      </c>
      <c r="R328" s="154">
        <f t="shared" si="185"/>
        <v>0</v>
      </c>
      <c r="S328" s="154">
        <f t="shared" si="162"/>
        <v>100</v>
      </c>
      <c r="T328" s="154">
        <f t="shared" si="186"/>
        <v>0</v>
      </c>
      <c r="U328" s="353"/>
      <c r="W328" s="351"/>
    </row>
    <row r="329" spans="1:24" s="5" customFormat="1" ht="51" hidden="1" customHeight="1" outlineLevel="2" x14ac:dyDescent="0.25">
      <c r="A329" s="111" t="s">
        <v>113</v>
      </c>
      <c r="B329" s="107" t="s">
        <v>554</v>
      </c>
      <c r="C329" s="108">
        <f t="shared" si="181"/>
        <v>118665.1</v>
      </c>
      <c r="D329" s="126">
        <v>1699.1</v>
      </c>
      <c r="E329" s="126">
        <f>61650+55316</f>
        <v>116966</v>
      </c>
      <c r="F329" s="126">
        <v>0</v>
      </c>
      <c r="G329" s="126">
        <v>0</v>
      </c>
      <c r="H329" s="108">
        <f t="shared" si="182"/>
        <v>118665.1</v>
      </c>
      <c r="I329" s="126">
        <v>1699.1</v>
      </c>
      <c r="J329" s="126">
        <v>116966</v>
      </c>
      <c r="K329" s="126">
        <v>0</v>
      </c>
      <c r="L329" s="126">
        <v>0</v>
      </c>
      <c r="M329" s="165">
        <f t="shared" si="159"/>
        <v>100</v>
      </c>
      <c r="N329" s="165">
        <f t="shared" si="183"/>
        <v>0</v>
      </c>
      <c r="O329" s="165">
        <f t="shared" si="160"/>
        <v>100</v>
      </c>
      <c r="P329" s="165">
        <f t="shared" si="184"/>
        <v>0</v>
      </c>
      <c r="Q329" s="165">
        <f t="shared" si="161"/>
        <v>100</v>
      </c>
      <c r="R329" s="165">
        <f t="shared" si="185"/>
        <v>0</v>
      </c>
      <c r="S329" s="165" t="str">
        <f t="shared" si="162"/>
        <v>-</v>
      </c>
      <c r="T329" s="165">
        <f t="shared" si="186"/>
        <v>0</v>
      </c>
      <c r="U329" s="356"/>
      <c r="V329" s="149"/>
      <c r="W329" s="351"/>
      <c r="X329" s="149"/>
    </row>
    <row r="330" spans="1:24" s="5" customFormat="1" ht="56.25" hidden="1" customHeight="1" outlineLevel="2" x14ac:dyDescent="0.25">
      <c r="A330" s="111" t="s">
        <v>114</v>
      </c>
      <c r="B330" s="107" t="s">
        <v>555</v>
      </c>
      <c r="C330" s="108">
        <f t="shared" si="181"/>
        <v>55294.400000000001</v>
      </c>
      <c r="D330" s="126">
        <v>55294.400000000001</v>
      </c>
      <c r="E330" s="126">
        <v>0</v>
      </c>
      <c r="F330" s="126">
        <v>0</v>
      </c>
      <c r="G330" s="126">
        <v>0</v>
      </c>
      <c r="H330" s="108">
        <f t="shared" si="182"/>
        <v>55294.400000000001</v>
      </c>
      <c r="I330" s="126">
        <v>55294.400000000001</v>
      </c>
      <c r="J330" s="126">
        <v>0</v>
      </c>
      <c r="K330" s="126">
        <v>0</v>
      </c>
      <c r="L330" s="126">
        <v>0</v>
      </c>
      <c r="M330" s="165">
        <f t="shared" si="159"/>
        <v>100</v>
      </c>
      <c r="N330" s="165">
        <f t="shared" si="183"/>
        <v>0</v>
      </c>
      <c r="O330" s="165">
        <f t="shared" si="160"/>
        <v>100</v>
      </c>
      <c r="P330" s="165">
        <f t="shared" si="184"/>
        <v>0</v>
      </c>
      <c r="Q330" s="165" t="str">
        <f t="shared" si="161"/>
        <v>-</v>
      </c>
      <c r="R330" s="165">
        <f t="shared" si="185"/>
        <v>0</v>
      </c>
      <c r="S330" s="165" t="str">
        <f t="shared" si="162"/>
        <v>-</v>
      </c>
      <c r="T330" s="165">
        <f t="shared" si="186"/>
        <v>0</v>
      </c>
      <c r="U330" s="356"/>
      <c r="V330" s="149"/>
      <c r="W330" s="351"/>
      <c r="X330" s="149"/>
    </row>
    <row r="331" spans="1:24" s="5" customFormat="1" ht="99.75" hidden="1" customHeight="1" outlineLevel="2" x14ac:dyDescent="0.25">
      <c r="A331" s="111" t="s">
        <v>115</v>
      </c>
      <c r="B331" s="107" t="s">
        <v>556</v>
      </c>
      <c r="C331" s="108">
        <f t="shared" si="181"/>
        <v>2906.2</v>
      </c>
      <c r="D331" s="126">
        <v>2906.2</v>
      </c>
      <c r="E331" s="126">
        <v>0</v>
      </c>
      <c r="F331" s="126">
        <v>0</v>
      </c>
      <c r="G331" s="126">
        <v>0</v>
      </c>
      <c r="H331" s="108">
        <f t="shared" si="182"/>
        <v>2906.2</v>
      </c>
      <c r="I331" s="126">
        <v>2906.2</v>
      </c>
      <c r="J331" s="126">
        <v>0</v>
      </c>
      <c r="K331" s="126">
        <v>0</v>
      </c>
      <c r="L331" s="126">
        <v>0</v>
      </c>
      <c r="M331" s="165">
        <f t="shared" si="159"/>
        <v>100</v>
      </c>
      <c r="N331" s="165">
        <f t="shared" si="183"/>
        <v>0</v>
      </c>
      <c r="O331" s="165">
        <f t="shared" si="160"/>
        <v>100</v>
      </c>
      <c r="P331" s="165">
        <f t="shared" si="184"/>
        <v>0</v>
      </c>
      <c r="Q331" s="165" t="str">
        <f t="shared" si="161"/>
        <v>-</v>
      </c>
      <c r="R331" s="165">
        <f t="shared" si="185"/>
        <v>0</v>
      </c>
      <c r="S331" s="165" t="str">
        <f t="shared" si="162"/>
        <v>-</v>
      </c>
      <c r="T331" s="165">
        <f t="shared" si="186"/>
        <v>0</v>
      </c>
      <c r="U331" s="356"/>
      <c r="V331" s="149"/>
      <c r="W331" s="351"/>
      <c r="X331" s="149"/>
    </row>
    <row r="332" spans="1:24" s="5" customFormat="1" ht="90" hidden="1" customHeight="1" outlineLevel="2" x14ac:dyDescent="0.25">
      <c r="A332" s="111" t="s">
        <v>121</v>
      </c>
      <c r="B332" s="107" t="s">
        <v>557</v>
      </c>
      <c r="C332" s="108">
        <f t="shared" si="181"/>
        <v>39349.699999999997</v>
      </c>
      <c r="D332" s="126">
        <v>5888.9</v>
      </c>
      <c r="E332" s="126">
        <v>33460.800000000003</v>
      </c>
      <c r="F332" s="126">
        <v>0</v>
      </c>
      <c r="G332" s="126">
        <v>0</v>
      </c>
      <c r="H332" s="108">
        <f t="shared" si="182"/>
        <v>36540.9</v>
      </c>
      <c r="I332" s="126">
        <v>3080.1</v>
      </c>
      <c r="J332" s="126">
        <v>33460.800000000003</v>
      </c>
      <c r="K332" s="126">
        <v>0</v>
      </c>
      <c r="L332" s="126">
        <v>0</v>
      </c>
      <c r="M332" s="165">
        <f t="shared" si="159"/>
        <v>92.9</v>
      </c>
      <c r="N332" s="165">
        <f t="shared" si="183"/>
        <v>2808.8</v>
      </c>
      <c r="O332" s="165">
        <f t="shared" si="160"/>
        <v>52.3</v>
      </c>
      <c r="P332" s="165">
        <f t="shared" si="184"/>
        <v>2808.8</v>
      </c>
      <c r="Q332" s="165">
        <f t="shared" si="161"/>
        <v>100</v>
      </c>
      <c r="R332" s="165">
        <f t="shared" si="185"/>
        <v>0</v>
      </c>
      <c r="S332" s="165" t="str">
        <f t="shared" si="162"/>
        <v>-</v>
      </c>
      <c r="T332" s="165">
        <f t="shared" si="186"/>
        <v>0</v>
      </c>
      <c r="U332" s="356"/>
      <c r="V332" s="149"/>
      <c r="W332" s="351"/>
      <c r="X332" s="149"/>
    </row>
    <row r="333" spans="1:24" s="5" customFormat="1" ht="57.75" hidden="1" customHeight="1" outlineLevel="2" x14ac:dyDescent="0.25">
      <c r="A333" s="111" t="s">
        <v>122</v>
      </c>
      <c r="B333" s="107" t="s">
        <v>558</v>
      </c>
      <c r="C333" s="108">
        <f t="shared" si="181"/>
        <v>2887.5</v>
      </c>
      <c r="D333" s="126">
        <v>0</v>
      </c>
      <c r="E333" s="126">
        <f>27.4+389.03+28</f>
        <v>444.4</v>
      </c>
      <c r="F333" s="126">
        <f>2332.3+110.8</f>
        <v>2443.1</v>
      </c>
      <c r="G333" s="126">
        <v>0</v>
      </c>
      <c r="H333" s="108">
        <f t="shared" si="182"/>
        <v>2887.5</v>
      </c>
      <c r="I333" s="126">
        <v>0</v>
      </c>
      <c r="J333" s="126">
        <v>444.4</v>
      </c>
      <c r="K333" s="126">
        <v>2443.1</v>
      </c>
      <c r="L333" s="126">
        <v>0</v>
      </c>
      <c r="M333" s="165">
        <f t="shared" si="159"/>
        <v>100</v>
      </c>
      <c r="N333" s="165">
        <f t="shared" si="183"/>
        <v>0</v>
      </c>
      <c r="O333" s="165" t="str">
        <f t="shared" si="160"/>
        <v>-</v>
      </c>
      <c r="P333" s="165">
        <f t="shared" si="184"/>
        <v>0</v>
      </c>
      <c r="Q333" s="165">
        <f t="shared" si="161"/>
        <v>100</v>
      </c>
      <c r="R333" s="165">
        <f t="shared" si="185"/>
        <v>0</v>
      </c>
      <c r="S333" s="165">
        <f t="shared" si="162"/>
        <v>100</v>
      </c>
      <c r="T333" s="165">
        <f t="shared" si="186"/>
        <v>0</v>
      </c>
      <c r="U333" s="356"/>
      <c r="V333" s="149"/>
      <c r="W333" s="351"/>
      <c r="X333" s="149"/>
    </row>
    <row r="334" spans="1:24" s="257" customFormat="1" ht="64.5" customHeight="1" collapsed="1" x14ac:dyDescent="0.25">
      <c r="A334" s="255" t="s">
        <v>440</v>
      </c>
      <c r="B334" s="256" t="s">
        <v>811</v>
      </c>
      <c r="C334" s="104">
        <f t="shared" ref="C334:C339" si="188">D334+E334+F334</f>
        <v>99962.7</v>
      </c>
      <c r="D334" s="104">
        <f>D335+D336+D337</f>
        <v>33673.300000000003</v>
      </c>
      <c r="E334" s="104">
        <f>E335+E336+E337</f>
        <v>6345.6</v>
      </c>
      <c r="F334" s="104">
        <f>F335+F336+F337</f>
        <v>59943.8</v>
      </c>
      <c r="G334" s="104">
        <f>G335+G336+G337</f>
        <v>0</v>
      </c>
      <c r="H334" s="104">
        <f t="shared" ref="H334:H339" si="189">I334+J334+K334</f>
        <v>99443.1</v>
      </c>
      <c r="I334" s="104">
        <f>I335+I336+I337</f>
        <v>33153.699999999997</v>
      </c>
      <c r="J334" s="104">
        <f>J335+J336+J337</f>
        <v>6345.6</v>
      </c>
      <c r="K334" s="104">
        <f>K335+K336+K337</f>
        <v>59943.8</v>
      </c>
      <c r="L334" s="104">
        <f>L335+L336+L337</f>
        <v>0</v>
      </c>
      <c r="M334" s="104">
        <f t="shared" ref="M334:M339" si="190">IFERROR(H334/C334*100,"-")</f>
        <v>99.5</v>
      </c>
      <c r="N334" s="104">
        <f t="shared" ref="N334:N339" si="191">C334-H334</f>
        <v>519.6</v>
      </c>
      <c r="O334" s="104">
        <f t="shared" ref="O334:O339" si="192">IFERROR(I334/D334*100,"-")</f>
        <v>98.5</v>
      </c>
      <c r="P334" s="104">
        <f t="shared" ref="P334:P339" si="193">D334-I334</f>
        <v>519.6</v>
      </c>
      <c r="Q334" s="104">
        <f t="shared" ref="Q334:Q339" si="194">IFERROR(J334/E334*100,"-")</f>
        <v>100</v>
      </c>
      <c r="R334" s="104">
        <f t="shared" ref="R334:R339" si="195">E334-J334</f>
        <v>0</v>
      </c>
      <c r="S334" s="104">
        <f t="shared" ref="S334:S339" si="196">IFERROR(K334/F334*100,"-")</f>
        <v>100</v>
      </c>
      <c r="T334" s="104">
        <f t="shared" ref="T334:T339" si="197">F334-K334</f>
        <v>0</v>
      </c>
      <c r="U334" s="355"/>
      <c r="W334" s="351"/>
    </row>
    <row r="335" spans="1:24" s="12" customFormat="1" ht="54.75" hidden="1" customHeight="1" outlineLevel="1" x14ac:dyDescent="0.25">
      <c r="A335" s="187"/>
      <c r="B335" s="107" t="s">
        <v>627</v>
      </c>
      <c r="C335" s="135">
        <f t="shared" si="188"/>
        <v>2196.6999999999998</v>
      </c>
      <c r="D335" s="135">
        <v>2196.6999999999998</v>
      </c>
      <c r="E335" s="135">
        <v>0</v>
      </c>
      <c r="F335" s="135">
        <v>0</v>
      </c>
      <c r="G335" s="135">
        <v>0</v>
      </c>
      <c r="H335" s="135">
        <f t="shared" si="189"/>
        <v>1846.7</v>
      </c>
      <c r="I335" s="135">
        <v>1846.7</v>
      </c>
      <c r="J335" s="108">
        <v>0</v>
      </c>
      <c r="K335" s="108">
        <v>0</v>
      </c>
      <c r="L335" s="108">
        <v>0</v>
      </c>
      <c r="M335" s="108">
        <f t="shared" si="190"/>
        <v>84.1</v>
      </c>
      <c r="N335" s="108">
        <f t="shared" si="191"/>
        <v>350</v>
      </c>
      <c r="O335" s="108">
        <f t="shared" si="192"/>
        <v>84.1</v>
      </c>
      <c r="P335" s="108">
        <f t="shared" si="193"/>
        <v>350</v>
      </c>
      <c r="Q335" s="108" t="str">
        <f t="shared" si="194"/>
        <v>-</v>
      </c>
      <c r="R335" s="108">
        <f t="shared" si="195"/>
        <v>0</v>
      </c>
      <c r="S335" s="108" t="str">
        <f t="shared" si="196"/>
        <v>-</v>
      </c>
      <c r="T335" s="108">
        <f t="shared" si="197"/>
        <v>0</v>
      </c>
      <c r="U335" s="354"/>
      <c r="V335" s="110"/>
      <c r="W335" s="351"/>
      <c r="X335" s="110"/>
    </row>
    <row r="336" spans="1:24" s="12" customFormat="1" ht="60.75" hidden="1" customHeight="1" outlineLevel="1" x14ac:dyDescent="0.25">
      <c r="A336" s="187"/>
      <c r="B336" s="107" t="s">
        <v>628</v>
      </c>
      <c r="C336" s="135">
        <f t="shared" si="188"/>
        <v>30320.799999999999</v>
      </c>
      <c r="D336" s="135">
        <v>30320.799999999999</v>
      </c>
      <c r="E336" s="135">
        <v>0</v>
      </c>
      <c r="F336" s="135">
        <v>0</v>
      </c>
      <c r="G336" s="135">
        <v>0</v>
      </c>
      <c r="H336" s="135">
        <f t="shared" si="189"/>
        <v>30151.200000000001</v>
      </c>
      <c r="I336" s="135">
        <v>30151.200000000001</v>
      </c>
      <c r="J336" s="108">
        <v>0</v>
      </c>
      <c r="K336" s="108">
        <v>0</v>
      </c>
      <c r="L336" s="108">
        <v>0</v>
      </c>
      <c r="M336" s="108">
        <f t="shared" si="190"/>
        <v>99.4</v>
      </c>
      <c r="N336" s="108">
        <f t="shared" si="191"/>
        <v>169.6</v>
      </c>
      <c r="O336" s="108">
        <f t="shared" si="192"/>
        <v>99.4</v>
      </c>
      <c r="P336" s="108">
        <f t="shared" si="193"/>
        <v>169.6</v>
      </c>
      <c r="Q336" s="108" t="str">
        <f t="shared" si="194"/>
        <v>-</v>
      </c>
      <c r="R336" s="108">
        <f t="shared" si="195"/>
        <v>0</v>
      </c>
      <c r="S336" s="108" t="str">
        <f t="shared" si="196"/>
        <v>-</v>
      </c>
      <c r="T336" s="108">
        <f t="shared" si="197"/>
        <v>0</v>
      </c>
      <c r="U336" s="354"/>
      <c r="V336" s="110"/>
      <c r="W336" s="351"/>
      <c r="X336" s="110"/>
    </row>
    <row r="337" spans="1:24" s="12" customFormat="1" ht="44.25" hidden="1" customHeight="1" outlineLevel="1" x14ac:dyDescent="0.25">
      <c r="A337" s="187"/>
      <c r="B337" s="107" t="s">
        <v>629</v>
      </c>
      <c r="C337" s="135">
        <f t="shared" si="188"/>
        <v>67445.2</v>
      </c>
      <c r="D337" s="135">
        <f>D338+D339</f>
        <v>1155.8</v>
      </c>
      <c r="E337" s="137">
        <f>E338+E339</f>
        <v>6345.6</v>
      </c>
      <c r="F337" s="135">
        <f>F338+F339</f>
        <v>59943.8</v>
      </c>
      <c r="G337" s="135">
        <f>G338+G339</f>
        <v>0</v>
      </c>
      <c r="H337" s="135">
        <f t="shared" si="189"/>
        <v>67445.2</v>
      </c>
      <c r="I337" s="135">
        <f>I338+I339</f>
        <v>1155.8</v>
      </c>
      <c r="J337" s="135">
        <f>J338+J339</f>
        <v>6345.6</v>
      </c>
      <c r="K337" s="135">
        <f>K338+K339</f>
        <v>59943.8</v>
      </c>
      <c r="L337" s="135">
        <f>L338+L339</f>
        <v>0</v>
      </c>
      <c r="M337" s="108">
        <f t="shared" si="190"/>
        <v>100</v>
      </c>
      <c r="N337" s="108">
        <f t="shared" si="191"/>
        <v>0</v>
      </c>
      <c r="O337" s="108">
        <f t="shared" si="192"/>
        <v>100</v>
      </c>
      <c r="P337" s="108">
        <f t="shared" si="193"/>
        <v>0</v>
      </c>
      <c r="Q337" s="108">
        <f t="shared" si="194"/>
        <v>100</v>
      </c>
      <c r="R337" s="108">
        <f t="shared" si="195"/>
        <v>0</v>
      </c>
      <c r="S337" s="108">
        <f t="shared" si="196"/>
        <v>100</v>
      </c>
      <c r="T337" s="108">
        <f t="shared" si="197"/>
        <v>0</v>
      </c>
      <c r="U337" s="354"/>
      <c r="V337" s="110"/>
      <c r="W337" s="351"/>
      <c r="X337" s="110"/>
    </row>
    <row r="338" spans="1:24" s="12" customFormat="1" ht="41.25" hidden="1" customHeight="1" outlineLevel="1" x14ac:dyDescent="0.25">
      <c r="A338" s="187"/>
      <c r="B338" s="144" t="s">
        <v>173</v>
      </c>
      <c r="C338" s="135">
        <f t="shared" si="188"/>
        <v>0</v>
      </c>
      <c r="D338" s="135">
        <v>0</v>
      </c>
      <c r="E338" s="137">
        <v>0</v>
      </c>
      <c r="F338" s="135">
        <v>0</v>
      </c>
      <c r="G338" s="135">
        <v>0</v>
      </c>
      <c r="H338" s="135">
        <f t="shared" si="189"/>
        <v>0</v>
      </c>
      <c r="I338" s="135">
        <v>0</v>
      </c>
      <c r="J338" s="108">
        <v>0</v>
      </c>
      <c r="K338" s="108">
        <v>0</v>
      </c>
      <c r="L338" s="108">
        <v>0</v>
      </c>
      <c r="M338" s="108" t="str">
        <f t="shared" si="190"/>
        <v>-</v>
      </c>
      <c r="N338" s="108">
        <f t="shared" si="191"/>
        <v>0</v>
      </c>
      <c r="O338" s="108" t="str">
        <f t="shared" si="192"/>
        <v>-</v>
      </c>
      <c r="P338" s="108">
        <f t="shared" si="193"/>
        <v>0</v>
      </c>
      <c r="Q338" s="108" t="str">
        <f t="shared" si="194"/>
        <v>-</v>
      </c>
      <c r="R338" s="108">
        <f t="shared" si="195"/>
        <v>0</v>
      </c>
      <c r="S338" s="108" t="str">
        <f t="shared" si="196"/>
        <v>-</v>
      </c>
      <c r="T338" s="108">
        <f t="shared" si="197"/>
        <v>0</v>
      </c>
      <c r="U338" s="354"/>
      <c r="V338" s="110"/>
      <c r="W338" s="351"/>
      <c r="X338" s="110"/>
    </row>
    <row r="339" spans="1:24" s="12" customFormat="1" ht="36.75" hidden="1" customHeight="1" outlineLevel="1" x14ac:dyDescent="0.25">
      <c r="A339" s="187"/>
      <c r="B339" s="144" t="s">
        <v>174</v>
      </c>
      <c r="C339" s="135">
        <f t="shared" si="188"/>
        <v>67445.2</v>
      </c>
      <c r="D339" s="135">
        <v>1155.8</v>
      </c>
      <c r="E339" s="137">
        <v>6345.6</v>
      </c>
      <c r="F339" s="135">
        <f>55886.8+4057</f>
        <v>59943.8</v>
      </c>
      <c r="G339" s="135">
        <v>0</v>
      </c>
      <c r="H339" s="135">
        <f t="shared" si="189"/>
        <v>67445.2</v>
      </c>
      <c r="I339" s="135">
        <v>1155.8</v>
      </c>
      <c r="J339" s="108">
        <v>6345.6</v>
      </c>
      <c r="K339" s="108">
        <f>55886.8+4057</f>
        <v>59943.8</v>
      </c>
      <c r="L339" s="108">
        <v>0</v>
      </c>
      <c r="M339" s="108">
        <f t="shared" si="190"/>
        <v>100</v>
      </c>
      <c r="N339" s="108">
        <f t="shared" si="191"/>
        <v>0</v>
      </c>
      <c r="O339" s="108">
        <f t="shared" si="192"/>
        <v>100</v>
      </c>
      <c r="P339" s="108">
        <f t="shared" si="193"/>
        <v>0</v>
      </c>
      <c r="Q339" s="108">
        <f t="shared" si="194"/>
        <v>100</v>
      </c>
      <c r="R339" s="108">
        <f t="shared" si="195"/>
        <v>0</v>
      </c>
      <c r="S339" s="108">
        <f t="shared" si="196"/>
        <v>100</v>
      </c>
      <c r="T339" s="108">
        <f t="shared" si="197"/>
        <v>0</v>
      </c>
      <c r="U339" s="354"/>
      <c r="V339" s="110"/>
      <c r="W339" s="351"/>
      <c r="X339" s="110"/>
    </row>
    <row r="340" spans="1:24" s="64" customFormat="1" ht="36.75" customHeight="1" x14ac:dyDescent="0.25">
      <c r="A340" s="57" t="s">
        <v>442</v>
      </c>
      <c r="B340" s="58"/>
      <c r="C340" s="59"/>
      <c r="D340" s="60"/>
      <c r="E340" s="61"/>
      <c r="F340" s="60"/>
      <c r="G340" s="60"/>
      <c r="H340" s="59"/>
      <c r="I340" s="60"/>
      <c r="J340" s="62"/>
      <c r="K340" s="62"/>
      <c r="L340" s="62"/>
      <c r="M340" s="62"/>
      <c r="N340" s="62"/>
      <c r="O340" s="62"/>
      <c r="P340" s="62"/>
      <c r="Q340" s="62"/>
      <c r="R340" s="62"/>
      <c r="S340" s="62"/>
      <c r="T340" s="62"/>
      <c r="U340" s="354"/>
      <c r="V340" s="63"/>
      <c r="W340" s="63"/>
      <c r="X340" s="63"/>
    </row>
    <row r="341" spans="1:24" s="67" customFormat="1" x14ac:dyDescent="0.25">
      <c r="A341" s="64" t="s">
        <v>441</v>
      </c>
      <c r="B341" s="55"/>
      <c r="C341" s="64"/>
      <c r="D341" s="64"/>
      <c r="E341" s="64"/>
      <c r="F341" s="64"/>
      <c r="G341" s="64"/>
      <c r="H341" s="64"/>
      <c r="I341" s="64"/>
      <c r="J341" s="64"/>
      <c r="K341" s="64"/>
      <c r="L341" s="64"/>
      <c r="M341" s="65"/>
      <c r="N341" s="65"/>
      <c r="O341" s="65"/>
      <c r="P341" s="65"/>
      <c r="Q341" s="65"/>
      <c r="R341" s="65"/>
      <c r="S341" s="65"/>
      <c r="T341" s="65"/>
      <c r="U341" s="54"/>
      <c r="V341" s="66"/>
      <c r="W341" s="66"/>
      <c r="X341" s="66"/>
    </row>
    <row r="342" spans="1:24" x14ac:dyDescent="0.25">
      <c r="A342" s="12"/>
      <c r="B342" s="21"/>
      <c r="C342" s="12"/>
      <c r="D342" s="12"/>
      <c r="E342" s="12"/>
      <c r="F342" s="12"/>
      <c r="G342" s="12"/>
      <c r="H342" s="12"/>
      <c r="I342" s="12"/>
      <c r="J342" s="12"/>
      <c r="K342" s="12"/>
      <c r="L342" s="12"/>
      <c r="M342" s="22"/>
      <c r="N342" s="22"/>
      <c r="O342" s="22"/>
      <c r="P342" s="22"/>
      <c r="Q342" s="22"/>
      <c r="R342" s="22"/>
      <c r="S342" s="22"/>
      <c r="T342" s="22"/>
    </row>
    <row r="343" spans="1:24" x14ac:dyDescent="0.25">
      <c r="A343" s="12"/>
      <c r="B343" s="21"/>
      <c r="C343" s="12"/>
      <c r="D343" s="12"/>
      <c r="E343" s="12"/>
      <c r="F343" s="12"/>
      <c r="G343" s="12"/>
      <c r="H343" s="12"/>
      <c r="I343" s="12"/>
      <c r="J343" s="12"/>
      <c r="K343" s="12"/>
      <c r="L343" s="12"/>
      <c r="M343" s="22"/>
      <c r="N343" s="22"/>
      <c r="O343" s="22"/>
      <c r="P343" s="22"/>
      <c r="Q343" s="22"/>
      <c r="R343" s="22"/>
      <c r="S343" s="22"/>
      <c r="T343" s="22"/>
    </row>
    <row r="344" spans="1:24" s="95" customFormat="1" ht="26.25" x14ac:dyDescent="0.25">
      <c r="A344" s="368" t="s">
        <v>98</v>
      </c>
      <c r="B344" s="368"/>
      <c r="C344" s="368"/>
      <c r="D344" s="368"/>
      <c r="E344" s="368"/>
      <c r="F344" s="368"/>
      <c r="G344" s="368"/>
      <c r="H344" s="368"/>
      <c r="I344" s="368"/>
      <c r="J344" s="368"/>
      <c r="K344" s="368"/>
      <c r="L344" s="368"/>
      <c r="M344" s="368"/>
      <c r="N344" s="368"/>
      <c r="O344" s="368"/>
      <c r="P344" s="368"/>
      <c r="Q344" s="368"/>
      <c r="R344" s="368"/>
      <c r="S344" s="368"/>
      <c r="T344" s="368"/>
      <c r="U344" s="54"/>
      <c r="V344" s="94"/>
      <c r="W344" s="94"/>
      <c r="X344" s="94"/>
    </row>
    <row r="345" spans="1:24" s="95" customFormat="1" ht="26.25" x14ac:dyDescent="0.25">
      <c r="A345" s="96"/>
      <c r="B345" s="97"/>
      <c r="C345" s="98"/>
      <c r="D345" s="98"/>
      <c r="E345" s="98"/>
      <c r="F345" s="98"/>
      <c r="G345" s="98"/>
      <c r="H345" s="98"/>
      <c r="I345" s="98"/>
      <c r="J345" s="98"/>
      <c r="K345" s="98"/>
      <c r="L345" s="98"/>
      <c r="M345" s="96"/>
      <c r="N345" s="96"/>
      <c r="O345" s="96"/>
      <c r="P345" s="96"/>
      <c r="Q345" s="96"/>
      <c r="R345" s="96"/>
      <c r="S345" s="96"/>
      <c r="T345" s="96"/>
      <c r="U345" s="54"/>
      <c r="V345" s="94"/>
      <c r="W345" s="94"/>
      <c r="X345" s="94"/>
    </row>
    <row r="346" spans="1:24" s="7" customFormat="1" x14ac:dyDescent="0.25">
      <c r="A346" s="429" t="s">
        <v>112</v>
      </c>
      <c r="B346" s="429" t="s">
        <v>131</v>
      </c>
      <c r="C346" s="430"/>
      <c r="D346" s="430"/>
      <c r="E346" s="430"/>
      <c r="F346" s="430"/>
      <c r="G346" s="430"/>
      <c r="H346" s="430"/>
      <c r="I346" s="430"/>
      <c r="J346" s="430"/>
      <c r="K346" s="430"/>
      <c r="L346" s="430"/>
      <c r="M346" s="431"/>
      <c r="N346" s="431"/>
      <c r="O346" s="431"/>
      <c r="P346" s="431"/>
      <c r="Q346" s="431"/>
      <c r="R346" s="431"/>
      <c r="S346" s="431"/>
      <c r="T346" s="431"/>
      <c r="U346" s="54"/>
      <c r="V346" s="54"/>
      <c r="W346" s="54"/>
      <c r="X346" s="54"/>
    </row>
  </sheetData>
  <dataConsolidate/>
  <mergeCells count="25">
    <mergeCell ref="F7:F8"/>
    <mergeCell ref="I7:I8"/>
    <mergeCell ref="J7:J8"/>
    <mergeCell ref="S7:T7"/>
    <mergeCell ref="K7:K8"/>
    <mergeCell ref="O7:P7"/>
    <mergeCell ref="Q7:R7"/>
    <mergeCell ref="M6:N7"/>
    <mergeCell ref="O6:T6"/>
    <mergeCell ref="A344:T344"/>
    <mergeCell ref="A1:T1"/>
    <mergeCell ref="A2:T2"/>
    <mergeCell ref="A5:A8"/>
    <mergeCell ref="B5:B8"/>
    <mergeCell ref="C6:C8"/>
    <mergeCell ref="C5:F5"/>
    <mergeCell ref="D6:F6"/>
    <mergeCell ref="G5:G8"/>
    <mergeCell ref="L5:L8"/>
    <mergeCell ref="H5:K5"/>
    <mergeCell ref="H6:H8"/>
    <mergeCell ref="M5:T5"/>
    <mergeCell ref="D7:D8"/>
    <mergeCell ref="E7:E8"/>
    <mergeCell ref="I6:K6"/>
  </mergeCells>
  <printOptions horizontalCentered="1"/>
  <pageMargins left="0" right="0" top="0.59055118110236227" bottom="0" header="0.31496062992125984" footer="0"/>
  <pageSetup paperSize="9" scale="36" fitToHeight="50" orientation="landscape" blackAndWhite="1" r:id="rId1"/>
  <headerFooter differentFirst="1">
    <oddHeader>&amp;R&amp;P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outlinePr summaryBelow="0"/>
    <pageSetUpPr fitToPage="1"/>
  </sheetPr>
  <dimension ref="A1:AB256"/>
  <sheetViews>
    <sheetView view="pageBreakPreview" zoomScaleNormal="100" zoomScaleSheetLayoutView="100" workbookViewId="0">
      <pane xSplit="2" ySplit="6" topLeftCell="C7" activePane="bottomRight" state="frozen"/>
      <selection pane="topRight" activeCell="C1" sqref="C1"/>
      <selection pane="bottomLeft" activeCell="A6" sqref="A6"/>
      <selection pane="bottomRight" activeCell="B220" sqref="B220:H220"/>
    </sheetView>
  </sheetViews>
  <sheetFormatPr defaultRowHeight="14.25" outlineLevelRow="2" x14ac:dyDescent="0.25"/>
  <cols>
    <col min="1" max="1" width="5.7109375" style="2" customWidth="1"/>
    <col min="2" max="2" width="52.42578125" style="2" customWidth="1"/>
    <col min="3" max="3" width="11.42578125" style="2" customWidth="1"/>
    <col min="4" max="4" width="17.85546875" style="2" customWidth="1"/>
    <col min="5" max="5" width="18.28515625" style="2" customWidth="1"/>
    <col min="6" max="6" width="16.42578125" style="2" customWidth="1"/>
    <col min="7" max="7" width="14.7109375" style="75" customWidth="1"/>
    <col min="8" max="8" width="30" style="2" customWidth="1"/>
    <col min="9" max="9" width="29.28515625" style="85" customWidth="1"/>
    <col min="10" max="10" width="57.140625" style="87" customWidth="1"/>
    <col min="11" max="16384" width="9.140625" style="2"/>
  </cols>
  <sheetData>
    <row r="1" spans="1:16" s="6" customFormat="1" ht="20.25" customHeight="1" x14ac:dyDescent="0.25">
      <c r="A1" s="400" t="s">
        <v>19</v>
      </c>
      <c r="B1" s="400"/>
      <c r="C1" s="400"/>
      <c r="D1" s="400"/>
      <c r="E1" s="400"/>
      <c r="F1" s="400"/>
      <c r="G1" s="400"/>
      <c r="H1" s="400"/>
      <c r="I1" s="84"/>
      <c r="J1" s="86"/>
      <c r="K1" s="5"/>
      <c r="L1" s="5"/>
      <c r="M1" s="5"/>
      <c r="N1" s="5"/>
      <c r="O1" s="5"/>
      <c r="P1" s="5"/>
    </row>
    <row r="2" spans="1:16" s="6" customFormat="1" ht="20.25" customHeight="1" x14ac:dyDescent="0.25">
      <c r="A2" s="401" t="s">
        <v>483</v>
      </c>
      <c r="B2" s="401"/>
      <c r="C2" s="401"/>
      <c r="D2" s="401"/>
      <c r="E2" s="401"/>
      <c r="F2" s="401"/>
      <c r="G2" s="401"/>
      <c r="H2" s="401"/>
      <c r="I2" s="84"/>
      <c r="J2" s="86"/>
      <c r="K2" s="5"/>
      <c r="L2" s="5"/>
      <c r="M2" s="5"/>
      <c r="N2" s="5"/>
      <c r="O2" s="5"/>
      <c r="P2" s="5"/>
    </row>
    <row r="3" spans="1:16" s="6" customFormat="1" ht="20.25" customHeight="1" x14ac:dyDescent="0.25">
      <c r="A3" s="410" t="s">
        <v>499</v>
      </c>
      <c r="B3" s="410"/>
      <c r="C3" s="410"/>
      <c r="D3" s="410"/>
      <c r="E3" s="410"/>
      <c r="F3" s="410"/>
      <c r="G3" s="410"/>
      <c r="H3" s="410"/>
      <c r="I3" s="84"/>
      <c r="J3" s="86"/>
      <c r="K3" s="5"/>
      <c r="L3" s="5"/>
      <c r="M3" s="5"/>
      <c r="N3" s="5"/>
      <c r="O3" s="5"/>
      <c r="P3" s="5"/>
    </row>
    <row r="5" spans="1:16" ht="18.75" customHeight="1" x14ac:dyDescent="0.25">
      <c r="A5" s="382" t="s">
        <v>0</v>
      </c>
      <c r="B5" s="382" t="s">
        <v>20</v>
      </c>
      <c r="C5" s="382" t="s">
        <v>21</v>
      </c>
      <c r="D5" s="382" t="s">
        <v>22</v>
      </c>
      <c r="E5" s="382" t="s">
        <v>23</v>
      </c>
      <c r="F5" s="390" t="s">
        <v>72</v>
      </c>
      <c r="G5" s="402" t="s">
        <v>44</v>
      </c>
      <c r="H5" s="409" t="s">
        <v>24</v>
      </c>
      <c r="I5" s="414" t="s">
        <v>479</v>
      </c>
    </row>
    <row r="6" spans="1:16" ht="67.5" customHeight="1" x14ac:dyDescent="0.25">
      <c r="A6" s="382"/>
      <c r="B6" s="382"/>
      <c r="C6" s="382"/>
      <c r="D6" s="382"/>
      <c r="E6" s="382"/>
      <c r="F6" s="391"/>
      <c r="G6" s="403"/>
      <c r="H6" s="409"/>
      <c r="I6" s="414"/>
    </row>
    <row r="7" spans="1:16" s="32" customFormat="1" collapsed="1" x14ac:dyDescent="0.25">
      <c r="A7" s="24" t="s">
        <v>25</v>
      </c>
      <c r="B7" s="404" t="s">
        <v>178</v>
      </c>
      <c r="C7" s="404"/>
      <c r="D7" s="404"/>
      <c r="E7" s="404"/>
      <c r="F7" s="404"/>
      <c r="G7" s="404"/>
      <c r="H7" s="404"/>
      <c r="I7" s="99">
        <f>AVERAGE(G8:G18)</f>
        <v>1.2629999999999999</v>
      </c>
      <c r="J7" s="90"/>
    </row>
    <row r="8" spans="1:16" s="124" customFormat="1" ht="104.25" hidden="1" customHeight="1" outlineLevel="1" x14ac:dyDescent="0.25">
      <c r="A8" s="37" t="s">
        <v>25</v>
      </c>
      <c r="B8" s="23" t="s">
        <v>529</v>
      </c>
      <c r="C8" s="4" t="s">
        <v>43</v>
      </c>
      <c r="D8" s="4">
        <v>730</v>
      </c>
      <c r="E8" s="77">
        <v>734</v>
      </c>
      <c r="F8" s="4">
        <v>653</v>
      </c>
      <c r="G8" s="183">
        <f t="shared" ref="G8:G18" si="0">F8/E8</f>
        <v>0.89</v>
      </c>
      <c r="H8" s="184" t="s">
        <v>177</v>
      </c>
      <c r="I8" s="387"/>
      <c r="J8" s="123"/>
    </row>
    <row r="9" spans="1:16" s="124" customFormat="1" ht="93" hidden="1" customHeight="1" outlineLevel="1" x14ac:dyDescent="0.25">
      <c r="A9" s="37" t="s">
        <v>26</v>
      </c>
      <c r="B9" s="23" t="s">
        <v>530</v>
      </c>
      <c r="C9" s="4" t="s">
        <v>43</v>
      </c>
      <c r="D9" s="4">
        <v>254.6</v>
      </c>
      <c r="E9" s="77">
        <v>256</v>
      </c>
      <c r="F9" s="185">
        <v>228.7</v>
      </c>
      <c r="G9" s="183">
        <f t="shared" si="0"/>
        <v>0.89300000000000002</v>
      </c>
      <c r="H9" s="184" t="s">
        <v>477</v>
      </c>
      <c r="I9" s="388"/>
      <c r="J9" s="166"/>
    </row>
    <row r="10" spans="1:16" s="124" customFormat="1" ht="86.25" hidden="1" customHeight="1" outlineLevel="1" x14ac:dyDescent="0.25">
      <c r="A10" s="37" t="s">
        <v>27</v>
      </c>
      <c r="B10" s="23" t="s">
        <v>531</v>
      </c>
      <c r="C10" s="4" t="s">
        <v>17</v>
      </c>
      <c r="D10" s="4">
        <v>6.1</v>
      </c>
      <c r="E10" s="77">
        <v>6.1</v>
      </c>
      <c r="F10" s="185">
        <v>8.6</v>
      </c>
      <c r="G10" s="183">
        <f t="shared" si="0"/>
        <v>1.41</v>
      </c>
      <c r="H10" s="184" t="s">
        <v>477</v>
      </c>
      <c r="I10" s="388"/>
      <c r="J10" s="167"/>
    </row>
    <row r="11" spans="1:16" s="124" customFormat="1" ht="86.25" hidden="1" customHeight="1" outlineLevel="1" x14ac:dyDescent="0.25">
      <c r="A11" s="37" t="s">
        <v>28</v>
      </c>
      <c r="B11" s="23" t="s">
        <v>532</v>
      </c>
      <c r="C11" s="4" t="s">
        <v>43</v>
      </c>
      <c r="D11" s="4">
        <v>8</v>
      </c>
      <c r="E11" s="77">
        <v>10</v>
      </c>
      <c r="F11" s="4">
        <v>11</v>
      </c>
      <c r="G11" s="183">
        <f t="shared" si="0"/>
        <v>1.1000000000000001</v>
      </c>
      <c r="H11" s="184" t="s">
        <v>477</v>
      </c>
      <c r="I11" s="388"/>
      <c r="J11" s="89"/>
    </row>
    <row r="12" spans="1:16" s="124" customFormat="1" ht="81" hidden="1" outlineLevel="1" x14ac:dyDescent="0.25">
      <c r="A12" s="37" t="s">
        <v>29</v>
      </c>
      <c r="B12" s="23" t="s">
        <v>533</v>
      </c>
      <c r="C12" s="4" t="s">
        <v>43</v>
      </c>
      <c r="D12" s="4">
        <v>0</v>
      </c>
      <c r="E12" s="77">
        <v>2</v>
      </c>
      <c r="F12" s="4">
        <v>2</v>
      </c>
      <c r="G12" s="183">
        <f t="shared" si="0"/>
        <v>1</v>
      </c>
      <c r="H12" s="184" t="s">
        <v>477</v>
      </c>
      <c r="I12" s="388"/>
      <c r="J12" s="89"/>
    </row>
    <row r="13" spans="1:16" s="124" customFormat="1" ht="81" hidden="1" outlineLevel="1" x14ac:dyDescent="0.25">
      <c r="A13" s="37" t="s">
        <v>30</v>
      </c>
      <c r="B13" s="168" t="s">
        <v>534</v>
      </c>
      <c r="C13" s="4" t="s">
        <v>43</v>
      </c>
      <c r="D13" s="4">
        <v>80</v>
      </c>
      <c r="E13" s="77">
        <v>87</v>
      </c>
      <c r="F13" s="4">
        <v>126</v>
      </c>
      <c r="G13" s="183">
        <f t="shared" si="0"/>
        <v>1.448</v>
      </c>
      <c r="H13" s="184" t="s">
        <v>477</v>
      </c>
      <c r="I13" s="388"/>
      <c r="J13" s="89"/>
    </row>
    <row r="14" spans="1:16" s="124" customFormat="1" ht="81" hidden="1" outlineLevel="1" x14ac:dyDescent="0.25">
      <c r="A14" s="169" t="s">
        <v>47</v>
      </c>
      <c r="B14" s="170" t="s">
        <v>535</v>
      </c>
      <c r="C14" s="4" t="s">
        <v>46</v>
      </c>
      <c r="D14" s="4">
        <v>1300</v>
      </c>
      <c r="E14" s="77">
        <v>1500</v>
      </c>
      <c r="F14" s="4">
        <v>1632</v>
      </c>
      <c r="G14" s="183">
        <f t="shared" si="0"/>
        <v>1.0880000000000001</v>
      </c>
      <c r="H14" s="184" t="s">
        <v>477</v>
      </c>
      <c r="I14" s="388"/>
      <c r="J14" s="89"/>
    </row>
    <row r="15" spans="1:16" s="124" customFormat="1" ht="81" hidden="1" outlineLevel="1" x14ac:dyDescent="0.25">
      <c r="A15" s="169" t="s">
        <v>31</v>
      </c>
      <c r="B15" s="170" t="s">
        <v>536</v>
      </c>
      <c r="C15" s="4" t="s">
        <v>17</v>
      </c>
      <c r="D15" s="4" t="s">
        <v>528</v>
      </c>
      <c r="E15" s="77">
        <v>100</v>
      </c>
      <c r="F15" s="4">
        <v>100</v>
      </c>
      <c r="G15" s="183">
        <f t="shared" si="0"/>
        <v>1</v>
      </c>
      <c r="H15" s="184" t="s">
        <v>477</v>
      </c>
      <c r="I15" s="388"/>
      <c r="J15" s="89"/>
    </row>
    <row r="16" spans="1:16" s="124" customFormat="1" ht="81" hidden="1" outlineLevel="1" x14ac:dyDescent="0.25">
      <c r="A16" s="169" t="s">
        <v>102</v>
      </c>
      <c r="B16" s="170" t="s">
        <v>537</v>
      </c>
      <c r="C16" s="4" t="s">
        <v>43</v>
      </c>
      <c r="D16" s="4">
        <v>138</v>
      </c>
      <c r="E16" s="77">
        <v>140</v>
      </c>
      <c r="F16" s="4">
        <v>141</v>
      </c>
      <c r="G16" s="183">
        <f t="shared" si="0"/>
        <v>1.0069999999999999</v>
      </c>
      <c r="H16" s="184" t="s">
        <v>477</v>
      </c>
      <c r="I16" s="388"/>
      <c r="J16" s="89"/>
    </row>
    <row r="17" spans="1:10" s="124" customFormat="1" ht="93" hidden="1" customHeight="1" outlineLevel="1" x14ac:dyDescent="0.25">
      <c r="A17" s="169" t="s">
        <v>32</v>
      </c>
      <c r="B17" s="170" t="s">
        <v>538</v>
      </c>
      <c r="C17" s="4" t="s">
        <v>43</v>
      </c>
      <c r="D17" s="4" t="s">
        <v>528</v>
      </c>
      <c r="E17" s="77">
        <v>17</v>
      </c>
      <c r="F17" s="4">
        <v>52</v>
      </c>
      <c r="G17" s="183">
        <f t="shared" si="0"/>
        <v>3.0590000000000002</v>
      </c>
      <c r="H17" s="184" t="s">
        <v>477</v>
      </c>
      <c r="I17" s="388"/>
      <c r="J17" s="89"/>
    </row>
    <row r="18" spans="1:10" s="124" customFormat="1" ht="81" hidden="1" outlineLevel="1" x14ac:dyDescent="0.25">
      <c r="A18" s="169" t="s">
        <v>33</v>
      </c>
      <c r="B18" s="170" t="s">
        <v>539</v>
      </c>
      <c r="C18" s="4" t="s">
        <v>43</v>
      </c>
      <c r="D18" s="4" t="s">
        <v>528</v>
      </c>
      <c r="E18" s="77">
        <v>3</v>
      </c>
      <c r="F18" s="4">
        <v>3</v>
      </c>
      <c r="G18" s="183">
        <f t="shared" si="0"/>
        <v>1</v>
      </c>
      <c r="H18" s="184" t="s">
        <v>477</v>
      </c>
      <c r="I18" s="389"/>
      <c r="J18" s="89"/>
    </row>
    <row r="19" spans="1:10" s="32" customFormat="1" collapsed="1" x14ac:dyDescent="0.25">
      <c r="A19" s="36" t="s">
        <v>26</v>
      </c>
      <c r="B19" s="396" t="s">
        <v>229</v>
      </c>
      <c r="C19" s="397"/>
      <c r="D19" s="397"/>
      <c r="E19" s="397"/>
      <c r="F19" s="397"/>
      <c r="G19" s="397"/>
      <c r="H19" s="397"/>
      <c r="I19" s="300">
        <f>(I20+I35+I38+I46)/4</f>
        <v>1.0980000000000001</v>
      </c>
      <c r="J19" s="90"/>
    </row>
    <row r="20" spans="1:10" s="289" customFormat="1" ht="15" hidden="1" customHeight="1" outlineLevel="1" collapsed="1" x14ac:dyDescent="0.25">
      <c r="A20" s="287"/>
      <c r="B20" s="405" t="s">
        <v>62</v>
      </c>
      <c r="C20" s="406"/>
      <c r="D20" s="406"/>
      <c r="E20" s="406"/>
      <c r="F20" s="406"/>
      <c r="G20" s="406"/>
      <c r="H20" s="406"/>
      <c r="I20" s="262">
        <f>AVERAGE(G21:G34)</f>
        <v>1.4359999999999999</v>
      </c>
      <c r="J20" s="288"/>
    </row>
    <row r="21" spans="1:10" s="289" customFormat="1" ht="104.25" hidden="1" customHeight="1" outlineLevel="2" x14ac:dyDescent="0.25">
      <c r="A21" s="37" t="s">
        <v>103</v>
      </c>
      <c r="B21" s="290" t="s">
        <v>251</v>
      </c>
      <c r="C21" s="184" t="s">
        <v>17</v>
      </c>
      <c r="D21" s="37">
        <v>100</v>
      </c>
      <c r="E21" s="37">
        <v>100</v>
      </c>
      <c r="F21" s="37">
        <v>100</v>
      </c>
      <c r="G21" s="183">
        <f t="shared" ref="G21:G34" si="1">F21/E21</f>
        <v>1</v>
      </c>
      <c r="H21" s="208" t="s">
        <v>269</v>
      </c>
      <c r="I21" s="387"/>
      <c r="J21" s="253"/>
    </row>
    <row r="22" spans="1:10" s="289" customFormat="1" ht="60.75" hidden="1" customHeight="1" outlineLevel="2" x14ac:dyDescent="0.25">
      <c r="A22" s="37" t="s">
        <v>104</v>
      </c>
      <c r="B22" s="290" t="s">
        <v>252</v>
      </c>
      <c r="C22" s="184" t="s">
        <v>17</v>
      </c>
      <c r="D22" s="37">
        <v>100</v>
      </c>
      <c r="E22" s="37">
        <v>100</v>
      </c>
      <c r="F22" s="37">
        <v>100</v>
      </c>
      <c r="G22" s="183">
        <f t="shared" si="1"/>
        <v>1</v>
      </c>
      <c r="H22" s="208" t="s">
        <v>61</v>
      </c>
      <c r="I22" s="388"/>
      <c r="J22" s="253"/>
    </row>
    <row r="23" spans="1:10" s="289" customFormat="1" ht="67.5" hidden="1" outlineLevel="2" x14ac:dyDescent="0.25">
      <c r="A23" s="37" t="s">
        <v>105</v>
      </c>
      <c r="B23" s="290" t="s">
        <v>253</v>
      </c>
      <c r="C23" s="184" t="s">
        <v>17</v>
      </c>
      <c r="D23" s="37">
        <v>99</v>
      </c>
      <c r="E23" s="37">
        <v>99</v>
      </c>
      <c r="F23" s="37">
        <v>99</v>
      </c>
      <c r="G23" s="183">
        <f t="shared" si="1"/>
        <v>1</v>
      </c>
      <c r="H23" s="45" t="s">
        <v>126</v>
      </c>
      <c r="I23" s="388"/>
      <c r="J23" s="253"/>
    </row>
    <row r="24" spans="1:10" s="289" customFormat="1" ht="63.75" hidden="1" customHeight="1" outlineLevel="2" x14ac:dyDescent="0.25">
      <c r="A24" s="37" t="s">
        <v>106</v>
      </c>
      <c r="B24" s="290" t="s">
        <v>254</v>
      </c>
      <c r="C24" s="184" t="s">
        <v>17</v>
      </c>
      <c r="D24" s="37">
        <v>100</v>
      </c>
      <c r="E24" s="37">
        <v>100</v>
      </c>
      <c r="F24" s="37">
        <v>100</v>
      </c>
      <c r="G24" s="183">
        <f t="shared" si="1"/>
        <v>1</v>
      </c>
      <c r="H24" s="208" t="s">
        <v>61</v>
      </c>
      <c r="I24" s="388"/>
      <c r="J24" s="412"/>
    </row>
    <row r="25" spans="1:10" s="289" customFormat="1" ht="30" hidden="1" outlineLevel="2" x14ac:dyDescent="0.25">
      <c r="A25" s="37" t="s">
        <v>107</v>
      </c>
      <c r="B25" s="290" t="s">
        <v>255</v>
      </c>
      <c r="C25" s="184" t="s">
        <v>17</v>
      </c>
      <c r="D25" s="37">
        <v>72.3</v>
      </c>
      <c r="E25" s="37">
        <v>75.2</v>
      </c>
      <c r="F25" s="37">
        <v>97.78</v>
      </c>
      <c r="G25" s="183">
        <f t="shared" si="1"/>
        <v>1.3</v>
      </c>
      <c r="H25" s="291" t="s">
        <v>266</v>
      </c>
      <c r="I25" s="388"/>
      <c r="J25" s="412"/>
    </row>
    <row r="26" spans="1:10" s="289" customFormat="1" ht="72.75" hidden="1" customHeight="1" outlineLevel="2" x14ac:dyDescent="0.25">
      <c r="A26" s="37" t="s">
        <v>108</v>
      </c>
      <c r="B26" s="290" t="s">
        <v>256</v>
      </c>
      <c r="C26" s="37" t="s">
        <v>17</v>
      </c>
      <c r="D26" s="37">
        <v>100</v>
      </c>
      <c r="E26" s="37">
        <v>100</v>
      </c>
      <c r="F26" s="37">
        <v>100</v>
      </c>
      <c r="G26" s="183">
        <f t="shared" si="1"/>
        <v>1</v>
      </c>
      <c r="H26" s="208" t="s">
        <v>61</v>
      </c>
      <c r="I26" s="388"/>
      <c r="J26" s="253"/>
    </row>
    <row r="27" spans="1:10" s="289" customFormat="1" ht="58.5" hidden="1" customHeight="1" outlineLevel="2" x14ac:dyDescent="0.25">
      <c r="A27" s="37" t="s">
        <v>109</v>
      </c>
      <c r="B27" s="290" t="s">
        <v>257</v>
      </c>
      <c r="C27" s="37" t="s">
        <v>17</v>
      </c>
      <c r="D27" s="37">
        <v>14</v>
      </c>
      <c r="E27" s="37">
        <v>16</v>
      </c>
      <c r="F27" s="37">
        <v>17.78</v>
      </c>
      <c r="G27" s="183">
        <f t="shared" si="1"/>
        <v>1.111</v>
      </c>
      <c r="H27" s="291" t="s">
        <v>267</v>
      </c>
      <c r="I27" s="388"/>
      <c r="J27" s="253"/>
    </row>
    <row r="28" spans="1:10" s="289" customFormat="1" ht="66" hidden="1" customHeight="1" outlineLevel="2" x14ac:dyDescent="0.25">
      <c r="A28" s="37" t="s">
        <v>110</v>
      </c>
      <c r="B28" s="290" t="s">
        <v>258</v>
      </c>
      <c r="C28" s="184" t="s">
        <v>17</v>
      </c>
      <c r="D28" s="4">
        <v>57.4</v>
      </c>
      <c r="E28" s="4">
        <v>57.4</v>
      </c>
      <c r="F28" s="4">
        <v>83.4</v>
      </c>
      <c r="G28" s="183">
        <f t="shared" si="1"/>
        <v>1.4530000000000001</v>
      </c>
      <c r="H28" s="291" t="s">
        <v>268</v>
      </c>
      <c r="I28" s="388"/>
      <c r="J28" s="253"/>
    </row>
    <row r="29" spans="1:10" s="289" customFormat="1" ht="121.5" hidden="1" customHeight="1" outlineLevel="2" x14ac:dyDescent="0.25">
      <c r="A29" s="37" t="s">
        <v>111</v>
      </c>
      <c r="B29" s="292" t="s">
        <v>259</v>
      </c>
      <c r="C29" s="293" t="s">
        <v>17</v>
      </c>
      <c r="D29" s="294">
        <v>15</v>
      </c>
      <c r="E29" s="294">
        <v>15</v>
      </c>
      <c r="F29" s="294">
        <v>14.9</v>
      </c>
      <c r="G29" s="295">
        <f t="shared" si="1"/>
        <v>0.99299999999999999</v>
      </c>
      <c r="H29" s="296" t="s">
        <v>126</v>
      </c>
      <c r="I29" s="388"/>
      <c r="J29" s="297"/>
    </row>
    <row r="30" spans="1:10" s="289" customFormat="1" ht="47.25" hidden="1" customHeight="1" outlineLevel="2" x14ac:dyDescent="0.25">
      <c r="A30" s="37" t="s">
        <v>133</v>
      </c>
      <c r="B30" s="292" t="s">
        <v>260</v>
      </c>
      <c r="C30" s="184">
        <v>14</v>
      </c>
      <c r="D30" s="4">
        <v>18</v>
      </c>
      <c r="E30" s="4">
        <v>18</v>
      </c>
      <c r="F30" s="4">
        <v>18</v>
      </c>
      <c r="G30" s="183">
        <f t="shared" si="1"/>
        <v>1</v>
      </c>
      <c r="H30" s="45" t="s">
        <v>126</v>
      </c>
      <c r="I30" s="388"/>
      <c r="J30" s="253"/>
    </row>
    <row r="31" spans="1:10" s="289" customFormat="1" ht="43.5" hidden="1" customHeight="1" outlineLevel="2" x14ac:dyDescent="0.25">
      <c r="A31" s="37" t="s">
        <v>134</v>
      </c>
      <c r="B31" s="292" t="s">
        <v>261</v>
      </c>
      <c r="C31" s="184">
        <v>0.8</v>
      </c>
      <c r="D31" s="4">
        <v>0.8</v>
      </c>
      <c r="E31" s="185">
        <v>1</v>
      </c>
      <c r="F31" s="185">
        <v>2</v>
      </c>
      <c r="G31" s="183">
        <f t="shared" si="1"/>
        <v>2</v>
      </c>
      <c r="H31" s="45" t="s">
        <v>126</v>
      </c>
      <c r="I31" s="388"/>
      <c r="J31" s="253"/>
    </row>
    <row r="32" spans="1:10" s="289" customFormat="1" ht="81" hidden="1" customHeight="1" outlineLevel="2" x14ac:dyDescent="0.25">
      <c r="A32" s="37" t="s">
        <v>649</v>
      </c>
      <c r="B32" s="292" t="s">
        <v>262</v>
      </c>
      <c r="C32" s="184" t="s">
        <v>45</v>
      </c>
      <c r="D32" s="4" t="s">
        <v>169</v>
      </c>
      <c r="E32" s="4">
        <v>454</v>
      </c>
      <c r="F32" s="4">
        <v>496</v>
      </c>
      <c r="G32" s="183">
        <f t="shared" si="1"/>
        <v>1.093</v>
      </c>
      <c r="H32" s="45" t="s">
        <v>126</v>
      </c>
      <c r="I32" s="388"/>
      <c r="J32" s="413"/>
    </row>
    <row r="33" spans="1:10" s="14" customFormat="1" ht="40.5" hidden="1" outlineLevel="2" x14ac:dyDescent="0.25">
      <c r="A33" s="37" t="s">
        <v>650</v>
      </c>
      <c r="B33" s="292" t="s">
        <v>263</v>
      </c>
      <c r="C33" s="184" t="s">
        <v>17</v>
      </c>
      <c r="D33" s="4">
        <v>100</v>
      </c>
      <c r="E33" s="4">
        <v>100</v>
      </c>
      <c r="F33" s="4">
        <v>100</v>
      </c>
      <c r="G33" s="183">
        <f t="shared" si="1"/>
        <v>1</v>
      </c>
      <c r="H33" s="45" t="s">
        <v>126</v>
      </c>
      <c r="I33" s="388"/>
      <c r="J33" s="413"/>
    </row>
    <row r="34" spans="1:10" s="14" customFormat="1" ht="47.25" hidden="1" customHeight="1" outlineLevel="2" x14ac:dyDescent="0.25">
      <c r="A34" s="37" t="s">
        <v>264</v>
      </c>
      <c r="B34" s="292" t="s">
        <v>265</v>
      </c>
      <c r="C34" s="184" t="s">
        <v>186</v>
      </c>
      <c r="D34" s="4">
        <v>39</v>
      </c>
      <c r="E34" s="4">
        <v>39</v>
      </c>
      <c r="F34" s="4">
        <v>201</v>
      </c>
      <c r="G34" s="183">
        <f t="shared" si="1"/>
        <v>5.1539999999999999</v>
      </c>
      <c r="H34" s="298" t="s">
        <v>268</v>
      </c>
      <c r="I34" s="389"/>
      <c r="J34" s="413"/>
    </row>
    <row r="35" spans="1:10" s="289" customFormat="1" ht="15" hidden="1" customHeight="1" outlineLevel="1" collapsed="1" x14ac:dyDescent="0.25">
      <c r="A35" s="287"/>
      <c r="B35" s="405" t="s">
        <v>63</v>
      </c>
      <c r="C35" s="406"/>
      <c r="D35" s="406"/>
      <c r="E35" s="406"/>
      <c r="F35" s="406"/>
      <c r="G35" s="407"/>
      <c r="H35" s="407"/>
      <c r="I35" s="262">
        <f>AVERAGE(G36:G37)</f>
        <v>0.97899999999999998</v>
      </c>
      <c r="J35" s="413"/>
    </row>
    <row r="36" spans="1:10" s="289" customFormat="1" ht="96" hidden="1" customHeight="1" outlineLevel="2" x14ac:dyDescent="0.25">
      <c r="A36" s="37" t="s">
        <v>113</v>
      </c>
      <c r="B36" s="290" t="s">
        <v>270</v>
      </c>
      <c r="C36" s="184" t="s">
        <v>271</v>
      </c>
      <c r="D36" s="4">
        <v>1.44</v>
      </c>
      <c r="E36" s="4">
        <v>1.44</v>
      </c>
      <c r="F36" s="4">
        <v>1.3</v>
      </c>
      <c r="G36" s="183">
        <f>E36/F36</f>
        <v>1.1080000000000001</v>
      </c>
      <c r="H36" s="208" t="s">
        <v>651</v>
      </c>
      <c r="I36" s="387"/>
      <c r="J36" s="253"/>
    </row>
    <row r="37" spans="1:10" s="289" customFormat="1" ht="62.25" hidden="1" customHeight="1" outlineLevel="2" x14ac:dyDescent="0.25">
      <c r="A37" s="37" t="s">
        <v>114</v>
      </c>
      <c r="B37" s="290" t="s">
        <v>272</v>
      </c>
      <c r="C37" s="184" t="s">
        <v>17</v>
      </c>
      <c r="D37" s="4" t="s">
        <v>169</v>
      </c>
      <c r="E37" s="4">
        <v>40</v>
      </c>
      <c r="F37" s="4">
        <v>34</v>
      </c>
      <c r="G37" s="183">
        <f>F37/E37</f>
        <v>0.85</v>
      </c>
      <c r="H37" s="45" t="s">
        <v>126</v>
      </c>
      <c r="I37" s="389"/>
      <c r="J37" s="253"/>
    </row>
    <row r="38" spans="1:10" s="14" customFormat="1" ht="15" hidden="1" customHeight="1" outlineLevel="1" collapsed="1" x14ac:dyDescent="0.25">
      <c r="A38" s="287"/>
      <c r="B38" s="405" t="s">
        <v>64</v>
      </c>
      <c r="C38" s="406"/>
      <c r="D38" s="406"/>
      <c r="E38" s="406"/>
      <c r="F38" s="406"/>
      <c r="G38" s="406"/>
      <c r="H38" s="406"/>
      <c r="I38" s="262">
        <f>AVERAGE(G39:G45)</f>
        <v>0.96299999999999997</v>
      </c>
      <c r="J38" s="119"/>
    </row>
    <row r="39" spans="1:10" s="14" customFormat="1" ht="40.5" hidden="1" outlineLevel="2" x14ac:dyDescent="0.25">
      <c r="A39" s="37" t="s">
        <v>116</v>
      </c>
      <c r="B39" s="290" t="s">
        <v>273</v>
      </c>
      <c r="C39" s="37" t="s">
        <v>17</v>
      </c>
      <c r="D39" s="37">
        <v>100</v>
      </c>
      <c r="E39" s="37">
        <v>100</v>
      </c>
      <c r="F39" s="37">
        <v>100</v>
      </c>
      <c r="G39" s="183">
        <f>F39/E39</f>
        <v>1</v>
      </c>
      <c r="H39" s="79" t="s">
        <v>126</v>
      </c>
      <c r="I39" s="384"/>
      <c r="J39" s="118"/>
    </row>
    <row r="40" spans="1:10" s="14" customFormat="1" ht="54" hidden="1" outlineLevel="2" x14ac:dyDescent="0.25">
      <c r="A40" s="37" t="s">
        <v>117</v>
      </c>
      <c r="B40" s="290" t="s">
        <v>274</v>
      </c>
      <c r="C40" s="37" t="s">
        <v>17</v>
      </c>
      <c r="D40" s="37">
        <v>100</v>
      </c>
      <c r="E40" s="37">
        <v>100</v>
      </c>
      <c r="F40" s="37">
        <v>100</v>
      </c>
      <c r="G40" s="183">
        <f>F40/E40</f>
        <v>1</v>
      </c>
      <c r="H40" s="79" t="s">
        <v>76</v>
      </c>
      <c r="I40" s="385"/>
      <c r="J40" s="39"/>
    </row>
    <row r="41" spans="1:10" s="14" customFormat="1" ht="57.75" hidden="1" customHeight="1" outlineLevel="2" x14ac:dyDescent="0.25">
      <c r="A41" s="37" t="s">
        <v>118</v>
      </c>
      <c r="B41" s="290" t="s">
        <v>275</v>
      </c>
      <c r="C41" s="37" t="s">
        <v>17</v>
      </c>
      <c r="D41" s="37" t="s">
        <v>276</v>
      </c>
      <c r="E41" s="37" t="s">
        <v>277</v>
      </c>
      <c r="F41" s="37">
        <v>100</v>
      </c>
      <c r="G41" s="183">
        <v>1</v>
      </c>
      <c r="H41" s="79" t="s">
        <v>126</v>
      </c>
      <c r="I41" s="385"/>
      <c r="J41" s="39"/>
    </row>
    <row r="42" spans="1:10" s="14" customFormat="1" ht="48.75" hidden="1" customHeight="1" outlineLevel="2" x14ac:dyDescent="0.25">
      <c r="A42" s="37" t="s">
        <v>119</v>
      </c>
      <c r="B42" s="292" t="s">
        <v>317</v>
      </c>
      <c r="C42" s="37" t="s">
        <v>186</v>
      </c>
      <c r="D42" s="37">
        <v>708</v>
      </c>
      <c r="E42" s="37">
        <v>928</v>
      </c>
      <c r="F42" s="37">
        <v>708</v>
      </c>
      <c r="G42" s="183">
        <f>F42/E42</f>
        <v>0.76300000000000001</v>
      </c>
      <c r="H42" s="79" t="s">
        <v>126</v>
      </c>
      <c r="I42" s="385"/>
      <c r="J42" s="39"/>
    </row>
    <row r="43" spans="1:10" s="14" customFormat="1" ht="78" hidden="1" customHeight="1" outlineLevel="2" x14ac:dyDescent="0.25">
      <c r="A43" s="37" t="s">
        <v>120</v>
      </c>
      <c r="B43" s="290" t="s">
        <v>278</v>
      </c>
      <c r="C43" s="37" t="s">
        <v>17</v>
      </c>
      <c r="D43" s="37">
        <v>43</v>
      </c>
      <c r="E43" s="37">
        <v>87.5</v>
      </c>
      <c r="F43" s="37">
        <v>85.7</v>
      </c>
      <c r="G43" s="183">
        <f>F43/E43</f>
        <v>0.97899999999999998</v>
      </c>
      <c r="H43" s="79" t="s">
        <v>126</v>
      </c>
      <c r="I43" s="385"/>
      <c r="J43" s="40"/>
    </row>
    <row r="44" spans="1:10" s="14" customFormat="1" ht="78" hidden="1" customHeight="1" outlineLevel="2" x14ac:dyDescent="0.25">
      <c r="A44" s="37" t="s">
        <v>655</v>
      </c>
      <c r="B44" s="258" t="s">
        <v>653</v>
      </c>
      <c r="C44" s="264" t="s">
        <v>17</v>
      </c>
      <c r="D44" s="362" t="s">
        <v>528</v>
      </c>
      <c r="E44" s="264">
        <v>100</v>
      </c>
      <c r="F44" s="37">
        <v>100</v>
      </c>
      <c r="G44" s="183">
        <f>F44/E44</f>
        <v>1</v>
      </c>
      <c r="H44" s="79" t="s">
        <v>657</v>
      </c>
      <c r="I44" s="385"/>
      <c r="J44" s="40"/>
    </row>
    <row r="45" spans="1:10" s="14" customFormat="1" ht="78" hidden="1" customHeight="1" outlineLevel="2" x14ac:dyDescent="0.25">
      <c r="A45" s="37" t="s">
        <v>656</v>
      </c>
      <c r="B45" s="258" t="s">
        <v>654</v>
      </c>
      <c r="C45" s="264" t="s">
        <v>186</v>
      </c>
      <c r="D45" s="362" t="s">
        <v>528</v>
      </c>
      <c r="E45" s="264">
        <v>300</v>
      </c>
      <c r="F45" s="37">
        <v>300</v>
      </c>
      <c r="G45" s="183">
        <f>F45/E45</f>
        <v>1</v>
      </c>
      <c r="H45" s="79" t="s">
        <v>126</v>
      </c>
      <c r="I45" s="386"/>
      <c r="J45" s="40"/>
    </row>
    <row r="46" spans="1:10" s="289" customFormat="1" hidden="1" outlineLevel="1" collapsed="1" x14ac:dyDescent="0.25">
      <c r="A46" s="299"/>
      <c r="B46" s="408" t="s">
        <v>65</v>
      </c>
      <c r="C46" s="407"/>
      <c r="D46" s="407"/>
      <c r="E46" s="407"/>
      <c r="F46" s="407"/>
      <c r="G46" s="407"/>
      <c r="H46" s="407"/>
      <c r="I46" s="261">
        <f>G47</f>
        <v>1.0129999999999999</v>
      </c>
      <c r="J46" s="288"/>
    </row>
    <row r="47" spans="1:10" s="124" customFormat="1" ht="61.5" hidden="1" customHeight="1" outlineLevel="2" x14ac:dyDescent="0.25">
      <c r="A47" s="37" t="s">
        <v>127</v>
      </c>
      <c r="B47" s="23" t="s">
        <v>279</v>
      </c>
      <c r="C47" s="37" t="s">
        <v>17</v>
      </c>
      <c r="D47" s="37">
        <v>60</v>
      </c>
      <c r="E47" s="37">
        <v>80</v>
      </c>
      <c r="F47" s="37">
        <v>81</v>
      </c>
      <c r="G47" s="183">
        <f>F47/E47</f>
        <v>1.0129999999999999</v>
      </c>
      <c r="H47" s="208" t="s">
        <v>318</v>
      </c>
      <c r="I47" s="262"/>
      <c r="J47" s="123" t="s">
        <v>652</v>
      </c>
    </row>
    <row r="48" spans="1:10" s="13" customFormat="1" ht="15.75" customHeight="1" collapsed="1" x14ac:dyDescent="0.25">
      <c r="A48" s="1" t="s">
        <v>27</v>
      </c>
      <c r="B48" s="392" t="s">
        <v>596</v>
      </c>
      <c r="C48" s="393"/>
      <c r="D48" s="393"/>
      <c r="E48" s="393"/>
      <c r="F48" s="393"/>
      <c r="G48" s="393"/>
      <c r="H48" s="393"/>
      <c r="I48" s="99">
        <f>AVERAGE(G49:G59)</f>
        <v>0.97399999999999998</v>
      </c>
      <c r="J48" s="88"/>
    </row>
    <row r="49" spans="1:10" s="15" customFormat="1" ht="55.5" hidden="1" customHeight="1" outlineLevel="2" x14ac:dyDescent="0.25">
      <c r="A49" s="17">
        <v>1</v>
      </c>
      <c r="B49" s="19" t="s">
        <v>602</v>
      </c>
      <c r="C49" s="76" t="s">
        <v>51</v>
      </c>
      <c r="D49" s="3">
        <v>4990</v>
      </c>
      <c r="E49" s="3">
        <v>7337</v>
      </c>
      <c r="F49" s="3">
        <v>7337</v>
      </c>
      <c r="G49" s="183">
        <f t="shared" ref="G49:G54" si="2">F49/E49</f>
        <v>1</v>
      </c>
      <c r="H49" s="80" t="s">
        <v>478</v>
      </c>
      <c r="I49" s="384"/>
      <c r="J49" s="92"/>
    </row>
    <row r="50" spans="1:10" s="15" customFormat="1" ht="74.25" hidden="1" customHeight="1" outlineLevel="2" x14ac:dyDescent="0.25">
      <c r="A50" s="17">
        <v>2</v>
      </c>
      <c r="B50" s="19" t="s">
        <v>603</v>
      </c>
      <c r="C50" s="76" t="s">
        <v>186</v>
      </c>
      <c r="D50" s="3">
        <v>8</v>
      </c>
      <c r="E50" s="3">
        <v>7</v>
      </c>
      <c r="F50" s="3">
        <v>5</v>
      </c>
      <c r="G50" s="183">
        <f t="shared" si="2"/>
        <v>0.71399999999999997</v>
      </c>
      <c r="H50" s="80" t="s">
        <v>478</v>
      </c>
      <c r="I50" s="385"/>
      <c r="J50" s="92"/>
    </row>
    <row r="51" spans="1:10" s="15" customFormat="1" ht="68.25" hidden="1" customHeight="1" outlineLevel="2" x14ac:dyDescent="0.25">
      <c r="A51" s="17">
        <v>3</v>
      </c>
      <c r="B51" s="19" t="s">
        <v>604</v>
      </c>
      <c r="C51" s="76" t="s">
        <v>186</v>
      </c>
      <c r="D51" s="3">
        <v>5</v>
      </c>
      <c r="E51" s="3">
        <v>5</v>
      </c>
      <c r="F51" s="3">
        <v>5</v>
      </c>
      <c r="G51" s="183">
        <f t="shared" si="2"/>
        <v>1</v>
      </c>
      <c r="H51" s="80" t="s">
        <v>157</v>
      </c>
      <c r="I51" s="386"/>
      <c r="J51" s="92"/>
    </row>
    <row r="52" spans="1:10" s="15" customFormat="1" ht="60.75" hidden="1" customHeight="1" outlineLevel="2" x14ac:dyDescent="0.25">
      <c r="A52" s="17">
        <v>4</v>
      </c>
      <c r="B52" s="238" t="s">
        <v>605</v>
      </c>
      <c r="C52" s="77" t="s">
        <v>51</v>
      </c>
      <c r="D52" s="77">
        <v>1400</v>
      </c>
      <c r="E52" s="77">
        <v>470</v>
      </c>
      <c r="F52" s="77">
        <v>470</v>
      </c>
      <c r="G52" s="183">
        <f t="shared" si="2"/>
        <v>1</v>
      </c>
      <c r="H52" s="80" t="s">
        <v>478</v>
      </c>
      <c r="I52" s="384"/>
      <c r="J52" s="92"/>
    </row>
    <row r="53" spans="1:10" s="15" customFormat="1" ht="67.5" hidden="1" outlineLevel="2" x14ac:dyDescent="0.25">
      <c r="A53" s="17">
        <v>5</v>
      </c>
      <c r="B53" s="238" t="s">
        <v>606</v>
      </c>
      <c r="C53" s="77" t="s">
        <v>17</v>
      </c>
      <c r="D53" s="77">
        <v>100</v>
      </c>
      <c r="E53" s="77">
        <v>100</v>
      </c>
      <c r="F53" s="77">
        <v>100</v>
      </c>
      <c r="G53" s="183">
        <f t="shared" si="2"/>
        <v>1</v>
      </c>
      <c r="H53" s="80" t="s">
        <v>86</v>
      </c>
      <c r="I53" s="385"/>
      <c r="J53" s="92"/>
    </row>
    <row r="54" spans="1:10" s="15" customFormat="1" ht="71.25" hidden="1" customHeight="1" outlineLevel="2" x14ac:dyDescent="0.25">
      <c r="A54" s="17">
        <v>6</v>
      </c>
      <c r="B54" s="238" t="s">
        <v>607</v>
      </c>
      <c r="C54" s="77" t="s">
        <v>186</v>
      </c>
      <c r="D54" s="77">
        <v>12</v>
      </c>
      <c r="E54" s="77">
        <v>7</v>
      </c>
      <c r="F54" s="77">
        <v>7</v>
      </c>
      <c r="G54" s="183">
        <f t="shared" si="2"/>
        <v>1</v>
      </c>
      <c r="H54" s="80" t="s">
        <v>86</v>
      </c>
      <c r="I54" s="386"/>
      <c r="J54" s="92"/>
    </row>
    <row r="55" spans="1:10" s="15" customFormat="1" ht="65.25" hidden="1" customHeight="1" outlineLevel="2" x14ac:dyDescent="0.25">
      <c r="A55" s="17">
        <v>7</v>
      </c>
      <c r="B55" s="19" t="s">
        <v>608</v>
      </c>
      <c r="C55" s="3" t="s">
        <v>17</v>
      </c>
      <c r="D55" s="3">
        <v>100</v>
      </c>
      <c r="E55" s="3">
        <v>100</v>
      </c>
      <c r="F55" s="3">
        <v>100</v>
      </c>
      <c r="G55" s="20">
        <f>F55/E55</f>
        <v>1</v>
      </c>
      <c r="H55" s="80" t="s">
        <v>478</v>
      </c>
      <c r="I55" s="384"/>
      <c r="J55" s="92"/>
    </row>
    <row r="56" spans="1:10" s="15" customFormat="1" ht="59.25" hidden="1" customHeight="1" outlineLevel="2" x14ac:dyDescent="0.25">
      <c r="A56" s="17">
        <v>8</v>
      </c>
      <c r="B56" s="239" t="s">
        <v>609</v>
      </c>
      <c r="C56" s="3" t="s">
        <v>17</v>
      </c>
      <c r="D56" s="3">
        <v>100</v>
      </c>
      <c r="E56" s="3">
        <v>100</v>
      </c>
      <c r="F56" s="3">
        <v>100</v>
      </c>
      <c r="G56" s="20">
        <f>F56/E56</f>
        <v>1</v>
      </c>
      <c r="H56" s="240" t="s">
        <v>157</v>
      </c>
      <c r="I56" s="385"/>
      <c r="J56" s="92"/>
    </row>
    <row r="57" spans="1:10" s="15" customFormat="1" ht="68.25" hidden="1" customHeight="1" outlineLevel="2" x14ac:dyDescent="0.25">
      <c r="A57" s="17">
        <v>9</v>
      </c>
      <c r="B57" s="239" t="s">
        <v>610</v>
      </c>
      <c r="C57" s="3" t="s">
        <v>17</v>
      </c>
      <c r="D57" s="3">
        <v>100</v>
      </c>
      <c r="E57" s="3">
        <v>100</v>
      </c>
      <c r="F57" s="3">
        <v>100</v>
      </c>
      <c r="G57" s="20">
        <f>F57/E57</f>
        <v>1</v>
      </c>
      <c r="H57" s="240" t="s">
        <v>158</v>
      </c>
      <c r="I57" s="385"/>
      <c r="J57" s="92"/>
    </row>
    <row r="58" spans="1:10" s="15" customFormat="1" ht="99" hidden="1" customHeight="1" outlineLevel="2" x14ac:dyDescent="0.25">
      <c r="A58" s="17">
        <v>10</v>
      </c>
      <c r="B58" s="239" t="s">
        <v>611</v>
      </c>
      <c r="C58" s="3" t="s">
        <v>186</v>
      </c>
      <c r="D58" s="3" t="s">
        <v>169</v>
      </c>
      <c r="E58" s="3">
        <v>6</v>
      </c>
      <c r="F58" s="3">
        <v>6</v>
      </c>
      <c r="G58" s="20">
        <f>F58/E58</f>
        <v>1</v>
      </c>
      <c r="H58" s="80" t="s">
        <v>478</v>
      </c>
      <c r="I58" s="385"/>
      <c r="J58" s="92"/>
    </row>
    <row r="59" spans="1:10" s="15" customFormat="1" ht="96" hidden="1" customHeight="1" outlineLevel="2" x14ac:dyDescent="0.25">
      <c r="A59" s="17">
        <v>11</v>
      </c>
      <c r="B59" s="239" t="s">
        <v>612</v>
      </c>
      <c r="C59" s="3" t="s">
        <v>186</v>
      </c>
      <c r="D59" s="3" t="s">
        <v>169</v>
      </c>
      <c r="E59" s="3">
        <v>2</v>
      </c>
      <c r="F59" s="3">
        <v>2</v>
      </c>
      <c r="G59" s="20">
        <f>F59/E59</f>
        <v>1</v>
      </c>
      <c r="H59" s="240" t="s">
        <v>87</v>
      </c>
      <c r="I59" s="385"/>
      <c r="J59" s="92"/>
    </row>
    <row r="60" spans="1:10" ht="15" customHeight="1" collapsed="1" x14ac:dyDescent="0.25">
      <c r="A60" s="1" t="s">
        <v>28</v>
      </c>
      <c r="B60" s="392" t="s">
        <v>207</v>
      </c>
      <c r="C60" s="393"/>
      <c r="D60" s="393"/>
      <c r="E60" s="393"/>
      <c r="F60" s="393"/>
      <c r="G60" s="393"/>
      <c r="H60" s="393"/>
      <c r="I60" s="99">
        <f>AVERAGE(G61:G63)</f>
        <v>1.036</v>
      </c>
    </row>
    <row r="61" spans="1:10" s="33" customFormat="1" ht="57.75" hidden="1" customHeight="1" outlineLevel="2" x14ac:dyDescent="0.25">
      <c r="A61" s="17">
        <v>1</v>
      </c>
      <c r="B61" s="19" t="s">
        <v>613</v>
      </c>
      <c r="C61" s="76" t="s">
        <v>51</v>
      </c>
      <c r="D61" s="3">
        <v>302</v>
      </c>
      <c r="E61" s="3">
        <v>306</v>
      </c>
      <c r="F61" s="37">
        <v>306</v>
      </c>
      <c r="G61" s="20">
        <f>F61/E61</f>
        <v>1</v>
      </c>
      <c r="H61" s="80" t="s">
        <v>478</v>
      </c>
      <c r="I61" s="387"/>
      <c r="J61" s="91"/>
    </row>
    <row r="62" spans="1:10" s="33" customFormat="1" ht="54" hidden="1" outlineLevel="2" x14ac:dyDescent="0.25">
      <c r="A62" s="17">
        <v>2</v>
      </c>
      <c r="B62" s="19" t="s">
        <v>614</v>
      </c>
      <c r="C62" s="76" t="s">
        <v>51</v>
      </c>
      <c r="D62" s="3">
        <v>87</v>
      </c>
      <c r="E62" s="3">
        <v>92</v>
      </c>
      <c r="F62" s="37">
        <v>102</v>
      </c>
      <c r="G62" s="20">
        <f>F62/E62</f>
        <v>1.109</v>
      </c>
      <c r="H62" s="80" t="s">
        <v>478</v>
      </c>
      <c r="I62" s="388"/>
      <c r="J62" s="91"/>
    </row>
    <row r="63" spans="1:10" s="33" customFormat="1" ht="58.5" hidden="1" customHeight="1" outlineLevel="2" x14ac:dyDescent="0.25">
      <c r="A63" s="17">
        <v>3</v>
      </c>
      <c r="B63" s="19" t="s">
        <v>615</v>
      </c>
      <c r="C63" s="76" t="s">
        <v>17</v>
      </c>
      <c r="D63" s="3">
        <v>49</v>
      </c>
      <c r="E63" s="3">
        <v>49</v>
      </c>
      <c r="F63" s="3">
        <v>49</v>
      </c>
      <c r="G63" s="20">
        <f>F63/E63</f>
        <v>1</v>
      </c>
      <c r="H63" s="80" t="s">
        <v>95</v>
      </c>
      <c r="I63" s="389"/>
      <c r="J63" s="91"/>
    </row>
    <row r="64" spans="1:10" ht="15" customHeight="1" collapsed="1" x14ac:dyDescent="0.25">
      <c r="A64" s="24" t="s">
        <v>29</v>
      </c>
      <c r="B64" s="398" t="s">
        <v>401</v>
      </c>
      <c r="C64" s="399"/>
      <c r="D64" s="399"/>
      <c r="E64" s="399"/>
      <c r="F64" s="399"/>
      <c r="G64" s="399"/>
      <c r="H64" s="399"/>
      <c r="I64" s="99">
        <f>AVERAGE(G65:G75)</f>
        <v>0.98099999999999998</v>
      </c>
    </row>
    <row r="65" spans="1:10" s="33" customFormat="1" ht="42.75" hidden="1" customHeight="1" outlineLevel="1" collapsed="1" x14ac:dyDescent="0.25">
      <c r="A65" s="348">
        <v>1</v>
      </c>
      <c r="B65" s="349" t="s">
        <v>452</v>
      </c>
      <c r="C65" s="348" t="s">
        <v>17</v>
      </c>
      <c r="D65" s="348" t="s">
        <v>443</v>
      </c>
      <c r="E65" s="77">
        <v>5.5</v>
      </c>
      <c r="F65" s="3">
        <v>5.5</v>
      </c>
      <c r="G65" s="20">
        <f>F65/E65</f>
        <v>1</v>
      </c>
      <c r="H65" s="53" t="s">
        <v>132</v>
      </c>
      <c r="I65" s="387"/>
      <c r="J65" s="91"/>
    </row>
    <row r="66" spans="1:10" s="33" customFormat="1" ht="40.5" hidden="1" outlineLevel="2" x14ac:dyDescent="0.25">
      <c r="A66" s="77" t="s">
        <v>103</v>
      </c>
      <c r="B66" s="18" t="s">
        <v>444</v>
      </c>
      <c r="C66" s="77" t="s">
        <v>17</v>
      </c>
      <c r="D66" s="77" t="s">
        <v>445</v>
      </c>
      <c r="E66" s="77">
        <v>5.5</v>
      </c>
      <c r="F66" s="3">
        <v>5.5</v>
      </c>
      <c r="G66" s="20">
        <f>F66/E66</f>
        <v>1</v>
      </c>
      <c r="H66" s="53" t="s">
        <v>132</v>
      </c>
      <c r="I66" s="388"/>
      <c r="J66" s="91"/>
    </row>
    <row r="67" spans="1:10" s="33" customFormat="1" ht="40.5" hidden="1" outlineLevel="2" x14ac:dyDescent="0.25">
      <c r="A67" s="77" t="s">
        <v>104</v>
      </c>
      <c r="B67" s="18" t="s">
        <v>446</v>
      </c>
      <c r="C67" s="77" t="s">
        <v>17</v>
      </c>
      <c r="D67" s="77" t="s">
        <v>447</v>
      </c>
      <c r="E67" s="77">
        <v>4</v>
      </c>
      <c r="F67" s="3">
        <v>4</v>
      </c>
      <c r="G67" s="20">
        <f>F67/E67</f>
        <v>1</v>
      </c>
      <c r="H67" s="53" t="s">
        <v>132</v>
      </c>
      <c r="I67" s="388"/>
      <c r="J67" s="91"/>
    </row>
    <row r="68" spans="1:10" s="33" customFormat="1" ht="40.5" hidden="1" outlineLevel="2" x14ac:dyDescent="0.25">
      <c r="A68" s="77" t="s">
        <v>105</v>
      </c>
      <c r="B68" s="18" t="s">
        <v>448</v>
      </c>
      <c r="C68" s="77" t="s">
        <v>17</v>
      </c>
      <c r="D68" s="77" t="s">
        <v>449</v>
      </c>
      <c r="E68" s="77">
        <v>4</v>
      </c>
      <c r="F68" s="3">
        <v>4</v>
      </c>
      <c r="G68" s="20">
        <f>F68/E68</f>
        <v>1</v>
      </c>
      <c r="H68" s="53" t="s">
        <v>132</v>
      </c>
      <c r="I68" s="388"/>
      <c r="J68" s="91"/>
    </row>
    <row r="69" spans="1:10" s="33" customFormat="1" ht="40.5" hidden="1" outlineLevel="2" x14ac:dyDescent="0.25">
      <c r="A69" s="77" t="s">
        <v>106</v>
      </c>
      <c r="B69" s="18" t="s">
        <v>450</v>
      </c>
      <c r="C69" s="77" t="s">
        <v>17</v>
      </c>
      <c r="D69" s="77" t="s">
        <v>451</v>
      </c>
      <c r="E69" s="77">
        <v>6</v>
      </c>
      <c r="F69" s="3">
        <v>6</v>
      </c>
      <c r="G69" s="20">
        <f>F69/E69</f>
        <v>1</v>
      </c>
      <c r="H69" s="53" t="s">
        <v>132</v>
      </c>
      <c r="I69" s="388"/>
      <c r="J69" s="91"/>
    </row>
    <row r="70" spans="1:10" s="33" customFormat="1" ht="40.5" hidden="1" customHeight="1" outlineLevel="1" x14ac:dyDescent="0.25">
      <c r="A70" s="77">
        <v>2</v>
      </c>
      <c r="B70" s="349" t="s">
        <v>453</v>
      </c>
      <c r="C70" s="77" t="s">
        <v>51</v>
      </c>
      <c r="D70" s="77">
        <v>454</v>
      </c>
      <c r="E70" s="77">
        <v>466</v>
      </c>
      <c r="F70" s="77">
        <v>1212</v>
      </c>
      <c r="G70" s="20">
        <f t="shared" ref="G70:G75" si="3">F70/E70</f>
        <v>2.601</v>
      </c>
      <c r="H70" s="53" t="s">
        <v>132</v>
      </c>
      <c r="I70" s="388"/>
      <c r="J70" s="91"/>
    </row>
    <row r="71" spans="1:10" s="33" customFormat="1" ht="82.5" hidden="1" customHeight="1" outlineLevel="1" x14ac:dyDescent="0.25">
      <c r="A71" s="77">
        <v>3</v>
      </c>
      <c r="B71" s="18" t="s">
        <v>454</v>
      </c>
      <c r="C71" s="77" t="s">
        <v>17</v>
      </c>
      <c r="D71" s="77">
        <v>20</v>
      </c>
      <c r="E71" s="77">
        <v>50</v>
      </c>
      <c r="F71" s="77">
        <v>56</v>
      </c>
      <c r="G71" s="20">
        <f t="shared" si="3"/>
        <v>1.1200000000000001</v>
      </c>
      <c r="H71" s="53" t="s">
        <v>132</v>
      </c>
      <c r="I71" s="388"/>
      <c r="J71" s="91"/>
    </row>
    <row r="72" spans="1:10" s="33" customFormat="1" ht="72.75" hidden="1" customHeight="1" outlineLevel="1" x14ac:dyDescent="0.25">
      <c r="A72" s="77">
        <v>4</v>
      </c>
      <c r="B72" s="18" t="s">
        <v>455</v>
      </c>
      <c r="C72" s="77" t="s">
        <v>17</v>
      </c>
      <c r="D72" s="77">
        <v>2.1</v>
      </c>
      <c r="E72" s="77">
        <v>6.8</v>
      </c>
      <c r="F72" s="77">
        <v>0</v>
      </c>
      <c r="G72" s="20">
        <f t="shared" si="3"/>
        <v>0</v>
      </c>
      <c r="H72" s="53" t="s">
        <v>132</v>
      </c>
      <c r="I72" s="388"/>
      <c r="J72" s="91"/>
    </row>
    <row r="73" spans="1:10" s="33" customFormat="1" ht="98.25" hidden="1" customHeight="1" outlineLevel="1" x14ac:dyDescent="0.25">
      <c r="A73" s="77">
        <v>5</v>
      </c>
      <c r="B73" s="18" t="s">
        <v>456</v>
      </c>
      <c r="C73" s="77" t="s">
        <v>17</v>
      </c>
      <c r="D73" s="77">
        <v>15</v>
      </c>
      <c r="E73" s="77">
        <v>15</v>
      </c>
      <c r="F73" s="77">
        <v>0</v>
      </c>
      <c r="G73" s="20">
        <f t="shared" si="3"/>
        <v>0</v>
      </c>
      <c r="H73" s="53" t="s">
        <v>132</v>
      </c>
      <c r="I73" s="388"/>
      <c r="J73" s="91"/>
    </row>
    <row r="74" spans="1:10" s="33" customFormat="1" ht="27" hidden="1" customHeight="1" outlineLevel="1" x14ac:dyDescent="0.25">
      <c r="A74" s="77">
        <v>6</v>
      </c>
      <c r="B74" s="18" t="s">
        <v>458</v>
      </c>
      <c r="C74" s="77" t="s">
        <v>186</v>
      </c>
      <c r="D74" s="77">
        <v>2665454</v>
      </c>
      <c r="E74" s="77">
        <v>3066280</v>
      </c>
      <c r="F74" s="77">
        <v>3267841</v>
      </c>
      <c r="G74" s="20">
        <f t="shared" si="3"/>
        <v>1.0660000000000001</v>
      </c>
      <c r="H74" s="53" t="s">
        <v>82</v>
      </c>
      <c r="I74" s="388"/>
      <c r="J74" s="91"/>
    </row>
    <row r="75" spans="1:10" s="25" customFormat="1" ht="29.25" hidden="1" customHeight="1" outlineLevel="1" x14ac:dyDescent="0.25">
      <c r="A75" s="77">
        <v>7</v>
      </c>
      <c r="B75" s="18" t="s">
        <v>459</v>
      </c>
      <c r="C75" s="77" t="s">
        <v>457</v>
      </c>
      <c r="D75" s="77">
        <v>250</v>
      </c>
      <c r="E75" s="77">
        <v>250</v>
      </c>
      <c r="F75" s="77">
        <v>250</v>
      </c>
      <c r="G75" s="20">
        <f t="shared" si="3"/>
        <v>1</v>
      </c>
      <c r="H75" s="53" t="s">
        <v>82</v>
      </c>
      <c r="I75" s="388"/>
      <c r="J75" s="49"/>
    </row>
    <row r="76" spans="1:10" collapsed="1" x14ac:dyDescent="0.25">
      <c r="A76" s="1" t="s">
        <v>30</v>
      </c>
      <c r="B76" s="404" t="s">
        <v>402</v>
      </c>
      <c r="C76" s="404"/>
      <c r="D76" s="404"/>
      <c r="E76" s="404"/>
      <c r="F76" s="404"/>
      <c r="G76" s="404"/>
      <c r="H76" s="404"/>
      <c r="I76" s="99">
        <f>AVERAGE(G77:G96)</f>
        <v>1.0129999999999999</v>
      </c>
    </row>
    <row r="77" spans="1:10" ht="54" hidden="1" outlineLevel="2" x14ac:dyDescent="0.25">
      <c r="A77" s="34">
        <v>1</v>
      </c>
      <c r="B77" s="263" t="s">
        <v>462</v>
      </c>
      <c r="C77" s="34" t="s">
        <v>17</v>
      </c>
      <c r="D77" s="362">
        <v>41.7</v>
      </c>
      <c r="E77" s="34">
        <v>53</v>
      </c>
      <c r="F77" s="77">
        <v>55.8</v>
      </c>
      <c r="G77" s="46">
        <f t="shared" ref="G77:G84" si="4">F77/E77</f>
        <v>1.0529999999999999</v>
      </c>
      <c r="H77" s="79" t="s">
        <v>475</v>
      </c>
      <c r="I77" s="387"/>
    </row>
    <row r="78" spans="1:10" ht="54" hidden="1" outlineLevel="2" x14ac:dyDescent="0.25">
      <c r="A78" s="34" t="s">
        <v>103</v>
      </c>
      <c r="B78" s="263" t="s">
        <v>463</v>
      </c>
      <c r="C78" s="34" t="s">
        <v>17</v>
      </c>
      <c r="D78" s="362">
        <v>35</v>
      </c>
      <c r="E78" s="34">
        <v>35.200000000000003</v>
      </c>
      <c r="F78" s="77">
        <v>49.9</v>
      </c>
      <c r="G78" s="46">
        <f t="shared" si="4"/>
        <v>1.4179999999999999</v>
      </c>
      <c r="H78" s="79" t="s">
        <v>475</v>
      </c>
      <c r="I78" s="388"/>
    </row>
    <row r="79" spans="1:10" ht="54" hidden="1" outlineLevel="2" x14ac:dyDescent="0.25">
      <c r="A79" s="34" t="s">
        <v>104</v>
      </c>
      <c r="B79" s="263" t="s">
        <v>464</v>
      </c>
      <c r="C79" s="34" t="s">
        <v>17</v>
      </c>
      <c r="D79" s="362">
        <v>5.2</v>
      </c>
      <c r="E79" s="34">
        <v>6</v>
      </c>
      <c r="F79" s="77">
        <v>7.9</v>
      </c>
      <c r="G79" s="20">
        <f t="shared" si="4"/>
        <v>1.3169999999999999</v>
      </c>
      <c r="H79" s="79" t="s">
        <v>475</v>
      </c>
      <c r="I79" s="388"/>
    </row>
    <row r="80" spans="1:10" ht="54" hidden="1" outlineLevel="2" x14ac:dyDescent="0.25">
      <c r="A80" s="34" t="s">
        <v>105</v>
      </c>
      <c r="B80" s="263" t="s">
        <v>465</v>
      </c>
      <c r="C80" s="34" t="s">
        <v>17</v>
      </c>
      <c r="D80" s="362">
        <v>77.2</v>
      </c>
      <c r="E80" s="34">
        <v>79.099999999999994</v>
      </c>
      <c r="F80" s="77">
        <v>85.2</v>
      </c>
      <c r="G80" s="20">
        <f t="shared" si="4"/>
        <v>1.077</v>
      </c>
      <c r="H80" s="79" t="s">
        <v>475</v>
      </c>
      <c r="I80" s="388"/>
    </row>
    <row r="81" spans="1:10" ht="60" hidden="1" outlineLevel="2" x14ac:dyDescent="0.25">
      <c r="A81" s="34" t="s">
        <v>106</v>
      </c>
      <c r="B81" s="263" t="s">
        <v>89</v>
      </c>
      <c r="C81" s="34" t="s">
        <v>17</v>
      </c>
      <c r="D81" s="362">
        <v>14.6</v>
      </c>
      <c r="E81" s="34">
        <v>15.4</v>
      </c>
      <c r="F81" s="77">
        <v>15.5</v>
      </c>
      <c r="G81" s="20">
        <f t="shared" si="4"/>
        <v>1.006</v>
      </c>
      <c r="H81" s="79" t="s">
        <v>475</v>
      </c>
      <c r="I81" s="388"/>
    </row>
    <row r="82" spans="1:10" ht="54" hidden="1" outlineLevel="2" x14ac:dyDescent="0.25">
      <c r="A82" s="34">
        <v>2</v>
      </c>
      <c r="B82" s="263" t="s">
        <v>88</v>
      </c>
      <c r="C82" s="34" t="s">
        <v>17</v>
      </c>
      <c r="D82" s="362">
        <v>81.3</v>
      </c>
      <c r="E82" s="34">
        <v>83.9</v>
      </c>
      <c r="F82" s="77">
        <v>95</v>
      </c>
      <c r="G82" s="20">
        <f t="shared" si="4"/>
        <v>1.1319999999999999</v>
      </c>
      <c r="H82" s="79" t="s">
        <v>475</v>
      </c>
      <c r="I82" s="388"/>
    </row>
    <row r="83" spans="1:10" ht="105" hidden="1" outlineLevel="2" x14ac:dyDescent="0.25">
      <c r="A83" s="383">
        <v>3</v>
      </c>
      <c r="B83" s="263" t="s">
        <v>466</v>
      </c>
      <c r="C83" s="34" t="s">
        <v>17</v>
      </c>
      <c r="D83" s="362">
        <v>30</v>
      </c>
      <c r="E83" s="34">
        <v>40</v>
      </c>
      <c r="F83" s="77">
        <v>40</v>
      </c>
      <c r="G83" s="20">
        <f t="shared" si="4"/>
        <v>1</v>
      </c>
      <c r="H83" s="79" t="s">
        <v>475</v>
      </c>
      <c r="I83" s="388"/>
    </row>
    <row r="84" spans="1:10" ht="54" hidden="1" outlineLevel="2" x14ac:dyDescent="0.25">
      <c r="A84" s="383"/>
      <c r="B84" s="263" t="s">
        <v>90</v>
      </c>
      <c r="C84" s="34" t="s">
        <v>17</v>
      </c>
      <c r="D84" s="362">
        <v>40</v>
      </c>
      <c r="E84" s="34">
        <v>70</v>
      </c>
      <c r="F84" s="77">
        <v>70</v>
      </c>
      <c r="G84" s="20">
        <f t="shared" si="4"/>
        <v>1</v>
      </c>
      <c r="H84" s="79" t="s">
        <v>475</v>
      </c>
      <c r="I84" s="388"/>
    </row>
    <row r="85" spans="1:10" s="124" customFormat="1" ht="120" hidden="1" outlineLevel="2" x14ac:dyDescent="0.25">
      <c r="A85" s="265">
        <v>4</v>
      </c>
      <c r="B85" s="266" t="s">
        <v>467</v>
      </c>
      <c r="C85" s="265" t="s">
        <v>17</v>
      </c>
      <c r="D85" s="265">
        <v>15</v>
      </c>
      <c r="E85" s="265">
        <v>15</v>
      </c>
      <c r="F85" s="4">
        <v>0</v>
      </c>
      <c r="G85" s="20">
        <f t="shared" ref="G85:G96" si="5">F85/E85</f>
        <v>0</v>
      </c>
      <c r="H85" s="79" t="s">
        <v>475</v>
      </c>
      <c r="I85" s="388"/>
      <c r="J85" s="123"/>
    </row>
    <row r="86" spans="1:10" s="124" customFormat="1" ht="75" hidden="1" outlineLevel="2" x14ac:dyDescent="0.25">
      <c r="A86" s="265">
        <v>5</v>
      </c>
      <c r="B86" s="266" t="s">
        <v>633</v>
      </c>
      <c r="C86" s="265" t="s">
        <v>17</v>
      </c>
      <c r="D86" s="265">
        <v>18</v>
      </c>
      <c r="E86" s="265">
        <v>18</v>
      </c>
      <c r="F86" s="4">
        <v>0</v>
      </c>
      <c r="G86" s="20">
        <f t="shared" si="5"/>
        <v>0</v>
      </c>
      <c r="H86" s="79" t="s">
        <v>475</v>
      </c>
      <c r="I86" s="388"/>
      <c r="J86" s="123"/>
    </row>
    <row r="87" spans="1:10" ht="90" hidden="1" outlineLevel="2" x14ac:dyDescent="0.25">
      <c r="A87" s="34">
        <v>6</v>
      </c>
      <c r="B87" s="263" t="s">
        <v>468</v>
      </c>
      <c r="C87" s="265" t="s">
        <v>17</v>
      </c>
      <c r="D87" s="362">
        <v>10</v>
      </c>
      <c r="E87" s="34">
        <v>12</v>
      </c>
      <c r="F87" s="77">
        <v>12</v>
      </c>
      <c r="G87" s="20">
        <f t="shared" si="5"/>
        <v>1</v>
      </c>
      <c r="H87" s="79" t="s">
        <v>475</v>
      </c>
      <c r="I87" s="388"/>
    </row>
    <row r="88" spans="1:10" ht="84.75" hidden="1" customHeight="1" outlineLevel="2" x14ac:dyDescent="0.25">
      <c r="A88" s="34">
        <v>7</v>
      </c>
      <c r="B88" s="263" t="s">
        <v>632</v>
      </c>
      <c r="C88" s="265" t="s">
        <v>17</v>
      </c>
      <c r="D88" s="362">
        <v>15</v>
      </c>
      <c r="E88" s="34">
        <v>15</v>
      </c>
      <c r="F88" s="77">
        <v>0</v>
      </c>
      <c r="G88" s="20">
        <f t="shared" si="5"/>
        <v>0</v>
      </c>
      <c r="H88" s="79" t="s">
        <v>475</v>
      </c>
      <c r="I88" s="388"/>
    </row>
    <row r="89" spans="1:10" ht="54" hidden="1" outlineLevel="2" x14ac:dyDescent="0.25">
      <c r="A89" s="34">
        <v>8</v>
      </c>
      <c r="B89" s="263" t="s">
        <v>469</v>
      </c>
      <c r="C89" s="34" t="s">
        <v>186</v>
      </c>
      <c r="D89" s="362">
        <v>87</v>
      </c>
      <c r="E89" s="34">
        <v>88</v>
      </c>
      <c r="F89" s="77">
        <v>88</v>
      </c>
      <c r="G89" s="20">
        <f t="shared" si="5"/>
        <v>1</v>
      </c>
      <c r="H89" s="79" t="s">
        <v>475</v>
      </c>
      <c r="I89" s="388"/>
    </row>
    <row r="90" spans="1:10" ht="60" hidden="1" outlineLevel="2" x14ac:dyDescent="0.25">
      <c r="A90" s="34">
        <v>9</v>
      </c>
      <c r="B90" s="263" t="s">
        <v>470</v>
      </c>
      <c r="C90" s="34" t="s">
        <v>17</v>
      </c>
      <c r="D90" s="362">
        <v>30</v>
      </c>
      <c r="E90" s="34">
        <v>33</v>
      </c>
      <c r="F90" s="77">
        <v>33</v>
      </c>
      <c r="G90" s="20">
        <f t="shared" si="5"/>
        <v>1</v>
      </c>
      <c r="H90" s="79" t="s">
        <v>475</v>
      </c>
      <c r="I90" s="388"/>
    </row>
    <row r="91" spans="1:10" ht="60" hidden="1" outlineLevel="2" x14ac:dyDescent="0.25">
      <c r="A91" s="267">
        <v>10</v>
      </c>
      <c r="B91" s="263" t="s">
        <v>460</v>
      </c>
      <c r="C91" s="267" t="s">
        <v>461</v>
      </c>
      <c r="D91" s="267">
        <v>1.4810000000000001</v>
      </c>
      <c r="E91" s="34">
        <v>2.3090000000000002</v>
      </c>
      <c r="F91" s="77">
        <v>2.31</v>
      </c>
      <c r="G91" s="20">
        <f t="shared" si="5"/>
        <v>1</v>
      </c>
      <c r="H91" s="79" t="s">
        <v>475</v>
      </c>
      <c r="I91" s="388"/>
    </row>
    <row r="92" spans="1:10" ht="105" hidden="1" outlineLevel="2" x14ac:dyDescent="0.25">
      <c r="A92" s="34">
        <v>11</v>
      </c>
      <c r="B92" s="263" t="s">
        <v>634</v>
      </c>
      <c r="C92" s="268" t="s">
        <v>51</v>
      </c>
      <c r="D92" s="362">
        <v>3500</v>
      </c>
      <c r="E92" s="34">
        <v>4292</v>
      </c>
      <c r="F92" s="77">
        <v>4981</v>
      </c>
      <c r="G92" s="20">
        <f t="shared" si="5"/>
        <v>1.161</v>
      </c>
      <c r="H92" s="79" t="s">
        <v>475</v>
      </c>
      <c r="I92" s="388"/>
    </row>
    <row r="93" spans="1:10" ht="54" hidden="1" outlineLevel="2" x14ac:dyDescent="0.25">
      <c r="A93" s="34">
        <v>12</v>
      </c>
      <c r="B93" s="263" t="s">
        <v>471</v>
      </c>
      <c r="C93" s="268" t="s">
        <v>51</v>
      </c>
      <c r="D93" s="268">
        <v>3250</v>
      </c>
      <c r="E93" s="268">
        <v>3500</v>
      </c>
      <c r="F93" s="269">
        <v>10841</v>
      </c>
      <c r="G93" s="20">
        <f t="shared" si="5"/>
        <v>3.097</v>
      </c>
      <c r="H93" s="79" t="s">
        <v>475</v>
      </c>
      <c r="I93" s="388"/>
    </row>
    <row r="94" spans="1:10" ht="54" hidden="1" outlineLevel="2" x14ac:dyDescent="0.25">
      <c r="A94" s="34">
        <v>13</v>
      </c>
      <c r="B94" s="263" t="s">
        <v>472</v>
      </c>
      <c r="C94" s="34" t="s">
        <v>17</v>
      </c>
      <c r="D94" s="362">
        <v>1</v>
      </c>
      <c r="E94" s="34">
        <v>1</v>
      </c>
      <c r="F94" s="77">
        <v>0.24</v>
      </c>
      <c r="G94" s="20">
        <v>1</v>
      </c>
      <c r="H94" s="79" t="s">
        <v>475</v>
      </c>
      <c r="I94" s="388"/>
    </row>
    <row r="95" spans="1:10" ht="57" hidden="1" customHeight="1" outlineLevel="2" x14ac:dyDescent="0.25">
      <c r="A95" s="34">
        <v>14</v>
      </c>
      <c r="B95" s="263" t="s">
        <v>498</v>
      </c>
      <c r="C95" s="34" t="s">
        <v>51</v>
      </c>
      <c r="D95" s="362">
        <v>515</v>
      </c>
      <c r="E95" s="34">
        <v>515</v>
      </c>
      <c r="F95" s="77">
        <v>515</v>
      </c>
      <c r="G95" s="20">
        <f t="shared" si="5"/>
        <v>1</v>
      </c>
      <c r="H95" s="79" t="s">
        <v>475</v>
      </c>
      <c r="I95" s="388"/>
    </row>
    <row r="96" spans="1:10" ht="64.5" hidden="1" customHeight="1" outlineLevel="2" x14ac:dyDescent="0.25">
      <c r="A96" s="34">
        <v>15</v>
      </c>
      <c r="B96" s="258" t="s">
        <v>635</v>
      </c>
      <c r="C96" s="34" t="s">
        <v>17</v>
      </c>
      <c r="D96" s="362">
        <v>100</v>
      </c>
      <c r="E96" s="34">
        <v>100</v>
      </c>
      <c r="F96" s="77">
        <v>100</v>
      </c>
      <c r="G96" s="20">
        <f t="shared" si="5"/>
        <v>1</v>
      </c>
      <c r="H96" s="79" t="s">
        <v>475</v>
      </c>
      <c r="I96" s="389"/>
    </row>
    <row r="97" spans="1:13" collapsed="1" x14ac:dyDescent="0.25">
      <c r="A97" s="36" t="s">
        <v>47</v>
      </c>
      <c r="B97" s="415" t="s">
        <v>224</v>
      </c>
      <c r="C97" s="415"/>
      <c r="D97" s="415"/>
      <c r="E97" s="415"/>
      <c r="F97" s="415"/>
      <c r="G97" s="404"/>
      <c r="H97" s="392"/>
      <c r="I97" s="99">
        <f>AVERAGE(G98:G108)</f>
        <v>0.92</v>
      </c>
      <c r="K97" s="179"/>
      <c r="L97" s="179"/>
    </row>
    <row r="98" spans="1:13" ht="59.25" hidden="1" customHeight="1" outlineLevel="2" x14ac:dyDescent="0.25">
      <c r="A98" s="3">
        <v>1</v>
      </c>
      <c r="B98" s="18" t="s">
        <v>352</v>
      </c>
      <c r="C98" s="77" t="s">
        <v>17</v>
      </c>
      <c r="D98" s="77">
        <v>100</v>
      </c>
      <c r="E98" s="77">
        <v>100</v>
      </c>
      <c r="F98" s="77">
        <v>100</v>
      </c>
      <c r="G98" s="46">
        <f>F98/E98</f>
        <v>1</v>
      </c>
      <c r="H98" s="80" t="s">
        <v>91</v>
      </c>
      <c r="I98" s="416" t="s">
        <v>549</v>
      </c>
      <c r="J98" s="38"/>
      <c r="K98" s="178"/>
      <c r="L98" s="179"/>
      <c r="M98" s="179"/>
    </row>
    <row r="99" spans="1:13" ht="54" hidden="1" outlineLevel="2" x14ac:dyDescent="0.25">
      <c r="A99" s="3">
        <v>2</v>
      </c>
      <c r="B99" s="18" t="s">
        <v>353</v>
      </c>
      <c r="C99" s="77" t="s">
        <v>17</v>
      </c>
      <c r="D99" s="77">
        <v>100</v>
      </c>
      <c r="E99" s="77">
        <v>100</v>
      </c>
      <c r="F99" s="77">
        <v>100</v>
      </c>
      <c r="G99" s="46">
        <f t="shared" ref="G99:G108" si="6">F99/E99</f>
        <v>1</v>
      </c>
      <c r="H99" s="80" t="s">
        <v>91</v>
      </c>
      <c r="I99" s="417"/>
      <c r="J99" s="38"/>
      <c r="K99" s="178"/>
      <c r="L99" s="179"/>
      <c r="M99" s="179"/>
    </row>
    <row r="100" spans="1:13" ht="54" hidden="1" outlineLevel="2" x14ac:dyDescent="0.25">
      <c r="A100" s="3">
        <v>3</v>
      </c>
      <c r="B100" s="18" t="s">
        <v>354</v>
      </c>
      <c r="C100" s="77" t="s">
        <v>17</v>
      </c>
      <c r="D100" s="77">
        <v>100</v>
      </c>
      <c r="E100" s="77">
        <v>100</v>
      </c>
      <c r="F100" s="77">
        <v>100</v>
      </c>
      <c r="G100" s="46">
        <f t="shared" si="6"/>
        <v>1</v>
      </c>
      <c r="H100" s="80" t="s">
        <v>91</v>
      </c>
      <c r="I100" s="417"/>
      <c r="J100" s="180"/>
      <c r="K100" s="178"/>
      <c r="L100" s="179"/>
      <c r="M100" s="179"/>
    </row>
    <row r="101" spans="1:13" ht="54" hidden="1" outlineLevel="2" x14ac:dyDescent="0.25">
      <c r="A101" s="3">
        <v>4</v>
      </c>
      <c r="B101" s="18" t="s">
        <v>355</v>
      </c>
      <c r="C101" s="77" t="s">
        <v>17</v>
      </c>
      <c r="D101" s="77">
        <v>100</v>
      </c>
      <c r="E101" s="77">
        <v>100</v>
      </c>
      <c r="F101" s="77">
        <v>100</v>
      </c>
      <c r="G101" s="46">
        <f t="shared" si="6"/>
        <v>1</v>
      </c>
      <c r="H101" s="80" t="s">
        <v>91</v>
      </c>
      <c r="I101" s="417"/>
      <c r="J101" s="38"/>
      <c r="K101" s="178"/>
      <c r="L101" s="179"/>
      <c r="M101" s="179"/>
    </row>
    <row r="102" spans="1:13" ht="54" hidden="1" outlineLevel="2" x14ac:dyDescent="0.25">
      <c r="A102" s="3">
        <v>5</v>
      </c>
      <c r="B102" s="18" t="s">
        <v>356</v>
      </c>
      <c r="C102" s="77" t="s">
        <v>17</v>
      </c>
      <c r="D102" s="77">
        <v>100</v>
      </c>
      <c r="E102" s="77">
        <v>100</v>
      </c>
      <c r="F102" s="77">
        <v>100</v>
      </c>
      <c r="G102" s="46">
        <f t="shared" si="6"/>
        <v>1</v>
      </c>
      <c r="H102" s="80" t="s">
        <v>91</v>
      </c>
      <c r="I102" s="417"/>
      <c r="J102" s="38"/>
      <c r="K102" s="178"/>
      <c r="L102" s="179"/>
      <c r="M102" s="179"/>
    </row>
    <row r="103" spans="1:13" ht="54" hidden="1" outlineLevel="2" x14ac:dyDescent="0.25">
      <c r="A103" s="3">
        <v>6</v>
      </c>
      <c r="B103" s="18" t="s">
        <v>66</v>
      </c>
      <c r="C103" s="77" t="s">
        <v>17</v>
      </c>
      <c r="D103" s="77">
        <v>100</v>
      </c>
      <c r="E103" s="77">
        <v>100</v>
      </c>
      <c r="F103" s="77">
        <v>100</v>
      </c>
      <c r="G103" s="46">
        <f t="shared" si="6"/>
        <v>1</v>
      </c>
      <c r="H103" s="80" t="s">
        <v>163</v>
      </c>
      <c r="I103" s="417"/>
      <c r="J103" s="38"/>
      <c r="K103" s="178"/>
    </row>
    <row r="104" spans="1:13" ht="40.5" hidden="1" outlineLevel="2" x14ac:dyDescent="0.25">
      <c r="A104" s="3">
        <v>7</v>
      </c>
      <c r="B104" s="18" t="s">
        <v>357</v>
      </c>
      <c r="C104" s="77" t="s">
        <v>46</v>
      </c>
      <c r="D104" s="77">
        <v>12</v>
      </c>
      <c r="E104" s="77">
        <v>8</v>
      </c>
      <c r="F104" s="4">
        <v>8</v>
      </c>
      <c r="G104" s="46">
        <f t="shared" si="6"/>
        <v>1</v>
      </c>
      <c r="H104" s="80" t="s">
        <v>163</v>
      </c>
      <c r="I104" s="417"/>
      <c r="J104" s="38"/>
      <c r="K104" s="178"/>
    </row>
    <row r="105" spans="1:13" ht="48.75" hidden="1" customHeight="1" outlineLevel="2" x14ac:dyDescent="0.25">
      <c r="A105" s="77">
        <v>8</v>
      </c>
      <c r="B105" s="18" t="s">
        <v>545</v>
      </c>
      <c r="C105" s="77" t="s">
        <v>17</v>
      </c>
      <c r="D105" s="77">
        <v>100</v>
      </c>
      <c r="E105" s="77">
        <v>100</v>
      </c>
      <c r="F105" s="4">
        <v>100</v>
      </c>
      <c r="G105" s="46">
        <f t="shared" si="6"/>
        <v>1</v>
      </c>
      <c r="H105" s="80" t="s">
        <v>163</v>
      </c>
      <c r="I105" s="417"/>
      <c r="J105" s="93"/>
      <c r="K105" s="178"/>
    </row>
    <row r="106" spans="1:13" ht="65.25" hidden="1" customHeight="1" outlineLevel="2" x14ac:dyDescent="0.25">
      <c r="A106" s="3">
        <v>9</v>
      </c>
      <c r="B106" s="47" t="s">
        <v>546</v>
      </c>
      <c r="C106" s="77" t="s">
        <v>43</v>
      </c>
      <c r="D106" s="77">
        <v>94</v>
      </c>
      <c r="E106" s="77">
        <v>96</v>
      </c>
      <c r="F106" s="4">
        <v>107</v>
      </c>
      <c r="G106" s="46">
        <f t="shared" si="6"/>
        <v>1.115</v>
      </c>
      <c r="H106" s="80" t="s">
        <v>358</v>
      </c>
      <c r="I106" s="417"/>
      <c r="J106" s="38"/>
      <c r="K106" s="178"/>
    </row>
    <row r="107" spans="1:13" ht="94.5" hidden="1" outlineLevel="2" x14ac:dyDescent="0.25">
      <c r="A107" s="3">
        <v>10</v>
      </c>
      <c r="B107" s="47" t="s">
        <v>547</v>
      </c>
      <c r="C107" s="77" t="s">
        <v>17</v>
      </c>
      <c r="D107" s="77" t="s">
        <v>528</v>
      </c>
      <c r="E107" s="77">
        <v>100</v>
      </c>
      <c r="F107" s="4">
        <v>0</v>
      </c>
      <c r="G107" s="46">
        <f t="shared" si="6"/>
        <v>0</v>
      </c>
      <c r="H107" s="81" t="s">
        <v>476</v>
      </c>
      <c r="I107" s="417"/>
      <c r="J107" s="38"/>
      <c r="K107" s="178"/>
    </row>
    <row r="108" spans="1:13" ht="60.75" hidden="1" customHeight="1" outlineLevel="2" x14ac:dyDescent="0.25">
      <c r="A108" s="3">
        <v>11</v>
      </c>
      <c r="B108" s="47" t="s">
        <v>548</v>
      </c>
      <c r="C108" s="77" t="s">
        <v>17</v>
      </c>
      <c r="D108" s="77" t="s">
        <v>528</v>
      </c>
      <c r="E108" s="77">
        <v>100</v>
      </c>
      <c r="F108" s="77">
        <v>100</v>
      </c>
      <c r="G108" s="46">
        <f t="shared" si="6"/>
        <v>1</v>
      </c>
      <c r="H108" s="80" t="s">
        <v>163</v>
      </c>
      <c r="I108" s="418"/>
      <c r="J108" s="38"/>
      <c r="K108" s="178"/>
    </row>
    <row r="109" spans="1:13" ht="15.75" collapsed="1" x14ac:dyDescent="0.25">
      <c r="A109" s="250" t="s">
        <v>31</v>
      </c>
      <c r="B109" s="394" t="s">
        <v>351</v>
      </c>
      <c r="C109" s="395"/>
      <c r="D109" s="395"/>
      <c r="E109" s="395"/>
      <c r="F109" s="395"/>
      <c r="G109" s="395"/>
      <c r="H109" s="395"/>
      <c r="I109" s="99">
        <f>AVERAGE(G110:G119)</f>
        <v>1.403</v>
      </c>
      <c r="J109" s="38"/>
      <c r="K109" s="178"/>
    </row>
    <row r="110" spans="1:13" s="25" customFormat="1" ht="86.25" hidden="1" customHeight="1" outlineLevel="1" x14ac:dyDescent="0.25">
      <c r="A110" s="77">
        <v>1</v>
      </c>
      <c r="B110" s="47" t="s">
        <v>341</v>
      </c>
      <c r="C110" s="47" t="s">
        <v>67</v>
      </c>
      <c r="D110" s="77">
        <v>0.25900000000000001</v>
      </c>
      <c r="E110" s="77">
        <v>0.27200000000000002</v>
      </c>
      <c r="F110" s="251">
        <v>0.27200000000000002</v>
      </c>
      <c r="G110" s="20">
        <f>F110/E110</f>
        <v>1</v>
      </c>
      <c r="H110" s="81" t="s">
        <v>476</v>
      </c>
      <c r="I110" s="387"/>
      <c r="J110" s="411"/>
      <c r="K110" s="178"/>
    </row>
    <row r="111" spans="1:13" s="25" customFormat="1" ht="84.75" hidden="1" customHeight="1" outlineLevel="1" x14ac:dyDescent="0.25">
      <c r="A111" s="77">
        <v>2</v>
      </c>
      <c r="B111" s="47" t="s">
        <v>340</v>
      </c>
      <c r="C111" s="47" t="s">
        <v>67</v>
      </c>
      <c r="D111" s="77">
        <v>1.1359999999999999</v>
      </c>
      <c r="E111" s="77">
        <v>1.1000000000000001</v>
      </c>
      <c r="F111" s="252">
        <v>1.1000000000000001</v>
      </c>
      <c r="G111" s="20">
        <f t="shared" ref="G111:G119" si="7">F111/E111</f>
        <v>1</v>
      </c>
      <c r="H111" s="81" t="s">
        <v>476</v>
      </c>
      <c r="I111" s="388"/>
      <c r="J111" s="411"/>
      <c r="K111" s="178"/>
    </row>
    <row r="112" spans="1:13" s="25" customFormat="1" ht="60.75" hidden="1" customHeight="1" outlineLevel="1" x14ac:dyDescent="0.25">
      <c r="A112" s="77">
        <v>3</v>
      </c>
      <c r="B112" s="47" t="s">
        <v>342</v>
      </c>
      <c r="C112" s="47" t="s">
        <v>67</v>
      </c>
      <c r="D112" s="77">
        <v>0.4</v>
      </c>
      <c r="E112" s="77">
        <v>0.42</v>
      </c>
      <c r="F112" s="196">
        <v>0.42</v>
      </c>
      <c r="G112" s="20">
        <f t="shared" si="7"/>
        <v>1</v>
      </c>
      <c r="H112" s="80" t="s">
        <v>349</v>
      </c>
      <c r="I112" s="388"/>
      <c r="J112" s="253"/>
      <c r="K112" s="253"/>
    </row>
    <row r="113" spans="1:11" s="25" customFormat="1" ht="82.5" hidden="1" customHeight="1" outlineLevel="1" x14ac:dyDescent="0.25">
      <c r="A113" s="77">
        <v>4</v>
      </c>
      <c r="B113" s="47" t="s">
        <v>344</v>
      </c>
      <c r="C113" s="47" t="s">
        <v>67</v>
      </c>
      <c r="D113" s="77">
        <v>16</v>
      </c>
      <c r="E113" s="77">
        <v>16.36</v>
      </c>
      <c r="F113" s="196">
        <v>16.36</v>
      </c>
      <c r="G113" s="20">
        <f t="shared" si="7"/>
        <v>1</v>
      </c>
      <c r="H113" s="82" t="s">
        <v>477</v>
      </c>
      <c r="I113" s="388"/>
      <c r="J113" s="49"/>
      <c r="K113" s="254"/>
    </row>
    <row r="114" spans="1:11" s="25" customFormat="1" ht="81.75" hidden="1" outlineLevel="1" x14ac:dyDescent="0.25">
      <c r="A114" s="77">
        <v>5</v>
      </c>
      <c r="B114" s="47" t="s">
        <v>343</v>
      </c>
      <c r="C114" s="77" t="s">
        <v>50</v>
      </c>
      <c r="D114" s="77">
        <v>25</v>
      </c>
      <c r="E114" s="77">
        <v>27</v>
      </c>
      <c r="F114" s="196">
        <v>27</v>
      </c>
      <c r="G114" s="20">
        <f t="shared" si="7"/>
        <v>1</v>
      </c>
      <c r="H114" s="82" t="s">
        <v>477</v>
      </c>
      <c r="I114" s="388"/>
      <c r="J114" s="49"/>
      <c r="K114" s="254"/>
    </row>
    <row r="115" spans="1:11" s="25" customFormat="1" ht="47.25" hidden="1" customHeight="1" outlineLevel="1" x14ac:dyDescent="0.25">
      <c r="A115" s="77">
        <v>6</v>
      </c>
      <c r="B115" s="47" t="s">
        <v>345</v>
      </c>
      <c r="C115" s="77" t="s">
        <v>50</v>
      </c>
      <c r="D115" s="77">
        <v>3.5</v>
      </c>
      <c r="E115" s="77">
        <v>6.5</v>
      </c>
      <c r="F115" s="196">
        <v>6.6449999999999996</v>
      </c>
      <c r="G115" s="20">
        <f t="shared" si="7"/>
        <v>1.022</v>
      </c>
      <c r="H115" s="80" t="s">
        <v>350</v>
      </c>
      <c r="I115" s="388"/>
      <c r="J115" s="49"/>
      <c r="K115" s="254"/>
    </row>
    <row r="116" spans="1:11" s="25" customFormat="1" ht="62.25" hidden="1" customHeight="1" outlineLevel="1" x14ac:dyDescent="0.25">
      <c r="A116" s="77">
        <v>7</v>
      </c>
      <c r="B116" s="47" t="s">
        <v>626</v>
      </c>
      <c r="C116" s="77" t="s">
        <v>186</v>
      </c>
      <c r="D116" s="77">
        <v>60</v>
      </c>
      <c r="E116" s="77">
        <v>80</v>
      </c>
      <c r="F116" s="196">
        <v>107</v>
      </c>
      <c r="G116" s="20">
        <f t="shared" si="7"/>
        <v>1.3380000000000001</v>
      </c>
      <c r="H116" s="80" t="s">
        <v>87</v>
      </c>
      <c r="I116" s="388"/>
      <c r="J116" s="49"/>
      <c r="K116" s="254"/>
    </row>
    <row r="117" spans="1:11" s="25" customFormat="1" ht="81.75" hidden="1" outlineLevel="1" x14ac:dyDescent="0.25">
      <c r="A117" s="77">
        <v>8</v>
      </c>
      <c r="B117" s="47" t="s">
        <v>346</v>
      </c>
      <c r="C117" s="77" t="s">
        <v>186</v>
      </c>
      <c r="D117" s="77">
        <v>1</v>
      </c>
      <c r="E117" s="77">
        <v>1</v>
      </c>
      <c r="F117" s="196">
        <v>4</v>
      </c>
      <c r="G117" s="20">
        <f t="shared" si="7"/>
        <v>4</v>
      </c>
      <c r="H117" s="82" t="s">
        <v>477</v>
      </c>
      <c r="I117" s="388"/>
      <c r="J117" s="49"/>
      <c r="K117" s="254"/>
    </row>
    <row r="118" spans="1:11" s="25" customFormat="1" ht="48.75" hidden="1" customHeight="1" outlineLevel="1" x14ac:dyDescent="0.25">
      <c r="A118" s="77">
        <v>9</v>
      </c>
      <c r="B118" s="18" t="s">
        <v>347</v>
      </c>
      <c r="C118" s="77" t="s">
        <v>17</v>
      </c>
      <c r="D118" s="77">
        <v>100</v>
      </c>
      <c r="E118" s="77">
        <v>100</v>
      </c>
      <c r="F118" s="43">
        <v>100</v>
      </c>
      <c r="G118" s="20">
        <f t="shared" si="7"/>
        <v>1</v>
      </c>
      <c r="H118" s="80" t="s">
        <v>348</v>
      </c>
      <c r="I118" s="388"/>
      <c r="J118" s="49"/>
      <c r="K118" s="254"/>
    </row>
    <row r="119" spans="1:11" s="25" customFormat="1" ht="83.25" hidden="1" customHeight="1" outlineLevel="1" x14ac:dyDescent="0.25">
      <c r="A119" s="77">
        <v>10</v>
      </c>
      <c r="B119" s="18" t="s">
        <v>339</v>
      </c>
      <c r="C119" s="77" t="s">
        <v>186</v>
      </c>
      <c r="D119" s="77">
        <v>1</v>
      </c>
      <c r="E119" s="77">
        <v>3</v>
      </c>
      <c r="F119" s="43">
        <v>5</v>
      </c>
      <c r="G119" s="20">
        <f t="shared" si="7"/>
        <v>1.667</v>
      </c>
      <c r="H119" s="81" t="s">
        <v>476</v>
      </c>
      <c r="I119" s="389"/>
      <c r="J119" s="49"/>
      <c r="K119" s="254"/>
    </row>
    <row r="120" spans="1:11" s="25" customFormat="1" ht="21.75" customHeight="1" collapsed="1" x14ac:dyDescent="0.25">
      <c r="A120" s="1" t="s">
        <v>102</v>
      </c>
      <c r="B120" s="398" t="s">
        <v>209</v>
      </c>
      <c r="C120" s="393"/>
      <c r="D120" s="393"/>
      <c r="E120" s="399"/>
      <c r="F120" s="393"/>
      <c r="G120" s="393"/>
      <c r="H120" s="393"/>
      <c r="I120" s="99">
        <f>AVERAGE(G121:G128)</f>
        <v>1.9950000000000001</v>
      </c>
      <c r="J120" s="49"/>
      <c r="K120" s="254"/>
    </row>
    <row r="121" spans="1:11" s="25" customFormat="1" ht="156" hidden="1" customHeight="1" outlineLevel="1" x14ac:dyDescent="0.25">
      <c r="A121" s="336">
        <v>1</v>
      </c>
      <c r="B121" s="47" t="s">
        <v>501</v>
      </c>
      <c r="C121" s="337" t="s">
        <v>213</v>
      </c>
      <c r="D121" s="291">
        <v>78.099999999999994</v>
      </c>
      <c r="E121" s="77">
        <v>78.7</v>
      </c>
      <c r="F121" s="338">
        <v>96</v>
      </c>
      <c r="G121" s="339">
        <f>F121/E121</f>
        <v>1.22</v>
      </c>
      <c r="H121" s="240" t="s">
        <v>214</v>
      </c>
      <c r="I121" s="387"/>
      <c r="J121" s="49"/>
    </row>
    <row r="122" spans="1:11" s="25" customFormat="1" ht="46.5" hidden="1" customHeight="1" outlineLevel="1" x14ac:dyDescent="0.25">
      <c r="A122" s="336">
        <v>2</v>
      </c>
      <c r="B122" s="47" t="s">
        <v>502</v>
      </c>
      <c r="C122" s="337" t="s">
        <v>51</v>
      </c>
      <c r="D122" s="340">
        <v>9079</v>
      </c>
      <c r="E122" s="269">
        <v>9230</v>
      </c>
      <c r="F122" s="341">
        <v>9230</v>
      </c>
      <c r="G122" s="339">
        <f t="shared" ref="G122:G128" si="8">F122/E122</f>
        <v>1</v>
      </c>
      <c r="H122" s="240" t="s">
        <v>670</v>
      </c>
      <c r="I122" s="388"/>
      <c r="J122" s="49"/>
    </row>
    <row r="123" spans="1:11" s="25" customFormat="1" ht="43.5" hidden="1" customHeight="1" outlineLevel="1" x14ac:dyDescent="0.25">
      <c r="A123" s="336">
        <v>3</v>
      </c>
      <c r="B123" s="47" t="s">
        <v>167</v>
      </c>
      <c r="C123" s="337" t="s">
        <v>51</v>
      </c>
      <c r="D123" s="340">
        <v>8180</v>
      </c>
      <c r="E123" s="269">
        <v>8200</v>
      </c>
      <c r="F123" s="341">
        <v>8200</v>
      </c>
      <c r="G123" s="339">
        <f t="shared" si="8"/>
        <v>1</v>
      </c>
      <c r="H123" s="240" t="s">
        <v>671</v>
      </c>
      <c r="I123" s="388"/>
      <c r="J123" s="49"/>
    </row>
    <row r="124" spans="1:11" s="25" customFormat="1" ht="171" hidden="1" customHeight="1" outlineLevel="1" x14ac:dyDescent="0.25">
      <c r="A124" s="336">
        <v>4</v>
      </c>
      <c r="B124" s="47" t="s">
        <v>503</v>
      </c>
      <c r="C124" s="337" t="s">
        <v>186</v>
      </c>
      <c r="D124" s="291" t="s">
        <v>169</v>
      </c>
      <c r="E124" s="77">
        <v>2</v>
      </c>
      <c r="F124" s="342">
        <v>2</v>
      </c>
      <c r="G124" s="339">
        <f t="shared" si="8"/>
        <v>1</v>
      </c>
      <c r="H124" s="240" t="s">
        <v>672</v>
      </c>
      <c r="I124" s="388"/>
      <c r="J124" s="49"/>
    </row>
    <row r="125" spans="1:11" s="25" customFormat="1" ht="67.5" hidden="1" outlineLevel="1" x14ac:dyDescent="0.25">
      <c r="A125" s="336">
        <v>5</v>
      </c>
      <c r="B125" s="47" t="s">
        <v>210</v>
      </c>
      <c r="C125" s="343" t="s">
        <v>51</v>
      </c>
      <c r="D125" s="298">
        <v>900</v>
      </c>
      <c r="E125" s="77">
        <v>1030</v>
      </c>
      <c r="F125" s="344">
        <v>1129</v>
      </c>
      <c r="G125" s="339">
        <f t="shared" si="8"/>
        <v>1.0960000000000001</v>
      </c>
      <c r="H125" s="240" t="s">
        <v>673</v>
      </c>
      <c r="I125" s="388"/>
      <c r="J125" s="49"/>
    </row>
    <row r="126" spans="1:11" s="25" customFormat="1" ht="113.25" hidden="1" customHeight="1" outlineLevel="1" x14ac:dyDescent="0.25">
      <c r="A126" s="336">
        <v>6</v>
      </c>
      <c r="B126" s="47" t="s">
        <v>211</v>
      </c>
      <c r="C126" s="337" t="s">
        <v>51</v>
      </c>
      <c r="D126" s="291" t="s">
        <v>169</v>
      </c>
      <c r="E126" s="77">
        <v>9</v>
      </c>
      <c r="F126" s="342">
        <v>10</v>
      </c>
      <c r="G126" s="339">
        <f t="shared" si="8"/>
        <v>1.111</v>
      </c>
      <c r="H126" s="240" t="s">
        <v>674</v>
      </c>
      <c r="I126" s="388"/>
      <c r="J126" s="49"/>
    </row>
    <row r="127" spans="1:11" s="25" customFormat="1" ht="128.25" hidden="1" customHeight="1" outlineLevel="1" x14ac:dyDescent="0.25">
      <c r="A127" s="336">
        <v>7</v>
      </c>
      <c r="B127" s="47" t="s">
        <v>504</v>
      </c>
      <c r="C127" s="343" t="s">
        <v>51</v>
      </c>
      <c r="D127" s="298" t="s">
        <v>169</v>
      </c>
      <c r="E127" s="77">
        <v>11</v>
      </c>
      <c r="F127" s="344">
        <v>69</v>
      </c>
      <c r="G127" s="339">
        <f t="shared" si="8"/>
        <v>6.2729999999999997</v>
      </c>
      <c r="H127" s="240" t="s">
        <v>675</v>
      </c>
      <c r="I127" s="388"/>
      <c r="J127" s="49"/>
    </row>
    <row r="128" spans="1:11" s="25" customFormat="1" ht="63.75" hidden="1" customHeight="1" outlineLevel="1" x14ac:dyDescent="0.25">
      <c r="A128" s="336">
        <v>8</v>
      </c>
      <c r="B128" s="47" t="s">
        <v>212</v>
      </c>
      <c r="C128" s="343" t="s">
        <v>186</v>
      </c>
      <c r="D128" s="298">
        <v>65</v>
      </c>
      <c r="E128" s="77">
        <v>76</v>
      </c>
      <c r="F128" s="345">
        <v>248</v>
      </c>
      <c r="G128" s="339">
        <f t="shared" si="8"/>
        <v>3.2629999999999999</v>
      </c>
      <c r="H128" s="240" t="s">
        <v>215</v>
      </c>
      <c r="I128" s="389"/>
      <c r="J128" s="49"/>
    </row>
    <row r="129" spans="1:10" collapsed="1" x14ac:dyDescent="0.25">
      <c r="A129" s="1" t="s">
        <v>32</v>
      </c>
      <c r="B129" s="404" t="s">
        <v>289</v>
      </c>
      <c r="C129" s="404"/>
      <c r="D129" s="404"/>
      <c r="E129" s="404"/>
      <c r="F129" s="404"/>
      <c r="G129" s="404"/>
      <c r="H129" s="404"/>
      <c r="I129" s="99">
        <f>AVERAGE(G130:G134)</f>
        <v>1</v>
      </c>
    </row>
    <row r="130" spans="1:10" s="25" customFormat="1" ht="81.75" hidden="1" outlineLevel="1" x14ac:dyDescent="0.25">
      <c r="A130" s="17" t="s">
        <v>25</v>
      </c>
      <c r="B130" s="18" t="s">
        <v>512</v>
      </c>
      <c r="C130" s="42" t="s">
        <v>51</v>
      </c>
      <c r="D130" s="43">
        <v>128</v>
      </c>
      <c r="E130" s="43">
        <v>143</v>
      </c>
      <c r="F130" s="43">
        <v>143</v>
      </c>
      <c r="G130" s="20">
        <f>F130/E130</f>
        <v>1</v>
      </c>
      <c r="H130" s="82" t="s">
        <v>477</v>
      </c>
      <c r="I130" s="387"/>
      <c r="J130" s="49"/>
    </row>
    <row r="131" spans="1:10" s="25" customFormat="1" ht="91.5" hidden="1" customHeight="1" outlineLevel="1" x14ac:dyDescent="0.25">
      <c r="A131" s="17" t="s">
        <v>26</v>
      </c>
      <c r="B131" s="18" t="s">
        <v>513</v>
      </c>
      <c r="C131" s="42" t="s">
        <v>52</v>
      </c>
      <c r="D131" s="43">
        <v>2</v>
      </c>
      <c r="E131" s="43">
        <v>2</v>
      </c>
      <c r="F131" s="43">
        <v>2</v>
      </c>
      <c r="G131" s="20">
        <f>F131/E131</f>
        <v>1</v>
      </c>
      <c r="H131" s="82" t="s">
        <v>477</v>
      </c>
      <c r="I131" s="388"/>
      <c r="J131" s="49"/>
    </row>
    <row r="132" spans="1:10" s="25" customFormat="1" ht="85.5" hidden="1" customHeight="1" outlineLevel="1" x14ac:dyDescent="0.25">
      <c r="A132" s="17" t="s">
        <v>27</v>
      </c>
      <c r="B132" s="18" t="s">
        <v>514</v>
      </c>
      <c r="C132" s="42" t="s">
        <v>52</v>
      </c>
      <c r="D132" s="43">
        <v>2</v>
      </c>
      <c r="E132" s="43">
        <v>2</v>
      </c>
      <c r="F132" s="259">
        <v>2</v>
      </c>
      <c r="G132" s="20">
        <f>F132/E132</f>
        <v>1</v>
      </c>
      <c r="H132" s="82" t="s">
        <v>477</v>
      </c>
      <c r="I132" s="388"/>
      <c r="J132" s="49"/>
    </row>
    <row r="133" spans="1:10" s="25" customFormat="1" ht="55.5" hidden="1" customHeight="1" outlineLevel="1" x14ac:dyDescent="0.25">
      <c r="A133" s="17" t="s">
        <v>28</v>
      </c>
      <c r="B133" s="18" t="s">
        <v>516</v>
      </c>
      <c r="C133" s="77" t="s">
        <v>186</v>
      </c>
      <c r="D133" s="43">
        <v>0</v>
      </c>
      <c r="E133" s="43">
        <v>0</v>
      </c>
      <c r="F133" s="43">
        <v>0</v>
      </c>
      <c r="G133" s="20"/>
      <c r="H133" s="82" t="s">
        <v>99</v>
      </c>
      <c r="I133" s="388"/>
      <c r="J133" s="49"/>
    </row>
    <row r="134" spans="1:10" s="25" customFormat="1" ht="92.25" hidden="1" customHeight="1" outlineLevel="1" x14ac:dyDescent="0.25">
      <c r="A134" s="17" t="s">
        <v>29</v>
      </c>
      <c r="B134" s="31" t="s">
        <v>515</v>
      </c>
      <c r="C134" s="77" t="s">
        <v>51</v>
      </c>
      <c r="D134" s="43">
        <v>0</v>
      </c>
      <c r="E134" s="43">
        <v>45</v>
      </c>
      <c r="F134" s="43">
        <v>45</v>
      </c>
      <c r="G134" s="20">
        <f>F134/E134</f>
        <v>1</v>
      </c>
      <c r="H134" s="76" t="s">
        <v>477</v>
      </c>
      <c r="I134" s="389"/>
      <c r="J134" s="49"/>
    </row>
    <row r="135" spans="1:10" collapsed="1" x14ac:dyDescent="0.25">
      <c r="A135" s="1" t="s">
        <v>33</v>
      </c>
      <c r="B135" s="392" t="s">
        <v>391</v>
      </c>
      <c r="C135" s="393"/>
      <c r="D135" s="393"/>
      <c r="E135" s="393"/>
      <c r="F135" s="393"/>
      <c r="G135" s="393"/>
      <c r="H135" s="393"/>
      <c r="I135" s="99">
        <f>AVERAGE(G136:G147)</f>
        <v>1.1319999999999999</v>
      </c>
    </row>
    <row r="136" spans="1:10" s="25" customFormat="1" ht="57.75" hidden="1" customHeight="1" outlineLevel="2" x14ac:dyDescent="0.25">
      <c r="A136" s="37">
        <v>1</v>
      </c>
      <c r="B136" s="23" t="s">
        <v>677</v>
      </c>
      <c r="C136" s="4" t="s">
        <v>676</v>
      </c>
      <c r="D136" s="4">
        <v>9.1</v>
      </c>
      <c r="E136" s="185">
        <v>0</v>
      </c>
      <c r="F136" s="346">
        <v>1.03</v>
      </c>
      <c r="G136" s="183" t="s">
        <v>528</v>
      </c>
      <c r="H136" s="184" t="s">
        <v>392</v>
      </c>
      <c r="I136" s="387"/>
      <c r="J136" s="49"/>
    </row>
    <row r="137" spans="1:10" s="25" customFormat="1" ht="56.25" hidden="1" customHeight="1" outlineLevel="2" x14ac:dyDescent="0.25">
      <c r="A137" s="37">
        <v>2</v>
      </c>
      <c r="B137" s="23" t="s">
        <v>678</v>
      </c>
      <c r="C137" s="4" t="s">
        <v>68</v>
      </c>
      <c r="D137" s="4">
        <v>23.4</v>
      </c>
      <c r="E137" s="185">
        <v>23.4</v>
      </c>
      <c r="F137" s="185">
        <v>23.8</v>
      </c>
      <c r="G137" s="183">
        <f t="shared" ref="G137:G147" si="9">F137/E137</f>
        <v>1.0169999999999999</v>
      </c>
      <c r="H137" s="184" t="s">
        <v>87</v>
      </c>
      <c r="I137" s="388"/>
      <c r="J137" s="234"/>
    </row>
    <row r="138" spans="1:10" s="25" customFormat="1" ht="58.5" hidden="1" customHeight="1" outlineLevel="2" x14ac:dyDescent="0.25">
      <c r="A138" s="37">
        <v>3</v>
      </c>
      <c r="B138" s="23" t="s">
        <v>679</v>
      </c>
      <c r="C138" s="4" t="s">
        <v>17</v>
      </c>
      <c r="D138" s="4">
        <v>55</v>
      </c>
      <c r="E138" s="259">
        <v>55</v>
      </c>
      <c r="F138" s="185">
        <v>36</v>
      </c>
      <c r="G138" s="183">
        <f t="shared" si="9"/>
        <v>0.65500000000000003</v>
      </c>
      <c r="H138" s="184" t="s">
        <v>87</v>
      </c>
      <c r="I138" s="388"/>
      <c r="J138" s="49"/>
    </row>
    <row r="139" spans="1:10" s="25" customFormat="1" ht="82.5" hidden="1" customHeight="1" outlineLevel="2" x14ac:dyDescent="0.25">
      <c r="A139" s="37">
        <v>4</v>
      </c>
      <c r="B139" s="23" t="s">
        <v>680</v>
      </c>
      <c r="C139" s="4" t="s">
        <v>17</v>
      </c>
      <c r="D139" s="4" t="s">
        <v>169</v>
      </c>
      <c r="E139" s="259">
        <v>100</v>
      </c>
      <c r="F139" s="185">
        <v>100</v>
      </c>
      <c r="G139" s="183">
        <f t="shared" si="9"/>
        <v>1</v>
      </c>
      <c r="H139" s="184" t="s">
        <v>592</v>
      </c>
      <c r="I139" s="388"/>
      <c r="J139" s="49"/>
    </row>
    <row r="140" spans="1:10" s="25" customFormat="1" ht="59.25" hidden="1" customHeight="1" outlineLevel="2" x14ac:dyDescent="0.25">
      <c r="A140" s="37">
        <v>5</v>
      </c>
      <c r="B140" s="23" t="s">
        <v>681</v>
      </c>
      <c r="C140" s="4" t="s">
        <v>17</v>
      </c>
      <c r="D140" s="4">
        <v>100</v>
      </c>
      <c r="E140" s="259" t="s">
        <v>169</v>
      </c>
      <c r="F140" s="259" t="s">
        <v>169</v>
      </c>
      <c r="G140" s="183"/>
      <c r="H140" s="184" t="s">
        <v>392</v>
      </c>
      <c r="I140" s="388"/>
      <c r="J140" s="49"/>
    </row>
    <row r="141" spans="1:10" s="25" customFormat="1" ht="60.75" hidden="1" customHeight="1" outlineLevel="2" x14ac:dyDescent="0.25">
      <c r="A141" s="37">
        <v>6</v>
      </c>
      <c r="B141" s="23" t="s">
        <v>682</v>
      </c>
      <c r="C141" s="4" t="s">
        <v>17</v>
      </c>
      <c r="D141" s="4">
        <v>0</v>
      </c>
      <c r="E141" s="185">
        <v>100</v>
      </c>
      <c r="F141" s="185">
        <v>60</v>
      </c>
      <c r="G141" s="183">
        <f t="shared" si="9"/>
        <v>0.6</v>
      </c>
      <c r="H141" s="184" t="s">
        <v>392</v>
      </c>
      <c r="I141" s="388"/>
      <c r="J141" s="49"/>
    </row>
    <row r="142" spans="1:10" s="25" customFormat="1" ht="53.25" hidden="1" customHeight="1" outlineLevel="2" x14ac:dyDescent="0.25">
      <c r="A142" s="37">
        <v>7</v>
      </c>
      <c r="B142" s="23" t="s">
        <v>683</v>
      </c>
      <c r="C142" s="4" t="s">
        <v>17</v>
      </c>
      <c r="D142" s="4">
        <v>0</v>
      </c>
      <c r="E142" s="259">
        <v>60</v>
      </c>
      <c r="F142" s="259">
        <v>100</v>
      </c>
      <c r="G142" s="183">
        <f t="shared" si="9"/>
        <v>1.667</v>
      </c>
      <c r="H142" s="184" t="s">
        <v>392</v>
      </c>
      <c r="I142" s="388"/>
      <c r="J142" s="49"/>
    </row>
    <row r="143" spans="1:10" s="25" customFormat="1" ht="54.75" hidden="1" customHeight="1" outlineLevel="2" x14ac:dyDescent="0.25">
      <c r="A143" s="37">
        <v>8</v>
      </c>
      <c r="B143" s="23" t="s">
        <v>688</v>
      </c>
      <c r="C143" s="4" t="s">
        <v>17</v>
      </c>
      <c r="D143" s="4">
        <v>0</v>
      </c>
      <c r="E143" s="259">
        <v>100</v>
      </c>
      <c r="F143" s="259">
        <v>100</v>
      </c>
      <c r="G143" s="183">
        <f t="shared" si="9"/>
        <v>1</v>
      </c>
      <c r="H143" s="184" t="s">
        <v>87</v>
      </c>
      <c r="I143" s="388"/>
      <c r="J143" s="49"/>
    </row>
    <row r="144" spans="1:10" s="25" customFormat="1" ht="60" hidden="1" customHeight="1" outlineLevel="2" x14ac:dyDescent="0.25">
      <c r="A144" s="37">
        <v>9</v>
      </c>
      <c r="B144" s="23" t="s">
        <v>687</v>
      </c>
      <c r="C144" s="4" t="s">
        <v>684</v>
      </c>
      <c r="D144" s="4">
        <v>1</v>
      </c>
      <c r="E144" s="259">
        <v>1</v>
      </c>
      <c r="F144" s="259">
        <v>2</v>
      </c>
      <c r="G144" s="183">
        <f t="shared" si="9"/>
        <v>2</v>
      </c>
      <c r="H144" s="184" t="s">
        <v>87</v>
      </c>
      <c r="I144" s="388"/>
      <c r="J144" s="49"/>
    </row>
    <row r="145" spans="1:10" s="25" customFormat="1" ht="55.5" hidden="1" customHeight="1" outlineLevel="2" x14ac:dyDescent="0.25">
      <c r="A145" s="37">
        <v>10</v>
      </c>
      <c r="B145" s="23" t="s">
        <v>686</v>
      </c>
      <c r="C145" s="4" t="s">
        <v>51</v>
      </c>
      <c r="D145" s="4">
        <v>0</v>
      </c>
      <c r="E145" s="259">
        <v>1</v>
      </c>
      <c r="F145" s="259">
        <v>1</v>
      </c>
      <c r="G145" s="183">
        <f t="shared" si="9"/>
        <v>1</v>
      </c>
      <c r="H145" s="184" t="s">
        <v>87</v>
      </c>
      <c r="I145" s="388"/>
      <c r="J145" s="49"/>
    </row>
    <row r="146" spans="1:10" s="25" customFormat="1" ht="57.75" hidden="1" customHeight="1" outlineLevel="2" x14ac:dyDescent="0.25">
      <c r="A146" s="37">
        <v>11</v>
      </c>
      <c r="B146" s="23" t="s">
        <v>685</v>
      </c>
      <c r="C146" s="4" t="s">
        <v>676</v>
      </c>
      <c r="D146" s="4">
        <v>0</v>
      </c>
      <c r="E146" s="185">
        <v>1.6</v>
      </c>
      <c r="F146" s="185">
        <v>2.1</v>
      </c>
      <c r="G146" s="183">
        <f t="shared" si="9"/>
        <v>1.3129999999999999</v>
      </c>
      <c r="H146" s="184" t="s">
        <v>87</v>
      </c>
      <c r="I146" s="388"/>
      <c r="J146" s="49"/>
    </row>
    <row r="147" spans="1:10" s="25" customFormat="1" ht="55.5" hidden="1" customHeight="1" outlineLevel="2" x14ac:dyDescent="0.25">
      <c r="A147" s="37">
        <v>12</v>
      </c>
      <c r="B147" s="23" t="s">
        <v>689</v>
      </c>
      <c r="C147" s="4" t="s">
        <v>51</v>
      </c>
      <c r="D147" s="4">
        <v>0</v>
      </c>
      <c r="E147" s="259">
        <v>79</v>
      </c>
      <c r="F147" s="259">
        <v>84</v>
      </c>
      <c r="G147" s="183">
        <f t="shared" si="9"/>
        <v>1.0629999999999999</v>
      </c>
      <c r="H147" s="184" t="s">
        <v>87</v>
      </c>
      <c r="I147" s="389"/>
      <c r="J147" s="49"/>
    </row>
    <row r="148" spans="1:10" collapsed="1" x14ac:dyDescent="0.25">
      <c r="A148" s="24" t="s">
        <v>34</v>
      </c>
      <c r="B148" s="398" t="s">
        <v>393</v>
      </c>
      <c r="C148" s="399"/>
      <c r="D148" s="399"/>
      <c r="E148" s="399"/>
      <c r="F148" s="399"/>
      <c r="G148" s="399"/>
      <c r="H148" s="399"/>
      <c r="I148" s="99">
        <f>AVERAGE(G149:G150, G154,G156,G157,G158,G160,G162,G163,G164)</f>
        <v>1.0469999999999999</v>
      </c>
    </row>
    <row r="149" spans="1:10" s="33" customFormat="1" ht="56.25" hidden="1" customHeight="1" outlineLevel="1" x14ac:dyDescent="0.25">
      <c r="A149" s="3">
        <v>1</v>
      </c>
      <c r="B149" s="18" t="s">
        <v>571</v>
      </c>
      <c r="C149" s="3" t="s">
        <v>17</v>
      </c>
      <c r="D149" s="3">
        <v>34</v>
      </c>
      <c r="E149" s="3">
        <v>31</v>
      </c>
      <c r="F149" s="77">
        <v>31</v>
      </c>
      <c r="G149" s="20">
        <f>F149/E149</f>
        <v>1</v>
      </c>
      <c r="H149" s="76" t="s">
        <v>87</v>
      </c>
      <c r="I149" s="387"/>
      <c r="J149" s="91"/>
    </row>
    <row r="150" spans="1:10" s="33" customFormat="1" ht="59.25" hidden="1" customHeight="1" outlineLevel="1" x14ac:dyDescent="0.25">
      <c r="A150" s="3">
        <v>2</v>
      </c>
      <c r="B150" s="18" t="s">
        <v>572</v>
      </c>
      <c r="C150" s="3" t="s">
        <v>17</v>
      </c>
      <c r="D150" s="3">
        <v>1.75</v>
      </c>
      <c r="E150" s="3">
        <v>1.75</v>
      </c>
      <c r="F150" s="77">
        <v>1.75</v>
      </c>
      <c r="G150" s="20">
        <f t="shared" ref="G150:G158" si="10">F150/E150</f>
        <v>1</v>
      </c>
      <c r="H150" s="76" t="s">
        <v>87</v>
      </c>
      <c r="I150" s="388"/>
      <c r="J150" s="91"/>
    </row>
    <row r="151" spans="1:10" s="33" customFormat="1" ht="56.25" hidden="1" customHeight="1" outlineLevel="1" x14ac:dyDescent="0.25">
      <c r="A151" s="3">
        <v>3</v>
      </c>
      <c r="B151" s="47" t="s">
        <v>586</v>
      </c>
      <c r="C151" s="3" t="s">
        <v>186</v>
      </c>
      <c r="D151" s="3" t="s">
        <v>169</v>
      </c>
      <c r="E151" s="3">
        <v>0</v>
      </c>
      <c r="F151" s="77">
        <v>0</v>
      </c>
      <c r="G151" s="20" t="s">
        <v>528</v>
      </c>
      <c r="H151" s="76" t="s">
        <v>87</v>
      </c>
      <c r="I151" s="388"/>
      <c r="J151" s="91"/>
    </row>
    <row r="152" spans="1:10" s="33" customFormat="1" ht="55.5" hidden="1" customHeight="1" outlineLevel="1" x14ac:dyDescent="0.25">
      <c r="A152" s="3">
        <v>4</v>
      </c>
      <c r="B152" s="18" t="s">
        <v>473</v>
      </c>
      <c r="C152" s="3" t="s">
        <v>587</v>
      </c>
      <c r="D152" s="3">
        <v>968</v>
      </c>
      <c r="E152" s="3">
        <v>0</v>
      </c>
      <c r="F152" s="77">
        <v>0</v>
      </c>
      <c r="G152" s="20" t="s">
        <v>528</v>
      </c>
      <c r="H152" s="76" t="s">
        <v>87</v>
      </c>
      <c r="I152" s="388"/>
      <c r="J152" s="91"/>
    </row>
    <row r="153" spans="1:10" s="33" customFormat="1" ht="54" hidden="1" outlineLevel="1" x14ac:dyDescent="0.25">
      <c r="A153" s="3">
        <v>5</v>
      </c>
      <c r="B153" s="18" t="s">
        <v>573</v>
      </c>
      <c r="C153" s="3" t="s">
        <v>484</v>
      </c>
      <c r="D153" s="3" t="s">
        <v>474</v>
      </c>
      <c r="E153" s="3">
        <v>0</v>
      </c>
      <c r="F153" s="77">
        <v>0</v>
      </c>
      <c r="G153" s="20" t="s">
        <v>528</v>
      </c>
      <c r="H153" s="76" t="s">
        <v>87</v>
      </c>
      <c r="I153" s="388"/>
      <c r="J153" s="91"/>
    </row>
    <row r="154" spans="1:10" s="33" customFormat="1" ht="54" hidden="1" outlineLevel="1" x14ac:dyDescent="0.25">
      <c r="A154" s="3">
        <v>6</v>
      </c>
      <c r="B154" s="18" t="s">
        <v>574</v>
      </c>
      <c r="C154" s="3" t="s">
        <v>17</v>
      </c>
      <c r="D154" s="3">
        <v>100</v>
      </c>
      <c r="E154" s="3">
        <v>100</v>
      </c>
      <c r="F154" s="77">
        <v>100</v>
      </c>
      <c r="G154" s="20">
        <f t="shared" si="10"/>
        <v>1</v>
      </c>
      <c r="H154" s="76" t="s">
        <v>87</v>
      </c>
      <c r="I154" s="388"/>
      <c r="J154" s="91"/>
    </row>
    <row r="155" spans="1:10" s="33" customFormat="1" ht="54" hidden="1" outlineLevel="1" x14ac:dyDescent="0.25">
      <c r="A155" s="3">
        <v>7</v>
      </c>
      <c r="B155" s="18" t="s">
        <v>575</v>
      </c>
      <c r="C155" s="3" t="s">
        <v>186</v>
      </c>
      <c r="D155" s="3" t="s">
        <v>169</v>
      </c>
      <c r="E155" s="3">
        <v>0</v>
      </c>
      <c r="F155" s="77">
        <v>0</v>
      </c>
      <c r="G155" s="20" t="s">
        <v>528</v>
      </c>
      <c r="H155" s="76" t="s">
        <v>87</v>
      </c>
      <c r="I155" s="388"/>
      <c r="J155" s="91"/>
    </row>
    <row r="156" spans="1:10" s="33" customFormat="1" ht="54" hidden="1" outlineLevel="1" x14ac:dyDescent="0.25">
      <c r="A156" s="3">
        <v>8</v>
      </c>
      <c r="B156" s="18" t="s">
        <v>576</v>
      </c>
      <c r="C156" s="3" t="s">
        <v>17</v>
      </c>
      <c r="D156" s="3">
        <v>6.1</v>
      </c>
      <c r="E156" s="3">
        <v>11.6</v>
      </c>
      <c r="F156" s="4">
        <v>11.3</v>
      </c>
      <c r="G156" s="20">
        <f t="shared" si="10"/>
        <v>0.97399999999999998</v>
      </c>
      <c r="H156" s="76" t="s">
        <v>87</v>
      </c>
      <c r="I156" s="388"/>
      <c r="J156" s="91"/>
    </row>
    <row r="157" spans="1:10" s="33" customFormat="1" ht="54" hidden="1" outlineLevel="1" x14ac:dyDescent="0.25">
      <c r="A157" s="3">
        <v>9</v>
      </c>
      <c r="B157" s="18" t="s">
        <v>577</v>
      </c>
      <c r="C157" s="3" t="s">
        <v>17</v>
      </c>
      <c r="D157" s="3">
        <v>100</v>
      </c>
      <c r="E157" s="3">
        <v>100</v>
      </c>
      <c r="F157" s="77">
        <v>100</v>
      </c>
      <c r="G157" s="20">
        <f t="shared" si="10"/>
        <v>1</v>
      </c>
      <c r="H157" s="76" t="s">
        <v>87</v>
      </c>
      <c r="I157" s="388"/>
      <c r="J157" s="91"/>
    </row>
    <row r="158" spans="1:10" s="33" customFormat="1" ht="54" hidden="1" outlineLevel="1" x14ac:dyDescent="0.25">
      <c r="A158" s="3">
        <v>10</v>
      </c>
      <c r="B158" s="18" t="s">
        <v>578</v>
      </c>
      <c r="C158" s="3" t="s">
        <v>17</v>
      </c>
      <c r="D158" s="3">
        <v>100</v>
      </c>
      <c r="E158" s="3">
        <v>100</v>
      </c>
      <c r="F158" s="77">
        <v>100</v>
      </c>
      <c r="G158" s="20">
        <f t="shared" si="10"/>
        <v>1</v>
      </c>
      <c r="H158" s="76" t="s">
        <v>87</v>
      </c>
      <c r="I158" s="388"/>
      <c r="J158" s="91"/>
    </row>
    <row r="159" spans="1:10" s="33" customFormat="1" ht="62.25" hidden="1" customHeight="1" outlineLevel="1" x14ac:dyDescent="0.25">
      <c r="A159" s="3">
        <v>11</v>
      </c>
      <c r="B159" s="18" t="s">
        <v>579</v>
      </c>
      <c r="C159" s="3" t="s">
        <v>186</v>
      </c>
      <c r="D159" s="3">
        <v>3</v>
      </c>
      <c r="E159" s="3">
        <v>0</v>
      </c>
      <c r="F159" s="77">
        <v>0</v>
      </c>
      <c r="G159" s="20" t="s">
        <v>528</v>
      </c>
      <c r="H159" s="76" t="s">
        <v>87</v>
      </c>
      <c r="I159" s="388"/>
      <c r="J159" s="91"/>
    </row>
    <row r="160" spans="1:10" s="33" customFormat="1" ht="61.5" hidden="1" customHeight="1" outlineLevel="1" x14ac:dyDescent="0.25">
      <c r="A160" s="3">
        <v>12</v>
      </c>
      <c r="B160" s="18" t="s">
        <v>580</v>
      </c>
      <c r="C160" s="3" t="s">
        <v>17</v>
      </c>
      <c r="D160" s="3">
        <v>100</v>
      </c>
      <c r="E160" s="3">
        <v>100</v>
      </c>
      <c r="F160" s="77">
        <v>100</v>
      </c>
      <c r="G160" s="20">
        <f>F160/E160</f>
        <v>1</v>
      </c>
      <c r="H160" s="76" t="s">
        <v>87</v>
      </c>
      <c r="I160" s="388"/>
      <c r="J160" s="91"/>
    </row>
    <row r="161" spans="1:10" s="33" customFormat="1" ht="67.5" hidden="1" customHeight="1" outlineLevel="1" x14ac:dyDescent="0.25">
      <c r="A161" s="3">
        <v>13</v>
      </c>
      <c r="B161" s="18" t="s">
        <v>581</v>
      </c>
      <c r="C161" s="3" t="s">
        <v>17</v>
      </c>
      <c r="D161" s="3">
        <v>100</v>
      </c>
      <c r="E161" s="3" t="s">
        <v>169</v>
      </c>
      <c r="F161" s="77" t="s">
        <v>169</v>
      </c>
      <c r="G161" s="20" t="s">
        <v>528</v>
      </c>
      <c r="H161" s="76" t="s">
        <v>87</v>
      </c>
      <c r="I161" s="389"/>
      <c r="J161" s="91"/>
    </row>
    <row r="162" spans="1:10" s="33" customFormat="1" ht="67.5" hidden="1" customHeight="1" outlineLevel="1" x14ac:dyDescent="0.25">
      <c r="A162" s="3">
        <v>14</v>
      </c>
      <c r="B162" s="18" t="s">
        <v>582</v>
      </c>
      <c r="C162" s="3" t="s">
        <v>17</v>
      </c>
      <c r="D162" s="3" t="s">
        <v>169</v>
      </c>
      <c r="E162" s="3">
        <v>100</v>
      </c>
      <c r="F162" s="77">
        <v>100</v>
      </c>
      <c r="G162" s="20">
        <f>F162/E162</f>
        <v>1</v>
      </c>
      <c r="H162" s="76" t="s">
        <v>87</v>
      </c>
      <c r="I162" s="191"/>
      <c r="J162" s="91"/>
    </row>
    <row r="163" spans="1:10" s="33" customFormat="1" ht="67.5" hidden="1" customHeight="1" outlineLevel="1" x14ac:dyDescent="0.25">
      <c r="A163" s="3">
        <v>15</v>
      </c>
      <c r="B163" s="18" t="s">
        <v>583</v>
      </c>
      <c r="C163" s="3" t="s">
        <v>588</v>
      </c>
      <c r="D163" s="3" t="s">
        <v>169</v>
      </c>
      <c r="E163" s="3">
        <v>102</v>
      </c>
      <c r="F163" s="77">
        <v>102</v>
      </c>
      <c r="G163" s="20">
        <f>F163/E163</f>
        <v>1</v>
      </c>
      <c r="H163" s="76" t="s">
        <v>87</v>
      </c>
      <c r="I163" s="191"/>
      <c r="J163" s="91"/>
    </row>
    <row r="164" spans="1:10" s="33" customFormat="1" ht="67.5" hidden="1" customHeight="1" outlineLevel="1" x14ac:dyDescent="0.25">
      <c r="A164" s="3">
        <v>16</v>
      </c>
      <c r="B164" s="18" t="s">
        <v>584</v>
      </c>
      <c r="C164" s="3" t="s">
        <v>186</v>
      </c>
      <c r="D164" s="3" t="s">
        <v>169</v>
      </c>
      <c r="E164" s="3">
        <v>4</v>
      </c>
      <c r="F164" s="77">
        <v>6</v>
      </c>
      <c r="G164" s="20">
        <f>F164/E164</f>
        <v>1.5</v>
      </c>
      <c r="H164" s="76" t="s">
        <v>87</v>
      </c>
      <c r="I164" s="191"/>
      <c r="J164" s="91"/>
    </row>
    <row r="165" spans="1:10" s="33" customFormat="1" ht="67.5" hidden="1" customHeight="1" outlineLevel="1" x14ac:dyDescent="0.25">
      <c r="A165" s="3">
        <v>17</v>
      </c>
      <c r="B165" s="18" t="s">
        <v>585</v>
      </c>
      <c r="C165" s="3" t="s">
        <v>186</v>
      </c>
      <c r="D165" s="3" t="s">
        <v>169</v>
      </c>
      <c r="E165" s="3" t="s">
        <v>169</v>
      </c>
      <c r="F165" s="77" t="s">
        <v>169</v>
      </c>
      <c r="G165" s="20" t="s">
        <v>528</v>
      </c>
      <c r="H165" s="76" t="s">
        <v>87</v>
      </c>
      <c r="I165" s="191"/>
      <c r="J165" s="91"/>
    </row>
    <row r="166" spans="1:10" s="11" customFormat="1" ht="19.5" customHeight="1" collapsed="1" x14ac:dyDescent="0.25">
      <c r="A166" s="1" t="s">
        <v>35</v>
      </c>
      <c r="B166" s="432" t="s">
        <v>365</v>
      </c>
      <c r="C166" s="432"/>
      <c r="D166" s="432"/>
      <c r="E166" s="432"/>
      <c r="F166" s="432"/>
      <c r="G166" s="432"/>
      <c r="H166" s="432"/>
      <c r="I166" s="99">
        <f>AVERAGE(G167:G172)</f>
        <v>1.0920000000000001</v>
      </c>
      <c r="J166" s="50"/>
    </row>
    <row r="167" spans="1:10" s="16" customFormat="1" ht="54" hidden="1" outlineLevel="1" x14ac:dyDescent="0.25">
      <c r="A167" s="17" t="s">
        <v>25</v>
      </c>
      <c r="B167" s="18" t="s">
        <v>360</v>
      </c>
      <c r="C167" s="77" t="s">
        <v>186</v>
      </c>
      <c r="D167" s="77">
        <v>5</v>
      </c>
      <c r="E167" s="34">
        <v>5</v>
      </c>
      <c r="F167" s="34">
        <v>5</v>
      </c>
      <c r="G167" s="20">
        <f>F167/E167</f>
        <v>1</v>
      </c>
      <c r="H167" s="80" t="s">
        <v>480</v>
      </c>
      <c r="I167" s="387"/>
      <c r="J167" s="48"/>
    </row>
    <row r="168" spans="1:10" s="16" customFormat="1" ht="27" hidden="1" outlineLevel="1" x14ac:dyDescent="0.25">
      <c r="A168" s="17" t="s">
        <v>26</v>
      </c>
      <c r="B168" s="18" t="s">
        <v>361</v>
      </c>
      <c r="C168" s="77" t="s">
        <v>186</v>
      </c>
      <c r="D168" s="77">
        <v>1376</v>
      </c>
      <c r="E168" s="34">
        <v>1311</v>
      </c>
      <c r="F168" s="34">
        <v>919</v>
      </c>
      <c r="G168" s="20">
        <v>1</v>
      </c>
      <c r="H168" s="80" t="s">
        <v>53</v>
      </c>
      <c r="I168" s="388"/>
      <c r="J168" s="48"/>
    </row>
    <row r="169" spans="1:10" s="16" customFormat="1" ht="69.75" hidden="1" customHeight="1" outlineLevel="1" x14ac:dyDescent="0.25">
      <c r="A169" s="17" t="s">
        <v>27</v>
      </c>
      <c r="B169" s="18" t="s">
        <v>69</v>
      </c>
      <c r="C169" s="77" t="s">
        <v>17</v>
      </c>
      <c r="D169" s="77">
        <v>3.5</v>
      </c>
      <c r="E169" s="34">
        <v>3.7</v>
      </c>
      <c r="F169" s="34">
        <v>3.9</v>
      </c>
      <c r="G169" s="20">
        <f>F169/E169</f>
        <v>1.054</v>
      </c>
      <c r="H169" s="80" t="s">
        <v>53</v>
      </c>
      <c r="I169" s="388"/>
      <c r="J169" s="48"/>
    </row>
    <row r="170" spans="1:10" s="16" customFormat="1" ht="58.5" hidden="1" customHeight="1" outlineLevel="1" x14ac:dyDescent="0.25">
      <c r="A170" s="17" t="s">
        <v>28</v>
      </c>
      <c r="B170" s="18" t="s">
        <v>362</v>
      </c>
      <c r="C170" s="77" t="s">
        <v>17</v>
      </c>
      <c r="D170" s="77">
        <v>100</v>
      </c>
      <c r="E170" s="34">
        <v>100</v>
      </c>
      <c r="F170" s="34">
        <v>100</v>
      </c>
      <c r="G170" s="20">
        <f>F170/E170</f>
        <v>1</v>
      </c>
      <c r="H170" s="80" t="s">
        <v>480</v>
      </c>
      <c r="I170" s="388"/>
      <c r="J170" s="48"/>
    </row>
    <row r="171" spans="1:10" s="16" customFormat="1" ht="41.25" hidden="1" customHeight="1" outlineLevel="1" x14ac:dyDescent="0.25">
      <c r="A171" s="17" t="s">
        <v>29</v>
      </c>
      <c r="B171" s="18" t="s">
        <v>363</v>
      </c>
      <c r="C171" s="77" t="s">
        <v>359</v>
      </c>
      <c r="D171" s="77">
        <v>10</v>
      </c>
      <c r="E171" s="34">
        <v>9</v>
      </c>
      <c r="F171" s="34">
        <v>6</v>
      </c>
      <c r="G171" s="20">
        <f>E171/F171</f>
        <v>1.5</v>
      </c>
      <c r="H171" s="80" t="s">
        <v>631</v>
      </c>
      <c r="I171" s="388"/>
      <c r="J171" s="48"/>
    </row>
    <row r="172" spans="1:10" s="16" customFormat="1" ht="54" hidden="1" outlineLevel="1" x14ac:dyDescent="0.25">
      <c r="A172" s="17" t="s">
        <v>30</v>
      </c>
      <c r="B172" s="18" t="s">
        <v>364</v>
      </c>
      <c r="C172" s="77" t="s">
        <v>17</v>
      </c>
      <c r="D172" s="3">
        <v>100</v>
      </c>
      <c r="E172" s="34">
        <v>100</v>
      </c>
      <c r="F172" s="34">
        <v>100</v>
      </c>
      <c r="G172" s="20">
        <f>F172/E172</f>
        <v>1</v>
      </c>
      <c r="H172" s="80" t="s">
        <v>91</v>
      </c>
      <c r="I172" s="389"/>
      <c r="J172" s="48"/>
    </row>
    <row r="173" spans="1:10" ht="30.75" customHeight="1" collapsed="1" x14ac:dyDescent="0.25">
      <c r="A173" s="1" t="s">
        <v>36</v>
      </c>
      <c r="B173" s="419" t="s">
        <v>328</v>
      </c>
      <c r="C173" s="420"/>
      <c r="D173" s="420"/>
      <c r="E173" s="420"/>
      <c r="F173" s="420"/>
      <c r="G173" s="420"/>
      <c r="H173" s="420"/>
      <c r="I173" s="99">
        <f>AVERAGE(G174:G180)</f>
        <v>1.008</v>
      </c>
    </row>
    <row r="174" spans="1:10" ht="42" hidden="1" customHeight="1" outlineLevel="2" x14ac:dyDescent="0.25">
      <c r="A174" s="331">
        <v>1</v>
      </c>
      <c r="B174" s="332" t="s">
        <v>332</v>
      </c>
      <c r="C174" s="77" t="s">
        <v>43</v>
      </c>
      <c r="D174" s="77">
        <v>3</v>
      </c>
      <c r="E174" s="77">
        <v>3</v>
      </c>
      <c r="F174" s="77">
        <v>2</v>
      </c>
      <c r="G174" s="46">
        <v>1</v>
      </c>
      <c r="H174" s="80" t="s">
        <v>73</v>
      </c>
      <c r="I174" s="387"/>
    </row>
    <row r="175" spans="1:10" ht="54" hidden="1" outlineLevel="2" x14ac:dyDescent="0.25">
      <c r="A175" s="333">
        <v>2</v>
      </c>
      <c r="B175" s="334" t="s">
        <v>333</v>
      </c>
      <c r="C175" s="77" t="s">
        <v>17</v>
      </c>
      <c r="D175" s="77">
        <v>99</v>
      </c>
      <c r="E175" s="77">
        <v>99</v>
      </c>
      <c r="F175" s="77">
        <v>99</v>
      </c>
      <c r="G175" s="46">
        <v>1</v>
      </c>
      <c r="H175" s="335" t="s">
        <v>93</v>
      </c>
      <c r="I175" s="388"/>
    </row>
    <row r="176" spans="1:10" ht="40.5" hidden="1" outlineLevel="2" x14ac:dyDescent="0.25">
      <c r="A176" s="333">
        <v>3</v>
      </c>
      <c r="B176" s="334" t="s">
        <v>334</v>
      </c>
      <c r="C176" s="77" t="s">
        <v>17</v>
      </c>
      <c r="D176" s="77">
        <v>84</v>
      </c>
      <c r="E176" s="77">
        <v>88</v>
      </c>
      <c r="F176" s="77">
        <v>93</v>
      </c>
      <c r="G176" s="46">
        <f>F176/E176</f>
        <v>1.0569999999999999</v>
      </c>
      <c r="H176" s="335" t="s">
        <v>93</v>
      </c>
      <c r="I176" s="388"/>
    </row>
    <row r="177" spans="1:10" ht="54" hidden="1" outlineLevel="2" x14ac:dyDescent="0.25">
      <c r="A177" s="333">
        <v>4</v>
      </c>
      <c r="B177" s="334" t="s">
        <v>335</v>
      </c>
      <c r="C177" s="77" t="s">
        <v>43</v>
      </c>
      <c r="D177" s="77">
        <v>7</v>
      </c>
      <c r="E177" s="77">
        <v>7</v>
      </c>
      <c r="F177" s="77">
        <v>7</v>
      </c>
      <c r="G177" s="46">
        <v>1</v>
      </c>
      <c r="H177" s="335" t="s">
        <v>93</v>
      </c>
      <c r="I177" s="388"/>
    </row>
    <row r="178" spans="1:10" ht="40.5" hidden="1" outlineLevel="2" x14ac:dyDescent="0.25">
      <c r="A178" s="333">
        <v>5</v>
      </c>
      <c r="B178" s="334" t="s">
        <v>336</v>
      </c>
      <c r="C178" s="77" t="s">
        <v>43</v>
      </c>
      <c r="D178" s="77">
        <v>4</v>
      </c>
      <c r="E178" s="77">
        <v>3</v>
      </c>
      <c r="F178" s="77">
        <v>3</v>
      </c>
      <c r="G178" s="46">
        <v>1</v>
      </c>
      <c r="H178" s="335" t="s">
        <v>93</v>
      </c>
      <c r="I178" s="388"/>
    </row>
    <row r="179" spans="1:10" ht="64.5" hidden="1" customHeight="1" outlineLevel="2" x14ac:dyDescent="0.25">
      <c r="A179" s="333">
        <v>6</v>
      </c>
      <c r="B179" s="334" t="s">
        <v>337</v>
      </c>
      <c r="C179" s="77" t="s">
        <v>331</v>
      </c>
      <c r="D179" s="77">
        <v>4</v>
      </c>
      <c r="E179" s="77">
        <v>4</v>
      </c>
      <c r="F179" s="77">
        <v>4</v>
      </c>
      <c r="G179" s="46">
        <v>1</v>
      </c>
      <c r="H179" s="335" t="s">
        <v>93</v>
      </c>
      <c r="I179" s="388"/>
    </row>
    <row r="180" spans="1:10" ht="40.5" hidden="1" outlineLevel="2" x14ac:dyDescent="0.25">
      <c r="A180" s="333">
        <v>7</v>
      </c>
      <c r="B180" s="334" t="s">
        <v>338</v>
      </c>
      <c r="C180" s="77" t="s">
        <v>17</v>
      </c>
      <c r="D180" s="77">
        <v>15</v>
      </c>
      <c r="E180" s="77">
        <v>35</v>
      </c>
      <c r="F180" s="4">
        <v>35</v>
      </c>
      <c r="G180" s="46">
        <v>1</v>
      </c>
      <c r="H180" s="80" t="s">
        <v>94</v>
      </c>
      <c r="I180" s="389"/>
    </row>
    <row r="181" spans="1:10" ht="24" customHeight="1" collapsed="1" x14ac:dyDescent="0.25">
      <c r="A181" s="1" t="s">
        <v>37</v>
      </c>
      <c r="B181" s="392" t="s">
        <v>290</v>
      </c>
      <c r="C181" s="393"/>
      <c r="D181" s="393"/>
      <c r="E181" s="393"/>
      <c r="F181" s="393"/>
      <c r="G181" s="393"/>
      <c r="H181" s="393"/>
      <c r="I181" s="99">
        <f>AVERAGE(G185,G187,G188,G183,G189)</f>
        <v>0.9</v>
      </c>
    </row>
    <row r="182" spans="1:10" s="124" customFormat="1" ht="40.5" hidden="1" outlineLevel="1" x14ac:dyDescent="0.25">
      <c r="A182" s="34">
        <v>1</v>
      </c>
      <c r="B182" s="44" t="s">
        <v>306</v>
      </c>
      <c r="C182" s="34" t="s">
        <v>307</v>
      </c>
      <c r="D182" s="362" t="s">
        <v>169</v>
      </c>
      <c r="E182" s="34" t="s">
        <v>169</v>
      </c>
      <c r="F182" s="34" t="s">
        <v>169</v>
      </c>
      <c r="G182" s="20" t="s">
        <v>528</v>
      </c>
      <c r="H182" s="79" t="s">
        <v>99</v>
      </c>
      <c r="I182" s="387"/>
      <c r="J182" s="123"/>
    </row>
    <row r="183" spans="1:10" s="124" customFormat="1" ht="54" hidden="1" outlineLevel="1" x14ac:dyDescent="0.25">
      <c r="A183" s="34">
        <v>2</v>
      </c>
      <c r="B183" s="44" t="s">
        <v>308</v>
      </c>
      <c r="C183" s="34" t="s">
        <v>307</v>
      </c>
      <c r="D183" s="362" t="s">
        <v>169</v>
      </c>
      <c r="E183" s="350">
        <v>0</v>
      </c>
      <c r="F183" s="45">
        <v>2</v>
      </c>
      <c r="G183" s="183">
        <v>1</v>
      </c>
      <c r="H183" s="45" t="s">
        <v>87</v>
      </c>
      <c r="I183" s="388"/>
      <c r="J183" s="123"/>
    </row>
    <row r="184" spans="1:10" s="124" customFormat="1" ht="45" hidden="1" outlineLevel="1" x14ac:dyDescent="0.25">
      <c r="A184" s="34">
        <v>3</v>
      </c>
      <c r="B184" s="44" t="s">
        <v>309</v>
      </c>
      <c r="C184" s="34" t="s">
        <v>307</v>
      </c>
      <c r="D184" s="362" t="s">
        <v>169</v>
      </c>
      <c r="E184" s="34">
        <v>0</v>
      </c>
      <c r="F184" s="45">
        <v>0</v>
      </c>
      <c r="G184" s="20" t="s">
        <v>528</v>
      </c>
      <c r="H184" s="45" t="s">
        <v>95</v>
      </c>
      <c r="I184" s="388"/>
      <c r="J184" s="123"/>
    </row>
    <row r="185" spans="1:10" s="124" customFormat="1" ht="50.25" hidden="1" customHeight="1" outlineLevel="1" x14ac:dyDescent="0.25">
      <c r="A185" s="34">
        <v>4</v>
      </c>
      <c r="B185" s="44" t="s">
        <v>310</v>
      </c>
      <c r="C185" s="34" t="s">
        <v>307</v>
      </c>
      <c r="D185" s="362" t="s">
        <v>169</v>
      </c>
      <c r="E185" s="34">
        <v>2</v>
      </c>
      <c r="F185" s="34">
        <v>1</v>
      </c>
      <c r="G185" s="20">
        <f t="shared" ref="G185:G188" si="11">F185/E185</f>
        <v>0.5</v>
      </c>
      <c r="H185" s="45" t="s">
        <v>99</v>
      </c>
      <c r="I185" s="388"/>
      <c r="J185" s="123"/>
    </row>
    <row r="186" spans="1:10" s="25" customFormat="1" ht="52.5" hidden="1" customHeight="1" outlineLevel="1" x14ac:dyDescent="0.25">
      <c r="A186" s="34">
        <v>5</v>
      </c>
      <c r="B186" s="44" t="s">
        <v>485</v>
      </c>
      <c r="C186" s="34" t="s">
        <v>307</v>
      </c>
      <c r="D186" s="362" t="s">
        <v>169</v>
      </c>
      <c r="E186" s="34">
        <v>0</v>
      </c>
      <c r="F186" s="34">
        <v>0</v>
      </c>
      <c r="G186" s="20"/>
      <c r="H186" s="79" t="s">
        <v>99</v>
      </c>
      <c r="I186" s="388"/>
      <c r="J186" s="49"/>
    </row>
    <row r="187" spans="1:10" s="25" customFormat="1" ht="89.25" hidden="1" customHeight="1" outlineLevel="1" x14ac:dyDescent="0.25">
      <c r="A187" s="34">
        <v>6</v>
      </c>
      <c r="B187" s="44" t="s">
        <v>486</v>
      </c>
      <c r="C187" s="34" t="s">
        <v>311</v>
      </c>
      <c r="D187" s="362" t="s">
        <v>169</v>
      </c>
      <c r="E187" s="34">
        <v>1</v>
      </c>
      <c r="F187" s="77">
        <v>1</v>
      </c>
      <c r="G187" s="20">
        <f t="shared" si="11"/>
        <v>1</v>
      </c>
      <c r="H187" s="82" t="s">
        <v>477</v>
      </c>
      <c r="I187" s="388"/>
      <c r="J187" s="49"/>
    </row>
    <row r="188" spans="1:10" s="25" customFormat="1" ht="91.5" hidden="1" customHeight="1" outlineLevel="1" x14ac:dyDescent="0.25">
      <c r="A188" s="34">
        <v>7</v>
      </c>
      <c r="B188" s="44" t="s">
        <v>690</v>
      </c>
      <c r="C188" s="34" t="s">
        <v>51</v>
      </c>
      <c r="D188" s="362" t="s">
        <v>169</v>
      </c>
      <c r="E188" s="34">
        <v>226</v>
      </c>
      <c r="F188" s="77">
        <v>226</v>
      </c>
      <c r="G188" s="20">
        <f t="shared" si="11"/>
        <v>1</v>
      </c>
      <c r="H188" s="82" t="s">
        <v>477</v>
      </c>
      <c r="I188" s="388"/>
      <c r="J188" s="49"/>
    </row>
    <row r="189" spans="1:10" s="25" customFormat="1" ht="89.25" hidden="1" customHeight="1" outlineLevel="1" x14ac:dyDescent="0.25">
      <c r="A189" s="34">
        <v>8</v>
      </c>
      <c r="B189" s="44" t="s">
        <v>487</v>
      </c>
      <c r="C189" s="34" t="s">
        <v>17</v>
      </c>
      <c r="D189" s="362">
        <v>30</v>
      </c>
      <c r="E189" s="34">
        <v>31</v>
      </c>
      <c r="F189" s="77">
        <v>31</v>
      </c>
      <c r="G189" s="20">
        <f>F189/E189</f>
        <v>1</v>
      </c>
      <c r="H189" s="82" t="s">
        <v>477</v>
      </c>
      <c r="I189" s="389"/>
      <c r="J189" s="49"/>
    </row>
    <row r="190" spans="1:10" ht="12.75" customHeight="1" collapsed="1" x14ac:dyDescent="0.25">
      <c r="A190" s="1" t="s">
        <v>38</v>
      </c>
      <c r="B190" s="392" t="s">
        <v>312</v>
      </c>
      <c r="C190" s="393"/>
      <c r="D190" s="393"/>
      <c r="E190" s="393"/>
      <c r="F190" s="393"/>
      <c r="G190" s="393"/>
      <c r="H190" s="393"/>
      <c r="I190" s="99">
        <f>AVERAGE(G191:G194)</f>
        <v>1</v>
      </c>
    </row>
    <row r="191" spans="1:10" s="33" customFormat="1" ht="40.5" hidden="1" outlineLevel="2" x14ac:dyDescent="0.25">
      <c r="A191" s="17" t="s">
        <v>25</v>
      </c>
      <c r="B191" s="19" t="s">
        <v>313</v>
      </c>
      <c r="C191" s="76" t="s">
        <v>17</v>
      </c>
      <c r="D191" s="3">
        <v>6</v>
      </c>
      <c r="E191" s="3">
        <v>4</v>
      </c>
      <c r="F191" s="3">
        <v>4</v>
      </c>
      <c r="G191" s="20">
        <f>F191/E191</f>
        <v>1</v>
      </c>
      <c r="H191" s="80" t="s">
        <v>95</v>
      </c>
      <c r="I191" s="387"/>
      <c r="J191" s="91"/>
    </row>
    <row r="192" spans="1:10" s="33" customFormat="1" ht="59.25" hidden="1" customHeight="1" outlineLevel="2" x14ac:dyDescent="0.25">
      <c r="A192" s="17" t="s">
        <v>26</v>
      </c>
      <c r="B192" s="19" t="s">
        <v>314</v>
      </c>
      <c r="C192" s="76" t="s">
        <v>17</v>
      </c>
      <c r="D192" s="3">
        <v>0.37</v>
      </c>
      <c r="E192" s="3">
        <v>0.34</v>
      </c>
      <c r="F192" s="3">
        <v>0.34</v>
      </c>
      <c r="G192" s="20">
        <f>F192/E192</f>
        <v>1</v>
      </c>
      <c r="H192" s="80" t="s">
        <v>95</v>
      </c>
      <c r="I192" s="388"/>
      <c r="J192" s="91"/>
    </row>
    <row r="193" spans="1:10" s="33" customFormat="1" ht="52.5" hidden="1" customHeight="1" outlineLevel="2" x14ac:dyDescent="0.25">
      <c r="A193" s="17" t="s">
        <v>27</v>
      </c>
      <c r="B193" s="19" t="s">
        <v>315</v>
      </c>
      <c r="C193" s="76" t="s">
        <v>17</v>
      </c>
      <c r="D193" s="3">
        <v>100</v>
      </c>
      <c r="E193" s="3">
        <v>100</v>
      </c>
      <c r="F193" s="3">
        <v>100</v>
      </c>
      <c r="G193" s="20">
        <f>F193/E193</f>
        <v>1</v>
      </c>
      <c r="H193" s="80" t="s">
        <v>95</v>
      </c>
      <c r="I193" s="388"/>
      <c r="J193" s="91"/>
    </row>
    <row r="194" spans="1:10" s="33" customFormat="1" ht="47.25" hidden="1" customHeight="1" outlineLevel="2" x14ac:dyDescent="0.25">
      <c r="A194" s="41" t="s">
        <v>28</v>
      </c>
      <c r="B194" s="19" t="s">
        <v>316</v>
      </c>
      <c r="C194" s="76" t="s">
        <v>17</v>
      </c>
      <c r="D194" s="3">
        <v>100</v>
      </c>
      <c r="E194" s="3">
        <v>100</v>
      </c>
      <c r="F194" s="3">
        <v>100</v>
      </c>
      <c r="G194" s="20">
        <v>1</v>
      </c>
      <c r="H194" s="80" t="s">
        <v>95</v>
      </c>
      <c r="I194" s="389"/>
      <c r="J194" s="91"/>
    </row>
    <row r="195" spans="1:10" ht="20.25" customHeight="1" collapsed="1" x14ac:dyDescent="0.25">
      <c r="A195" s="1" t="s">
        <v>39</v>
      </c>
      <c r="B195" s="392" t="s">
        <v>181</v>
      </c>
      <c r="C195" s="393"/>
      <c r="D195" s="393"/>
      <c r="E195" s="393"/>
      <c r="F195" s="393"/>
      <c r="G195" s="393"/>
      <c r="H195" s="393"/>
      <c r="I195" s="99">
        <f>AVERAGE(G196:G199)</f>
        <v>0.97799999999999998</v>
      </c>
    </row>
    <row r="196" spans="1:10" s="33" customFormat="1" ht="40.5" hidden="1" outlineLevel="2" x14ac:dyDescent="0.25">
      <c r="A196" s="17" t="s">
        <v>25</v>
      </c>
      <c r="B196" s="19" t="s">
        <v>179</v>
      </c>
      <c r="C196" s="76" t="s">
        <v>43</v>
      </c>
      <c r="D196" s="3">
        <v>227</v>
      </c>
      <c r="E196" s="3">
        <v>230</v>
      </c>
      <c r="F196" s="3">
        <v>235</v>
      </c>
      <c r="G196" s="20">
        <f>F196/E196</f>
        <v>1.022</v>
      </c>
      <c r="H196" s="80" t="s">
        <v>101</v>
      </c>
      <c r="I196" s="387"/>
      <c r="J196" s="215"/>
    </row>
    <row r="197" spans="1:10" s="33" customFormat="1" ht="44.25" hidden="1" customHeight="1" outlineLevel="2" x14ac:dyDescent="0.25">
      <c r="A197" s="17" t="s">
        <v>26</v>
      </c>
      <c r="B197" s="19" t="s">
        <v>180</v>
      </c>
      <c r="C197" s="76" t="s">
        <v>52</v>
      </c>
      <c r="D197" s="3">
        <v>3900</v>
      </c>
      <c r="E197" s="3">
        <v>4000</v>
      </c>
      <c r="F197" s="3">
        <v>3448</v>
      </c>
      <c r="G197" s="20">
        <f>F197/E197</f>
        <v>0.86199999999999999</v>
      </c>
      <c r="H197" s="80" t="s">
        <v>230</v>
      </c>
      <c r="I197" s="388"/>
      <c r="J197" s="215"/>
    </row>
    <row r="198" spans="1:10" s="33" customFormat="1" ht="40.5" hidden="1" outlineLevel="2" x14ac:dyDescent="0.25">
      <c r="A198" s="17" t="s">
        <v>27</v>
      </c>
      <c r="B198" s="19" t="s">
        <v>54</v>
      </c>
      <c r="C198" s="76" t="s">
        <v>17</v>
      </c>
      <c r="D198" s="3">
        <v>95</v>
      </c>
      <c r="E198" s="3">
        <v>97</v>
      </c>
      <c r="F198" s="3">
        <v>99.55</v>
      </c>
      <c r="G198" s="20">
        <f>F198/E198</f>
        <v>1.026</v>
      </c>
      <c r="H198" s="80" t="s">
        <v>569</v>
      </c>
      <c r="I198" s="388"/>
      <c r="J198" s="215"/>
    </row>
    <row r="199" spans="1:10" s="33" customFormat="1" ht="119.25" hidden="1" customHeight="1" outlineLevel="2" x14ac:dyDescent="0.25">
      <c r="A199" s="17" t="s">
        <v>28</v>
      </c>
      <c r="B199" s="19" t="s">
        <v>55</v>
      </c>
      <c r="C199" s="76" t="s">
        <v>17</v>
      </c>
      <c r="D199" s="3">
        <v>99</v>
      </c>
      <c r="E199" s="216">
        <v>100</v>
      </c>
      <c r="F199" s="3">
        <v>100</v>
      </c>
      <c r="G199" s="20">
        <f>F199/E199</f>
        <v>1</v>
      </c>
      <c r="H199" s="80" t="s">
        <v>231</v>
      </c>
      <c r="I199" s="389"/>
      <c r="J199" s="215"/>
    </row>
    <row r="200" spans="1:10" ht="21" customHeight="1" collapsed="1" x14ac:dyDescent="0.25">
      <c r="A200" s="1" t="s">
        <v>40</v>
      </c>
      <c r="B200" s="392" t="s">
        <v>593</v>
      </c>
      <c r="C200" s="393"/>
      <c r="D200" s="393"/>
      <c r="E200" s="393"/>
      <c r="F200" s="393"/>
      <c r="G200" s="393"/>
      <c r="H200" s="393"/>
      <c r="I200" s="99">
        <f>AVERAGE(I201,I210,I214)</f>
        <v>1.0269999999999999</v>
      </c>
    </row>
    <row r="201" spans="1:10" s="33" customFormat="1" ht="15" hidden="1" customHeight="1" outlineLevel="1" collapsed="1" x14ac:dyDescent="0.25">
      <c r="A201" s="206"/>
      <c r="B201" s="422" t="s">
        <v>11</v>
      </c>
      <c r="C201" s="423"/>
      <c r="D201" s="423"/>
      <c r="E201" s="423"/>
      <c r="F201" s="423"/>
      <c r="G201" s="423"/>
      <c r="H201" s="423"/>
      <c r="I201" s="186">
        <f>AVERAGE(G202,G207,G208,G209)</f>
        <v>1</v>
      </c>
      <c r="J201" s="91"/>
    </row>
    <row r="202" spans="1:10" s="33" customFormat="1" ht="40.5" hidden="1" outlineLevel="2" x14ac:dyDescent="0.25">
      <c r="A202" s="207" t="s">
        <v>103</v>
      </c>
      <c r="B202" s="23" t="s">
        <v>488</v>
      </c>
      <c r="C202" s="4" t="s">
        <v>168</v>
      </c>
      <c r="D202" s="4">
        <v>184.47</v>
      </c>
      <c r="E202" s="37">
        <v>184.47</v>
      </c>
      <c r="F202" s="37">
        <v>184.47</v>
      </c>
      <c r="G202" s="183">
        <f>F202/E202</f>
        <v>1</v>
      </c>
      <c r="H202" s="208" t="s">
        <v>92</v>
      </c>
      <c r="I202" s="186"/>
      <c r="J202" s="91"/>
    </row>
    <row r="203" spans="1:10" s="33" customFormat="1" ht="40.5" hidden="1" outlineLevel="2" x14ac:dyDescent="0.25">
      <c r="A203" s="207" t="s">
        <v>104</v>
      </c>
      <c r="B203" s="23" t="s">
        <v>489</v>
      </c>
      <c r="C203" s="4" t="s">
        <v>168</v>
      </c>
      <c r="D203" s="4" t="s">
        <v>169</v>
      </c>
      <c r="E203" s="4" t="s">
        <v>169</v>
      </c>
      <c r="F203" s="4" t="s">
        <v>169</v>
      </c>
      <c r="G203" s="183"/>
      <c r="H203" s="208" t="s">
        <v>92</v>
      </c>
      <c r="I203" s="186"/>
      <c r="J203" s="91"/>
    </row>
    <row r="204" spans="1:10" s="33" customFormat="1" ht="81" hidden="1" outlineLevel="2" x14ac:dyDescent="0.25">
      <c r="A204" s="207" t="s">
        <v>105</v>
      </c>
      <c r="B204" s="23" t="s">
        <v>490</v>
      </c>
      <c r="C204" s="4" t="s">
        <v>168</v>
      </c>
      <c r="D204" s="4" t="s">
        <v>169</v>
      </c>
      <c r="E204" s="4" t="s">
        <v>169</v>
      </c>
      <c r="F204" s="4" t="s">
        <v>169</v>
      </c>
      <c r="G204" s="183"/>
      <c r="H204" s="208" t="s">
        <v>92</v>
      </c>
      <c r="I204" s="186"/>
      <c r="J204" s="91"/>
    </row>
    <row r="205" spans="1:10" s="33" customFormat="1" ht="40.5" hidden="1" outlineLevel="2" x14ac:dyDescent="0.25">
      <c r="A205" s="207" t="s">
        <v>106</v>
      </c>
      <c r="B205" s="23" t="s">
        <v>491</v>
      </c>
      <c r="C205" s="4" t="s">
        <v>168</v>
      </c>
      <c r="D205" s="4" t="s">
        <v>169</v>
      </c>
      <c r="E205" s="4" t="s">
        <v>169</v>
      </c>
      <c r="F205" s="4" t="s">
        <v>169</v>
      </c>
      <c r="G205" s="183"/>
      <c r="H205" s="208" t="s">
        <v>92</v>
      </c>
      <c r="I205" s="186"/>
      <c r="J205" s="91"/>
    </row>
    <row r="206" spans="1:10" s="33" customFormat="1" ht="67.5" hidden="1" outlineLevel="2" x14ac:dyDescent="0.25">
      <c r="A206" s="207" t="s">
        <v>107</v>
      </c>
      <c r="B206" s="23" t="s">
        <v>492</v>
      </c>
      <c r="C206" s="4" t="s">
        <v>168</v>
      </c>
      <c r="D206" s="4" t="s">
        <v>169</v>
      </c>
      <c r="E206" s="4" t="s">
        <v>169</v>
      </c>
      <c r="F206" s="4" t="s">
        <v>169</v>
      </c>
      <c r="G206" s="183"/>
      <c r="H206" s="208" t="s">
        <v>92</v>
      </c>
      <c r="I206" s="186"/>
      <c r="J206" s="91"/>
    </row>
    <row r="207" spans="1:10" s="33" customFormat="1" ht="67.5" hidden="1" outlineLevel="2" x14ac:dyDescent="0.25">
      <c r="A207" s="207" t="s">
        <v>108</v>
      </c>
      <c r="B207" s="23" t="s">
        <v>493</v>
      </c>
      <c r="C207" s="4" t="s">
        <v>168</v>
      </c>
      <c r="D207" s="4" t="s">
        <v>169</v>
      </c>
      <c r="E207" s="37">
        <v>1.8660000000000001</v>
      </c>
      <c r="F207" s="37">
        <v>1.8660000000000001</v>
      </c>
      <c r="G207" s="183">
        <f>F207/E207</f>
        <v>1</v>
      </c>
      <c r="H207" s="208" t="s">
        <v>92</v>
      </c>
      <c r="I207" s="186"/>
      <c r="J207" s="91"/>
    </row>
    <row r="208" spans="1:10" s="33" customFormat="1" ht="67.5" hidden="1" outlineLevel="2" x14ac:dyDescent="0.25">
      <c r="A208" s="207" t="s">
        <v>109</v>
      </c>
      <c r="B208" s="23" t="s">
        <v>494</v>
      </c>
      <c r="C208" s="4" t="s">
        <v>168</v>
      </c>
      <c r="D208" s="4" t="s">
        <v>169</v>
      </c>
      <c r="E208" s="37">
        <v>165.14</v>
      </c>
      <c r="F208" s="37">
        <v>165.14</v>
      </c>
      <c r="G208" s="183">
        <f>F208/E208</f>
        <v>1</v>
      </c>
      <c r="H208" s="208" t="s">
        <v>92</v>
      </c>
      <c r="I208" s="186"/>
      <c r="J208" s="91"/>
    </row>
    <row r="209" spans="1:10" s="33" customFormat="1" ht="67.5" hidden="1" outlineLevel="2" x14ac:dyDescent="0.25">
      <c r="A209" s="207" t="s">
        <v>110</v>
      </c>
      <c r="B209" s="23" t="s">
        <v>495</v>
      </c>
      <c r="C209" s="4" t="s">
        <v>17</v>
      </c>
      <c r="D209" s="4" t="s">
        <v>169</v>
      </c>
      <c r="E209" s="37">
        <v>10.48</v>
      </c>
      <c r="F209" s="37">
        <v>10.48</v>
      </c>
      <c r="G209" s="183">
        <f>F209/E209</f>
        <v>1</v>
      </c>
      <c r="H209" s="208" t="s">
        <v>92</v>
      </c>
      <c r="I209" s="186"/>
      <c r="J209" s="91"/>
    </row>
    <row r="210" spans="1:10" s="33" customFormat="1" hidden="1" outlineLevel="1" collapsed="1" x14ac:dyDescent="0.25">
      <c r="A210" s="17"/>
      <c r="B210" s="405" t="s">
        <v>13</v>
      </c>
      <c r="C210" s="406"/>
      <c r="D210" s="406"/>
      <c r="E210" s="406"/>
      <c r="F210" s="406"/>
      <c r="G210" s="406"/>
      <c r="H210" s="406"/>
      <c r="I210" s="186">
        <f>AVERAGE(G211:G213)</f>
        <v>0.99</v>
      </c>
      <c r="J210" s="91"/>
    </row>
    <row r="211" spans="1:10" s="33" customFormat="1" ht="40.5" hidden="1" outlineLevel="2" x14ac:dyDescent="0.25">
      <c r="A211" s="207" t="s">
        <v>113</v>
      </c>
      <c r="B211" s="23" t="s">
        <v>496</v>
      </c>
      <c r="C211" s="4" t="s">
        <v>186</v>
      </c>
      <c r="D211" s="4">
        <v>164</v>
      </c>
      <c r="E211" s="37">
        <v>164</v>
      </c>
      <c r="F211" s="4">
        <v>165</v>
      </c>
      <c r="G211" s="183">
        <f>F211/E211</f>
        <v>1.006</v>
      </c>
      <c r="H211" s="208" t="s">
        <v>92</v>
      </c>
      <c r="I211" s="186"/>
      <c r="J211" s="91"/>
    </row>
    <row r="212" spans="1:10" s="33" customFormat="1" ht="40.5" hidden="1" outlineLevel="2" x14ac:dyDescent="0.25">
      <c r="A212" s="209" t="s">
        <v>114</v>
      </c>
      <c r="B212" s="23" t="s">
        <v>389</v>
      </c>
      <c r="C212" s="4" t="s">
        <v>186</v>
      </c>
      <c r="D212" s="210">
        <v>7800</v>
      </c>
      <c r="E212" s="211">
        <v>9281</v>
      </c>
      <c r="F212" s="4">
        <v>8947</v>
      </c>
      <c r="G212" s="183">
        <f>F212/E212</f>
        <v>0.96399999999999997</v>
      </c>
      <c r="H212" s="208" t="s">
        <v>92</v>
      </c>
      <c r="I212" s="186"/>
      <c r="J212" s="91"/>
    </row>
    <row r="213" spans="1:10" s="33" customFormat="1" ht="40.5" hidden="1" outlineLevel="2" x14ac:dyDescent="0.25">
      <c r="A213" s="207" t="s">
        <v>115</v>
      </c>
      <c r="B213" s="23" t="s">
        <v>497</v>
      </c>
      <c r="C213" s="4" t="s">
        <v>186</v>
      </c>
      <c r="D213" s="4">
        <v>46</v>
      </c>
      <c r="E213" s="37">
        <v>46</v>
      </c>
      <c r="F213" s="37">
        <v>46</v>
      </c>
      <c r="G213" s="183">
        <f>F213/E213</f>
        <v>1</v>
      </c>
      <c r="H213" s="208" t="s">
        <v>92</v>
      </c>
      <c r="I213" s="186"/>
      <c r="J213" s="91"/>
    </row>
    <row r="214" spans="1:10" s="33" customFormat="1" hidden="1" outlineLevel="1" collapsed="1" x14ac:dyDescent="0.25">
      <c r="A214" s="17"/>
      <c r="B214" s="405" t="s">
        <v>170</v>
      </c>
      <c r="C214" s="406"/>
      <c r="D214" s="406"/>
      <c r="E214" s="406"/>
      <c r="F214" s="406"/>
      <c r="G214" s="406"/>
      <c r="H214" s="406"/>
      <c r="I214" s="186">
        <f>AVERAGE(G215:G219)</f>
        <v>1.0920000000000001</v>
      </c>
      <c r="J214" s="91"/>
    </row>
    <row r="215" spans="1:10" s="33" customFormat="1" ht="40.5" hidden="1" outlineLevel="2" x14ac:dyDescent="0.25">
      <c r="A215" s="207" t="s">
        <v>116</v>
      </c>
      <c r="B215" s="23" t="s">
        <v>171</v>
      </c>
      <c r="C215" s="4" t="s">
        <v>56</v>
      </c>
      <c r="D215" s="4">
        <v>45776</v>
      </c>
      <c r="E215" s="37">
        <v>47552</v>
      </c>
      <c r="F215" s="37">
        <v>47552</v>
      </c>
      <c r="G215" s="183">
        <f>F215/E215</f>
        <v>1</v>
      </c>
      <c r="H215" s="208" t="s">
        <v>92</v>
      </c>
      <c r="I215" s="186"/>
      <c r="J215" s="91"/>
    </row>
    <row r="216" spans="1:10" s="33" customFormat="1" ht="40.5" hidden="1" outlineLevel="2" x14ac:dyDescent="0.25">
      <c r="A216" s="207" t="s">
        <v>117</v>
      </c>
      <c r="B216" s="23" t="s">
        <v>57</v>
      </c>
      <c r="C216" s="4" t="s">
        <v>186</v>
      </c>
      <c r="D216" s="4">
        <v>35</v>
      </c>
      <c r="E216" s="37">
        <v>35</v>
      </c>
      <c r="F216" s="37">
        <v>36</v>
      </c>
      <c r="G216" s="183">
        <f>F216/E216</f>
        <v>1.0289999999999999</v>
      </c>
      <c r="H216" s="208" t="s">
        <v>92</v>
      </c>
      <c r="I216" s="186"/>
      <c r="J216" s="91"/>
    </row>
    <row r="217" spans="1:10" s="33" customFormat="1" ht="40.5" hidden="1" outlineLevel="2" x14ac:dyDescent="0.25">
      <c r="A217" s="207" t="s">
        <v>118</v>
      </c>
      <c r="B217" s="23" t="s">
        <v>172</v>
      </c>
      <c r="C217" s="4" t="s">
        <v>186</v>
      </c>
      <c r="D217" s="4">
        <v>1490</v>
      </c>
      <c r="E217" s="37">
        <v>1565</v>
      </c>
      <c r="F217" s="37">
        <v>1565</v>
      </c>
      <c r="G217" s="183">
        <f>F217/E217</f>
        <v>1</v>
      </c>
      <c r="H217" s="208" t="s">
        <v>92</v>
      </c>
      <c r="I217" s="186"/>
      <c r="J217" s="91"/>
    </row>
    <row r="218" spans="1:10" s="33" customFormat="1" ht="40.5" hidden="1" outlineLevel="2" x14ac:dyDescent="0.25">
      <c r="A218" s="207" t="s">
        <v>119</v>
      </c>
      <c r="B218" s="23" t="s">
        <v>58</v>
      </c>
      <c r="C218" s="4" t="s">
        <v>68</v>
      </c>
      <c r="D218" s="4">
        <v>7500</v>
      </c>
      <c r="E218" s="37">
        <v>8500</v>
      </c>
      <c r="F218" s="347">
        <v>8500</v>
      </c>
      <c r="G218" s="183">
        <f>F218/E218</f>
        <v>1</v>
      </c>
      <c r="H218" s="208" t="s">
        <v>92</v>
      </c>
      <c r="I218" s="186"/>
      <c r="J218" s="91"/>
    </row>
    <row r="219" spans="1:10" s="33" customFormat="1" ht="51.75" hidden="1" customHeight="1" outlineLevel="2" x14ac:dyDescent="0.25">
      <c r="A219" s="207" t="s">
        <v>120</v>
      </c>
      <c r="B219" s="23" t="s">
        <v>59</v>
      </c>
      <c r="C219" s="4" t="s">
        <v>49</v>
      </c>
      <c r="D219" s="4">
        <v>6</v>
      </c>
      <c r="E219" s="37">
        <v>7</v>
      </c>
      <c r="F219" s="37">
        <v>10</v>
      </c>
      <c r="G219" s="183">
        <f>F219/E219</f>
        <v>1.429</v>
      </c>
      <c r="H219" s="208" t="s">
        <v>92</v>
      </c>
      <c r="I219" s="186"/>
      <c r="J219" s="91"/>
    </row>
    <row r="220" spans="1:10" s="11" customFormat="1" ht="19.5" customHeight="1" collapsed="1" x14ac:dyDescent="0.25">
      <c r="A220" s="1" t="s">
        <v>41</v>
      </c>
      <c r="B220" s="392" t="s">
        <v>388</v>
      </c>
      <c r="C220" s="393"/>
      <c r="D220" s="393"/>
      <c r="E220" s="393"/>
      <c r="F220" s="393"/>
      <c r="G220" s="393"/>
      <c r="H220" s="393"/>
      <c r="I220" s="99">
        <f>AVERAGE(G221:G228,G230:G236)</f>
        <v>0.99099999999999999</v>
      </c>
      <c r="J220" s="50"/>
    </row>
    <row r="221" spans="1:10" s="15" customFormat="1" ht="67.5" hidden="1" outlineLevel="1" x14ac:dyDescent="0.25">
      <c r="A221" s="17">
        <v>1</v>
      </c>
      <c r="B221" s="19" t="s">
        <v>366</v>
      </c>
      <c r="C221" s="3" t="s">
        <v>213</v>
      </c>
      <c r="D221" s="3">
        <v>104.4</v>
      </c>
      <c r="E221" s="3" t="s">
        <v>60</v>
      </c>
      <c r="F221" s="183">
        <v>1.0389999999999999</v>
      </c>
      <c r="G221" s="217">
        <v>1</v>
      </c>
      <c r="H221" s="53" t="s">
        <v>386</v>
      </c>
      <c r="I221" s="384"/>
      <c r="J221" s="92"/>
    </row>
    <row r="222" spans="1:10" s="15" customFormat="1" ht="54" hidden="1" outlineLevel="1" x14ac:dyDescent="0.25">
      <c r="A222" s="17">
        <v>2</v>
      </c>
      <c r="B222" s="19" t="s">
        <v>367</v>
      </c>
      <c r="C222" s="3" t="s">
        <v>368</v>
      </c>
      <c r="D222" s="3">
        <v>98.6</v>
      </c>
      <c r="E222" s="3" t="s">
        <v>60</v>
      </c>
      <c r="F222" s="183">
        <v>0.89900000000000002</v>
      </c>
      <c r="G222" s="217">
        <f>89.9/95</f>
        <v>0.94599999999999995</v>
      </c>
      <c r="H222" s="53" t="s">
        <v>386</v>
      </c>
      <c r="I222" s="385"/>
      <c r="J222" s="92"/>
    </row>
    <row r="223" spans="1:10" s="15" customFormat="1" ht="54" hidden="1" outlineLevel="1" x14ac:dyDescent="0.25">
      <c r="A223" s="17">
        <v>3</v>
      </c>
      <c r="B223" s="19" t="s">
        <v>570</v>
      </c>
      <c r="C223" s="3" t="s">
        <v>387</v>
      </c>
      <c r="D223" s="3">
        <v>1</v>
      </c>
      <c r="E223" s="3" t="s">
        <v>71</v>
      </c>
      <c r="F223" s="218">
        <v>3</v>
      </c>
      <c r="G223" s="217">
        <v>1</v>
      </c>
      <c r="H223" s="53" t="s">
        <v>386</v>
      </c>
      <c r="I223" s="385"/>
      <c r="J223" s="92"/>
    </row>
    <row r="224" spans="1:10" s="15" customFormat="1" ht="54" hidden="1" outlineLevel="1" x14ac:dyDescent="0.25">
      <c r="A224" s="17">
        <v>4</v>
      </c>
      <c r="B224" s="19" t="s">
        <v>369</v>
      </c>
      <c r="C224" s="3" t="s">
        <v>368</v>
      </c>
      <c r="D224" s="3" t="s">
        <v>370</v>
      </c>
      <c r="E224" s="3" t="s">
        <v>370</v>
      </c>
      <c r="F224" s="183" t="s">
        <v>370</v>
      </c>
      <c r="G224" s="217">
        <v>1</v>
      </c>
      <c r="H224" s="53" t="s">
        <v>386</v>
      </c>
      <c r="I224" s="385"/>
      <c r="J224" s="92"/>
    </row>
    <row r="225" spans="1:10" s="15" customFormat="1" ht="54" hidden="1" outlineLevel="1" x14ac:dyDescent="0.25">
      <c r="A225" s="17">
        <v>5</v>
      </c>
      <c r="B225" s="19" t="s">
        <v>371</v>
      </c>
      <c r="C225" s="3" t="s">
        <v>368</v>
      </c>
      <c r="D225" s="3">
        <v>27.5</v>
      </c>
      <c r="E225" s="3" t="s">
        <v>372</v>
      </c>
      <c r="F225" s="219">
        <v>20.399999999999999</v>
      </c>
      <c r="G225" s="217">
        <v>1</v>
      </c>
      <c r="H225" s="53" t="s">
        <v>386</v>
      </c>
      <c r="I225" s="385"/>
      <c r="J225" s="92"/>
    </row>
    <row r="226" spans="1:10" s="15" customFormat="1" ht="74.25" hidden="1" customHeight="1" outlineLevel="1" x14ac:dyDescent="0.25">
      <c r="A226" s="17">
        <v>6</v>
      </c>
      <c r="B226" s="19" t="s">
        <v>373</v>
      </c>
      <c r="C226" s="3">
        <v>1</v>
      </c>
      <c r="D226" s="3">
        <v>1</v>
      </c>
      <c r="E226" s="3">
        <v>1</v>
      </c>
      <c r="F226" s="220">
        <v>1</v>
      </c>
      <c r="G226" s="217">
        <v>1</v>
      </c>
      <c r="H226" s="53" t="s">
        <v>386</v>
      </c>
      <c r="I226" s="385"/>
      <c r="J226" s="92"/>
    </row>
    <row r="227" spans="1:10" s="15" customFormat="1" ht="54" hidden="1" outlineLevel="1" x14ac:dyDescent="0.25">
      <c r="A227" s="17">
        <v>7</v>
      </c>
      <c r="B227" s="19" t="s">
        <v>374</v>
      </c>
      <c r="C227" s="3" t="s">
        <v>368</v>
      </c>
      <c r="D227" s="3">
        <v>50</v>
      </c>
      <c r="E227" s="3" t="s">
        <v>375</v>
      </c>
      <c r="F227" s="219">
        <v>75</v>
      </c>
      <c r="G227" s="217">
        <v>1</v>
      </c>
      <c r="H227" s="53" t="s">
        <v>386</v>
      </c>
      <c r="I227" s="385"/>
      <c r="J227" s="92"/>
    </row>
    <row r="228" spans="1:10" s="15" customFormat="1" ht="77.25" hidden="1" customHeight="1" outlineLevel="1" x14ac:dyDescent="0.25">
      <c r="A228" s="17">
        <v>8</v>
      </c>
      <c r="B228" s="19" t="s">
        <v>376</v>
      </c>
      <c r="C228" s="3" t="s">
        <v>368</v>
      </c>
      <c r="D228" s="3">
        <v>100</v>
      </c>
      <c r="E228" s="3">
        <v>100</v>
      </c>
      <c r="F228" s="219">
        <v>100</v>
      </c>
      <c r="G228" s="217">
        <v>1</v>
      </c>
      <c r="H228" s="53" t="s">
        <v>386</v>
      </c>
      <c r="I228" s="385"/>
      <c r="J228" s="92"/>
    </row>
    <row r="229" spans="1:10" s="15" customFormat="1" ht="54" hidden="1" outlineLevel="1" x14ac:dyDescent="0.25">
      <c r="A229" s="17">
        <v>9</v>
      </c>
      <c r="B229" s="19" t="s">
        <v>377</v>
      </c>
      <c r="C229" s="3" t="s">
        <v>51</v>
      </c>
      <c r="D229" s="3">
        <v>450</v>
      </c>
      <c r="E229" s="37" t="s">
        <v>169</v>
      </c>
      <c r="F229" s="219" t="s">
        <v>169</v>
      </c>
      <c r="G229" s="217" t="s">
        <v>528</v>
      </c>
      <c r="H229" s="53" t="s">
        <v>386</v>
      </c>
      <c r="I229" s="385"/>
      <c r="J229" s="92"/>
    </row>
    <row r="230" spans="1:10" s="15" customFormat="1" ht="72.75" hidden="1" customHeight="1" outlineLevel="1" x14ac:dyDescent="0.25">
      <c r="A230" s="17">
        <v>10</v>
      </c>
      <c r="B230" s="19" t="s">
        <v>378</v>
      </c>
      <c r="C230" s="3" t="s">
        <v>368</v>
      </c>
      <c r="D230" s="3">
        <v>103</v>
      </c>
      <c r="E230" s="3" t="s">
        <v>60</v>
      </c>
      <c r="F230" s="219">
        <v>106.8</v>
      </c>
      <c r="G230" s="217">
        <v>1</v>
      </c>
      <c r="H230" s="53" t="s">
        <v>386</v>
      </c>
      <c r="I230" s="385"/>
      <c r="J230" s="92"/>
    </row>
    <row r="231" spans="1:10" s="15" customFormat="1" ht="54" hidden="1" outlineLevel="1" x14ac:dyDescent="0.25">
      <c r="A231" s="17">
        <v>11</v>
      </c>
      <c r="B231" s="19" t="s">
        <v>379</v>
      </c>
      <c r="C231" s="3" t="s">
        <v>528</v>
      </c>
      <c r="D231" s="3">
        <v>1</v>
      </c>
      <c r="E231" s="3">
        <v>1</v>
      </c>
      <c r="F231" s="220">
        <v>1</v>
      </c>
      <c r="G231" s="217">
        <v>1</v>
      </c>
      <c r="H231" s="53" t="s">
        <v>386</v>
      </c>
      <c r="I231" s="385"/>
      <c r="J231" s="92"/>
    </row>
    <row r="232" spans="1:10" s="15" customFormat="1" ht="54" hidden="1" outlineLevel="1" x14ac:dyDescent="0.25">
      <c r="A232" s="17">
        <v>12</v>
      </c>
      <c r="B232" s="19" t="s">
        <v>380</v>
      </c>
      <c r="C232" s="3" t="s">
        <v>70</v>
      </c>
      <c r="D232" s="3">
        <v>87.5</v>
      </c>
      <c r="E232" s="3" t="s">
        <v>381</v>
      </c>
      <c r="F232" s="219">
        <v>83.7</v>
      </c>
      <c r="G232" s="217">
        <f>83.7/85</f>
        <v>0.98499999999999999</v>
      </c>
      <c r="H232" s="53" t="s">
        <v>386</v>
      </c>
      <c r="I232" s="385"/>
      <c r="J232" s="92"/>
    </row>
    <row r="233" spans="1:10" s="15" customFormat="1" ht="96" hidden="1" customHeight="1" outlineLevel="1" x14ac:dyDescent="0.25">
      <c r="A233" s="17">
        <v>13</v>
      </c>
      <c r="B233" s="19" t="s">
        <v>382</v>
      </c>
      <c r="C233" s="3" t="s">
        <v>368</v>
      </c>
      <c r="D233" s="3">
        <v>100</v>
      </c>
      <c r="E233" s="3">
        <v>100</v>
      </c>
      <c r="F233" s="219">
        <v>92.9</v>
      </c>
      <c r="G233" s="217">
        <f>F233/E233</f>
        <v>0.92900000000000005</v>
      </c>
      <c r="H233" s="53" t="s">
        <v>386</v>
      </c>
      <c r="I233" s="385"/>
      <c r="J233" s="92"/>
    </row>
    <row r="234" spans="1:10" s="15" customFormat="1" ht="54" hidden="1" outlineLevel="1" x14ac:dyDescent="0.25">
      <c r="A234" s="17">
        <v>14</v>
      </c>
      <c r="B234" s="19" t="s">
        <v>383</v>
      </c>
      <c r="C234" s="3" t="s">
        <v>368</v>
      </c>
      <c r="D234" s="3">
        <v>100</v>
      </c>
      <c r="E234" s="3">
        <v>100</v>
      </c>
      <c r="F234" s="219">
        <v>100</v>
      </c>
      <c r="G234" s="217">
        <f>F234/E234</f>
        <v>1</v>
      </c>
      <c r="H234" s="53" t="s">
        <v>386</v>
      </c>
      <c r="I234" s="385"/>
      <c r="J234" s="92"/>
    </row>
    <row r="235" spans="1:10" s="15" customFormat="1" ht="84.75" hidden="1" customHeight="1" outlineLevel="1" x14ac:dyDescent="0.25">
      <c r="A235" s="17">
        <v>15</v>
      </c>
      <c r="B235" s="19" t="s">
        <v>384</v>
      </c>
      <c r="C235" s="3" t="s">
        <v>368</v>
      </c>
      <c r="D235" s="3" t="s">
        <v>169</v>
      </c>
      <c r="E235" s="3">
        <v>100</v>
      </c>
      <c r="F235" s="219">
        <v>100</v>
      </c>
      <c r="G235" s="217">
        <v>1</v>
      </c>
      <c r="H235" s="53" t="s">
        <v>386</v>
      </c>
      <c r="I235" s="385"/>
      <c r="J235" s="92"/>
    </row>
    <row r="236" spans="1:10" s="15" customFormat="1" ht="54" hidden="1" outlineLevel="1" x14ac:dyDescent="0.25">
      <c r="A236" s="17">
        <v>16</v>
      </c>
      <c r="B236" s="19" t="s">
        <v>385</v>
      </c>
      <c r="C236" s="51" t="s">
        <v>368</v>
      </c>
      <c r="D236" s="52" t="s">
        <v>169</v>
      </c>
      <c r="E236" s="3">
        <v>100</v>
      </c>
      <c r="F236" s="219">
        <v>100</v>
      </c>
      <c r="G236" s="217">
        <v>1</v>
      </c>
      <c r="H236" s="53" t="s">
        <v>386</v>
      </c>
      <c r="I236" s="386"/>
      <c r="J236" s="92"/>
    </row>
    <row r="237" spans="1:10" s="25" customFormat="1" ht="24" customHeight="1" collapsed="1" x14ac:dyDescent="0.25">
      <c r="A237" s="1" t="s">
        <v>42</v>
      </c>
      <c r="B237" s="392" t="s">
        <v>630</v>
      </c>
      <c r="C237" s="393"/>
      <c r="D237" s="393"/>
      <c r="E237" s="393"/>
      <c r="F237" s="393"/>
      <c r="G237" s="393"/>
      <c r="H237" s="393"/>
      <c r="I237" s="99">
        <f>AVERAGE(G238,G239,G241)</f>
        <v>1.0169999999999999</v>
      </c>
      <c r="J237" s="49"/>
    </row>
    <row r="238" spans="1:10" s="25" customFormat="1" ht="40.5" hidden="1" outlineLevel="1" x14ac:dyDescent="0.25">
      <c r="A238" s="17">
        <v>1</v>
      </c>
      <c r="B238" s="258" t="s">
        <v>182</v>
      </c>
      <c r="C238" s="3" t="s">
        <v>186</v>
      </c>
      <c r="D238" s="77" t="s">
        <v>169</v>
      </c>
      <c r="E238" s="77">
        <v>1</v>
      </c>
      <c r="F238" s="259">
        <v>0</v>
      </c>
      <c r="G238" s="20">
        <f>F238/E238</f>
        <v>0</v>
      </c>
      <c r="H238" s="80" t="s">
        <v>99</v>
      </c>
      <c r="I238" s="387"/>
      <c r="J238" s="260"/>
    </row>
    <row r="239" spans="1:10" s="25" customFormat="1" ht="40.5" hidden="1" outlineLevel="1" x14ac:dyDescent="0.25">
      <c r="A239" s="17">
        <v>2</v>
      </c>
      <c r="B239" s="258" t="s">
        <v>183</v>
      </c>
      <c r="C239" s="3" t="s">
        <v>186</v>
      </c>
      <c r="D239" s="77" t="s">
        <v>169</v>
      </c>
      <c r="E239" s="77" t="s">
        <v>187</v>
      </c>
      <c r="F239" s="185" t="s">
        <v>187</v>
      </c>
      <c r="G239" s="20">
        <v>1</v>
      </c>
      <c r="H239" s="80" t="s">
        <v>99</v>
      </c>
      <c r="I239" s="388"/>
      <c r="J239" s="260"/>
    </row>
    <row r="240" spans="1:10" s="25" customFormat="1" ht="40.5" hidden="1" outlineLevel="1" x14ac:dyDescent="0.25">
      <c r="A240" s="17">
        <v>3</v>
      </c>
      <c r="B240" s="258" t="s">
        <v>184</v>
      </c>
      <c r="C240" s="3" t="s">
        <v>186</v>
      </c>
      <c r="D240" s="77" t="s">
        <v>169</v>
      </c>
      <c r="E240" s="77">
        <v>0</v>
      </c>
      <c r="F240" s="77">
        <v>0</v>
      </c>
      <c r="G240" s="20" t="s">
        <v>528</v>
      </c>
      <c r="H240" s="80" t="s">
        <v>99</v>
      </c>
      <c r="I240" s="388"/>
      <c r="J240" s="260"/>
    </row>
    <row r="241" spans="1:28" s="25" customFormat="1" ht="60" hidden="1" outlineLevel="1" x14ac:dyDescent="0.25">
      <c r="A241" s="17">
        <v>4</v>
      </c>
      <c r="B241" s="258" t="s">
        <v>185</v>
      </c>
      <c r="C241" s="3" t="s">
        <v>17</v>
      </c>
      <c r="D241" s="77">
        <v>6</v>
      </c>
      <c r="E241" s="77">
        <v>12</v>
      </c>
      <c r="F241" s="77">
        <v>24.6</v>
      </c>
      <c r="G241" s="20">
        <f>F241/E241</f>
        <v>2.0499999999999998</v>
      </c>
      <c r="H241" s="80" t="s">
        <v>87</v>
      </c>
      <c r="I241" s="389"/>
      <c r="J241" s="260"/>
    </row>
    <row r="242" spans="1:28" s="15" customFormat="1" x14ac:dyDescent="0.25">
      <c r="A242" s="26"/>
      <c r="B242" s="27"/>
      <c r="C242" s="28"/>
      <c r="D242" s="363"/>
      <c r="E242" s="28"/>
      <c r="F242" s="28"/>
      <c r="G242" s="29"/>
      <c r="H242" s="30"/>
      <c r="I242" s="120"/>
      <c r="J242" s="92"/>
    </row>
    <row r="243" spans="1:28" s="15" customFormat="1" x14ac:dyDescent="0.25">
      <c r="A243" s="26"/>
      <c r="B243" s="27"/>
      <c r="C243" s="28"/>
      <c r="D243" s="363"/>
      <c r="E243" s="28"/>
      <c r="F243" s="28"/>
      <c r="G243" s="29"/>
      <c r="H243" s="30"/>
      <c r="I243" s="121"/>
      <c r="J243" s="92"/>
    </row>
    <row r="244" spans="1:28" s="12" customFormat="1" ht="15.75" x14ac:dyDescent="0.25">
      <c r="A244" s="421" t="s">
        <v>98</v>
      </c>
      <c r="B244" s="421"/>
      <c r="C244" s="421"/>
      <c r="D244" s="421"/>
      <c r="E244" s="421"/>
      <c r="F244" s="421"/>
      <c r="G244" s="421"/>
      <c r="H244" s="421"/>
      <c r="I244" s="421"/>
      <c r="J244" s="421"/>
      <c r="K244" s="421"/>
      <c r="L244" s="421"/>
      <c r="M244" s="421"/>
      <c r="N244" s="421"/>
      <c r="O244" s="421"/>
      <c r="P244" s="421"/>
      <c r="Q244" s="421"/>
      <c r="R244" s="421"/>
      <c r="S244" s="421"/>
      <c r="T244" s="421"/>
      <c r="U244" s="110"/>
      <c r="V244" s="110"/>
      <c r="W244" s="110"/>
      <c r="X244" s="110"/>
      <c r="Y244" s="110"/>
      <c r="Z244" s="110"/>
      <c r="AA244" s="110"/>
      <c r="AB244" s="110"/>
    </row>
    <row r="245" spans="1:28" s="12" customFormat="1" ht="13.5" x14ac:dyDescent="0.25">
      <c r="A245" s="22"/>
      <c r="B245" s="21"/>
      <c r="M245" s="22"/>
      <c r="N245" s="22"/>
      <c r="O245" s="22"/>
      <c r="P245" s="22"/>
      <c r="Q245" s="22"/>
      <c r="R245" s="22"/>
      <c r="S245" s="22"/>
      <c r="T245" s="22"/>
      <c r="U245" s="110"/>
      <c r="V245" s="110"/>
      <c r="W245" s="110"/>
      <c r="X245" s="110"/>
      <c r="Y245" s="110"/>
      <c r="Z245" s="110"/>
      <c r="AA245" s="110"/>
      <c r="AB245" s="110"/>
    </row>
    <row r="246" spans="1:28" s="12" customFormat="1" ht="13.5" x14ac:dyDescent="0.25">
      <c r="A246" s="21" t="s">
        <v>112</v>
      </c>
      <c r="B246" s="21" t="s">
        <v>131</v>
      </c>
      <c r="M246" s="22"/>
      <c r="N246" s="22"/>
      <c r="O246" s="22"/>
      <c r="P246" s="22"/>
      <c r="Q246" s="22"/>
      <c r="R246" s="22"/>
      <c r="S246" s="22"/>
      <c r="T246" s="22"/>
      <c r="U246" s="110"/>
      <c r="V246" s="110"/>
      <c r="W246" s="110"/>
      <c r="X246" s="110"/>
      <c r="Y246" s="110"/>
      <c r="Z246" s="110"/>
      <c r="AA246" s="110"/>
      <c r="AB246" s="110"/>
    </row>
    <row r="247" spans="1:28" s="11" customFormat="1" x14ac:dyDescent="0.25">
      <c r="D247" s="2"/>
      <c r="G247" s="122"/>
      <c r="I247" s="121"/>
      <c r="J247" s="50"/>
    </row>
    <row r="256" spans="1:28" ht="12" customHeight="1" x14ac:dyDescent="0.25"/>
  </sheetData>
  <mergeCells count="68">
    <mergeCell ref="A244:T244"/>
    <mergeCell ref="I238:I241"/>
    <mergeCell ref="I149:I161"/>
    <mergeCell ref="I167:I172"/>
    <mergeCell ref="I174:I180"/>
    <mergeCell ref="I182:I189"/>
    <mergeCell ref="I191:I194"/>
    <mergeCell ref="B195:H195"/>
    <mergeCell ref="B190:H190"/>
    <mergeCell ref="B237:H237"/>
    <mergeCell ref="B200:H200"/>
    <mergeCell ref="B201:H201"/>
    <mergeCell ref="B97:H97"/>
    <mergeCell ref="B135:H135"/>
    <mergeCell ref="I221:I236"/>
    <mergeCell ref="I130:I134"/>
    <mergeCell ref="I98:I108"/>
    <mergeCell ref="I136:I147"/>
    <mergeCell ref="B220:H220"/>
    <mergeCell ref="B210:H210"/>
    <mergeCell ref="B214:H214"/>
    <mergeCell ref="I196:I199"/>
    <mergeCell ref="I110:I119"/>
    <mergeCell ref="I121:I128"/>
    <mergeCell ref="B181:H181"/>
    <mergeCell ref="B173:H173"/>
    <mergeCell ref="B166:H166"/>
    <mergeCell ref="B148:H148"/>
    <mergeCell ref="A3:H3"/>
    <mergeCell ref="A5:A6"/>
    <mergeCell ref="J110:J111"/>
    <mergeCell ref="J24:J25"/>
    <mergeCell ref="J32:J33"/>
    <mergeCell ref="J34:J35"/>
    <mergeCell ref="I49:I51"/>
    <mergeCell ref="I52:I54"/>
    <mergeCell ref="I55:I59"/>
    <mergeCell ref="I61:I63"/>
    <mergeCell ref="I65:I75"/>
    <mergeCell ref="I77:I96"/>
    <mergeCell ref="I5:I6"/>
    <mergeCell ref="I21:I34"/>
    <mergeCell ref="I36:I37"/>
    <mergeCell ref="B60:H60"/>
    <mergeCell ref="B109:H109"/>
    <mergeCell ref="B129:H129"/>
    <mergeCell ref="B120:H120"/>
    <mergeCell ref="A1:H1"/>
    <mergeCell ref="A2:H2"/>
    <mergeCell ref="G5:G6"/>
    <mergeCell ref="B76:H76"/>
    <mergeCell ref="B64:H64"/>
    <mergeCell ref="B7:H7"/>
    <mergeCell ref="B19:H19"/>
    <mergeCell ref="B20:H20"/>
    <mergeCell ref="B35:H35"/>
    <mergeCell ref="B38:H38"/>
    <mergeCell ref="B46:H46"/>
    <mergeCell ref="H5:H6"/>
    <mergeCell ref="B5:B6"/>
    <mergeCell ref="C5:C6"/>
    <mergeCell ref="D5:D6"/>
    <mergeCell ref="E5:E6"/>
    <mergeCell ref="A83:A84"/>
    <mergeCell ref="I39:I45"/>
    <mergeCell ref="I8:I18"/>
    <mergeCell ref="F5:F6"/>
    <mergeCell ref="B48:H48"/>
  </mergeCells>
  <pageMargins left="0.70866141732283472" right="0.70866141732283472" top="0.74803149606299213" bottom="0.74803149606299213" header="0.31496062992125984" footer="0.31496062992125984"/>
  <pageSetup paperSize="9" scale="4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Финансирование</vt:lpstr>
      <vt:lpstr>Целевые показатели</vt:lpstr>
      <vt:lpstr>Финансирование!Заголовки_для_печати</vt:lpstr>
      <vt:lpstr>'Целевые показатели'!Заголовки_для_печати</vt:lpstr>
      <vt:lpstr>Финансирование!Область_печати</vt:lpstr>
      <vt:lpstr>'Целевые показатели'!Область_печати</vt:lpstr>
    </vt:vector>
  </TitlesOfParts>
  <Company>RePack by SPecialiST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lelhovmb</dc:creator>
  <cp:lastModifiedBy>Morgunova</cp:lastModifiedBy>
  <cp:lastPrinted>2021-04-09T11:41:16Z</cp:lastPrinted>
  <dcterms:created xsi:type="dcterms:W3CDTF">2014-04-24T03:02:31Z</dcterms:created>
  <dcterms:modified xsi:type="dcterms:W3CDTF">2021-04-09T11:53:11Z</dcterms:modified>
</cp:coreProperties>
</file>