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-15" yWindow="1125" windowWidth="9600" windowHeight="10620"/>
  </bookViews>
  <sheets>
    <sheet name="Приложение 2.1" sheetId="4" r:id="rId1"/>
    <sheet name="Лист2" sheetId="2" r:id="rId2"/>
    <sheet name="Лист3" sheetId="3" r:id="rId3"/>
  </sheets>
  <definedNames>
    <definedName name="_xlnm.Print_Titles" localSheetId="0">'Приложение 2.1'!$4:$6</definedName>
    <definedName name="_xlnm.Print_Area" localSheetId="0">'Приложение 2.1'!$A$1:$J$98</definedName>
  </definedNames>
  <calcPr calcId="144525" refMode="R1C1"/>
</workbook>
</file>

<file path=xl/calcChain.xml><?xml version="1.0" encoding="utf-8"?>
<calcChain xmlns="http://schemas.openxmlformats.org/spreadsheetml/2006/main">
  <c r="G63" i="4" l="1"/>
  <c r="I63" i="4"/>
  <c r="J63" i="4"/>
  <c r="H63" i="4"/>
  <c r="H76" i="4" s="1"/>
  <c r="H62" i="4"/>
  <c r="H43" i="4"/>
  <c r="H42" i="4"/>
  <c r="H61" i="4" l="1"/>
  <c r="G10" i="4" l="1"/>
  <c r="H10" i="4"/>
  <c r="I10" i="4"/>
  <c r="J10" i="4"/>
  <c r="G9" i="4"/>
  <c r="H9" i="4"/>
  <c r="I9" i="4"/>
  <c r="J9" i="4"/>
  <c r="G8" i="4"/>
  <c r="H8" i="4"/>
  <c r="I8" i="4"/>
  <c r="J8" i="4"/>
  <c r="F10" i="4"/>
  <c r="F9" i="4"/>
  <c r="F63" i="4" l="1"/>
  <c r="G62" i="4"/>
  <c r="I62" i="4"/>
  <c r="J62" i="4"/>
  <c r="J75" i="4" s="1"/>
  <c r="E75" i="4" s="1"/>
  <c r="F62" i="4"/>
  <c r="F56" i="4"/>
  <c r="E48" i="4"/>
  <c r="E49" i="4" s="1"/>
  <c r="G35" i="4"/>
  <c r="H35" i="4"/>
  <c r="I35" i="4"/>
  <c r="J35" i="4"/>
  <c r="F35" i="4"/>
  <c r="G43" i="4"/>
  <c r="I43" i="4"/>
  <c r="J43" i="4"/>
  <c r="F43" i="4"/>
  <c r="E43" i="4" s="1"/>
  <c r="G42" i="4"/>
  <c r="G41" i="4" s="1"/>
  <c r="H41" i="4"/>
  <c r="I42" i="4"/>
  <c r="J42" i="4"/>
  <c r="J41" i="4" s="1"/>
  <c r="F42" i="4"/>
  <c r="E42" i="4" s="1"/>
  <c r="F8" i="4"/>
  <c r="E10" i="4"/>
  <c r="G92" i="4"/>
  <c r="G87" i="4"/>
  <c r="G90" i="4"/>
  <c r="G89" i="4"/>
  <c r="G88" i="4"/>
  <c r="G76" i="4"/>
  <c r="I76" i="4"/>
  <c r="J76" i="4"/>
  <c r="F76" i="4"/>
  <c r="G75" i="4"/>
  <c r="H75" i="4"/>
  <c r="I75" i="4"/>
  <c r="F75" i="4"/>
  <c r="F72" i="4"/>
  <c r="G69" i="4"/>
  <c r="H69" i="4"/>
  <c r="I69" i="4"/>
  <c r="J69" i="4"/>
  <c r="F69" i="4"/>
  <c r="F61" i="4"/>
  <c r="E63" i="4"/>
  <c r="F28" i="4"/>
  <c r="E40" i="4"/>
  <c r="E39" i="4"/>
  <c r="I41" i="4" l="1"/>
  <c r="F41" i="4"/>
  <c r="E76" i="4"/>
  <c r="E41" i="4"/>
  <c r="E9" i="4"/>
  <c r="E8" i="4" l="1"/>
  <c r="E27" i="4"/>
  <c r="E26" i="4"/>
  <c r="J25" i="4"/>
  <c r="I25" i="4"/>
  <c r="H25" i="4"/>
  <c r="G25" i="4"/>
  <c r="F25" i="4"/>
  <c r="E24" i="4"/>
  <c r="E25" i="4" l="1"/>
  <c r="E70" i="4" l="1"/>
  <c r="E71" i="4"/>
  <c r="E69" i="4" l="1"/>
  <c r="G82" i="4" l="1"/>
  <c r="G78" i="4"/>
  <c r="E79" i="4"/>
  <c r="G45" i="4" l="1"/>
  <c r="G66" i="4" l="1"/>
  <c r="G16" i="4"/>
  <c r="H16" i="4"/>
  <c r="I16" i="4"/>
  <c r="J16" i="4"/>
  <c r="F16" i="4"/>
  <c r="E17" i="4"/>
  <c r="E18" i="4"/>
  <c r="E16" i="4" l="1"/>
  <c r="E86" i="4"/>
  <c r="E85" i="4"/>
  <c r="H90" i="4" l="1"/>
  <c r="I90" i="4"/>
  <c r="J90" i="4"/>
  <c r="H89" i="4"/>
  <c r="I89" i="4"/>
  <c r="J89" i="4"/>
  <c r="F90" i="4"/>
  <c r="F89" i="4"/>
  <c r="H82" i="4"/>
  <c r="H78" i="4" s="1"/>
  <c r="H83" i="4" s="1"/>
  <c r="H88" i="4" s="1"/>
  <c r="F82" i="4"/>
  <c r="E84" i="4"/>
  <c r="J82" i="4"/>
  <c r="J78" i="4" s="1"/>
  <c r="J83" i="4" s="1"/>
  <c r="J88" i="4" s="1"/>
  <c r="I82" i="4"/>
  <c r="I78" i="4" s="1"/>
  <c r="I83" i="4" s="1"/>
  <c r="I88" i="4" s="1"/>
  <c r="E80" i="4"/>
  <c r="J74" i="4" l="1"/>
  <c r="H74" i="4"/>
  <c r="I74" i="4"/>
  <c r="E81" i="4"/>
  <c r="E82" i="4"/>
  <c r="F78" i="4"/>
  <c r="E78" i="4" l="1"/>
  <c r="F83" i="4"/>
  <c r="H29" i="4"/>
  <c r="I29" i="4"/>
  <c r="G29" i="4"/>
  <c r="F88" i="4" l="1"/>
  <c r="E88" i="4" s="1"/>
  <c r="E83" i="4"/>
  <c r="F30" i="4" l="1"/>
  <c r="E30" i="4" s="1"/>
  <c r="F46" i="4" l="1"/>
  <c r="I28" i="4"/>
  <c r="H28" i="4"/>
  <c r="G28" i="4"/>
  <c r="E32" i="4" l="1"/>
  <c r="G49" i="4" l="1"/>
  <c r="H49" i="4"/>
  <c r="I49" i="4"/>
  <c r="J49" i="4"/>
  <c r="F49" i="4"/>
  <c r="F59" i="4"/>
  <c r="J29" i="4"/>
  <c r="F23" i="4"/>
  <c r="E23" i="4" l="1"/>
  <c r="J28" i="4"/>
  <c r="G61" i="4"/>
  <c r="F58" i="4"/>
  <c r="G74" i="4" l="1"/>
  <c r="F68" i="4"/>
  <c r="F52" i="4"/>
  <c r="F34" i="4"/>
  <c r="E15" i="4"/>
  <c r="E14" i="4"/>
  <c r="J13" i="4"/>
  <c r="I13" i="4"/>
  <c r="H13" i="4"/>
  <c r="G13" i="4"/>
  <c r="F13" i="4"/>
  <c r="E13" i="4" l="1"/>
  <c r="F74" i="4" l="1"/>
  <c r="E74" i="4" s="1"/>
  <c r="F94" i="4"/>
  <c r="F36" i="4"/>
  <c r="E38" i="4"/>
  <c r="E37" i="4"/>
  <c r="J61" i="4" l="1"/>
  <c r="I61" i="4"/>
  <c r="F87" i="4"/>
  <c r="E62" i="4"/>
  <c r="E61" i="4" l="1"/>
  <c r="F31" i="4"/>
  <c r="E33" i="4"/>
  <c r="E22" i="4"/>
  <c r="E21" i="4"/>
  <c r="J20" i="4"/>
  <c r="I20" i="4"/>
  <c r="H20" i="4"/>
  <c r="G20" i="4"/>
  <c r="F20" i="4"/>
  <c r="F29" i="4" l="1"/>
  <c r="E31" i="4"/>
  <c r="E29" i="4" s="1"/>
  <c r="E28" i="4" s="1"/>
  <c r="E20" i="4"/>
  <c r="E67" i="4"/>
  <c r="J66" i="4"/>
  <c r="I66" i="4"/>
  <c r="H66" i="4"/>
  <c r="F66" i="4"/>
  <c r="F93" i="4" l="1"/>
  <c r="E66" i="4"/>
  <c r="F57" i="4"/>
  <c r="F92" i="4" s="1"/>
  <c r="F91" i="4" l="1"/>
  <c r="E68" i="4"/>
  <c r="E65" i="4"/>
  <c r="E64" i="4"/>
  <c r="E89" i="4" l="1"/>
  <c r="E19" i="4"/>
  <c r="J46" i="4" l="1"/>
  <c r="I46" i="4"/>
  <c r="H46" i="4"/>
  <c r="G46" i="4"/>
  <c r="E46" i="4" l="1"/>
  <c r="E34" i="4"/>
  <c r="E55" i="4" l="1"/>
  <c r="E12" i="4"/>
  <c r="E11" i="4"/>
  <c r="E45" i="4" l="1"/>
  <c r="E52" i="4"/>
  <c r="G58" i="4" l="1"/>
  <c r="G93" i="4" s="1"/>
  <c r="E73" i="4" l="1"/>
  <c r="E72" i="4" l="1"/>
  <c r="G51" i="4" l="1"/>
  <c r="H51" i="4"/>
  <c r="I51" i="4"/>
  <c r="J51" i="4"/>
  <c r="E36" i="4" l="1"/>
  <c r="E35" i="4" s="1"/>
  <c r="J59" i="4" l="1"/>
  <c r="J94" i="4" s="1"/>
  <c r="J58" i="4"/>
  <c r="J93" i="4" s="1"/>
  <c r="J57" i="4"/>
  <c r="J92" i="4" s="1"/>
  <c r="I59" i="4"/>
  <c r="I94" i="4" s="1"/>
  <c r="I58" i="4"/>
  <c r="I93" i="4" s="1"/>
  <c r="I57" i="4"/>
  <c r="I92" i="4" s="1"/>
  <c r="G59" i="4"/>
  <c r="G94" i="4" s="1"/>
  <c r="G57" i="4"/>
  <c r="H59" i="4"/>
  <c r="H94" i="4" s="1"/>
  <c r="H58" i="4"/>
  <c r="H93" i="4" s="1"/>
  <c r="H57" i="4"/>
  <c r="H92" i="4" s="1"/>
  <c r="G91" i="4" l="1"/>
  <c r="I91" i="4"/>
  <c r="E94" i="4"/>
  <c r="H91" i="4"/>
  <c r="J91" i="4"/>
  <c r="E93" i="4"/>
  <c r="E92" i="4"/>
  <c r="E58" i="4"/>
  <c r="E59" i="4"/>
  <c r="H56" i="4"/>
  <c r="I56" i="4"/>
  <c r="I87" i="4" s="1"/>
  <c r="G56" i="4"/>
  <c r="J56" i="4"/>
  <c r="J87" i="4" s="1"/>
  <c r="F51" i="4" l="1"/>
  <c r="E51" i="4" s="1"/>
  <c r="H87" i="4" l="1"/>
  <c r="E90" i="4"/>
  <c r="E87" i="4" s="1"/>
  <c r="E91" i="4" l="1"/>
  <c r="E57" i="4"/>
  <c r="E56" i="4" s="1"/>
</calcChain>
</file>

<file path=xl/sharedStrings.xml><?xml version="1.0" encoding="utf-8"?>
<sst xmlns="http://schemas.openxmlformats.org/spreadsheetml/2006/main" count="187" uniqueCount="87">
  <si>
    <t>Всего:</t>
  </si>
  <si>
    <t>бюджет автономного округа</t>
  </si>
  <si>
    <t>бюджет Белоярского района</t>
  </si>
  <si>
    <t>Итого по подпрограмме 1</t>
  </si>
  <si>
    <t xml:space="preserve">Подпрограмма 2 «Энергосбережение и повышение энергетической эффективности» </t>
  </si>
  <si>
    <t>1.5.</t>
  </si>
  <si>
    <t>Подпрограмма 1 «Модернизация и реформирование жилищно-коммунального комплекса Белоярского района»</t>
  </si>
  <si>
    <t>Источники финансирования</t>
  </si>
  <si>
    <t>Всего</t>
  </si>
  <si>
    <t>Объем бюджетных ассигнований на реализацию муниципальной программы, тыс.рублей</t>
  </si>
  <si>
    <t>2016 год</t>
  </si>
  <si>
    <t>2017 год</t>
  </si>
  <si>
    <t>2018 год</t>
  </si>
  <si>
    <t>2019 год</t>
  </si>
  <si>
    <t>2020 год</t>
  </si>
  <si>
    <t>Итого по подпрограмме 2</t>
  </si>
  <si>
    <t>Итого по подпрограмме 3</t>
  </si>
  <si>
    <t>Итого по муниципальной программе</t>
  </si>
  <si>
    <t xml:space="preserve">федеральный бюджет </t>
  </si>
  <si>
    <t>Номер основного мероприятия</t>
  </si>
  <si>
    <t>Наименование основных мероприятий муниципальной программы (связь с показателями муниципальной программы)</t>
  </si>
  <si>
    <t>Подпрограмма 3 «Проведение капитального ремонта многоквартирных домов»</t>
  </si>
  <si>
    <t>Подпрограмма 4 «Переселение граждан из аварийного жилищного фонда»</t>
  </si>
  <si>
    <t>Итого по подпрограмме 4</t>
  </si>
  <si>
    <t xml:space="preserve">
Перечень основных мероприятий муниципальной программы, объемы и источники их финансирования
</t>
  </si>
  <si>
    <t>Обеспечение водоснабжением г.Белоярский</t>
  </si>
  <si>
    <t>Обеспечение мероприятий по переселению граждан из аварийного жилищного фонда (4.1, 4.2)</t>
  </si>
  <si>
    <t>Техническая эксплуатация, содержание, ремонт и организация энергоснабжения сети уличного освещения на территории городского поселения Белоярский (5.1, 5.2)</t>
  </si>
  <si>
    <t>Итого по подпрограмме 5</t>
  </si>
  <si>
    <t>1.1.</t>
  </si>
  <si>
    <t>ЛКОС с.Казым с напорным коллектором и КНС</t>
  </si>
  <si>
    <t>1.2.</t>
  </si>
  <si>
    <t>1.3.</t>
  </si>
  <si>
    <t>1.4.</t>
  </si>
  <si>
    <t>Содержание и благоустройство межпоселенческих мест захоронений на территории Белоярского района (5.5, 5.6)</t>
  </si>
  <si>
    <t>федеральный бюджет</t>
  </si>
  <si>
    <t>1.6.</t>
  </si>
  <si>
    <t>Ремонт котельной (склад угля) в с.п.Ванзеват</t>
  </si>
  <si>
    <t xml:space="preserve">Водоочистные сооружения в п.Сорум </t>
  </si>
  <si>
    <t>Реконструкция сетей перегретой воды мкр.7 г.Белоярский</t>
  </si>
  <si>
    <t>Содействие проведению капитального ремонта многоквартирных домов (3.1)</t>
  </si>
  <si>
    <t>*</t>
  </si>
  <si>
    <t>в том числе остатки финансовых средств 2015 года</t>
  </si>
  <si>
    <t xml:space="preserve">               </t>
  </si>
  <si>
    <t>Озеленение</t>
  </si>
  <si>
    <t>Прочие мероприятия по благоустройству</t>
  </si>
  <si>
    <t>Благоустройство капитального характера</t>
  </si>
  <si>
    <t>Организация благоустройства и озеленения территории городского поселения Белоярский (5.1, 5.3, 5.4, 5.7)</t>
  </si>
  <si>
    <t>Подпрограмма 5«Обеспечение благоустройства территории городского поселения Белоярский»</t>
  </si>
  <si>
    <t>__________________</t>
  </si>
  <si>
    <t>1.7.</t>
  </si>
  <si>
    <t>Капитальный ремонт сетей газоснабжения мкр.Мирный</t>
  </si>
  <si>
    <t>1.8.</t>
  </si>
  <si>
    <t>Предоставление иных межбюджетных трансфертов бюджетам поселений на 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материалов, в том числе: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</si>
  <si>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г.Белоярский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</si>
  <si>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с.п.Полноват</t>
  </si>
  <si>
    <t>Капитальный ремонт сетей газоснабжения СУ-966</t>
  </si>
  <si>
    <t>Компенсация транспортных расходов, предусмотренная в соответствии с государственной поддержкой досрочного завоза продукции (товаров)</t>
  </si>
  <si>
    <r>
      <t xml:space="preserve">104 368,7 </t>
    </r>
    <r>
      <rPr>
        <sz val="8"/>
        <color indexed="8"/>
        <rFont val="Calibri"/>
        <family val="2"/>
        <charset val="204"/>
      </rPr>
      <t>*</t>
    </r>
  </si>
  <si>
    <t>Обеспечение мероприятий по энергосбережению и повышению энергетической эффективности (2.1, 2.2)</t>
  </si>
  <si>
    <t>ПРИЛОЖЕНИЕ 2.1
к муниципальной программе Белоярского района 
«Развитие жилищно-коммунального комплекса и повышение энергетической эффективности в Белоярском районе на 2014 – 2020 годы»</t>
  </si>
  <si>
    <t>Итого по подпрограмме 6</t>
  </si>
  <si>
    <t>6.  Подпрограмма 6 «Формирование комфортной городской среды муниципального образования Белоярский район»</t>
  </si>
  <si>
    <t>Благоустройство дворовых территорий поселений Белоярского района</t>
  </si>
  <si>
    <t>Благоустройство мест общего пользования поселений Белоярского района</t>
  </si>
  <si>
    <t>1.9.</t>
  </si>
  <si>
    <t>Реализация мероприятий по капитальному ремонту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г.Белоярский</t>
  </si>
  <si>
    <t>Реконструкция , расширение, модернизация, строительство и капитальный ремонт объектов коммунального комплекса (1.1, 1.2,1.3,1.6)</t>
  </si>
  <si>
    <t>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 (в том числе администрирование) (1.4)</t>
  </si>
  <si>
    <t>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 (1.5)</t>
  </si>
  <si>
    <t xml:space="preserve">Ответственный исполнитель, соисполнитель муниципальной программы </t>
  </si>
  <si>
    <t>УКС</t>
  </si>
  <si>
    <t>Управление жилищно-коммунального хозяйства администрации Белоярского района (далее - УЖКХ), 
Управление капитального строительства администрации Белоярского района (далее - УКС),
 Комитет по финансам и налоговой политике администрации Белоярского района (далее- КФ)</t>
  </si>
  <si>
    <t>УЖКХ</t>
  </si>
  <si>
    <t>КФ</t>
  </si>
  <si>
    <t>Отдел муниципального заказа администрации Белоярского района (далее - ОМЗ)</t>
  </si>
  <si>
    <t>УЖКХ, УКС, Управление по транспорту и связи администрации Белоярского района (далее- УТиС)</t>
  </si>
  <si>
    <t>УЖКХ, УТиС</t>
  </si>
  <si>
    <t>КМС</t>
  </si>
  <si>
    <t>Разработка дизайн-проектов благоустройства на территории поселений Белоярского района</t>
  </si>
  <si>
    <t>УКС, Комитет муниципальной собственности администрации Белоярского района (далее - КМС)</t>
  </si>
  <si>
    <t>Содействие развитию исторических и иных местных традиций</t>
  </si>
  <si>
    <t xml:space="preserve">Ремонт наружного трубопровода горячего водоснабжения по ул.Барсукова г.Белоярский
</t>
  </si>
  <si>
    <t>1.10.</t>
  </si>
  <si>
    <t>1.10.1.</t>
  </si>
  <si>
    <t>1.10.2.</t>
  </si>
  <si>
    <t xml:space="preserve">ПРИЛОЖЕНИЕ 1 
к постановлению администрации Белоярского района
от                              2018    года №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</si>
</sst>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wrapText="1"/>
    </xf>
  </cellStyleXfs>
  <cellXfs count="122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" fontId="1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/>
    <xf numFmtId="164" fontId="5" fillId="0" borderId="1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0" fontId="1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0" fillId="0" borderId="8" xfId="0" applyFont="1" applyFill="1" applyBorder="1"/>
    <xf numFmtId="164" fontId="0" fillId="0" borderId="8" xfId="0" applyNumberFormat="1" applyFont="1" applyFill="1" applyBorder="1"/>
    <xf numFmtId="0" fontId="6" fillId="0" borderId="0" xfId="0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" fontId="1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" fontId="1" fillId="0" borderId="4" xfId="0" applyNumberFormat="1" applyFont="1" applyFill="1" applyBorder="1" applyAlignment="1">
      <alignment horizontal="center" vertical="center" wrapText="1"/>
    </xf>
    <xf numFmtId="16" fontId="1" fillId="0" borderId="5" xfId="0" applyNumberFormat="1" applyFont="1" applyFill="1" applyBorder="1" applyAlignment="1">
      <alignment horizontal="center" vertical="center" wrapText="1"/>
    </xf>
    <xf numFmtId="16" fontId="1" fillId="0" borderId="6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2">
    <cellStyle name="Обычный" xfId="0" builtinId="0"/>
    <cellStyle name="Обычный 2 3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"/>
  <sheetViews>
    <sheetView tabSelected="1" view="pageBreakPreview" zoomScale="108" zoomScaleNormal="100" zoomScaleSheetLayoutView="108" workbookViewId="0">
      <selection activeCell="D86" sqref="D86"/>
    </sheetView>
  </sheetViews>
  <sheetFormatPr defaultRowHeight="15" x14ac:dyDescent="0.25"/>
  <cols>
    <col min="1" max="1" width="9.140625" style="1"/>
    <col min="2" max="2" width="43.5703125" style="1" customWidth="1"/>
    <col min="3" max="3" width="27.5703125" style="1" customWidth="1"/>
    <col min="4" max="4" width="24.140625" style="1" customWidth="1"/>
    <col min="5" max="5" width="19.140625" style="1" customWidth="1"/>
    <col min="6" max="6" width="12.5703125" style="1" customWidth="1"/>
    <col min="7" max="7" width="11.85546875" style="63" customWidth="1"/>
    <col min="8" max="8" width="12" style="1" customWidth="1"/>
    <col min="9" max="9" width="11.140625" style="1" customWidth="1"/>
    <col min="10" max="10" width="12.5703125" style="1" customWidth="1"/>
    <col min="11" max="11" width="19.28515625" style="1" customWidth="1"/>
    <col min="12" max="12" width="16.85546875" style="1" customWidth="1"/>
    <col min="13" max="13" width="12.7109375" style="1" customWidth="1"/>
    <col min="14" max="16384" width="9.140625" style="1"/>
  </cols>
  <sheetData>
    <row r="1" spans="1:10" ht="46.5" customHeight="1" x14ac:dyDescent="0.25">
      <c r="F1" s="107" t="s">
        <v>86</v>
      </c>
      <c r="G1" s="107"/>
      <c r="H1" s="107"/>
      <c r="I1" s="107"/>
      <c r="J1" s="107"/>
    </row>
    <row r="2" spans="1:10" ht="47.25" customHeight="1" x14ac:dyDescent="0.25">
      <c r="F2" s="106" t="s">
        <v>60</v>
      </c>
      <c r="G2" s="106"/>
      <c r="H2" s="106"/>
      <c r="I2" s="106"/>
      <c r="J2" s="106"/>
    </row>
    <row r="3" spans="1:10" ht="33" customHeight="1" x14ac:dyDescent="0.25">
      <c r="A3" s="111" t="s">
        <v>24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0" ht="24" customHeight="1" x14ac:dyDescent="0.25">
      <c r="A4" s="81" t="s">
        <v>19</v>
      </c>
      <c r="B4" s="81" t="s">
        <v>20</v>
      </c>
      <c r="C4" s="113" t="s">
        <v>70</v>
      </c>
      <c r="D4" s="81" t="s">
        <v>7</v>
      </c>
      <c r="E4" s="81" t="s">
        <v>9</v>
      </c>
      <c r="F4" s="81"/>
      <c r="G4" s="81"/>
      <c r="H4" s="81"/>
      <c r="I4" s="81"/>
      <c r="J4" s="81"/>
    </row>
    <row r="5" spans="1:10" x14ac:dyDescent="0.25">
      <c r="A5" s="81"/>
      <c r="B5" s="81"/>
      <c r="C5" s="113"/>
      <c r="D5" s="81"/>
      <c r="E5" s="81" t="s">
        <v>8</v>
      </c>
      <c r="F5" s="81"/>
      <c r="G5" s="81"/>
      <c r="H5" s="81"/>
      <c r="I5" s="81"/>
      <c r="J5" s="81"/>
    </row>
    <row r="6" spans="1:10" ht="29.25" customHeight="1" x14ac:dyDescent="0.25">
      <c r="A6" s="81"/>
      <c r="B6" s="81"/>
      <c r="C6" s="113"/>
      <c r="D6" s="81"/>
      <c r="E6" s="81"/>
      <c r="F6" s="2" t="s">
        <v>10</v>
      </c>
      <c r="G6" s="59" t="s">
        <v>11</v>
      </c>
      <c r="H6" s="2" t="s">
        <v>12</v>
      </c>
      <c r="I6" s="2" t="s">
        <v>13</v>
      </c>
      <c r="J6" s="2" t="s">
        <v>14</v>
      </c>
    </row>
    <row r="7" spans="1:10" x14ac:dyDescent="0.25">
      <c r="A7" s="108" t="s">
        <v>6</v>
      </c>
      <c r="B7" s="109"/>
      <c r="C7" s="109"/>
      <c r="D7" s="109"/>
      <c r="E7" s="109"/>
      <c r="F7" s="109"/>
      <c r="G7" s="109"/>
      <c r="H7" s="109"/>
      <c r="I7" s="109"/>
      <c r="J7" s="110"/>
    </row>
    <row r="8" spans="1:10" ht="25.5" customHeight="1" x14ac:dyDescent="0.25">
      <c r="A8" s="81">
        <v>1</v>
      </c>
      <c r="B8" s="114" t="s">
        <v>67</v>
      </c>
      <c r="C8" s="113" t="s">
        <v>72</v>
      </c>
      <c r="D8" s="3" t="s">
        <v>0</v>
      </c>
      <c r="E8" s="4">
        <f>SUM(F8:J8)</f>
        <v>545081.82595000009</v>
      </c>
      <c r="F8" s="4">
        <f>SUM(F9:F10)</f>
        <v>116393.22594999999</v>
      </c>
      <c r="G8" s="61">
        <f t="shared" ref="G8:J8" si="0">SUM(G9:G10)</f>
        <v>44226.7</v>
      </c>
      <c r="H8" s="61">
        <f t="shared" si="0"/>
        <v>79097.600000000006</v>
      </c>
      <c r="I8" s="61">
        <f t="shared" si="0"/>
        <v>265837</v>
      </c>
      <c r="J8" s="61">
        <f t="shared" si="0"/>
        <v>39527.299999999996</v>
      </c>
    </row>
    <row r="9" spans="1:10" ht="19.5" customHeight="1" x14ac:dyDescent="0.25">
      <c r="A9" s="81"/>
      <c r="B9" s="114"/>
      <c r="C9" s="113"/>
      <c r="D9" s="3" t="s">
        <v>1</v>
      </c>
      <c r="E9" s="4">
        <f t="shared" ref="E9:E10" si="1">SUM(F9:J9)</f>
        <v>462736.1</v>
      </c>
      <c r="F9" s="5">
        <f>F14+F17+F21+F26+F29</f>
        <v>89941</v>
      </c>
      <c r="G9" s="5">
        <f t="shared" ref="G9:J9" si="2">G14+G17+G21+G26+G29</f>
        <v>28753.7</v>
      </c>
      <c r="H9" s="5">
        <f t="shared" si="2"/>
        <v>58132.3</v>
      </c>
      <c r="I9" s="5">
        <f t="shared" si="2"/>
        <v>250334.5</v>
      </c>
      <c r="J9" s="5">
        <f t="shared" si="2"/>
        <v>35574.6</v>
      </c>
    </row>
    <row r="10" spans="1:10" ht="62.25" customHeight="1" x14ac:dyDescent="0.25">
      <c r="A10" s="81"/>
      <c r="B10" s="114"/>
      <c r="C10" s="113"/>
      <c r="D10" s="3" t="s">
        <v>2</v>
      </c>
      <c r="E10" s="4">
        <f t="shared" si="1"/>
        <v>82345.725949999993</v>
      </c>
      <c r="F10" s="5">
        <f>F11+F12+F15+F18+F19+F22+F23+F24+F27+F30+F32</f>
        <v>26452.22595</v>
      </c>
      <c r="G10" s="5">
        <f t="shared" ref="G10:J10" si="3">G11+G12+G15+G18+G19+G22+G23+G24+G27+G30+G32</f>
        <v>15473</v>
      </c>
      <c r="H10" s="5">
        <f t="shared" si="3"/>
        <v>20965.3</v>
      </c>
      <c r="I10" s="5">
        <f t="shared" si="3"/>
        <v>15502.5</v>
      </c>
      <c r="J10" s="5">
        <f t="shared" si="3"/>
        <v>3952.7</v>
      </c>
    </row>
    <row r="11" spans="1:10" ht="15.75" customHeight="1" x14ac:dyDescent="0.25">
      <c r="A11" s="6" t="s">
        <v>29</v>
      </c>
      <c r="B11" s="7" t="s">
        <v>30</v>
      </c>
      <c r="C11" s="48" t="s">
        <v>71</v>
      </c>
      <c r="D11" s="8" t="s">
        <v>2</v>
      </c>
      <c r="E11" s="9">
        <f t="shared" ref="E11:E12" si="4">SUM(F11:J11)</f>
        <v>178.5</v>
      </c>
      <c r="F11" s="9">
        <v>178.5</v>
      </c>
      <c r="G11" s="12">
        <v>0</v>
      </c>
      <c r="H11" s="9">
        <v>0</v>
      </c>
      <c r="I11" s="10">
        <v>0</v>
      </c>
      <c r="J11" s="9">
        <v>0</v>
      </c>
    </row>
    <row r="12" spans="1:10" ht="15.75" customHeight="1" x14ac:dyDescent="0.25">
      <c r="A12" s="6" t="s">
        <v>31</v>
      </c>
      <c r="B12" s="7" t="s">
        <v>38</v>
      </c>
      <c r="C12" s="48" t="s">
        <v>71</v>
      </c>
      <c r="D12" s="8" t="s">
        <v>2</v>
      </c>
      <c r="E12" s="9">
        <f t="shared" si="4"/>
        <v>3935.4</v>
      </c>
      <c r="F12" s="9">
        <v>249.3</v>
      </c>
      <c r="G12" s="12">
        <v>656.1</v>
      </c>
      <c r="H12" s="12">
        <v>3030</v>
      </c>
      <c r="I12" s="10">
        <v>0</v>
      </c>
      <c r="J12" s="9">
        <v>0</v>
      </c>
    </row>
    <row r="13" spans="1:10" ht="15.75" customHeight="1" x14ac:dyDescent="0.25">
      <c r="A13" s="77" t="s">
        <v>32</v>
      </c>
      <c r="B13" s="75" t="s">
        <v>39</v>
      </c>
      <c r="C13" s="86" t="s">
        <v>71</v>
      </c>
      <c r="D13" s="8" t="s">
        <v>0</v>
      </c>
      <c r="E13" s="9">
        <f>SUM(E14+E15)</f>
        <v>17535</v>
      </c>
      <c r="F13" s="9">
        <f t="shared" ref="F13:J13" si="5">F14+F15</f>
        <v>17535</v>
      </c>
      <c r="G13" s="12">
        <f t="shared" si="5"/>
        <v>0</v>
      </c>
      <c r="H13" s="9">
        <f t="shared" si="5"/>
        <v>0</v>
      </c>
      <c r="I13" s="10">
        <f t="shared" si="5"/>
        <v>0</v>
      </c>
      <c r="J13" s="9">
        <f t="shared" si="5"/>
        <v>0</v>
      </c>
    </row>
    <row r="14" spans="1:10" ht="15.75" customHeight="1" x14ac:dyDescent="0.25">
      <c r="A14" s="78"/>
      <c r="B14" s="80"/>
      <c r="C14" s="87"/>
      <c r="D14" s="8" t="s">
        <v>1</v>
      </c>
      <c r="E14" s="9">
        <f>SUM(F14:J14)</f>
        <v>16636.3</v>
      </c>
      <c r="F14" s="9">
        <v>16636.3</v>
      </c>
      <c r="G14" s="12">
        <v>0</v>
      </c>
      <c r="H14" s="9">
        <v>0</v>
      </c>
      <c r="I14" s="10">
        <v>0</v>
      </c>
      <c r="J14" s="9">
        <v>0</v>
      </c>
    </row>
    <row r="15" spans="1:10" ht="15.75" customHeight="1" x14ac:dyDescent="0.25">
      <c r="A15" s="79"/>
      <c r="B15" s="76"/>
      <c r="C15" s="88"/>
      <c r="D15" s="8" t="s">
        <v>2</v>
      </c>
      <c r="E15" s="9">
        <f>SUM(F15:J15)</f>
        <v>898.7</v>
      </c>
      <c r="F15" s="9">
        <v>898.7</v>
      </c>
      <c r="G15" s="12">
        <v>0</v>
      </c>
      <c r="H15" s="9">
        <v>0</v>
      </c>
      <c r="I15" s="10">
        <v>0</v>
      </c>
      <c r="J15" s="9">
        <v>0</v>
      </c>
    </row>
    <row r="16" spans="1:10" s="13" customFormat="1" ht="15.75" customHeight="1" x14ac:dyDescent="0.25">
      <c r="A16" s="86" t="s">
        <v>33</v>
      </c>
      <c r="B16" s="75" t="s">
        <v>25</v>
      </c>
      <c r="C16" s="86" t="s">
        <v>71</v>
      </c>
      <c r="D16" s="11" t="s">
        <v>0</v>
      </c>
      <c r="E16" s="12">
        <f>SUM(F16:J16)</f>
        <v>276622.80000000005</v>
      </c>
      <c r="F16" s="12">
        <f>F17+F18</f>
        <v>22000</v>
      </c>
      <c r="G16" s="12">
        <f t="shared" ref="G16:J16" si="6">G17+G18</f>
        <v>22000</v>
      </c>
      <c r="H16" s="12">
        <f t="shared" si="6"/>
        <v>11000</v>
      </c>
      <c r="I16" s="12">
        <f t="shared" si="6"/>
        <v>221622.80000000002</v>
      </c>
      <c r="J16" s="12">
        <f t="shared" si="6"/>
        <v>0</v>
      </c>
    </row>
    <row r="17" spans="1:11" s="13" customFormat="1" ht="15.75" customHeight="1" x14ac:dyDescent="0.25">
      <c r="A17" s="87"/>
      <c r="B17" s="80"/>
      <c r="C17" s="87"/>
      <c r="D17" s="11" t="s">
        <v>1</v>
      </c>
      <c r="E17" s="12">
        <f t="shared" ref="E17:E18" si="7">SUM(F17:J17)</f>
        <v>220991.7</v>
      </c>
      <c r="F17" s="12">
        <v>0</v>
      </c>
      <c r="G17" s="12">
        <v>10450</v>
      </c>
      <c r="H17" s="12">
        <v>0</v>
      </c>
      <c r="I17" s="14">
        <v>210541.7</v>
      </c>
      <c r="J17" s="12">
        <v>0</v>
      </c>
    </row>
    <row r="18" spans="1:11" s="13" customFormat="1" ht="15.75" customHeight="1" x14ac:dyDescent="0.25">
      <c r="A18" s="88"/>
      <c r="B18" s="76"/>
      <c r="C18" s="88"/>
      <c r="D18" s="15" t="s">
        <v>2</v>
      </c>
      <c r="E18" s="12">
        <f t="shared" si="7"/>
        <v>55631.1</v>
      </c>
      <c r="F18" s="16">
        <v>22000</v>
      </c>
      <c r="G18" s="16">
        <v>11550</v>
      </c>
      <c r="H18" s="16">
        <v>11000</v>
      </c>
      <c r="I18" s="14">
        <v>11081.1</v>
      </c>
      <c r="J18" s="12">
        <v>0</v>
      </c>
    </row>
    <row r="19" spans="1:11" ht="15.75" customHeight="1" x14ac:dyDescent="0.25">
      <c r="A19" s="2" t="s">
        <v>5</v>
      </c>
      <c r="B19" s="17" t="s">
        <v>37</v>
      </c>
      <c r="C19" s="59" t="s">
        <v>73</v>
      </c>
      <c r="D19" s="8" t="s">
        <v>2</v>
      </c>
      <c r="E19" s="9">
        <f t="shared" ref="E19" si="8">SUM(F19:J19)</f>
        <v>766</v>
      </c>
      <c r="F19" s="9">
        <v>766</v>
      </c>
      <c r="G19" s="12">
        <v>0</v>
      </c>
      <c r="H19" s="9">
        <v>0</v>
      </c>
      <c r="I19" s="10">
        <v>0</v>
      </c>
      <c r="J19" s="9">
        <v>0</v>
      </c>
    </row>
    <row r="20" spans="1:11" ht="15.75" customHeight="1" x14ac:dyDescent="0.25">
      <c r="A20" s="70" t="s">
        <v>36</v>
      </c>
      <c r="B20" s="75" t="s">
        <v>51</v>
      </c>
      <c r="C20" s="86" t="s">
        <v>73</v>
      </c>
      <c r="D20" s="3" t="s">
        <v>0</v>
      </c>
      <c r="E20" s="9">
        <f>SUM(E21+E22)</f>
        <v>1124.519</v>
      </c>
      <c r="F20" s="9">
        <f t="shared" ref="F20:J20" si="9">F21+F22</f>
        <v>1124.519</v>
      </c>
      <c r="G20" s="12">
        <f t="shared" si="9"/>
        <v>0</v>
      </c>
      <c r="H20" s="9">
        <f t="shared" si="9"/>
        <v>0</v>
      </c>
      <c r="I20" s="10">
        <f t="shared" si="9"/>
        <v>0</v>
      </c>
      <c r="J20" s="9">
        <f t="shared" si="9"/>
        <v>0</v>
      </c>
    </row>
    <row r="21" spans="1:11" ht="15.75" customHeight="1" x14ac:dyDescent="0.25">
      <c r="A21" s="71"/>
      <c r="B21" s="80"/>
      <c r="C21" s="87"/>
      <c r="D21" s="3" t="s">
        <v>1</v>
      </c>
      <c r="E21" s="9">
        <f>SUM(F21:J21)</f>
        <v>1068.29305</v>
      </c>
      <c r="F21" s="9">
        <v>1068.29305</v>
      </c>
      <c r="G21" s="12">
        <v>0</v>
      </c>
      <c r="H21" s="9">
        <v>0</v>
      </c>
      <c r="I21" s="10">
        <v>0</v>
      </c>
      <c r="J21" s="9">
        <v>0</v>
      </c>
    </row>
    <row r="22" spans="1:11" ht="15.75" customHeight="1" x14ac:dyDescent="0.25">
      <c r="A22" s="72"/>
      <c r="B22" s="76"/>
      <c r="C22" s="88"/>
      <c r="D22" s="3" t="s">
        <v>2</v>
      </c>
      <c r="E22" s="9">
        <f>SUM(F22:J22)</f>
        <v>56.225949999999997</v>
      </c>
      <c r="F22" s="9">
        <v>56.225949999999997</v>
      </c>
      <c r="G22" s="12">
        <v>0</v>
      </c>
      <c r="H22" s="9">
        <v>0</v>
      </c>
      <c r="I22" s="10">
        <v>0</v>
      </c>
      <c r="J22" s="9">
        <v>0</v>
      </c>
    </row>
    <row r="23" spans="1:11" ht="15.75" customHeight="1" x14ac:dyDescent="0.25">
      <c r="A23" s="6" t="s">
        <v>50</v>
      </c>
      <c r="B23" s="7" t="s">
        <v>56</v>
      </c>
      <c r="C23" s="48" t="s">
        <v>73</v>
      </c>
      <c r="D23" s="3" t="s">
        <v>2</v>
      </c>
      <c r="E23" s="9">
        <f>SUM(F23:J23)</f>
        <v>4607</v>
      </c>
      <c r="F23" s="9">
        <f>2359.7-56.2</f>
        <v>2303.5</v>
      </c>
      <c r="G23" s="12">
        <v>2303.5</v>
      </c>
      <c r="H23" s="9">
        <v>0</v>
      </c>
      <c r="I23" s="10">
        <v>0</v>
      </c>
      <c r="J23" s="9">
        <v>0</v>
      </c>
    </row>
    <row r="24" spans="1:11" ht="30.75" customHeight="1" x14ac:dyDescent="0.25">
      <c r="A24" s="57" t="s">
        <v>52</v>
      </c>
      <c r="B24" s="60" t="s">
        <v>82</v>
      </c>
      <c r="C24" s="58" t="s">
        <v>73</v>
      </c>
      <c r="D24" s="3" t="s">
        <v>2</v>
      </c>
      <c r="E24" s="9">
        <f>SUM(F24:J24)</f>
        <v>316.10000000000002</v>
      </c>
      <c r="F24" s="9">
        <v>0</v>
      </c>
      <c r="G24" s="12">
        <v>0</v>
      </c>
      <c r="H24" s="9">
        <v>316.10000000000002</v>
      </c>
      <c r="I24" s="10">
        <v>0</v>
      </c>
      <c r="J24" s="9">
        <v>0</v>
      </c>
    </row>
    <row r="25" spans="1:11" ht="15.75" customHeight="1" x14ac:dyDescent="0.25">
      <c r="A25" s="70" t="s">
        <v>65</v>
      </c>
      <c r="B25" s="114" t="s">
        <v>66</v>
      </c>
      <c r="C25" s="86" t="s">
        <v>73</v>
      </c>
      <c r="D25" s="3" t="s">
        <v>0</v>
      </c>
      <c r="E25" s="9">
        <f>SUM(E26+E27)</f>
        <v>167760.1</v>
      </c>
      <c r="F25" s="9">
        <f t="shared" ref="F25:J25" si="10">F26+F27</f>
        <v>0</v>
      </c>
      <c r="G25" s="12">
        <f t="shared" si="10"/>
        <v>19267.100000000002</v>
      </c>
      <c r="H25" s="9">
        <f t="shared" si="10"/>
        <v>64751.5</v>
      </c>
      <c r="I25" s="10">
        <f t="shared" si="10"/>
        <v>44214.200000000004</v>
      </c>
      <c r="J25" s="9">
        <f t="shared" si="10"/>
        <v>39527.299999999996</v>
      </c>
    </row>
    <row r="26" spans="1:11" ht="15.75" customHeight="1" x14ac:dyDescent="0.25">
      <c r="A26" s="71"/>
      <c r="B26" s="114"/>
      <c r="C26" s="87"/>
      <c r="D26" s="3" t="s">
        <v>1</v>
      </c>
      <c r="E26" s="9">
        <f>SUM(F26:J26)</f>
        <v>151803.4</v>
      </c>
      <c r="F26" s="9">
        <v>0</v>
      </c>
      <c r="G26" s="12">
        <v>18303.7</v>
      </c>
      <c r="H26" s="9">
        <v>58132.3</v>
      </c>
      <c r="I26" s="10">
        <v>39792.800000000003</v>
      </c>
      <c r="J26" s="9">
        <v>35574.6</v>
      </c>
    </row>
    <row r="27" spans="1:11" ht="23.25" customHeight="1" x14ac:dyDescent="0.25">
      <c r="A27" s="72"/>
      <c r="B27" s="114"/>
      <c r="C27" s="88"/>
      <c r="D27" s="3" t="s">
        <v>2</v>
      </c>
      <c r="E27" s="9">
        <f>SUM(F27:J27)</f>
        <v>15956.7</v>
      </c>
      <c r="F27" s="9">
        <v>0</v>
      </c>
      <c r="G27" s="12">
        <v>963.4</v>
      </c>
      <c r="H27" s="9">
        <v>6619.2</v>
      </c>
      <c r="I27" s="10">
        <v>4421.3999999999996</v>
      </c>
      <c r="J27" s="9">
        <v>3952.7</v>
      </c>
    </row>
    <row r="28" spans="1:11" ht="15.75" customHeight="1" x14ac:dyDescent="0.25">
      <c r="A28" s="77" t="s">
        <v>83</v>
      </c>
      <c r="B28" s="75" t="s">
        <v>53</v>
      </c>
      <c r="C28" s="86" t="s">
        <v>74</v>
      </c>
      <c r="D28" s="3" t="s">
        <v>0</v>
      </c>
      <c r="E28" s="9">
        <f>SUM(E29+E30)</f>
        <v>72236.406950000004</v>
      </c>
      <c r="F28" s="9">
        <f>F29+F30</f>
        <v>72236.406950000004</v>
      </c>
      <c r="G28" s="12">
        <f t="shared" ref="G28:J28" si="11">G29+G30</f>
        <v>0</v>
      </c>
      <c r="H28" s="9">
        <f t="shared" si="11"/>
        <v>0</v>
      </c>
      <c r="I28" s="10">
        <f t="shared" si="11"/>
        <v>0</v>
      </c>
      <c r="J28" s="9">
        <f t="shared" si="11"/>
        <v>0</v>
      </c>
    </row>
    <row r="29" spans="1:11" ht="20.25" customHeight="1" x14ac:dyDescent="0.25">
      <c r="A29" s="78"/>
      <c r="B29" s="80"/>
      <c r="C29" s="87"/>
      <c r="D29" s="3" t="s">
        <v>1</v>
      </c>
      <c r="E29" s="18">
        <f>E31+E33</f>
        <v>72236.406950000004</v>
      </c>
      <c r="F29" s="18">
        <f>F31+F33</f>
        <v>72236.406950000004</v>
      </c>
      <c r="G29" s="5">
        <f>SUM(G31)</f>
        <v>0</v>
      </c>
      <c r="H29" s="18">
        <f t="shared" ref="H29:I29" si="12">SUM(H31)</f>
        <v>0</v>
      </c>
      <c r="I29" s="18">
        <f t="shared" si="12"/>
        <v>0</v>
      </c>
      <c r="J29" s="18">
        <f t="shared" ref="J29" si="13">SUM(J31:J33)</f>
        <v>0</v>
      </c>
      <c r="K29" s="19"/>
    </row>
    <row r="30" spans="1:11" ht="19.5" customHeight="1" x14ac:dyDescent="0.25">
      <c r="A30" s="79"/>
      <c r="B30" s="76"/>
      <c r="C30" s="88"/>
      <c r="D30" s="3" t="s">
        <v>2</v>
      </c>
      <c r="E30" s="18">
        <f>SUM(F30:J30)</f>
        <v>0</v>
      </c>
      <c r="F30" s="18">
        <f>F32</f>
        <v>0</v>
      </c>
      <c r="G30" s="5">
        <v>0</v>
      </c>
      <c r="H30" s="18">
        <v>0</v>
      </c>
      <c r="I30" s="18">
        <v>0</v>
      </c>
      <c r="J30" s="18">
        <v>0</v>
      </c>
      <c r="K30" s="19"/>
    </row>
    <row r="31" spans="1:11" ht="24.75" customHeight="1" x14ac:dyDescent="0.25">
      <c r="A31" s="73" t="s">
        <v>84</v>
      </c>
      <c r="B31" s="75" t="s">
        <v>54</v>
      </c>
      <c r="C31" s="86" t="s">
        <v>74</v>
      </c>
      <c r="D31" s="3" t="s">
        <v>1</v>
      </c>
      <c r="E31" s="18">
        <f t="shared" ref="E31:E33" si="14">SUM(F31:J31)</f>
        <v>71386.182330000011</v>
      </c>
      <c r="F31" s="18">
        <f>73304.7-F21-F33</f>
        <v>71386.182330000011</v>
      </c>
      <c r="G31" s="5">
        <v>0</v>
      </c>
      <c r="H31" s="18">
        <v>0</v>
      </c>
      <c r="I31" s="20">
        <v>0</v>
      </c>
      <c r="J31" s="18">
        <v>0</v>
      </c>
    </row>
    <row r="32" spans="1:11" ht="23.25" customHeight="1" x14ac:dyDescent="0.25">
      <c r="A32" s="74"/>
      <c r="B32" s="76"/>
      <c r="C32" s="88"/>
      <c r="D32" s="3" t="s">
        <v>2</v>
      </c>
      <c r="E32" s="18">
        <f t="shared" si="14"/>
        <v>0</v>
      </c>
      <c r="F32" s="18">
        <v>0</v>
      </c>
      <c r="G32" s="5">
        <v>0</v>
      </c>
      <c r="H32" s="18">
        <v>0</v>
      </c>
      <c r="I32" s="18">
        <v>0</v>
      </c>
      <c r="J32" s="18">
        <v>0</v>
      </c>
    </row>
    <row r="33" spans="1:11" ht="47.25" customHeight="1" x14ac:dyDescent="0.25">
      <c r="A33" s="2" t="s">
        <v>85</v>
      </c>
      <c r="B33" s="17" t="s">
        <v>55</v>
      </c>
      <c r="C33" s="59" t="s">
        <v>74</v>
      </c>
      <c r="D33" s="3" t="s">
        <v>1</v>
      </c>
      <c r="E33" s="18">
        <f t="shared" si="14"/>
        <v>850.22461999999996</v>
      </c>
      <c r="F33" s="18">
        <v>850.22461999999996</v>
      </c>
      <c r="G33" s="5">
        <v>0</v>
      </c>
      <c r="H33" s="18">
        <v>0</v>
      </c>
      <c r="I33" s="20">
        <v>0</v>
      </c>
      <c r="J33" s="18">
        <v>0</v>
      </c>
    </row>
    <row r="34" spans="1:11" ht="50.25" customHeight="1" x14ac:dyDescent="0.25">
      <c r="A34" s="21">
        <v>2</v>
      </c>
      <c r="B34" s="22" t="s">
        <v>68</v>
      </c>
      <c r="C34" s="47" t="s">
        <v>73</v>
      </c>
      <c r="D34" s="55" t="s">
        <v>1</v>
      </c>
      <c r="E34" s="18">
        <f>SUM(F34:J34)</f>
        <v>1006.5999999999999</v>
      </c>
      <c r="F34" s="18">
        <f>359.9-165.4-10.8</f>
        <v>183.69999999999996</v>
      </c>
      <c r="G34" s="5">
        <v>190.6</v>
      </c>
      <c r="H34" s="18">
        <v>203</v>
      </c>
      <c r="I34" s="20">
        <v>209.1</v>
      </c>
      <c r="J34" s="18">
        <v>220.2</v>
      </c>
    </row>
    <row r="35" spans="1:11" ht="15" customHeight="1" x14ac:dyDescent="0.25">
      <c r="A35" s="81">
        <v>3</v>
      </c>
      <c r="B35" s="114" t="s">
        <v>69</v>
      </c>
      <c r="C35" s="86" t="s">
        <v>73</v>
      </c>
      <c r="D35" s="3" t="s">
        <v>0</v>
      </c>
      <c r="E35" s="9">
        <f>SUM(E36+E37)</f>
        <v>209823.3</v>
      </c>
      <c r="F35" s="9">
        <f>F36+F37</f>
        <v>33281.699999999997</v>
      </c>
      <c r="G35" s="9">
        <f t="shared" ref="G35:J35" si="15">G36+G37</f>
        <v>38528.300000000003</v>
      </c>
      <c r="H35" s="9">
        <f t="shared" si="15"/>
        <v>43210.9</v>
      </c>
      <c r="I35" s="9">
        <f t="shared" si="15"/>
        <v>45948.700000000004</v>
      </c>
      <c r="J35" s="9">
        <f t="shared" si="15"/>
        <v>48853.7</v>
      </c>
    </row>
    <row r="36" spans="1:11" x14ac:dyDescent="0.25">
      <c r="A36" s="81"/>
      <c r="B36" s="114"/>
      <c r="C36" s="87"/>
      <c r="D36" s="3" t="s">
        <v>1</v>
      </c>
      <c r="E36" s="9">
        <f>SUM(F36:J36)</f>
        <v>185667.5</v>
      </c>
      <c r="F36" s="9">
        <f>24760+5113</f>
        <v>29873</v>
      </c>
      <c r="G36" s="12">
        <v>33519</v>
      </c>
      <c r="H36" s="9">
        <v>38282</v>
      </c>
      <c r="I36" s="9">
        <v>40709.300000000003</v>
      </c>
      <c r="J36" s="24">
        <v>43284.2</v>
      </c>
    </row>
    <row r="37" spans="1:11" x14ac:dyDescent="0.25">
      <c r="A37" s="81"/>
      <c r="B37" s="114"/>
      <c r="C37" s="88"/>
      <c r="D37" s="3" t="s">
        <v>2</v>
      </c>
      <c r="E37" s="9">
        <f>SUM(F37:J37)</f>
        <v>24155.8</v>
      </c>
      <c r="F37" s="9">
        <v>3408.7</v>
      </c>
      <c r="G37" s="14">
        <v>5009.3</v>
      </c>
      <c r="H37" s="9">
        <v>4928.8999999999996</v>
      </c>
      <c r="I37" s="10">
        <v>5239.3999999999996</v>
      </c>
      <c r="J37" s="9">
        <v>5569.5</v>
      </c>
    </row>
    <row r="38" spans="1:11" ht="17.25" customHeight="1" x14ac:dyDescent="0.25">
      <c r="A38" s="77">
        <v>4</v>
      </c>
      <c r="B38" s="86" t="s">
        <v>57</v>
      </c>
      <c r="C38" s="86" t="s">
        <v>75</v>
      </c>
      <c r="D38" s="3" t="s">
        <v>0</v>
      </c>
      <c r="E38" s="18">
        <f>SUM(F38:J38)</f>
        <v>37415.5</v>
      </c>
      <c r="F38" s="18">
        <v>19055.099999999999</v>
      </c>
      <c r="G38" s="4">
        <v>18360.400000000001</v>
      </c>
      <c r="H38" s="20">
        <v>0</v>
      </c>
      <c r="I38" s="20">
        <v>0</v>
      </c>
      <c r="J38" s="20">
        <v>0</v>
      </c>
    </row>
    <row r="39" spans="1:11" ht="17.25" customHeight="1" x14ac:dyDescent="0.25">
      <c r="A39" s="78"/>
      <c r="B39" s="87"/>
      <c r="C39" s="87"/>
      <c r="D39" s="3" t="s">
        <v>1</v>
      </c>
      <c r="E39" s="18">
        <f>SUM(F39:J39)</f>
        <v>37415.5</v>
      </c>
      <c r="F39" s="18">
        <v>19055.099999999999</v>
      </c>
      <c r="G39" s="4">
        <v>18360.400000000001</v>
      </c>
      <c r="H39" s="56">
        <v>0</v>
      </c>
      <c r="I39" s="56">
        <v>0</v>
      </c>
      <c r="J39" s="56">
        <v>0</v>
      </c>
    </row>
    <row r="40" spans="1:11" ht="14.25" customHeight="1" x14ac:dyDescent="0.25">
      <c r="A40" s="79"/>
      <c r="B40" s="88"/>
      <c r="C40" s="88"/>
      <c r="D40" s="3" t="s">
        <v>2</v>
      </c>
      <c r="E40" s="18">
        <f>SUM(F40:J40)</f>
        <v>1642.1999999999998</v>
      </c>
      <c r="F40" s="18">
        <v>0</v>
      </c>
      <c r="G40" s="4">
        <v>0</v>
      </c>
      <c r="H40" s="56">
        <v>547.4</v>
      </c>
      <c r="I40" s="56">
        <v>547.4</v>
      </c>
      <c r="J40" s="56">
        <v>547.4</v>
      </c>
    </row>
    <row r="41" spans="1:11" x14ac:dyDescent="0.25">
      <c r="A41" s="82"/>
      <c r="B41" s="64" t="s">
        <v>3</v>
      </c>
      <c r="C41" s="52"/>
      <c r="D41" s="25" t="s">
        <v>0</v>
      </c>
      <c r="E41" s="26">
        <f>SUM(E42:E43)</f>
        <v>794969.42594999995</v>
      </c>
      <c r="F41" s="26">
        <f>F42+F43</f>
        <v>168913.72594999999</v>
      </c>
      <c r="G41" s="26">
        <f t="shared" ref="G41:J41" si="16">G42+G43</f>
        <v>101306</v>
      </c>
      <c r="H41" s="26">
        <f t="shared" si="16"/>
        <v>123058.9</v>
      </c>
      <c r="I41" s="26">
        <f t="shared" si="16"/>
        <v>312542.2</v>
      </c>
      <c r="J41" s="26">
        <f t="shared" si="16"/>
        <v>89148.6</v>
      </c>
      <c r="K41" s="27"/>
    </row>
    <row r="42" spans="1:11" x14ac:dyDescent="0.25">
      <c r="A42" s="83"/>
      <c r="B42" s="65"/>
      <c r="C42" s="53"/>
      <c r="D42" s="25" t="s">
        <v>1</v>
      </c>
      <c r="E42" s="26">
        <f>SUM(F42:J42)</f>
        <v>686825.7</v>
      </c>
      <c r="F42" s="26">
        <f>F39+F36+F34+F9</f>
        <v>139052.79999999999</v>
      </c>
      <c r="G42" s="26">
        <f t="shared" ref="G42:J42" si="17">G39+G36+G34+G9</f>
        <v>80823.7</v>
      </c>
      <c r="H42" s="26">
        <f>H39+H36+H34+H9</f>
        <v>96617.3</v>
      </c>
      <c r="I42" s="26">
        <f t="shared" si="17"/>
        <v>291252.90000000002</v>
      </c>
      <c r="J42" s="26">
        <f t="shared" si="17"/>
        <v>79079</v>
      </c>
      <c r="K42" s="27"/>
    </row>
    <row r="43" spans="1:11" x14ac:dyDescent="0.25">
      <c r="A43" s="84"/>
      <c r="B43" s="66"/>
      <c r="C43" s="54"/>
      <c r="D43" s="25" t="s">
        <v>2</v>
      </c>
      <c r="E43" s="26">
        <f>SUM(F43:J43)</f>
        <v>108143.72594999999</v>
      </c>
      <c r="F43" s="26">
        <f>F40+F37+F10</f>
        <v>29860.925950000001</v>
      </c>
      <c r="G43" s="26">
        <f t="shared" ref="G43:J43" si="18">G40+G37+G10</f>
        <v>20482.3</v>
      </c>
      <c r="H43" s="26">
        <f>H40+H37+H10</f>
        <v>26441.599999999999</v>
      </c>
      <c r="I43" s="26">
        <f t="shared" si="18"/>
        <v>21289.3</v>
      </c>
      <c r="J43" s="26">
        <f t="shared" si="18"/>
        <v>10069.599999999999</v>
      </c>
      <c r="K43" s="27"/>
    </row>
    <row r="44" spans="1:11" x14ac:dyDescent="0.25">
      <c r="A44" s="85" t="s">
        <v>4</v>
      </c>
      <c r="B44" s="85"/>
      <c r="C44" s="85"/>
      <c r="D44" s="85"/>
      <c r="E44" s="85"/>
      <c r="F44" s="85"/>
      <c r="G44" s="85"/>
      <c r="H44" s="85"/>
      <c r="I44" s="85"/>
      <c r="J44" s="85"/>
    </row>
    <row r="45" spans="1:11" ht="29.25" customHeight="1" x14ac:dyDescent="0.25">
      <c r="A45" s="21">
        <v>1</v>
      </c>
      <c r="B45" s="28" t="s">
        <v>59</v>
      </c>
      <c r="C45" s="46" t="s">
        <v>73</v>
      </c>
      <c r="D45" s="23" t="s">
        <v>2</v>
      </c>
      <c r="E45" s="5">
        <f>SUM(F45:J45)</f>
        <v>70</v>
      </c>
      <c r="F45" s="5">
        <v>0</v>
      </c>
      <c r="G45" s="5">
        <f>140-70</f>
        <v>70</v>
      </c>
      <c r="H45" s="5">
        <v>0</v>
      </c>
      <c r="I45" s="5">
        <v>0</v>
      </c>
      <c r="J45" s="5">
        <v>0</v>
      </c>
    </row>
    <row r="46" spans="1:11" ht="18.75" customHeight="1" x14ac:dyDescent="0.25">
      <c r="A46" s="29"/>
      <c r="B46" s="30" t="s">
        <v>15</v>
      </c>
      <c r="C46" s="52"/>
      <c r="D46" s="25" t="s">
        <v>2</v>
      </c>
      <c r="E46" s="26">
        <f>SUM(F46:J46)</f>
        <v>70</v>
      </c>
      <c r="F46" s="26">
        <f>F45</f>
        <v>0</v>
      </c>
      <c r="G46" s="26">
        <f>G45</f>
        <v>70</v>
      </c>
      <c r="H46" s="26">
        <f>H45</f>
        <v>0</v>
      </c>
      <c r="I46" s="26">
        <f>I45</f>
        <v>0</v>
      </c>
      <c r="J46" s="26">
        <f>J45</f>
        <v>0</v>
      </c>
      <c r="K46" s="27"/>
    </row>
    <row r="47" spans="1:11" x14ac:dyDescent="0.25">
      <c r="A47" s="108" t="s">
        <v>21</v>
      </c>
      <c r="B47" s="119"/>
      <c r="C47" s="119"/>
      <c r="D47" s="119"/>
      <c r="E47" s="119"/>
      <c r="F47" s="119"/>
      <c r="G47" s="119"/>
      <c r="H47" s="119"/>
      <c r="I47" s="119"/>
      <c r="J47" s="120"/>
    </row>
    <row r="48" spans="1:11" ht="28.5" customHeight="1" x14ac:dyDescent="0.25">
      <c r="A48" s="31">
        <v>1</v>
      </c>
      <c r="B48" s="23" t="s">
        <v>40</v>
      </c>
      <c r="C48" s="45" t="s">
        <v>73</v>
      </c>
      <c r="D48" s="8" t="s">
        <v>2</v>
      </c>
      <c r="E48" s="18">
        <f>F48+G48+H48+I48+J48</f>
        <v>12552.6</v>
      </c>
      <c r="F48" s="18">
        <v>1838.1</v>
      </c>
      <c r="G48" s="5">
        <v>2456.9</v>
      </c>
      <c r="H48" s="18">
        <v>2752.6</v>
      </c>
      <c r="I48" s="18">
        <v>2752.6</v>
      </c>
      <c r="J48" s="18">
        <v>2752.4</v>
      </c>
    </row>
    <row r="49" spans="1:11" ht="24.75" customHeight="1" x14ac:dyDescent="0.25">
      <c r="A49" s="32"/>
      <c r="B49" s="33" t="s">
        <v>16</v>
      </c>
      <c r="C49" s="49"/>
      <c r="D49" s="25" t="s">
        <v>2</v>
      </c>
      <c r="E49" s="34">
        <f>E48</f>
        <v>12552.6</v>
      </c>
      <c r="F49" s="35">
        <f>F48</f>
        <v>1838.1</v>
      </c>
      <c r="G49" s="26">
        <f t="shared" ref="G49:J49" si="19">G48</f>
        <v>2456.9</v>
      </c>
      <c r="H49" s="35">
        <f t="shared" si="19"/>
        <v>2752.6</v>
      </c>
      <c r="I49" s="35">
        <f t="shared" si="19"/>
        <v>2752.6</v>
      </c>
      <c r="J49" s="35">
        <f t="shared" si="19"/>
        <v>2752.4</v>
      </c>
      <c r="K49" s="27"/>
    </row>
    <row r="50" spans="1:11" x14ac:dyDescent="0.25">
      <c r="A50" s="85" t="s">
        <v>22</v>
      </c>
      <c r="B50" s="121"/>
      <c r="C50" s="121"/>
      <c r="D50" s="121"/>
      <c r="E50" s="121"/>
      <c r="F50" s="121"/>
      <c r="G50" s="121"/>
      <c r="H50" s="121"/>
      <c r="I50" s="121"/>
      <c r="J50" s="121"/>
    </row>
    <row r="51" spans="1:11" ht="15" customHeight="1" x14ac:dyDescent="0.25">
      <c r="A51" s="85">
        <v>1</v>
      </c>
      <c r="B51" s="115" t="s">
        <v>26</v>
      </c>
      <c r="C51" s="77" t="s">
        <v>80</v>
      </c>
      <c r="D51" s="8" t="s">
        <v>0</v>
      </c>
      <c r="E51" s="20">
        <f>F51+G51+H51+I51+J51</f>
        <v>346584.80000000005</v>
      </c>
      <c r="F51" s="20">
        <f>F56</f>
        <v>328721.10000000003</v>
      </c>
      <c r="G51" s="4">
        <f>G55+G53+G52</f>
        <v>17863.7</v>
      </c>
      <c r="H51" s="20">
        <f>H55+H53+H52</f>
        <v>0</v>
      </c>
      <c r="I51" s="20">
        <f>I55+I53+I52</f>
        <v>0</v>
      </c>
      <c r="J51" s="20">
        <f>J55+J53+J52</f>
        <v>0</v>
      </c>
    </row>
    <row r="52" spans="1:11" ht="12.75" customHeight="1" x14ac:dyDescent="0.25">
      <c r="A52" s="85"/>
      <c r="B52" s="116"/>
      <c r="C52" s="78"/>
      <c r="D52" s="8" t="s">
        <v>18</v>
      </c>
      <c r="E52" s="20">
        <f>F52+G52+H52+I52+J52</f>
        <v>222322.7</v>
      </c>
      <c r="F52" s="20">
        <f>192054.8+26016.6+49466.1-45214.8</f>
        <v>222322.7</v>
      </c>
      <c r="G52" s="4">
        <v>0</v>
      </c>
      <c r="H52" s="20">
        <v>0</v>
      </c>
      <c r="I52" s="20">
        <v>0</v>
      </c>
      <c r="J52" s="20">
        <v>0</v>
      </c>
    </row>
    <row r="53" spans="1:11" ht="8.25" customHeight="1" x14ac:dyDescent="0.25">
      <c r="A53" s="85"/>
      <c r="B53" s="116"/>
      <c r="C53" s="78"/>
      <c r="D53" s="115" t="s">
        <v>1</v>
      </c>
      <c r="E53" s="89">
        <v>134241.9</v>
      </c>
      <c r="F53" s="89" t="s">
        <v>58</v>
      </c>
      <c r="G53" s="90">
        <v>0</v>
      </c>
      <c r="H53" s="89">
        <v>0</v>
      </c>
      <c r="I53" s="89">
        <v>0</v>
      </c>
      <c r="J53" s="89">
        <v>0</v>
      </c>
    </row>
    <row r="54" spans="1:11" ht="9.75" customHeight="1" x14ac:dyDescent="0.25">
      <c r="A54" s="85"/>
      <c r="B54" s="116"/>
      <c r="C54" s="78"/>
      <c r="D54" s="115"/>
      <c r="E54" s="89"/>
      <c r="F54" s="89"/>
      <c r="G54" s="90"/>
      <c r="H54" s="89"/>
      <c r="I54" s="89"/>
      <c r="J54" s="89"/>
    </row>
    <row r="55" spans="1:11" x14ac:dyDescent="0.25">
      <c r="A55" s="85"/>
      <c r="B55" s="116"/>
      <c r="C55" s="79"/>
      <c r="D55" s="8" t="s">
        <v>2</v>
      </c>
      <c r="E55" s="20">
        <f>F55+G55+H55+I55+J55</f>
        <v>19893.400000000001</v>
      </c>
      <c r="F55" s="20">
        <v>2029.7</v>
      </c>
      <c r="G55" s="4">
        <v>17863.7</v>
      </c>
      <c r="H55" s="20">
        <v>0</v>
      </c>
      <c r="I55" s="20">
        <v>0</v>
      </c>
      <c r="J55" s="20">
        <v>0</v>
      </c>
    </row>
    <row r="56" spans="1:11" x14ac:dyDescent="0.25">
      <c r="A56" s="85"/>
      <c r="B56" s="99" t="s">
        <v>23</v>
      </c>
      <c r="C56" s="64"/>
      <c r="D56" s="25" t="s">
        <v>0</v>
      </c>
      <c r="E56" s="35">
        <f>E57+E58+E59</f>
        <v>346584.80000000005</v>
      </c>
      <c r="F56" s="35">
        <f>F57+F58+F59</f>
        <v>328721.10000000003</v>
      </c>
      <c r="G56" s="26">
        <f t="shared" ref="G56:J56" si="20">G57+G58+G59</f>
        <v>17863.7</v>
      </c>
      <c r="H56" s="35">
        <f t="shared" si="20"/>
        <v>0</v>
      </c>
      <c r="I56" s="35">
        <f t="shared" si="20"/>
        <v>0</v>
      </c>
      <c r="J56" s="35">
        <f t="shared" si="20"/>
        <v>0</v>
      </c>
      <c r="K56" s="27"/>
    </row>
    <row r="57" spans="1:11" x14ac:dyDescent="0.25">
      <c r="A57" s="85"/>
      <c r="B57" s="99"/>
      <c r="C57" s="65"/>
      <c r="D57" s="25" t="s">
        <v>18</v>
      </c>
      <c r="E57" s="35">
        <f>SUM(F57:J57)</f>
        <v>222322.7</v>
      </c>
      <c r="F57" s="35">
        <f>F52</f>
        <v>222322.7</v>
      </c>
      <c r="G57" s="26">
        <f t="shared" ref="G57:J57" si="21">G52</f>
        <v>0</v>
      </c>
      <c r="H57" s="35">
        <f t="shared" si="21"/>
        <v>0</v>
      </c>
      <c r="I57" s="35">
        <f t="shared" si="21"/>
        <v>0</v>
      </c>
      <c r="J57" s="35">
        <f t="shared" si="21"/>
        <v>0</v>
      </c>
      <c r="K57" s="27"/>
    </row>
    <row r="58" spans="1:11" x14ac:dyDescent="0.25">
      <c r="A58" s="85"/>
      <c r="B58" s="99"/>
      <c r="C58" s="65"/>
      <c r="D58" s="25" t="s">
        <v>1</v>
      </c>
      <c r="E58" s="35">
        <f>SUM(F58:J58)</f>
        <v>104368.7</v>
      </c>
      <c r="F58" s="35">
        <f>104368.7</f>
        <v>104368.7</v>
      </c>
      <c r="G58" s="26">
        <f>G53</f>
        <v>0</v>
      </c>
      <c r="H58" s="35">
        <f>H53</f>
        <v>0</v>
      </c>
      <c r="I58" s="35">
        <f>I53</f>
        <v>0</v>
      </c>
      <c r="J58" s="35">
        <f>J53</f>
        <v>0</v>
      </c>
      <c r="K58" s="27"/>
    </row>
    <row r="59" spans="1:11" x14ac:dyDescent="0.25">
      <c r="A59" s="85"/>
      <c r="B59" s="99"/>
      <c r="C59" s="66"/>
      <c r="D59" s="25" t="s">
        <v>2</v>
      </c>
      <c r="E59" s="35">
        <f>SUM(F59:J59)</f>
        <v>19893.400000000001</v>
      </c>
      <c r="F59" s="35">
        <f>F55</f>
        <v>2029.7</v>
      </c>
      <c r="G59" s="26">
        <f t="shared" ref="G59:H59" si="22">G55</f>
        <v>17863.7</v>
      </c>
      <c r="H59" s="35">
        <f t="shared" si="22"/>
        <v>0</v>
      </c>
      <c r="I59" s="35">
        <f t="shared" ref="I59:J59" si="23">I55</f>
        <v>0</v>
      </c>
      <c r="J59" s="35">
        <f t="shared" si="23"/>
        <v>0</v>
      </c>
      <c r="K59" s="27"/>
    </row>
    <row r="60" spans="1:11" x14ac:dyDescent="0.25">
      <c r="A60" s="117" t="s">
        <v>48</v>
      </c>
      <c r="B60" s="118"/>
      <c r="C60" s="118"/>
      <c r="D60" s="118"/>
      <c r="E60" s="118"/>
      <c r="F60" s="118"/>
      <c r="G60" s="118"/>
      <c r="H60" s="118"/>
      <c r="I60" s="118"/>
      <c r="J60" s="118"/>
    </row>
    <row r="61" spans="1:11" ht="15.75" customHeight="1" x14ac:dyDescent="0.25">
      <c r="A61" s="93">
        <v>1</v>
      </c>
      <c r="B61" s="96" t="s">
        <v>47</v>
      </c>
      <c r="C61" s="77" t="s">
        <v>76</v>
      </c>
      <c r="D61" s="8" t="s">
        <v>0</v>
      </c>
      <c r="E61" s="20">
        <f>F61+G61+H61+I61+J61</f>
        <v>443034.6</v>
      </c>
      <c r="F61" s="18">
        <f>F62+F63</f>
        <v>132638.79999999999</v>
      </c>
      <c r="G61" s="5">
        <f>G62+G63</f>
        <v>132096.29999999999</v>
      </c>
      <c r="H61" s="18">
        <f>H62+H63</f>
        <v>109903.7</v>
      </c>
      <c r="I61" s="18">
        <f t="shared" ref="I61:J61" si="24">I62+I63</f>
        <v>43686</v>
      </c>
      <c r="J61" s="18">
        <f t="shared" si="24"/>
        <v>24709.799999999996</v>
      </c>
    </row>
    <row r="62" spans="1:11" ht="13.5" customHeight="1" x14ac:dyDescent="0.25">
      <c r="A62" s="94"/>
      <c r="B62" s="97"/>
      <c r="C62" s="78"/>
      <c r="D62" s="8" t="s">
        <v>1</v>
      </c>
      <c r="E62" s="9">
        <f>SUM(F62:J62)</f>
        <v>61122.2</v>
      </c>
      <c r="F62" s="18">
        <f>F67+F70</f>
        <v>56122.2</v>
      </c>
      <c r="G62" s="18">
        <f t="shared" ref="G62:J62" si="25">G67+G70</f>
        <v>0</v>
      </c>
      <c r="H62" s="18">
        <f>H67+H70</f>
        <v>2500</v>
      </c>
      <c r="I62" s="18">
        <f t="shared" si="25"/>
        <v>2500</v>
      </c>
      <c r="J62" s="18">
        <f t="shared" si="25"/>
        <v>0</v>
      </c>
    </row>
    <row r="63" spans="1:11" ht="12" customHeight="1" x14ac:dyDescent="0.25">
      <c r="A63" s="95"/>
      <c r="B63" s="98"/>
      <c r="C63" s="79"/>
      <c r="D63" s="23" t="s">
        <v>2</v>
      </c>
      <c r="E63" s="18">
        <f>SUM(F63:J63)</f>
        <v>381912.39999999997</v>
      </c>
      <c r="F63" s="18">
        <f>F64+F65+F68+F70+F71</f>
        <v>76516.600000000006</v>
      </c>
      <c r="G63" s="18">
        <f>G64+G65+G68+G71</f>
        <v>132096.29999999999</v>
      </c>
      <c r="H63" s="18">
        <f>H64+H65+H68+H71</f>
        <v>107403.7</v>
      </c>
      <c r="I63" s="18">
        <f t="shared" ref="I63:J63" si="26">I64+I65+I68+I71</f>
        <v>41186</v>
      </c>
      <c r="J63" s="18">
        <f t="shared" si="26"/>
        <v>24709.799999999996</v>
      </c>
    </row>
    <row r="64" spans="1:11" ht="16.5" customHeight="1" x14ac:dyDescent="0.25">
      <c r="A64" s="36" t="s">
        <v>29</v>
      </c>
      <c r="B64" s="23" t="s">
        <v>44</v>
      </c>
      <c r="C64" s="45" t="s">
        <v>73</v>
      </c>
      <c r="D64" s="37" t="s">
        <v>2</v>
      </c>
      <c r="E64" s="18">
        <f>SUM(F64:J64)</f>
        <v>17265.099999999999</v>
      </c>
      <c r="F64" s="18">
        <v>3477.9</v>
      </c>
      <c r="G64" s="4">
        <v>3571.3</v>
      </c>
      <c r="H64" s="20">
        <v>3405.3</v>
      </c>
      <c r="I64" s="20">
        <v>3405.3</v>
      </c>
      <c r="J64" s="20">
        <v>3405.3</v>
      </c>
    </row>
    <row r="65" spans="1:11" ht="13.5" customHeight="1" x14ac:dyDescent="0.25">
      <c r="A65" s="31" t="s">
        <v>31</v>
      </c>
      <c r="B65" s="23" t="s">
        <v>45</v>
      </c>
      <c r="C65" s="45" t="s">
        <v>77</v>
      </c>
      <c r="D65" s="37" t="s">
        <v>2</v>
      </c>
      <c r="E65" s="18">
        <f>SUM(F65:J65)</f>
        <v>82650.5</v>
      </c>
      <c r="F65" s="18">
        <v>17639.599999999999</v>
      </c>
      <c r="G65" s="4">
        <v>15099.1</v>
      </c>
      <c r="H65" s="20">
        <v>16327.6</v>
      </c>
      <c r="I65" s="20">
        <v>16792.099999999999</v>
      </c>
      <c r="J65" s="20">
        <v>16792.099999999999</v>
      </c>
    </row>
    <row r="66" spans="1:11" ht="13.5" customHeight="1" x14ac:dyDescent="0.25">
      <c r="A66" s="93" t="s">
        <v>32</v>
      </c>
      <c r="B66" s="96" t="s">
        <v>46</v>
      </c>
      <c r="C66" s="77" t="s">
        <v>71</v>
      </c>
      <c r="D66" s="8" t="s">
        <v>0</v>
      </c>
      <c r="E66" s="20">
        <f>F66+G66+H66+I66+J66</f>
        <v>338068.39999999997</v>
      </c>
      <c r="F66" s="20">
        <f>F67+F68</f>
        <v>111521.29999999999</v>
      </c>
      <c r="G66" s="4">
        <f>G67+G68</f>
        <v>113425.9</v>
      </c>
      <c r="H66" s="20">
        <f t="shared" ref="H66:J66" si="27">H67+H68</f>
        <v>87645.5</v>
      </c>
      <c r="I66" s="20">
        <f t="shared" si="27"/>
        <v>20963.3</v>
      </c>
      <c r="J66" s="20">
        <f t="shared" si="27"/>
        <v>4512.3999999999996</v>
      </c>
    </row>
    <row r="67" spans="1:11" ht="13.5" customHeight="1" x14ac:dyDescent="0.25">
      <c r="A67" s="94"/>
      <c r="B67" s="97"/>
      <c r="C67" s="78"/>
      <c r="D67" s="8" t="s">
        <v>1</v>
      </c>
      <c r="E67" s="9">
        <f>SUM(F67:J67)</f>
        <v>56122.2</v>
      </c>
      <c r="F67" s="9">
        <v>56122.2</v>
      </c>
      <c r="G67" s="14">
        <v>0</v>
      </c>
      <c r="H67" s="10">
        <v>0</v>
      </c>
      <c r="I67" s="10">
        <v>0</v>
      </c>
      <c r="J67" s="10">
        <v>0</v>
      </c>
    </row>
    <row r="68" spans="1:11" ht="14.25" customHeight="1" x14ac:dyDescent="0.25">
      <c r="A68" s="95"/>
      <c r="B68" s="98"/>
      <c r="C68" s="79"/>
      <c r="D68" s="23" t="s">
        <v>2</v>
      </c>
      <c r="E68" s="18">
        <f>SUM(F68:J68)</f>
        <v>281946.2</v>
      </c>
      <c r="F68" s="18">
        <f>55413.6-14.5</f>
        <v>55399.1</v>
      </c>
      <c r="G68" s="5">
        <v>113425.9</v>
      </c>
      <c r="H68" s="20">
        <v>87645.5</v>
      </c>
      <c r="I68" s="20">
        <v>20963.3</v>
      </c>
      <c r="J68" s="20">
        <v>4512.3999999999996</v>
      </c>
    </row>
    <row r="69" spans="1:11" ht="14.25" customHeight="1" x14ac:dyDescent="0.25">
      <c r="A69" s="93" t="s">
        <v>33</v>
      </c>
      <c r="B69" s="96" t="s">
        <v>81</v>
      </c>
      <c r="C69" s="77" t="s">
        <v>78</v>
      </c>
      <c r="D69" s="51" t="s">
        <v>0</v>
      </c>
      <c r="E69" s="18">
        <f t="shared" ref="E69:E71" si="28">SUM(F69:J69)</f>
        <v>5050.6000000000004</v>
      </c>
      <c r="F69" s="18">
        <f>F70+F71</f>
        <v>0</v>
      </c>
      <c r="G69" s="18">
        <f t="shared" ref="G69:J69" si="29">G70+G71</f>
        <v>0</v>
      </c>
      <c r="H69" s="18">
        <f t="shared" si="29"/>
        <v>2525.3000000000002</v>
      </c>
      <c r="I69" s="18">
        <f t="shared" si="29"/>
        <v>2525.3000000000002</v>
      </c>
      <c r="J69" s="18">
        <f t="shared" si="29"/>
        <v>0</v>
      </c>
    </row>
    <row r="70" spans="1:11" ht="14.25" customHeight="1" x14ac:dyDescent="0.25">
      <c r="A70" s="94"/>
      <c r="B70" s="97"/>
      <c r="C70" s="78"/>
      <c r="D70" s="51" t="s">
        <v>1</v>
      </c>
      <c r="E70" s="18">
        <f t="shared" si="28"/>
        <v>5000</v>
      </c>
      <c r="F70" s="18">
        <v>0</v>
      </c>
      <c r="G70" s="5">
        <v>0</v>
      </c>
      <c r="H70" s="50">
        <v>2500</v>
      </c>
      <c r="I70" s="50">
        <v>2500</v>
      </c>
      <c r="J70" s="50">
        <v>0</v>
      </c>
    </row>
    <row r="71" spans="1:11" ht="14.25" customHeight="1" x14ac:dyDescent="0.25">
      <c r="A71" s="95"/>
      <c r="B71" s="98"/>
      <c r="C71" s="79"/>
      <c r="D71" s="51" t="s">
        <v>2</v>
      </c>
      <c r="E71" s="18">
        <f t="shared" si="28"/>
        <v>50.6</v>
      </c>
      <c r="F71" s="18">
        <v>0</v>
      </c>
      <c r="G71" s="5">
        <v>0</v>
      </c>
      <c r="H71" s="50">
        <v>25.3</v>
      </c>
      <c r="I71" s="50">
        <v>25.3</v>
      </c>
      <c r="J71" s="50">
        <v>0</v>
      </c>
    </row>
    <row r="72" spans="1:11" ht="36" customHeight="1" x14ac:dyDescent="0.25">
      <c r="A72" s="31">
        <v>2</v>
      </c>
      <c r="B72" s="23" t="s">
        <v>27</v>
      </c>
      <c r="C72" s="45" t="s">
        <v>73</v>
      </c>
      <c r="D72" s="23" t="s">
        <v>2</v>
      </c>
      <c r="E72" s="18">
        <f>F72+G72+H72+I72+J72</f>
        <v>56621.073389999998</v>
      </c>
      <c r="F72" s="18">
        <f>9902.4+198.9+88.4+572.2+282.77339</f>
        <v>11044.67339</v>
      </c>
      <c r="G72" s="4">
        <v>10986.3</v>
      </c>
      <c r="H72" s="20">
        <v>12149.5</v>
      </c>
      <c r="I72" s="20">
        <v>11220.2</v>
      </c>
      <c r="J72" s="20">
        <v>11220.4</v>
      </c>
    </row>
    <row r="73" spans="1:11" ht="28.5" customHeight="1" x14ac:dyDescent="0.25">
      <c r="A73" s="31">
        <v>3</v>
      </c>
      <c r="B73" s="23" t="s">
        <v>34</v>
      </c>
      <c r="C73" s="45" t="s">
        <v>73</v>
      </c>
      <c r="D73" s="23" t="s">
        <v>2</v>
      </c>
      <c r="E73" s="18">
        <f>F73+G73+H73+I73+J73</f>
        <v>15241.5</v>
      </c>
      <c r="F73" s="18">
        <v>3028.4</v>
      </c>
      <c r="G73" s="4">
        <v>3456.4</v>
      </c>
      <c r="H73" s="20">
        <v>2918.9</v>
      </c>
      <c r="I73" s="20">
        <v>2918.9</v>
      </c>
      <c r="J73" s="20">
        <v>2918.9</v>
      </c>
    </row>
    <row r="74" spans="1:11" ht="12" customHeight="1" x14ac:dyDescent="0.25">
      <c r="A74" s="85"/>
      <c r="B74" s="99" t="s">
        <v>28</v>
      </c>
      <c r="C74" s="64"/>
      <c r="D74" s="25" t="s">
        <v>0</v>
      </c>
      <c r="E74" s="35">
        <f>SUM(F74:J74)</f>
        <v>514897.17338999989</v>
      </c>
      <c r="F74" s="35">
        <f>SUM(F75:F76)</f>
        <v>146711.87338999999</v>
      </c>
      <c r="G74" s="26">
        <f>SUM(G75:G76)</f>
        <v>146538.99999999997</v>
      </c>
      <c r="H74" s="35">
        <f t="shared" ref="H74:J74" si="30">SUM(H75:H76)</f>
        <v>124972.09999999999</v>
      </c>
      <c r="I74" s="35">
        <f t="shared" si="30"/>
        <v>57825.1</v>
      </c>
      <c r="J74" s="35">
        <f t="shared" si="30"/>
        <v>38849.1</v>
      </c>
    </row>
    <row r="75" spans="1:11" ht="15.75" customHeight="1" x14ac:dyDescent="0.25">
      <c r="A75" s="85"/>
      <c r="B75" s="99"/>
      <c r="C75" s="65"/>
      <c r="D75" s="25" t="s">
        <v>1</v>
      </c>
      <c r="E75" s="35">
        <f>SUM(F75:J75)</f>
        <v>61122.2</v>
      </c>
      <c r="F75" s="35">
        <f>F62</f>
        <v>56122.2</v>
      </c>
      <c r="G75" s="35">
        <f t="shared" ref="G75:J75" si="31">G62</f>
        <v>0</v>
      </c>
      <c r="H75" s="35">
        <f t="shared" si="31"/>
        <v>2500</v>
      </c>
      <c r="I75" s="35">
        <f t="shared" si="31"/>
        <v>2500</v>
      </c>
      <c r="J75" s="35">
        <f t="shared" si="31"/>
        <v>0</v>
      </c>
    </row>
    <row r="76" spans="1:11" ht="13.5" customHeight="1" x14ac:dyDescent="0.25">
      <c r="A76" s="85"/>
      <c r="B76" s="99"/>
      <c r="C76" s="66"/>
      <c r="D76" s="25" t="s">
        <v>2</v>
      </c>
      <c r="E76" s="35">
        <f>SUM(F76:J76)</f>
        <v>453774.97338999988</v>
      </c>
      <c r="F76" s="35">
        <f>F63+F72+F73</f>
        <v>90589.673389999996</v>
      </c>
      <c r="G76" s="35">
        <f t="shared" ref="G76:J76" si="32">G63+G72+G73</f>
        <v>146538.99999999997</v>
      </c>
      <c r="H76" s="35">
        <f>H63+H72+H73</f>
        <v>122472.09999999999</v>
      </c>
      <c r="I76" s="35">
        <f t="shared" si="32"/>
        <v>55325.1</v>
      </c>
      <c r="J76" s="35">
        <f t="shared" si="32"/>
        <v>38849.1</v>
      </c>
      <c r="K76" s="27"/>
    </row>
    <row r="77" spans="1:11" ht="17.25" customHeight="1" x14ac:dyDescent="0.25">
      <c r="A77" s="103" t="s">
        <v>62</v>
      </c>
      <c r="B77" s="104"/>
      <c r="C77" s="104"/>
      <c r="D77" s="104"/>
      <c r="E77" s="104"/>
      <c r="F77" s="104"/>
      <c r="G77" s="104"/>
      <c r="H77" s="104"/>
      <c r="I77" s="104"/>
      <c r="J77" s="105"/>
    </row>
    <row r="78" spans="1:11" ht="17.25" customHeight="1" x14ac:dyDescent="0.25">
      <c r="A78" s="100">
        <v>1</v>
      </c>
      <c r="B78" s="75" t="s">
        <v>63</v>
      </c>
      <c r="C78" s="86" t="s">
        <v>71</v>
      </c>
      <c r="D78" s="11" t="s">
        <v>0</v>
      </c>
      <c r="E78" s="4">
        <f>F78+G78+H78+I78+J78</f>
        <v>1699</v>
      </c>
      <c r="F78" s="5">
        <f>F80+F81</f>
        <v>0</v>
      </c>
      <c r="G78" s="5">
        <f>G80+G81+G79</f>
        <v>1699</v>
      </c>
      <c r="H78" s="5">
        <f t="shared" ref="H78:J78" si="33">H80+H81</f>
        <v>0</v>
      </c>
      <c r="I78" s="5">
        <f t="shared" si="33"/>
        <v>0</v>
      </c>
      <c r="J78" s="5">
        <f t="shared" si="33"/>
        <v>0</v>
      </c>
    </row>
    <row r="79" spans="1:11" ht="17.25" customHeight="1" x14ac:dyDescent="0.25">
      <c r="A79" s="101"/>
      <c r="B79" s="80"/>
      <c r="C79" s="87"/>
      <c r="D79" s="8" t="s">
        <v>18</v>
      </c>
      <c r="E79" s="20">
        <f>SUM(F79:J79)</f>
        <v>291.5</v>
      </c>
      <c r="F79" s="20">
        <v>0</v>
      </c>
      <c r="G79" s="4">
        <v>291.5</v>
      </c>
      <c r="H79" s="20">
        <v>0</v>
      </c>
      <c r="I79" s="20">
        <v>0</v>
      </c>
      <c r="J79" s="20">
        <v>0</v>
      </c>
    </row>
    <row r="80" spans="1:11" ht="17.25" customHeight="1" x14ac:dyDescent="0.25">
      <c r="A80" s="101"/>
      <c r="B80" s="80"/>
      <c r="C80" s="87"/>
      <c r="D80" s="11" t="s">
        <v>1</v>
      </c>
      <c r="E80" s="12">
        <f>SUM(F80:J80)</f>
        <v>1242.5999999999999</v>
      </c>
      <c r="F80" s="5">
        <v>0</v>
      </c>
      <c r="G80" s="5">
        <v>1242.5999999999999</v>
      </c>
      <c r="H80" s="5">
        <v>0</v>
      </c>
      <c r="I80" s="5">
        <v>0</v>
      </c>
      <c r="J80" s="5">
        <v>0</v>
      </c>
    </row>
    <row r="81" spans="1:13" ht="12" customHeight="1" x14ac:dyDescent="0.25">
      <c r="A81" s="102"/>
      <c r="B81" s="76"/>
      <c r="C81" s="88"/>
      <c r="D81" s="17" t="s">
        <v>2</v>
      </c>
      <c r="E81" s="5">
        <f>SUM(F81:J81)</f>
        <v>164.9</v>
      </c>
      <c r="F81" s="5">
        <v>0</v>
      </c>
      <c r="G81" s="5">
        <v>164.9</v>
      </c>
      <c r="H81" s="5">
        <v>0</v>
      </c>
      <c r="I81" s="5">
        <v>0</v>
      </c>
      <c r="J81" s="5">
        <v>0</v>
      </c>
    </row>
    <row r="82" spans="1:13" ht="12.75" customHeight="1" x14ac:dyDescent="0.25">
      <c r="A82" s="100">
        <v>2</v>
      </c>
      <c r="B82" s="75" t="s">
        <v>64</v>
      </c>
      <c r="C82" s="86" t="s">
        <v>71</v>
      </c>
      <c r="D82" s="11" t="s">
        <v>0</v>
      </c>
      <c r="E82" s="4">
        <f>F82+G82+H82+I82+J82</f>
        <v>8288.8000000000011</v>
      </c>
      <c r="F82" s="5">
        <f>F84+F85</f>
        <v>0</v>
      </c>
      <c r="G82" s="5">
        <f>G84+G85+G83</f>
        <v>8288.8000000000011</v>
      </c>
      <c r="H82" s="5">
        <f t="shared" ref="H82:J82" si="34">H84+H85</f>
        <v>0</v>
      </c>
      <c r="I82" s="5">
        <f t="shared" si="34"/>
        <v>0</v>
      </c>
      <c r="J82" s="5">
        <f t="shared" si="34"/>
        <v>0</v>
      </c>
    </row>
    <row r="83" spans="1:13" ht="12.75" customHeight="1" x14ac:dyDescent="0.25">
      <c r="A83" s="101"/>
      <c r="B83" s="80"/>
      <c r="C83" s="87"/>
      <c r="D83" s="8" t="s">
        <v>18</v>
      </c>
      <c r="E83" s="20">
        <f>SUM(F83:J83)</f>
        <v>1437.4</v>
      </c>
      <c r="F83" s="20">
        <f>F78</f>
        <v>0</v>
      </c>
      <c r="G83" s="4">
        <v>1437.4</v>
      </c>
      <c r="H83" s="20">
        <f t="shared" ref="H83:J83" si="35">H78</f>
        <v>0</v>
      </c>
      <c r="I83" s="20">
        <f t="shared" si="35"/>
        <v>0</v>
      </c>
      <c r="J83" s="20">
        <f t="shared" si="35"/>
        <v>0</v>
      </c>
    </row>
    <row r="84" spans="1:13" ht="13.5" customHeight="1" x14ac:dyDescent="0.25">
      <c r="A84" s="101"/>
      <c r="B84" s="80"/>
      <c r="C84" s="87"/>
      <c r="D84" s="11" t="s">
        <v>1</v>
      </c>
      <c r="E84" s="12">
        <f>SUM(F84:J84)</f>
        <v>6127.6</v>
      </c>
      <c r="F84" s="5">
        <v>0</v>
      </c>
      <c r="G84" s="5">
        <v>6127.6</v>
      </c>
      <c r="H84" s="5">
        <v>0</v>
      </c>
      <c r="I84" s="5">
        <v>0</v>
      </c>
      <c r="J84" s="5">
        <v>0</v>
      </c>
    </row>
    <row r="85" spans="1:13" ht="17.25" customHeight="1" x14ac:dyDescent="0.25">
      <c r="A85" s="102"/>
      <c r="B85" s="76"/>
      <c r="C85" s="88"/>
      <c r="D85" s="17" t="s">
        <v>2</v>
      </c>
      <c r="E85" s="5">
        <f>SUM(F85:J85)</f>
        <v>723.8</v>
      </c>
      <c r="F85" s="5">
        <v>0</v>
      </c>
      <c r="G85" s="5">
        <v>723.8</v>
      </c>
      <c r="H85" s="5">
        <v>0</v>
      </c>
      <c r="I85" s="5">
        <v>0</v>
      </c>
      <c r="J85" s="5">
        <v>0</v>
      </c>
    </row>
    <row r="86" spans="1:13" ht="29.25" customHeight="1" x14ac:dyDescent="0.25">
      <c r="A86" s="38">
        <v>3</v>
      </c>
      <c r="B86" s="7" t="s">
        <v>79</v>
      </c>
      <c r="C86" s="48" t="s">
        <v>71</v>
      </c>
      <c r="D86" s="17" t="s">
        <v>2</v>
      </c>
      <c r="E86" s="5">
        <f>SUM(F86:J86)</f>
        <v>1438</v>
      </c>
      <c r="F86" s="5">
        <v>0</v>
      </c>
      <c r="G86" s="5">
        <v>1438</v>
      </c>
      <c r="H86" s="5">
        <v>0</v>
      </c>
      <c r="I86" s="5">
        <v>0</v>
      </c>
      <c r="J86" s="5">
        <v>0</v>
      </c>
      <c r="L86" s="19"/>
    </row>
    <row r="87" spans="1:13" ht="12" customHeight="1" x14ac:dyDescent="0.25">
      <c r="A87" s="85"/>
      <c r="B87" s="99" t="s">
        <v>61</v>
      </c>
      <c r="C87" s="64"/>
      <c r="D87" s="25" t="s">
        <v>0</v>
      </c>
      <c r="E87" s="35">
        <f>SUM(E88:E90)</f>
        <v>11425.8</v>
      </c>
      <c r="F87" s="35">
        <f>SUM(F89:F90)</f>
        <v>0</v>
      </c>
      <c r="G87" s="26">
        <f>G88+G89+G90</f>
        <v>11425.8</v>
      </c>
      <c r="H87" s="35">
        <f t="shared" ref="H87:J87" si="36">SUM(H89:H90)</f>
        <v>0</v>
      </c>
      <c r="I87" s="35">
        <f t="shared" si="36"/>
        <v>0</v>
      </c>
      <c r="J87" s="35">
        <f t="shared" si="36"/>
        <v>0</v>
      </c>
    </row>
    <row r="88" spans="1:13" ht="12" customHeight="1" x14ac:dyDescent="0.25">
      <c r="A88" s="85"/>
      <c r="B88" s="99"/>
      <c r="C88" s="65"/>
      <c r="D88" s="25" t="s">
        <v>18</v>
      </c>
      <c r="E88" s="35">
        <f>SUM(F88:J88)</f>
        <v>1728.9</v>
      </c>
      <c r="F88" s="35">
        <f>F79+F83</f>
        <v>0</v>
      </c>
      <c r="G88" s="26">
        <f>G79+G83</f>
        <v>1728.9</v>
      </c>
      <c r="H88" s="35">
        <f t="shared" ref="H88:J89" si="37">H79+H83</f>
        <v>0</v>
      </c>
      <c r="I88" s="35">
        <f t="shared" si="37"/>
        <v>0</v>
      </c>
      <c r="J88" s="35">
        <f t="shared" si="37"/>
        <v>0</v>
      </c>
    </row>
    <row r="89" spans="1:13" ht="15.75" customHeight="1" x14ac:dyDescent="0.25">
      <c r="A89" s="85"/>
      <c r="B89" s="99"/>
      <c r="C89" s="65"/>
      <c r="D89" s="25" t="s">
        <v>1</v>
      </c>
      <c r="E89" s="35">
        <f>SUM(F89:J89)</f>
        <v>7370.2000000000007</v>
      </c>
      <c r="F89" s="35">
        <f>F80+F84</f>
        <v>0</v>
      </c>
      <c r="G89" s="26">
        <f>G80+G84</f>
        <v>7370.2000000000007</v>
      </c>
      <c r="H89" s="35">
        <f t="shared" si="37"/>
        <v>0</v>
      </c>
      <c r="I89" s="35">
        <f t="shared" si="37"/>
        <v>0</v>
      </c>
      <c r="J89" s="35">
        <f t="shared" si="37"/>
        <v>0</v>
      </c>
      <c r="L89" s="19"/>
    </row>
    <row r="90" spans="1:13" ht="13.5" customHeight="1" x14ac:dyDescent="0.25">
      <c r="A90" s="85"/>
      <c r="B90" s="99"/>
      <c r="C90" s="66"/>
      <c r="D90" s="25" t="s">
        <v>2</v>
      </c>
      <c r="E90" s="35">
        <f>SUM(F90:J90)</f>
        <v>2326.6999999999998</v>
      </c>
      <c r="F90" s="35">
        <f>F81+F85</f>
        <v>0</v>
      </c>
      <c r="G90" s="26">
        <f>G81+G85+G86</f>
        <v>2326.6999999999998</v>
      </c>
      <c r="H90" s="35">
        <f t="shared" ref="H90:J90" si="38">H81+H85</f>
        <v>0</v>
      </c>
      <c r="I90" s="35">
        <f t="shared" si="38"/>
        <v>0</v>
      </c>
      <c r="J90" s="35">
        <f t="shared" si="38"/>
        <v>0</v>
      </c>
      <c r="K90" s="27"/>
    </row>
    <row r="91" spans="1:13" ht="12.75" customHeight="1" x14ac:dyDescent="0.25">
      <c r="A91" s="85"/>
      <c r="B91" s="92" t="s">
        <v>17</v>
      </c>
      <c r="C91" s="67"/>
      <c r="D91" s="39" t="s">
        <v>0</v>
      </c>
      <c r="E91" s="35">
        <f>F91+G91+H91+I91+J91</f>
        <v>1680499.7993399999</v>
      </c>
      <c r="F91" s="35">
        <f>F92+F93+F94</f>
        <v>646184.79933999991</v>
      </c>
      <c r="G91" s="26">
        <f>G92+G93+G94</f>
        <v>279661.39999999997</v>
      </c>
      <c r="H91" s="35">
        <f t="shared" ref="H91:J91" si="39">H92+H93+H94</f>
        <v>250783.59999999998</v>
      </c>
      <c r="I91" s="35">
        <f t="shared" si="39"/>
        <v>373119.9</v>
      </c>
      <c r="J91" s="35">
        <f t="shared" si="39"/>
        <v>130750.1</v>
      </c>
      <c r="K91" s="19"/>
      <c r="L91" s="27"/>
      <c r="M91" s="27"/>
    </row>
    <row r="92" spans="1:13" x14ac:dyDescent="0.25">
      <c r="A92" s="85"/>
      <c r="B92" s="92"/>
      <c r="C92" s="68"/>
      <c r="D92" s="39" t="s">
        <v>35</v>
      </c>
      <c r="E92" s="35">
        <f>SUM(F92:J92)</f>
        <v>224051.6</v>
      </c>
      <c r="F92" s="35">
        <f>F57</f>
        <v>222322.7</v>
      </c>
      <c r="G92" s="26">
        <f>G57+G88</f>
        <v>1728.9</v>
      </c>
      <c r="H92" s="35">
        <f>H57</f>
        <v>0</v>
      </c>
      <c r="I92" s="35">
        <f>I57</f>
        <v>0</v>
      </c>
      <c r="J92" s="35">
        <f>J57</f>
        <v>0</v>
      </c>
      <c r="K92" s="19"/>
      <c r="L92" s="27"/>
      <c r="M92" s="27"/>
    </row>
    <row r="93" spans="1:13" x14ac:dyDescent="0.25">
      <c r="A93" s="85"/>
      <c r="B93" s="92"/>
      <c r="C93" s="68"/>
      <c r="D93" s="39" t="s">
        <v>1</v>
      </c>
      <c r="E93" s="35">
        <f>SUM(F93:J93)</f>
        <v>859686.8</v>
      </c>
      <c r="F93" s="35">
        <f>F58++F75+F42</f>
        <v>299543.69999999995</v>
      </c>
      <c r="G93" s="26">
        <f>G58+G75+G42+G89</f>
        <v>88193.9</v>
      </c>
      <c r="H93" s="35">
        <f t="shared" ref="H93:J93" si="40">H58++H75+H42</f>
        <v>99117.3</v>
      </c>
      <c r="I93" s="35">
        <f t="shared" si="40"/>
        <v>293752.90000000002</v>
      </c>
      <c r="J93" s="35">
        <f t="shared" si="40"/>
        <v>79079</v>
      </c>
      <c r="K93" s="19"/>
      <c r="L93" s="27"/>
      <c r="M93" s="27"/>
    </row>
    <row r="94" spans="1:13" ht="17.25" customHeight="1" x14ac:dyDescent="0.25">
      <c r="A94" s="85"/>
      <c r="B94" s="92"/>
      <c r="C94" s="69"/>
      <c r="D94" s="39" t="s">
        <v>2</v>
      </c>
      <c r="E94" s="35">
        <f>SUM(F94:J94)</f>
        <v>596761.39933999989</v>
      </c>
      <c r="F94" s="34">
        <f>F90+F76+F59+F49+F43</f>
        <v>124318.39934</v>
      </c>
      <c r="G94" s="62">
        <f>G90+G76+G59+G49+G43+G46</f>
        <v>189738.59999999998</v>
      </c>
      <c r="H94" s="34">
        <f t="shared" ref="H94:J94" si="41">H90+H76+H59+H49+H43+H46</f>
        <v>151666.29999999999</v>
      </c>
      <c r="I94" s="34">
        <f t="shared" si="41"/>
        <v>79367</v>
      </c>
      <c r="J94" s="34">
        <f t="shared" si="41"/>
        <v>51671.1</v>
      </c>
      <c r="K94" s="19"/>
      <c r="L94" s="27"/>
      <c r="M94" s="27"/>
    </row>
    <row r="95" spans="1:13" ht="6" customHeight="1" x14ac:dyDescent="0.25">
      <c r="D95" s="40"/>
      <c r="E95" s="41"/>
    </row>
    <row r="96" spans="1:13" ht="21" customHeight="1" x14ac:dyDescent="0.25">
      <c r="A96" s="42" t="s">
        <v>41</v>
      </c>
      <c r="B96" s="43" t="s">
        <v>42</v>
      </c>
      <c r="C96" s="43"/>
      <c r="D96" s="44"/>
      <c r="E96" s="44"/>
      <c r="K96" s="19" t="s">
        <v>43</v>
      </c>
    </row>
    <row r="97" spans="1:10" ht="32.25" customHeight="1" x14ac:dyDescent="0.25">
      <c r="A97" s="91" t="s">
        <v>49</v>
      </c>
      <c r="B97" s="91"/>
      <c r="C97" s="91"/>
      <c r="D97" s="91"/>
      <c r="E97" s="91"/>
      <c r="F97" s="91"/>
      <c r="G97" s="91"/>
      <c r="H97" s="91"/>
      <c r="I97" s="91"/>
      <c r="J97" s="91"/>
    </row>
  </sheetData>
  <mergeCells count="83">
    <mergeCell ref="C82:C85"/>
    <mergeCell ref="C61:C63"/>
    <mergeCell ref="C66:C68"/>
    <mergeCell ref="C69:C71"/>
    <mergeCell ref="A51:A55"/>
    <mergeCell ref="A50:J50"/>
    <mergeCell ref="B35:B37"/>
    <mergeCell ref="I53:I54"/>
    <mergeCell ref="C78:C81"/>
    <mergeCell ref="C20:C22"/>
    <mergeCell ref="B69:B71"/>
    <mergeCell ref="B51:B55"/>
    <mergeCell ref="B25:B27"/>
    <mergeCell ref="A69:A71"/>
    <mergeCell ref="C28:C30"/>
    <mergeCell ref="C31:C32"/>
    <mergeCell ref="C35:C37"/>
    <mergeCell ref="C51:C55"/>
    <mergeCell ref="C56:C59"/>
    <mergeCell ref="A60:J60"/>
    <mergeCell ref="B56:B59"/>
    <mergeCell ref="A56:A59"/>
    <mergeCell ref="J53:J54"/>
    <mergeCell ref="D53:D54"/>
    <mergeCell ref="A47:J47"/>
    <mergeCell ref="F1:J1"/>
    <mergeCell ref="E4:J4"/>
    <mergeCell ref="F5:J5"/>
    <mergeCell ref="A7:J7"/>
    <mergeCell ref="A4:A6"/>
    <mergeCell ref="D4:D6"/>
    <mergeCell ref="E5:E6"/>
    <mergeCell ref="B4:B6"/>
    <mergeCell ref="A3:J3"/>
    <mergeCell ref="C4:C6"/>
    <mergeCell ref="A66:A68"/>
    <mergeCell ref="A78:A81"/>
    <mergeCell ref="B78:B81"/>
    <mergeCell ref="A77:J77"/>
    <mergeCell ref="F2:J2"/>
    <mergeCell ref="A8:A10"/>
    <mergeCell ref="B8:B10"/>
    <mergeCell ref="B20:B22"/>
    <mergeCell ref="A20:A22"/>
    <mergeCell ref="A13:A15"/>
    <mergeCell ref="B13:B15"/>
    <mergeCell ref="A16:A18"/>
    <mergeCell ref="B16:B18"/>
    <mergeCell ref="C8:C10"/>
    <mergeCell ref="C13:C15"/>
    <mergeCell ref="C16:C18"/>
    <mergeCell ref="F53:F54"/>
    <mergeCell ref="H53:H54"/>
    <mergeCell ref="G53:G54"/>
    <mergeCell ref="C25:C27"/>
    <mergeCell ref="A97:J97"/>
    <mergeCell ref="A91:A94"/>
    <mergeCell ref="B91:B94"/>
    <mergeCell ref="A61:A63"/>
    <mergeCell ref="B61:B63"/>
    <mergeCell ref="B87:B90"/>
    <mergeCell ref="A74:A76"/>
    <mergeCell ref="B74:B76"/>
    <mergeCell ref="A87:A90"/>
    <mergeCell ref="B66:B68"/>
    <mergeCell ref="A82:A85"/>
    <mergeCell ref="B82:B85"/>
    <mergeCell ref="C87:C90"/>
    <mergeCell ref="C91:C94"/>
    <mergeCell ref="C74:C76"/>
    <mergeCell ref="A25:A27"/>
    <mergeCell ref="A31:A32"/>
    <mergeCell ref="B31:B32"/>
    <mergeCell ref="A28:A30"/>
    <mergeCell ref="B28:B30"/>
    <mergeCell ref="A35:A37"/>
    <mergeCell ref="A41:A43"/>
    <mergeCell ref="B41:B43"/>
    <mergeCell ref="A44:J44"/>
    <mergeCell ref="B38:B40"/>
    <mergeCell ref="A38:A40"/>
    <mergeCell ref="C38:C40"/>
    <mergeCell ref="E53:E54"/>
  </mergeCells>
  <phoneticPr fontId="0" type="noConversion"/>
  <pageMargins left="0.31496062992125984" right="0" top="0.39370078740157483" bottom="0.39370078740157483" header="0.19685039370078741" footer="0.31496062992125984"/>
  <pageSetup paperSize="9" scale="77" fitToHeight="3" orientation="landscape" r:id="rId1"/>
  <rowBreaks count="1" manualBreakCount="1">
    <brk id="48" max="9" man="1"/>
  </rowBreaks>
  <ignoredErrors>
    <ignoredError sqref="E35 E6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2.1</vt:lpstr>
      <vt:lpstr>Лист2</vt:lpstr>
      <vt:lpstr>Лист3</vt:lpstr>
      <vt:lpstr>'Приложение 2.1'!Заголовки_для_печати</vt:lpstr>
      <vt:lpstr>'Приложение 2.1'!Область_печати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Вячеславович</dc:creator>
  <cp:lastModifiedBy>Борискина Галина Николаевна</cp:lastModifiedBy>
  <cp:lastPrinted>2018-03-13T13:23:31Z</cp:lastPrinted>
  <dcterms:created xsi:type="dcterms:W3CDTF">2014-04-14T04:30:29Z</dcterms:created>
  <dcterms:modified xsi:type="dcterms:W3CDTF">2018-03-14T04:56:21Z</dcterms:modified>
</cp:coreProperties>
</file>