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1085" windowHeight="7665"/>
  </bookViews>
  <sheets>
    <sheet name="Бр" sheetId="1" r:id="rId1"/>
    <sheet name="Поселения" sheetId="2" r:id="rId2"/>
  </sheets>
  <definedNames>
    <definedName name="_xlnm.Print_Titles" localSheetId="0">Бр!$4:$6</definedName>
    <definedName name="_xlnm.Print_Titles" localSheetId="1">Поселения!$4:$6</definedName>
    <definedName name="_xlnm.Print_Area" localSheetId="0">Бр!$A$1:$Q$337</definedName>
    <definedName name="_xlnm.Print_Area" localSheetId="1">Поселения!$A$1:$Q$127</definedName>
  </definedNames>
  <calcPr calcId="125725"/>
</workbook>
</file>

<file path=xl/calcChain.xml><?xml version="1.0" encoding="utf-8"?>
<calcChain xmlns="http://schemas.openxmlformats.org/spreadsheetml/2006/main">
  <c r="L254" i="1"/>
  <c r="K254"/>
  <c r="J254"/>
  <c r="I254"/>
  <c r="E254"/>
  <c r="F254"/>
  <c r="G254"/>
  <c r="D254"/>
  <c r="H258"/>
  <c r="C258"/>
  <c r="C254" l="1"/>
  <c r="D94"/>
  <c r="D310" l="1"/>
  <c r="C25" l="1"/>
  <c r="J157" l="1"/>
  <c r="N126" l="1"/>
  <c r="O126"/>
  <c r="P126"/>
  <c r="G123"/>
  <c r="K123"/>
  <c r="J123"/>
  <c r="I123"/>
  <c r="E123"/>
  <c r="F123"/>
  <c r="D123"/>
  <c r="H126"/>
  <c r="M126" s="1"/>
  <c r="C126"/>
  <c r="H103"/>
  <c r="C103"/>
  <c r="L94"/>
  <c r="K94"/>
  <c r="J94"/>
  <c r="I94"/>
  <c r="E94"/>
  <c r="F94"/>
  <c r="G94"/>
  <c r="H121"/>
  <c r="H122"/>
  <c r="C121"/>
  <c r="C122"/>
  <c r="N117"/>
  <c r="H117"/>
  <c r="C117"/>
  <c r="N116"/>
  <c r="H116"/>
  <c r="C116"/>
  <c r="N115"/>
  <c r="H115"/>
  <c r="C115"/>
  <c r="H101"/>
  <c r="H102"/>
  <c r="C101"/>
  <c r="C102"/>
  <c r="D146" l="1"/>
  <c r="J324" l="1"/>
  <c r="L324"/>
  <c r="K324"/>
  <c r="I324"/>
  <c r="E324"/>
  <c r="F324"/>
  <c r="G324"/>
  <c r="D324"/>
  <c r="C329"/>
  <c r="H329"/>
  <c r="N329"/>
  <c r="O329"/>
  <c r="P329"/>
  <c r="C330"/>
  <c r="H330"/>
  <c r="N330"/>
  <c r="O330"/>
  <c r="P330"/>
  <c r="H323"/>
  <c r="H322"/>
  <c r="D268"/>
  <c r="N273"/>
  <c r="H273"/>
  <c r="C273"/>
  <c r="M330" l="1"/>
  <c r="M329"/>
  <c r="I294" l="1"/>
  <c r="D294"/>
  <c r="L305"/>
  <c r="K305"/>
  <c r="J305"/>
  <c r="I305"/>
  <c r="E305"/>
  <c r="F305"/>
  <c r="G305"/>
  <c r="D305"/>
  <c r="H307"/>
  <c r="C307"/>
  <c r="D210" l="1"/>
  <c r="N218"/>
  <c r="N217"/>
  <c r="H217"/>
  <c r="H218"/>
  <c r="C217"/>
  <c r="C218"/>
  <c r="H211"/>
  <c r="C211"/>
  <c r="L210"/>
  <c r="K210"/>
  <c r="J210"/>
  <c r="I210"/>
  <c r="E210"/>
  <c r="F210"/>
  <c r="G210"/>
  <c r="L45"/>
  <c r="K45"/>
  <c r="J45"/>
  <c r="I45"/>
  <c r="H44"/>
  <c r="C44"/>
  <c r="N44"/>
  <c r="L40"/>
  <c r="K40"/>
  <c r="J40"/>
  <c r="I40"/>
  <c r="I39" s="1"/>
  <c r="E40"/>
  <c r="F40"/>
  <c r="G40"/>
  <c r="D40"/>
  <c r="J39" l="1"/>
  <c r="L39"/>
  <c r="K39"/>
  <c r="L244" l="1"/>
  <c r="K244"/>
  <c r="J244"/>
  <c r="I244"/>
  <c r="E244"/>
  <c r="F244"/>
  <c r="G244"/>
  <c r="D244"/>
  <c r="H246"/>
  <c r="N246"/>
  <c r="C246"/>
  <c r="M246" l="1"/>
  <c r="L229"/>
  <c r="K229"/>
  <c r="J229"/>
  <c r="I229"/>
  <c r="E229"/>
  <c r="F229"/>
  <c r="G229"/>
  <c r="D229"/>
  <c r="H243"/>
  <c r="N243"/>
  <c r="C243"/>
  <c r="H241"/>
  <c r="N241"/>
  <c r="C241"/>
  <c r="M241" l="1"/>
  <c r="M243"/>
  <c r="C229"/>
  <c r="L181" l="1"/>
  <c r="K181"/>
  <c r="F181"/>
  <c r="G181"/>
  <c r="E189"/>
  <c r="O188"/>
  <c r="H188"/>
  <c r="C188"/>
  <c r="I37" i="2" l="1"/>
  <c r="D37"/>
  <c r="H39"/>
  <c r="H40"/>
  <c r="H38"/>
  <c r="C39"/>
  <c r="C40"/>
  <c r="C38"/>
  <c r="N96" l="1"/>
  <c r="O96"/>
  <c r="P96"/>
  <c r="N97"/>
  <c r="O97"/>
  <c r="P97"/>
  <c r="N98"/>
  <c r="O98"/>
  <c r="P98"/>
  <c r="N99"/>
  <c r="O99"/>
  <c r="P99"/>
  <c r="N100"/>
  <c r="O100"/>
  <c r="P100"/>
  <c r="N101"/>
  <c r="O101"/>
  <c r="P101"/>
  <c r="N95"/>
  <c r="O95"/>
  <c r="P95"/>
  <c r="H99"/>
  <c r="C99"/>
  <c r="M99" l="1"/>
  <c r="P16"/>
  <c r="O16"/>
  <c r="N16"/>
  <c r="P15"/>
  <c r="O15"/>
  <c r="N15"/>
  <c r="P14"/>
  <c r="O14"/>
  <c r="N14"/>
  <c r="P13"/>
  <c r="O13"/>
  <c r="N13"/>
  <c r="P12"/>
  <c r="O12"/>
  <c r="N12"/>
  <c r="H12"/>
  <c r="H13"/>
  <c r="M13" s="1"/>
  <c r="H14"/>
  <c r="H15"/>
  <c r="H16"/>
  <c r="C12"/>
  <c r="C13"/>
  <c r="C14"/>
  <c r="C15"/>
  <c r="C16"/>
  <c r="I22"/>
  <c r="H22" s="1"/>
  <c r="D22"/>
  <c r="H26"/>
  <c r="H25"/>
  <c r="H24"/>
  <c r="H23"/>
  <c r="H20"/>
  <c r="H21"/>
  <c r="H19"/>
  <c r="I18"/>
  <c r="D18"/>
  <c r="C21"/>
  <c r="C20"/>
  <c r="C19"/>
  <c r="M14" l="1"/>
  <c r="M16"/>
  <c r="M12"/>
  <c r="M15"/>
  <c r="I51" l="1"/>
  <c r="D51"/>
  <c r="I8" i="1" l="1"/>
  <c r="H90" l="1"/>
  <c r="C90"/>
  <c r="H81"/>
  <c r="H82"/>
  <c r="C81"/>
  <c r="C82"/>
  <c r="H46" l="1"/>
  <c r="H41"/>
  <c r="H42"/>
  <c r="H43"/>
  <c r="H40"/>
  <c r="P194" l="1"/>
  <c r="O194"/>
  <c r="C64" i="2"/>
  <c r="C65"/>
  <c r="C63"/>
  <c r="H64"/>
  <c r="H65"/>
  <c r="H63"/>
  <c r="L62"/>
  <c r="K62"/>
  <c r="J62"/>
  <c r="I62"/>
  <c r="E62"/>
  <c r="F62"/>
  <c r="G62"/>
  <c r="D62"/>
  <c r="L28"/>
  <c r="K28"/>
  <c r="J28"/>
  <c r="I28"/>
  <c r="E28"/>
  <c r="F28"/>
  <c r="G28"/>
  <c r="D28"/>
  <c r="H29"/>
  <c r="H30"/>
  <c r="C29"/>
  <c r="C30"/>
  <c r="D76" l="1"/>
  <c r="L114"/>
  <c r="L113" s="1"/>
  <c r="K114"/>
  <c r="K113" s="1"/>
  <c r="J114"/>
  <c r="J113" s="1"/>
  <c r="I114"/>
  <c r="I113" s="1"/>
  <c r="E114"/>
  <c r="E113" s="1"/>
  <c r="F114"/>
  <c r="F113" s="1"/>
  <c r="G114"/>
  <c r="G113" s="1"/>
  <c r="D108"/>
  <c r="D107" s="1"/>
  <c r="N111"/>
  <c r="H110"/>
  <c r="H111"/>
  <c r="H112"/>
  <c r="H109"/>
  <c r="J108"/>
  <c r="J107" s="1"/>
  <c r="K108"/>
  <c r="K107" s="1"/>
  <c r="L108"/>
  <c r="L107" s="1"/>
  <c r="I108"/>
  <c r="I107" s="1"/>
  <c r="E108"/>
  <c r="E107" s="1"/>
  <c r="F108"/>
  <c r="F107" s="1"/>
  <c r="G108"/>
  <c r="G107" s="1"/>
  <c r="H113" l="1"/>
  <c r="J106"/>
  <c r="L106"/>
  <c r="E106"/>
  <c r="I106"/>
  <c r="G106"/>
  <c r="F106"/>
  <c r="C107"/>
  <c r="H107"/>
  <c r="K106"/>
  <c r="J103"/>
  <c r="J102" s="1"/>
  <c r="K103"/>
  <c r="K102" s="1"/>
  <c r="L103"/>
  <c r="L102" s="1"/>
  <c r="I103"/>
  <c r="I102" s="1"/>
  <c r="E103"/>
  <c r="E102" s="1"/>
  <c r="F103"/>
  <c r="F102" s="1"/>
  <c r="G103"/>
  <c r="G102" s="1"/>
  <c r="D103"/>
  <c r="D102" s="1"/>
  <c r="H96"/>
  <c r="H97"/>
  <c r="H98"/>
  <c r="H100"/>
  <c r="H101"/>
  <c r="M101" s="1"/>
  <c r="H95"/>
  <c r="C96"/>
  <c r="C97"/>
  <c r="C98"/>
  <c r="C100"/>
  <c r="C101"/>
  <c r="C95"/>
  <c r="L94"/>
  <c r="K94"/>
  <c r="J94"/>
  <c r="I94"/>
  <c r="E94"/>
  <c r="F94"/>
  <c r="G94"/>
  <c r="D94"/>
  <c r="M96" l="1"/>
  <c r="M100"/>
  <c r="M95"/>
  <c r="M98"/>
  <c r="M97"/>
  <c r="O106"/>
  <c r="P106"/>
  <c r="H102"/>
  <c r="L85" l="1"/>
  <c r="L84" s="1"/>
  <c r="K85"/>
  <c r="K84" s="1"/>
  <c r="J85"/>
  <c r="J84" s="1"/>
  <c r="I85"/>
  <c r="I84" s="1"/>
  <c r="E85"/>
  <c r="E84" s="1"/>
  <c r="F85"/>
  <c r="F84" s="1"/>
  <c r="G85"/>
  <c r="G84" s="1"/>
  <c r="D85"/>
  <c r="D84" s="1"/>
  <c r="J76" l="1"/>
  <c r="K76"/>
  <c r="L76"/>
  <c r="I76"/>
  <c r="E76"/>
  <c r="F76"/>
  <c r="G76"/>
  <c r="N83"/>
  <c r="H83"/>
  <c r="C83"/>
  <c r="I60" l="1"/>
  <c r="D60"/>
  <c r="D57"/>
  <c r="H55" l="1"/>
  <c r="H54"/>
  <c r="L53"/>
  <c r="L52" s="1"/>
  <c r="K53"/>
  <c r="K52" s="1"/>
  <c r="J53"/>
  <c r="J52" s="1"/>
  <c r="I53"/>
  <c r="E53"/>
  <c r="E52" s="1"/>
  <c r="F53"/>
  <c r="F52" s="1"/>
  <c r="G53"/>
  <c r="G52" s="1"/>
  <c r="D53"/>
  <c r="C54"/>
  <c r="J49"/>
  <c r="K49"/>
  <c r="L49"/>
  <c r="I49"/>
  <c r="E49"/>
  <c r="F49"/>
  <c r="G49"/>
  <c r="D49"/>
  <c r="H53" l="1"/>
  <c r="I52"/>
  <c r="H52" s="1"/>
  <c r="C53"/>
  <c r="D52"/>
  <c r="J42"/>
  <c r="J41" s="1"/>
  <c r="K42"/>
  <c r="K41" s="1"/>
  <c r="L42"/>
  <c r="L41" s="1"/>
  <c r="I42"/>
  <c r="I41" s="1"/>
  <c r="E42"/>
  <c r="E41" s="1"/>
  <c r="F42"/>
  <c r="F41" s="1"/>
  <c r="G42"/>
  <c r="G41" s="1"/>
  <c r="D42"/>
  <c r="D41" s="1"/>
  <c r="C43"/>
  <c r="H43"/>
  <c r="N43"/>
  <c r="O43"/>
  <c r="P43"/>
  <c r="C44"/>
  <c r="H44"/>
  <c r="N44"/>
  <c r="O44"/>
  <c r="P44"/>
  <c r="M43" l="1"/>
  <c r="M44"/>
  <c r="H226" i="1" l="1"/>
  <c r="H227"/>
  <c r="H225"/>
  <c r="J35" i="2" l="1"/>
  <c r="K35"/>
  <c r="L35"/>
  <c r="I35"/>
  <c r="F35"/>
  <c r="G35"/>
  <c r="E35"/>
  <c r="D35"/>
  <c r="N28" l="1"/>
  <c r="O28"/>
  <c r="P28"/>
  <c r="L27"/>
  <c r="K27"/>
  <c r="J27"/>
  <c r="I27"/>
  <c r="E27"/>
  <c r="F27"/>
  <c r="G27"/>
  <c r="D27"/>
  <c r="N18"/>
  <c r="O18"/>
  <c r="P18"/>
  <c r="N22"/>
  <c r="O22"/>
  <c r="P22"/>
  <c r="L17"/>
  <c r="K17"/>
  <c r="J17"/>
  <c r="I17"/>
  <c r="E17"/>
  <c r="F17"/>
  <c r="G17"/>
  <c r="N10"/>
  <c r="O10"/>
  <c r="P10"/>
  <c r="H11"/>
  <c r="N11"/>
  <c r="O11"/>
  <c r="P11"/>
  <c r="C28"/>
  <c r="H28"/>
  <c r="C22"/>
  <c r="C18"/>
  <c r="C11"/>
  <c r="C10"/>
  <c r="D17"/>
  <c r="H18"/>
  <c r="K9"/>
  <c r="J9"/>
  <c r="I9"/>
  <c r="E9"/>
  <c r="F9"/>
  <c r="G9"/>
  <c r="D9"/>
  <c r="M28" l="1"/>
  <c r="M22"/>
  <c r="M18"/>
  <c r="M11"/>
  <c r="C9"/>
  <c r="D8"/>
  <c r="E8"/>
  <c r="F8"/>
  <c r="G8"/>
  <c r="I8"/>
  <c r="J8"/>
  <c r="K8"/>
  <c r="L9" l="1"/>
  <c r="L8" s="1"/>
  <c r="H10"/>
  <c r="M10" s="1"/>
  <c r="N8"/>
  <c r="O8"/>
  <c r="P8"/>
  <c r="P117" l="1"/>
  <c r="O117"/>
  <c r="H117"/>
  <c r="P116"/>
  <c r="O116"/>
  <c r="H116"/>
  <c r="P115"/>
  <c r="O115"/>
  <c r="H115"/>
  <c r="P114"/>
  <c r="O114"/>
  <c r="H114"/>
  <c r="P112"/>
  <c r="O112"/>
  <c r="N112"/>
  <c r="C112"/>
  <c r="M112" s="1"/>
  <c r="P110"/>
  <c r="O110"/>
  <c r="N110"/>
  <c r="C110"/>
  <c r="P109"/>
  <c r="O109"/>
  <c r="N109"/>
  <c r="C109"/>
  <c r="P94"/>
  <c r="O94"/>
  <c r="N94"/>
  <c r="H94"/>
  <c r="C94"/>
  <c r="P93"/>
  <c r="O93"/>
  <c r="N93"/>
  <c r="H93"/>
  <c r="C93"/>
  <c r="L92"/>
  <c r="K92"/>
  <c r="J92"/>
  <c r="I92"/>
  <c r="G92"/>
  <c r="F92"/>
  <c r="E92"/>
  <c r="D92"/>
  <c r="P91"/>
  <c r="O91"/>
  <c r="N91"/>
  <c r="H91"/>
  <c r="C91"/>
  <c r="P90"/>
  <c r="O90"/>
  <c r="N90"/>
  <c r="H90"/>
  <c r="C90"/>
  <c r="L89"/>
  <c r="K89"/>
  <c r="J89"/>
  <c r="I89"/>
  <c r="G89"/>
  <c r="F89"/>
  <c r="E89"/>
  <c r="D89"/>
  <c r="P87"/>
  <c r="O87"/>
  <c r="N87"/>
  <c r="H87"/>
  <c r="C87"/>
  <c r="P86"/>
  <c r="O86"/>
  <c r="N86"/>
  <c r="H86"/>
  <c r="C86"/>
  <c r="P85"/>
  <c r="O85"/>
  <c r="N85"/>
  <c r="H85"/>
  <c r="C85"/>
  <c r="P82"/>
  <c r="O82"/>
  <c r="N82"/>
  <c r="H82"/>
  <c r="C82"/>
  <c r="P81"/>
  <c r="O81"/>
  <c r="N81"/>
  <c r="H81"/>
  <c r="C81"/>
  <c r="P80"/>
  <c r="O80"/>
  <c r="N80"/>
  <c r="H80"/>
  <c r="C80"/>
  <c r="P79"/>
  <c r="O79"/>
  <c r="N79"/>
  <c r="H79"/>
  <c r="C79"/>
  <c r="P78"/>
  <c r="O78"/>
  <c r="N78"/>
  <c r="H78"/>
  <c r="C78"/>
  <c r="P77"/>
  <c r="O77"/>
  <c r="N77"/>
  <c r="H77"/>
  <c r="C77"/>
  <c r="P73"/>
  <c r="O73"/>
  <c r="N73"/>
  <c r="H73"/>
  <c r="C73"/>
  <c r="P72"/>
  <c r="O72"/>
  <c r="N72"/>
  <c r="H72"/>
  <c r="C72"/>
  <c r="L71"/>
  <c r="K71"/>
  <c r="J71"/>
  <c r="I71"/>
  <c r="G71"/>
  <c r="F71"/>
  <c r="E71"/>
  <c r="D71"/>
  <c r="P69"/>
  <c r="O69"/>
  <c r="N69"/>
  <c r="H69"/>
  <c r="C69"/>
  <c r="P68"/>
  <c r="O68"/>
  <c r="N68"/>
  <c r="H68"/>
  <c r="C68"/>
  <c r="L67"/>
  <c r="L66" s="1"/>
  <c r="K67"/>
  <c r="K66" s="1"/>
  <c r="J67"/>
  <c r="J66" s="1"/>
  <c r="I67"/>
  <c r="I66" s="1"/>
  <c r="G67"/>
  <c r="G66" s="1"/>
  <c r="F67"/>
  <c r="F66" s="1"/>
  <c r="E67"/>
  <c r="E66" s="1"/>
  <c r="D67"/>
  <c r="D66" s="1"/>
  <c r="D56" s="1"/>
  <c r="G60"/>
  <c r="F60"/>
  <c r="E60"/>
  <c r="P59"/>
  <c r="O59"/>
  <c r="N59"/>
  <c r="H59"/>
  <c r="C59"/>
  <c r="P58"/>
  <c r="O58"/>
  <c r="N58"/>
  <c r="H58"/>
  <c r="C58"/>
  <c r="L57"/>
  <c r="K57"/>
  <c r="J57"/>
  <c r="I57"/>
  <c r="G57"/>
  <c r="F57"/>
  <c r="E57"/>
  <c r="P55"/>
  <c r="O55"/>
  <c r="N55"/>
  <c r="C55"/>
  <c r="M55" s="1"/>
  <c r="P51"/>
  <c r="O51"/>
  <c r="N51"/>
  <c r="H51"/>
  <c r="C51"/>
  <c r="P50"/>
  <c r="N50"/>
  <c r="C50"/>
  <c r="P48"/>
  <c r="O48"/>
  <c r="N48"/>
  <c r="H48"/>
  <c r="C48"/>
  <c r="P47"/>
  <c r="O47"/>
  <c r="N47"/>
  <c r="H47"/>
  <c r="C47"/>
  <c r="L46"/>
  <c r="L45" s="1"/>
  <c r="K46"/>
  <c r="K45" s="1"/>
  <c r="J46"/>
  <c r="J45" s="1"/>
  <c r="I46"/>
  <c r="I45" s="1"/>
  <c r="G46"/>
  <c r="G45" s="1"/>
  <c r="F46"/>
  <c r="F45" s="1"/>
  <c r="E46"/>
  <c r="E45" s="1"/>
  <c r="D46"/>
  <c r="D45" s="1"/>
  <c r="P34"/>
  <c r="O34"/>
  <c r="N34"/>
  <c r="H34"/>
  <c r="C34"/>
  <c r="P33"/>
  <c r="O33"/>
  <c r="N33"/>
  <c r="H33"/>
  <c r="C33"/>
  <c r="L32"/>
  <c r="L31" s="1"/>
  <c r="K32"/>
  <c r="K31" s="1"/>
  <c r="J32"/>
  <c r="J31" s="1"/>
  <c r="I32"/>
  <c r="I31" s="1"/>
  <c r="G32"/>
  <c r="G31" s="1"/>
  <c r="F32"/>
  <c r="F31" s="1"/>
  <c r="E32"/>
  <c r="E31" s="1"/>
  <c r="D32"/>
  <c r="D31" s="1"/>
  <c r="F88" l="1"/>
  <c r="E88"/>
  <c r="J88"/>
  <c r="K88"/>
  <c r="G88"/>
  <c r="L88"/>
  <c r="D88"/>
  <c r="I88"/>
  <c r="G56"/>
  <c r="L56"/>
  <c r="F56"/>
  <c r="K56"/>
  <c r="I56"/>
  <c r="N56" s="1"/>
  <c r="E56"/>
  <c r="J56"/>
  <c r="H66"/>
  <c r="N45"/>
  <c r="O45"/>
  <c r="P45"/>
  <c r="O31"/>
  <c r="N31"/>
  <c r="P31"/>
  <c r="P32"/>
  <c r="M73"/>
  <c r="I74"/>
  <c r="I70" s="1"/>
  <c r="O75"/>
  <c r="P49"/>
  <c r="G74"/>
  <c r="G70" s="1"/>
  <c r="L74"/>
  <c r="L70" s="1"/>
  <c r="O89"/>
  <c r="M69"/>
  <c r="H32"/>
  <c r="C52"/>
  <c r="M72"/>
  <c r="M86"/>
  <c r="C105"/>
  <c r="M94"/>
  <c r="C104"/>
  <c r="O105"/>
  <c r="H57"/>
  <c r="P9"/>
  <c r="O57"/>
  <c r="E74"/>
  <c r="E70" s="1"/>
  <c r="M79"/>
  <c r="M90"/>
  <c r="O104"/>
  <c r="C32"/>
  <c r="C57"/>
  <c r="C62"/>
  <c r="O76"/>
  <c r="M34"/>
  <c r="O36"/>
  <c r="N37"/>
  <c r="C46"/>
  <c r="N49"/>
  <c r="P57"/>
  <c r="M58"/>
  <c r="C61"/>
  <c r="C75"/>
  <c r="M78"/>
  <c r="O32"/>
  <c r="M47"/>
  <c r="M77"/>
  <c r="M81"/>
  <c r="P107"/>
  <c r="M110"/>
  <c r="N46"/>
  <c r="P36"/>
  <c r="N52"/>
  <c r="O61"/>
  <c r="C71"/>
  <c r="J74"/>
  <c r="J70" s="1"/>
  <c r="C76"/>
  <c r="C89"/>
  <c r="O9"/>
  <c r="M33"/>
  <c r="N36"/>
  <c r="O37"/>
  <c r="O46"/>
  <c r="P52"/>
  <c r="P61"/>
  <c r="N62"/>
  <c r="C67"/>
  <c r="O67"/>
  <c r="M68"/>
  <c r="N71"/>
  <c r="M80"/>
  <c r="C84"/>
  <c r="O84"/>
  <c r="M85"/>
  <c r="P92"/>
  <c r="P104"/>
  <c r="P105"/>
  <c r="P111"/>
  <c r="H9"/>
  <c r="H36"/>
  <c r="P37"/>
  <c r="O52"/>
  <c r="M59"/>
  <c r="N67"/>
  <c r="F74"/>
  <c r="F70" s="1"/>
  <c r="D74"/>
  <c r="D70" s="1"/>
  <c r="N75"/>
  <c r="P76"/>
  <c r="M82"/>
  <c r="N84"/>
  <c r="M87"/>
  <c r="N89"/>
  <c r="M91"/>
  <c r="C92"/>
  <c r="O92"/>
  <c r="M93"/>
  <c r="P108"/>
  <c r="O111"/>
  <c r="N32"/>
  <c r="C37"/>
  <c r="H37"/>
  <c r="M48"/>
  <c r="M51"/>
  <c r="N57"/>
  <c r="N61"/>
  <c r="P62"/>
  <c r="P71"/>
  <c r="N92"/>
  <c r="N104"/>
  <c r="N105"/>
  <c r="C108"/>
  <c r="O108"/>
  <c r="M109"/>
  <c r="C111"/>
  <c r="M111" s="1"/>
  <c r="P113"/>
  <c r="P46"/>
  <c r="O62"/>
  <c r="P67"/>
  <c r="O71"/>
  <c r="P75"/>
  <c r="N76"/>
  <c r="P84"/>
  <c r="P89"/>
  <c r="N108"/>
  <c r="O113"/>
  <c r="C42"/>
  <c r="O42"/>
  <c r="C36"/>
  <c r="H50"/>
  <c r="M50" s="1"/>
  <c r="O50"/>
  <c r="H62"/>
  <c r="H67"/>
  <c r="H71"/>
  <c r="H84"/>
  <c r="H92"/>
  <c r="H108"/>
  <c r="H106"/>
  <c r="H46"/>
  <c r="H60"/>
  <c r="K74"/>
  <c r="H61"/>
  <c r="H75"/>
  <c r="H76"/>
  <c r="H89"/>
  <c r="H104"/>
  <c r="H105"/>
  <c r="N9"/>
  <c r="N88" l="1"/>
  <c r="P88"/>
  <c r="K70"/>
  <c r="P70" s="1"/>
  <c r="O88"/>
  <c r="H88"/>
  <c r="C88"/>
  <c r="O70"/>
  <c r="N70"/>
  <c r="P56"/>
  <c r="O56"/>
  <c r="H56"/>
  <c r="M46"/>
  <c r="M104"/>
  <c r="N107"/>
  <c r="O102"/>
  <c r="O41"/>
  <c r="N66"/>
  <c r="C49"/>
  <c r="C45" s="1"/>
  <c r="H103"/>
  <c r="M105"/>
  <c r="M62"/>
  <c r="M92"/>
  <c r="N102"/>
  <c r="P27"/>
  <c r="C60"/>
  <c r="O49"/>
  <c r="C66"/>
  <c r="M71"/>
  <c r="P35"/>
  <c r="O60"/>
  <c r="O103"/>
  <c r="M76"/>
  <c r="O27"/>
  <c r="O35"/>
  <c r="N60"/>
  <c r="H49"/>
  <c r="H45" s="1"/>
  <c r="P74"/>
  <c r="M36"/>
  <c r="M9"/>
  <c r="P66"/>
  <c r="P17"/>
  <c r="N103"/>
  <c r="F7"/>
  <c r="M57"/>
  <c r="M32"/>
  <c r="P60"/>
  <c r="P42"/>
  <c r="C35"/>
  <c r="M89"/>
  <c r="C102"/>
  <c r="O74"/>
  <c r="C103"/>
  <c r="M84"/>
  <c r="M52"/>
  <c r="L7"/>
  <c r="G7"/>
  <c r="M37"/>
  <c r="C74"/>
  <c r="C70" s="1"/>
  <c r="C27"/>
  <c r="H17"/>
  <c r="O66"/>
  <c r="N74"/>
  <c r="C41"/>
  <c r="E7"/>
  <c r="P102"/>
  <c r="P103"/>
  <c r="N42"/>
  <c r="I7"/>
  <c r="H42"/>
  <c r="M42" s="1"/>
  <c r="J7"/>
  <c r="O17"/>
  <c r="N35"/>
  <c r="H35"/>
  <c r="M75"/>
  <c r="H74"/>
  <c r="H70" s="1"/>
  <c r="O107"/>
  <c r="M61"/>
  <c r="M108"/>
  <c r="M67"/>
  <c r="P41"/>
  <c r="H27"/>
  <c r="N27"/>
  <c r="M45" l="1"/>
  <c r="M88"/>
  <c r="M70"/>
  <c r="C56"/>
  <c r="M56" s="1"/>
  <c r="C31"/>
  <c r="M49"/>
  <c r="M103"/>
  <c r="M107"/>
  <c r="H8"/>
  <c r="M74"/>
  <c r="M60"/>
  <c r="M66"/>
  <c r="O7"/>
  <c r="M102"/>
  <c r="K7"/>
  <c r="P7" s="1"/>
  <c r="M35"/>
  <c r="M27"/>
  <c r="H41"/>
  <c r="H31" s="1"/>
  <c r="N41"/>
  <c r="M31" l="1"/>
  <c r="M41"/>
  <c r="H7"/>
  <c r="C17"/>
  <c r="N17"/>
  <c r="M17" l="1"/>
  <c r="C8"/>
  <c r="M8" s="1"/>
  <c r="I275" i="1" l="1"/>
  <c r="H277" l="1"/>
  <c r="H278"/>
  <c r="H279"/>
  <c r="H280"/>
  <c r="H281"/>
  <c r="H276"/>
  <c r="H300"/>
  <c r="H299"/>
  <c r="H180" l="1"/>
  <c r="H179"/>
  <c r="L55" l="1"/>
  <c r="K55"/>
  <c r="J55"/>
  <c r="I55"/>
  <c r="L62"/>
  <c r="K62"/>
  <c r="J62"/>
  <c r="I62"/>
  <c r="G62"/>
  <c r="L65"/>
  <c r="K65"/>
  <c r="J65"/>
  <c r="I65"/>
  <c r="H66"/>
  <c r="H63"/>
  <c r="H64"/>
  <c r="H57"/>
  <c r="H58"/>
  <c r="H59"/>
  <c r="H60"/>
  <c r="H61"/>
  <c r="H56"/>
  <c r="H69"/>
  <c r="H70"/>
  <c r="H71"/>
  <c r="L67"/>
  <c r="K67"/>
  <c r="J67"/>
  <c r="I67"/>
  <c r="H68"/>
  <c r="L129"/>
  <c r="K129"/>
  <c r="J129"/>
  <c r="I129"/>
  <c r="L127"/>
  <c r="K127"/>
  <c r="J127"/>
  <c r="I127"/>
  <c r="L123"/>
  <c r="L73"/>
  <c r="K73"/>
  <c r="J73"/>
  <c r="I73"/>
  <c r="H295"/>
  <c r="H296"/>
  <c r="H297"/>
  <c r="H294"/>
  <c r="K72" l="1"/>
  <c r="H65"/>
  <c r="H62"/>
  <c r="H55"/>
  <c r="L72"/>
  <c r="J72"/>
  <c r="I72"/>
  <c r="H257"/>
  <c r="H256"/>
  <c r="H255"/>
  <c r="H253"/>
  <c r="H251"/>
  <c r="H249"/>
  <c r="H248"/>
  <c r="H245"/>
  <c r="H231"/>
  <c r="H232"/>
  <c r="H233"/>
  <c r="H234"/>
  <c r="H235"/>
  <c r="H236"/>
  <c r="H237"/>
  <c r="H238"/>
  <c r="H239"/>
  <c r="H240"/>
  <c r="H242"/>
  <c r="H230"/>
  <c r="D194" l="1"/>
  <c r="D181" s="1"/>
  <c r="I194"/>
  <c r="I181" s="1"/>
  <c r="J189"/>
  <c r="H315"/>
  <c r="H314"/>
  <c r="L309"/>
  <c r="K309"/>
  <c r="J309"/>
  <c r="I309"/>
  <c r="L303"/>
  <c r="K303"/>
  <c r="J303"/>
  <c r="I303"/>
  <c r="G303"/>
  <c r="F303"/>
  <c r="H310"/>
  <c r="H311"/>
  <c r="H312"/>
  <c r="H304"/>
  <c r="H306"/>
  <c r="H308"/>
  <c r="H10"/>
  <c r="H11"/>
  <c r="H12"/>
  <c r="H13"/>
  <c r="H14"/>
  <c r="H15"/>
  <c r="H16"/>
  <c r="H17"/>
  <c r="H18"/>
  <c r="H19"/>
  <c r="H20"/>
  <c r="H21"/>
  <c r="H22"/>
  <c r="H67"/>
  <c r="L54"/>
  <c r="K54"/>
  <c r="J54"/>
  <c r="I54"/>
  <c r="L52"/>
  <c r="K52"/>
  <c r="J52"/>
  <c r="I52"/>
  <c r="L50"/>
  <c r="K50"/>
  <c r="J50"/>
  <c r="I50"/>
  <c r="L47"/>
  <c r="K47"/>
  <c r="J47"/>
  <c r="I47"/>
  <c r="C194" l="1"/>
  <c r="H194"/>
  <c r="M194" s="1"/>
  <c r="N194"/>
  <c r="J302"/>
  <c r="H309"/>
  <c r="H303"/>
  <c r="I302"/>
  <c r="L302"/>
  <c r="F302"/>
  <c r="G302"/>
  <c r="K302"/>
  <c r="H305"/>
  <c r="H54"/>
  <c r="L35" l="1"/>
  <c r="K35"/>
  <c r="J35"/>
  <c r="I35"/>
  <c r="L30"/>
  <c r="K30"/>
  <c r="J30"/>
  <c r="I30"/>
  <c r="H183" l="1"/>
  <c r="H184"/>
  <c r="H185"/>
  <c r="H186"/>
  <c r="H187"/>
  <c r="H189"/>
  <c r="H190"/>
  <c r="H191"/>
  <c r="H192"/>
  <c r="H193"/>
  <c r="H195"/>
  <c r="H196"/>
  <c r="H197"/>
  <c r="H198"/>
  <c r="H199"/>
  <c r="J182"/>
  <c r="J181" s="1"/>
  <c r="E182"/>
  <c r="E181" s="1"/>
  <c r="N9"/>
  <c r="O9"/>
  <c r="P9"/>
  <c r="N10"/>
  <c r="O10"/>
  <c r="P10"/>
  <c r="N11"/>
  <c r="O11"/>
  <c r="P11"/>
  <c r="N12"/>
  <c r="O12"/>
  <c r="P12"/>
  <c r="N13"/>
  <c r="O13"/>
  <c r="P13"/>
  <c r="N14"/>
  <c r="O14"/>
  <c r="P14"/>
  <c r="N15"/>
  <c r="O15"/>
  <c r="P15"/>
  <c r="N16"/>
  <c r="O16"/>
  <c r="P16"/>
  <c r="N17"/>
  <c r="O17"/>
  <c r="P17"/>
  <c r="N18"/>
  <c r="O18"/>
  <c r="P18"/>
  <c r="N19"/>
  <c r="O19"/>
  <c r="P19"/>
  <c r="N20"/>
  <c r="O20"/>
  <c r="P20"/>
  <c r="N21"/>
  <c r="O21"/>
  <c r="P21"/>
  <c r="N22"/>
  <c r="O22"/>
  <c r="P22"/>
  <c r="N25"/>
  <c r="O25"/>
  <c r="P25"/>
  <c r="N27"/>
  <c r="O27"/>
  <c r="P27"/>
  <c r="N29"/>
  <c r="O29"/>
  <c r="P29"/>
  <c r="N31"/>
  <c r="O31"/>
  <c r="P31"/>
  <c r="N32"/>
  <c r="O32"/>
  <c r="P32"/>
  <c r="N33"/>
  <c r="O33"/>
  <c r="P33"/>
  <c r="N34"/>
  <c r="O34"/>
  <c r="P34"/>
  <c r="N36"/>
  <c r="O36"/>
  <c r="P36"/>
  <c r="N37"/>
  <c r="O37"/>
  <c r="P37"/>
  <c r="N38"/>
  <c r="O38"/>
  <c r="P38"/>
  <c r="P40"/>
  <c r="N41"/>
  <c r="O41"/>
  <c r="P41"/>
  <c r="N42"/>
  <c r="O42"/>
  <c r="P42"/>
  <c r="O43"/>
  <c r="P43"/>
  <c r="P45"/>
  <c r="N46"/>
  <c r="O46"/>
  <c r="P46"/>
  <c r="N48"/>
  <c r="O48"/>
  <c r="P48"/>
  <c r="N49"/>
  <c r="O49"/>
  <c r="P49"/>
  <c r="N51"/>
  <c r="O51"/>
  <c r="P51"/>
  <c r="N53"/>
  <c r="O53"/>
  <c r="P53"/>
  <c r="N56"/>
  <c r="O56"/>
  <c r="P56"/>
  <c r="N57"/>
  <c r="O57"/>
  <c r="P57"/>
  <c r="N58"/>
  <c r="O58"/>
  <c r="P58"/>
  <c r="N59"/>
  <c r="O59"/>
  <c r="P59"/>
  <c r="N60"/>
  <c r="O60"/>
  <c r="P60"/>
  <c r="N61"/>
  <c r="O61"/>
  <c r="P61"/>
  <c r="N63"/>
  <c r="O63"/>
  <c r="P63"/>
  <c r="N64"/>
  <c r="O64"/>
  <c r="P64"/>
  <c r="N66"/>
  <c r="O66"/>
  <c r="P66"/>
  <c r="N68"/>
  <c r="O68"/>
  <c r="P68"/>
  <c r="N69"/>
  <c r="O69"/>
  <c r="P69"/>
  <c r="N70"/>
  <c r="O70"/>
  <c r="P70"/>
  <c r="N71"/>
  <c r="O71"/>
  <c r="P71"/>
  <c r="N74"/>
  <c r="O74"/>
  <c r="P74"/>
  <c r="N75"/>
  <c r="O75"/>
  <c r="P75"/>
  <c r="N76"/>
  <c r="O76"/>
  <c r="P76"/>
  <c r="N77"/>
  <c r="O77"/>
  <c r="P77"/>
  <c r="N78"/>
  <c r="O78"/>
  <c r="P78"/>
  <c r="N79"/>
  <c r="O79"/>
  <c r="P79"/>
  <c r="N80"/>
  <c r="O80"/>
  <c r="P80"/>
  <c r="N83"/>
  <c r="O83"/>
  <c r="P83"/>
  <c r="N84"/>
  <c r="O84"/>
  <c r="P84"/>
  <c r="N85"/>
  <c r="O85"/>
  <c r="P85"/>
  <c r="N86"/>
  <c r="O86"/>
  <c r="P86"/>
  <c r="N87"/>
  <c r="O87"/>
  <c r="P87"/>
  <c r="N88"/>
  <c r="O88"/>
  <c r="P88"/>
  <c r="N89"/>
  <c r="O89"/>
  <c r="P89"/>
  <c r="N91"/>
  <c r="O91"/>
  <c r="P91"/>
  <c r="N92"/>
  <c r="O92"/>
  <c r="P92"/>
  <c r="N93"/>
  <c r="O93"/>
  <c r="P93"/>
  <c r="N95"/>
  <c r="O95"/>
  <c r="P95"/>
  <c r="N96"/>
  <c r="O96"/>
  <c r="P96"/>
  <c r="N97"/>
  <c r="O97"/>
  <c r="P97"/>
  <c r="N98"/>
  <c r="O98"/>
  <c r="P98"/>
  <c r="N99"/>
  <c r="O99"/>
  <c r="P99"/>
  <c r="N100"/>
  <c r="O100"/>
  <c r="P100"/>
  <c r="N104"/>
  <c r="O104"/>
  <c r="P104"/>
  <c r="N105"/>
  <c r="O105"/>
  <c r="P105"/>
  <c r="N106"/>
  <c r="O106"/>
  <c r="P106"/>
  <c r="N107"/>
  <c r="O107"/>
  <c r="P107"/>
  <c r="N108"/>
  <c r="O108"/>
  <c r="P108"/>
  <c r="N109"/>
  <c r="O109"/>
  <c r="P109"/>
  <c r="N110"/>
  <c r="O110"/>
  <c r="P110"/>
  <c r="N111"/>
  <c r="O111"/>
  <c r="P111"/>
  <c r="N112"/>
  <c r="O112"/>
  <c r="P112"/>
  <c r="N113"/>
  <c r="O113"/>
  <c r="P113"/>
  <c r="N114"/>
  <c r="O114"/>
  <c r="P114"/>
  <c r="N118"/>
  <c r="O118"/>
  <c r="P118"/>
  <c r="N119"/>
  <c r="O119"/>
  <c r="P119"/>
  <c r="N120"/>
  <c r="O120"/>
  <c r="P120"/>
  <c r="N124"/>
  <c r="O124"/>
  <c r="P124"/>
  <c r="N125"/>
  <c r="O125"/>
  <c r="P125"/>
  <c r="N128"/>
  <c r="O128"/>
  <c r="P128"/>
  <c r="N130"/>
  <c r="O130"/>
  <c r="P130"/>
  <c r="N131"/>
  <c r="O131"/>
  <c r="P131"/>
  <c r="N132"/>
  <c r="O132"/>
  <c r="P132"/>
  <c r="N135"/>
  <c r="O135"/>
  <c r="P135"/>
  <c r="N136"/>
  <c r="O136"/>
  <c r="P136"/>
  <c r="N137"/>
  <c r="O137"/>
  <c r="P137"/>
  <c r="N138"/>
  <c r="O138"/>
  <c r="P138"/>
  <c r="N139"/>
  <c r="O139"/>
  <c r="P139"/>
  <c r="N140"/>
  <c r="O140"/>
  <c r="P140"/>
  <c r="N142"/>
  <c r="O142"/>
  <c r="P142"/>
  <c r="N143"/>
  <c r="O143"/>
  <c r="P143"/>
  <c r="N144"/>
  <c r="O144"/>
  <c r="P144"/>
  <c r="N145"/>
  <c r="O145"/>
  <c r="P145"/>
  <c r="N147"/>
  <c r="O147"/>
  <c r="P147"/>
  <c r="N148"/>
  <c r="O148"/>
  <c r="P148"/>
  <c r="N149"/>
  <c r="O149"/>
  <c r="P149"/>
  <c r="N150"/>
  <c r="O150"/>
  <c r="P150"/>
  <c r="N151"/>
  <c r="O151"/>
  <c r="P151"/>
  <c r="N152"/>
  <c r="O152"/>
  <c r="P152"/>
  <c r="N153"/>
  <c r="O153"/>
  <c r="P153"/>
  <c r="N154"/>
  <c r="O154"/>
  <c r="P154"/>
  <c r="N155"/>
  <c r="O155"/>
  <c r="P155"/>
  <c r="N157"/>
  <c r="O157"/>
  <c r="P157"/>
  <c r="N158"/>
  <c r="O158"/>
  <c r="P158"/>
  <c r="N159"/>
  <c r="O159"/>
  <c r="P159"/>
  <c r="N160"/>
  <c r="O160"/>
  <c r="P160"/>
  <c r="N161"/>
  <c r="O161"/>
  <c r="P161"/>
  <c r="N162"/>
  <c r="O162"/>
  <c r="P162"/>
  <c r="N163"/>
  <c r="O163"/>
  <c r="P163"/>
  <c r="N164"/>
  <c r="O164"/>
  <c r="P164"/>
  <c r="N165"/>
  <c r="O165"/>
  <c r="P165"/>
  <c r="N166"/>
  <c r="O166"/>
  <c r="P166"/>
  <c r="N168"/>
  <c r="O168"/>
  <c r="P168"/>
  <c r="N169"/>
  <c r="O169"/>
  <c r="P169"/>
  <c r="N170"/>
  <c r="O170"/>
  <c r="P170"/>
  <c r="N171"/>
  <c r="O171"/>
  <c r="P171"/>
  <c r="N172"/>
  <c r="O172"/>
  <c r="P172"/>
  <c r="N174"/>
  <c r="O174"/>
  <c r="P174"/>
  <c r="N176"/>
  <c r="O176"/>
  <c r="P176"/>
  <c r="N177"/>
  <c r="O177"/>
  <c r="P177"/>
  <c r="N179"/>
  <c r="O179"/>
  <c r="P179"/>
  <c r="N180"/>
  <c r="O180"/>
  <c r="P180"/>
  <c r="N182"/>
  <c r="P182"/>
  <c r="N183"/>
  <c r="O183"/>
  <c r="P183"/>
  <c r="N184"/>
  <c r="O184"/>
  <c r="P184"/>
  <c r="N185"/>
  <c r="O185"/>
  <c r="P185"/>
  <c r="N186"/>
  <c r="O186"/>
  <c r="P186"/>
  <c r="N187"/>
  <c r="O187"/>
  <c r="P187"/>
  <c r="N189"/>
  <c r="O189"/>
  <c r="P189"/>
  <c r="N190"/>
  <c r="O190"/>
  <c r="P190"/>
  <c r="N191"/>
  <c r="O191"/>
  <c r="P191"/>
  <c r="N192"/>
  <c r="O192"/>
  <c r="P192"/>
  <c r="N193"/>
  <c r="O193"/>
  <c r="P193"/>
  <c r="N195"/>
  <c r="O195"/>
  <c r="P195"/>
  <c r="N196"/>
  <c r="O196"/>
  <c r="P196"/>
  <c r="N197"/>
  <c r="O197"/>
  <c r="P197"/>
  <c r="N198"/>
  <c r="O198"/>
  <c r="P198"/>
  <c r="N199"/>
  <c r="O199"/>
  <c r="P199"/>
  <c r="N201"/>
  <c r="O201"/>
  <c r="P201"/>
  <c r="N203"/>
  <c r="O203"/>
  <c r="P203"/>
  <c r="N204"/>
  <c r="O204"/>
  <c r="P204"/>
  <c r="N205"/>
  <c r="O205"/>
  <c r="P205"/>
  <c r="N206"/>
  <c r="O206"/>
  <c r="P206"/>
  <c r="N207"/>
  <c r="O207"/>
  <c r="P207"/>
  <c r="N208"/>
  <c r="O208"/>
  <c r="P208"/>
  <c r="N212"/>
  <c r="O212"/>
  <c r="P212"/>
  <c r="N213"/>
  <c r="O213"/>
  <c r="P213"/>
  <c r="N214"/>
  <c r="O214"/>
  <c r="P214"/>
  <c r="N215"/>
  <c r="O215"/>
  <c r="P215"/>
  <c r="N216"/>
  <c r="O216"/>
  <c r="P216"/>
  <c r="N219"/>
  <c r="O219"/>
  <c r="P219"/>
  <c r="N221"/>
  <c r="O221"/>
  <c r="P221"/>
  <c r="N222"/>
  <c r="O222"/>
  <c r="P222"/>
  <c r="N223"/>
  <c r="O223"/>
  <c r="P223"/>
  <c r="N225"/>
  <c r="O225"/>
  <c r="P225"/>
  <c r="N226"/>
  <c r="O226"/>
  <c r="P226"/>
  <c r="N227"/>
  <c r="O227"/>
  <c r="P227"/>
  <c r="N230"/>
  <c r="O230"/>
  <c r="P230"/>
  <c r="N231"/>
  <c r="O231"/>
  <c r="P231"/>
  <c r="N232"/>
  <c r="O232"/>
  <c r="P232"/>
  <c r="N233"/>
  <c r="O233"/>
  <c r="P233"/>
  <c r="N234"/>
  <c r="O234"/>
  <c r="P234"/>
  <c r="N235"/>
  <c r="O235"/>
  <c r="P235"/>
  <c r="N236"/>
  <c r="O236"/>
  <c r="P236"/>
  <c r="N237"/>
  <c r="O237"/>
  <c r="P237"/>
  <c r="N238"/>
  <c r="O238"/>
  <c r="P238"/>
  <c r="N239"/>
  <c r="O239"/>
  <c r="P239"/>
  <c r="N240"/>
  <c r="O240"/>
  <c r="P240"/>
  <c r="N242"/>
  <c r="O242"/>
  <c r="P242"/>
  <c r="N245"/>
  <c r="O245"/>
  <c r="P245"/>
  <c r="N248"/>
  <c r="O248"/>
  <c r="P248"/>
  <c r="N249"/>
  <c r="O249"/>
  <c r="P249"/>
  <c r="N251"/>
  <c r="O251"/>
  <c r="P251"/>
  <c r="N253"/>
  <c r="O253"/>
  <c r="P253"/>
  <c r="N255"/>
  <c r="O255"/>
  <c r="P255"/>
  <c r="N256"/>
  <c r="O256"/>
  <c r="P256"/>
  <c r="N257"/>
  <c r="O257"/>
  <c r="P257"/>
  <c r="N260"/>
  <c r="O260"/>
  <c r="P260"/>
  <c r="N261"/>
  <c r="O261"/>
  <c r="P261"/>
  <c r="N262"/>
  <c r="O262"/>
  <c r="P262"/>
  <c r="N263"/>
  <c r="O263"/>
  <c r="P263"/>
  <c r="N264"/>
  <c r="O264"/>
  <c r="P264"/>
  <c r="N265"/>
  <c r="O265"/>
  <c r="P265"/>
  <c r="N266"/>
  <c r="O266"/>
  <c r="P266"/>
  <c r="N269"/>
  <c r="O269"/>
  <c r="P269"/>
  <c r="N270"/>
  <c r="O270"/>
  <c r="P270"/>
  <c r="N271"/>
  <c r="O271"/>
  <c r="P271"/>
  <c r="N272"/>
  <c r="O272"/>
  <c r="P272"/>
  <c r="N274"/>
  <c r="O274"/>
  <c r="P274"/>
  <c r="N276"/>
  <c r="O276"/>
  <c r="P276"/>
  <c r="N277"/>
  <c r="O277"/>
  <c r="P277"/>
  <c r="N278"/>
  <c r="O278"/>
  <c r="P278"/>
  <c r="N279"/>
  <c r="O279"/>
  <c r="P279"/>
  <c r="N280"/>
  <c r="O280"/>
  <c r="P280"/>
  <c r="N281"/>
  <c r="O281"/>
  <c r="P281"/>
  <c r="N283"/>
  <c r="O283"/>
  <c r="P283"/>
  <c r="N284"/>
  <c r="O284"/>
  <c r="P284"/>
  <c r="N285"/>
  <c r="O285"/>
  <c r="P285"/>
  <c r="N286"/>
  <c r="O286"/>
  <c r="P286"/>
  <c r="N287"/>
  <c r="O287"/>
  <c r="P287"/>
  <c r="N288"/>
  <c r="O288"/>
  <c r="P288"/>
  <c r="N289"/>
  <c r="O289"/>
  <c r="P289"/>
  <c r="N290"/>
  <c r="O290"/>
  <c r="P290"/>
  <c r="N291"/>
  <c r="O291"/>
  <c r="P291"/>
  <c r="N292"/>
  <c r="O292"/>
  <c r="P292"/>
  <c r="N294"/>
  <c r="O294"/>
  <c r="P294"/>
  <c r="N295"/>
  <c r="O295"/>
  <c r="P295"/>
  <c r="N296"/>
  <c r="O296"/>
  <c r="P296"/>
  <c r="N297"/>
  <c r="O297"/>
  <c r="P297"/>
  <c r="N299"/>
  <c r="O299"/>
  <c r="P299"/>
  <c r="N300"/>
  <c r="O300"/>
  <c r="P300"/>
  <c r="P303"/>
  <c r="N304"/>
  <c r="O304"/>
  <c r="P304"/>
  <c r="P305"/>
  <c r="N306"/>
  <c r="O306"/>
  <c r="P306"/>
  <c r="N308"/>
  <c r="O308"/>
  <c r="P308"/>
  <c r="N310"/>
  <c r="O310"/>
  <c r="P310"/>
  <c r="N311"/>
  <c r="O311"/>
  <c r="P311"/>
  <c r="N312"/>
  <c r="O312"/>
  <c r="P312"/>
  <c r="N314"/>
  <c r="O314"/>
  <c r="P314"/>
  <c r="N315"/>
  <c r="O315"/>
  <c r="P315"/>
  <c r="N318"/>
  <c r="O318"/>
  <c r="P318"/>
  <c r="N319"/>
  <c r="O319"/>
  <c r="P319"/>
  <c r="N320"/>
  <c r="O320"/>
  <c r="P320"/>
  <c r="N322"/>
  <c r="O322"/>
  <c r="P322"/>
  <c r="N323"/>
  <c r="O323"/>
  <c r="P323"/>
  <c r="N325"/>
  <c r="O325"/>
  <c r="P325"/>
  <c r="N326"/>
  <c r="O326"/>
  <c r="P326"/>
  <c r="N327"/>
  <c r="O327"/>
  <c r="P327"/>
  <c r="N328"/>
  <c r="O328"/>
  <c r="P328"/>
  <c r="O182" l="1"/>
  <c r="H182"/>
  <c r="L141"/>
  <c r="K141"/>
  <c r="J141"/>
  <c r="I141"/>
  <c r="E141"/>
  <c r="F141"/>
  <c r="G141"/>
  <c r="D141"/>
  <c r="H176"/>
  <c r="H177"/>
  <c r="L175"/>
  <c r="K175"/>
  <c r="J175"/>
  <c r="I175"/>
  <c r="D175"/>
  <c r="J173"/>
  <c r="K173"/>
  <c r="L173"/>
  <c r="I173"/>
  <c r="H174"/>
  <c r="N175" l="1"/>
  <c r="O141"/>
  <c r="H173"/>
  <c r="P141"/>
  <c r="N141"/>
  <c r="I134"/>
  <c r="H175"/>
  <c r="L167"/>
  <c r="L156" s="1"/>
  <c r="K167"/>
  <c r="K156" s="1"/>
  <c r="J167"/>
  <c r="J156" s="1"/>
  <c r="I167"/>
  <c r="I156" s="1"/>
  <c r="E167"/>
  <c r="F167"/>
  <c r="G167"/>
  <c r="D167"/>
  <c r="H172"/>
  <c r="H171"/>
  <c r="H170"/>
  <c r="H169"/>
  <c r="H168"/>
  <c r="H166"/>
  <c r="H165"/>
  <c r="M164"/>
  <c r="H163"/>
  <c r="M162"/>
  <c r="H161"/>
  <c r="H160"/>
  <c r="H159"/>
  <c r="H158"/>
  <c r="H157"/>
  <c r="H148"/>
  <c r="H149"/>
  <c r="H150"/>
  <c r="H151"/>
  <c r="H152"/>
  <c r="H153"/>
  <c r="H154"/>
  <c r="H155"/>
  <c r="H147"/>
  <c r="H135"/>
  <c r="H136"/>
  <c r="H137"/>
  <c r="H138"/>
  <c r="H139"/>
  <c r="H140"/>
  <c r="H141"/>
  <c r="H142"/>
  <c r="H143"/>
  <c r="H144"/>
  <c r="H145"/>
  <c r="O305"/>
  <c r="N305"/>
  <c r="C306"/>
  <c r="M306" s="1"/>
  <c r="C304"/>
  <c r="M304" s="1"/>
  <c r="E303"/>
  <c r="D303"/>
  <c r="N303" s="1"/>
  <c r="H270"/>
  <c r="H271"/>
  <c r="H272"/>
  <c r="H274"/>
  <c r="H269"/>
  <c r="O40"/>
  <c r="E45"/>
  <c r="O45" s="1"/>
  <c r="D45"/>
  <c r="N45" s="1"/>
  <c r="C46"/>
  <c r="M46" s="1"/>
  <c r="C41"/>
  <c r="M41" s="1"/>
  <c r="C42"/>
  <c r="M42" s="1"/>
  <c r="N43"/>
  <c r="H216"/>
  <c r="H219"/>
  <c r="H212"/>
  <c r="H213"/>
  <c r="H214"/>
  <c r="H215"/>
  <c r="N40" l="1"/>
  <c r="C43"/>
  <c r="M43" s="1"/>
  <c r="E302"/>
  <c r="O303"/>
  <c r="H167"/>
  <c r="N167"/>
  <c r="P167"/>
  <c r="O167"/>
  <c r="E39"/>
  <c r="O39" s="1"/>
  <c r="D302"/>
  <c r="D39" l="1"/>
  <c r="N39" s="1"/>
  <c r="L202"/>
  <c r="K202"/>
  <c r="J202"/>
  <c r="I202"/>
  <c r="H208"/>
  <c r="H207"/>
  <c r="H206"/>
  <c r="H205"/>
  <c r="H204"/>
  <c r="H203"/>
  <c r="H202" l="1"/>
  <c r="H328"/>
  <c r="H327"/>
  <c r="H326"/>
  <c r="H325"/>
  <c r="H320"/>
  <c r="H319"/>
  <c r="H318"/>
  <c r="H266"/>
  <c r="H265"/>
  <c r="H264"/>
  <c r="H263"/>
  <c r="H262"/>
  <c r="H261"/>
  <c r="H260"/>
  <c r="H292"/>
  <c r="H291"/>
  <c r="H290"/>
  <c r="H289"/>
  <c r="H288"/>
  <c r="H287"/>
  <c r="H286"/>
  <c r="H285"/>
  <c r="H284"/>
  <c r="H283"/>
  <c r="E28"/>
  <c r="J28"/>
  <c r="K28"/>
  <c r="L28"/>
  <c r="I28"/>
  <c r="J26"/>
  <c r="K26"/>
  <c r="L26"/>
  <c r="I26"/>
  <c r="J24"/>
  <c r="I24"/>
  <c r="K24"/>
  <c r="L24"/>
  <c r="H27"/>
  <c r="H29"/>
  <c r="H30"/>
  <c r="H31"/>
  <c r="H32"/>
  <c r="H33"/>
  <c r="H34"/>
  <c r="H35"/>
  <c r="H36"/>
  <c r="H37"/>
  <c r="H38"/>
  <c r="H39"/>
  <c r="H45"/>
  <c r="H47"/>
  <c r="H48"/>
  <c r="H49"/>
  <c r="H50"/>
  <c r="H51"/>
  <c r="H52"/>
  <c r="H53"/>
  <c r="C325"/>
  <c r="C326"/>
  <c r="C327"/>
  <c r="C328"/>
  <c r="E321"/>
  <c r="F321"/>
  <c r="G321"/>
  <c r="H321"/>
  <c r="I321"/>
  <c r="J321"/>
  <c r="K321"/>
  <c r="L321"/>
  <c r="D321"/>
  <c r="L317"/>
  <c r="K317"/>
  <c r="J317"/>
  <c r="I317"/>
  <c r="E317"/>
  <c r="F317"/>
  <c r="G317"/>
  <c r="D317"/>
  <c r="C318"/>
  <c r="C319"/>
  <c r="C320"/>
  <c r="C322"/>
  <c r="M322" s="1"/>
  <c r="C323"/>
  <c r="M323" s="1"/>
  <c r="L313"/>
  <c r="L301" s="1"/>
  <c r="K313"/>
  <c r="J313"/>
  <c r="I313"/>
  <c r="E313"/>
  <c r="F313"/>
  <c r="G313"/>
  <c r="D313"/>
  <c r="D309"/>
  <c r="N309" s="1"/>
  <c r="E309"/>
  <c r="O309" s="1"/>
  <c r="F309"/>
  <c r="P309" s="1"/>
  <c r="G309"/>
  <c r="N302"/>
  <c r="C303"/>
  <c r="M303" s="1"/>
  <c r="C305"/>
  <c r="M305" s="1"/>
  <c r="C308"/>
  <c r="M308" s="1"/>
  <c r="C310"/>
  <c r="M310" s="1"/>
  <c r="C311"/>
  <c r="M311" s="1"/>
  <c r="C312"/>
  <c r="M312" s="1"/>
  <c r="C314"/>
  <c r="M314" s="1"/>
  <c r="C315"/>
  <c r="M315" s="1"/>
  <c r="L298"/>
  <c r="K298"/>
  <c r="J298"/>
  <c r="I298"/>
  <c r="E298"/>
  <c r="F298"/>
  <c r="G298"/>
  <c r="D298"/>
  <c r="C299"/>
  <c r="M299" s="1"/>
  <c r="C300"/>
  <c r="M300" s="1"/>
  <c r="L293"/>
  <c r="K293"/>
  <c r="J293"/>
  <c r="I293"/>
  <c r="E293"/>
  <c r="F293"/>
  <c r="G293"/>
  <c r="C294"/>
  <c r="M294" s="1"/>
  <c r="C295"/>
  <c r="M295" s="1"/>
  <c r="C296"/>
  <c r="M296" s="1"/>
  <c r="C297"/>
  <c r="M297" s="1"/>
  <c r="D293"/>
  <c r="L282"/>
  <c r="K282"/>
  <c r="J282"/>
  <c r="I282"/>
  <c r="E282"/>
  <c r="F282"/>
  <c r="G282"/>
  <c r="D282"/>
  <c r="C283"/>
  <c r="C284"/>
  <c r="C285"/>
  <c r="C286"/>
  <c r="C287"/>
  <c r="C288"/>
  <c r="C289"/>
  <c r="C290"/>
  <c r="C291"/>
  <c r="C292"/>
  <c r="L275"/>
  <c r="K275"/>
  <c r="J275"/>
  <c r="E275"/>
  <c r="F275"/>
  <c r="G275"/>
  <c r="D275"/>
  <c r="L268"/>
  <c r="K268"/>
  <c r="J268"/>
  <c r="I268"/>
  <c r="E268"/>
  <c r="F268"/>
  <c r="G268"/>
  <c r="C269"/>
  <c r="M269" s="1"/>
  <c r="C270"/>
  <c r="M270" s="1"/>
  <c r="C271"/>
  <c r="M271" s="1"/>
  <c r="C272"/>
  <c r="M272" s="1"/>
  <c r="C274"/>
  <c r="M274" s="1"/>
  <c r="C276"/>
  <c r="M276" s="1"/>
  <c r="C277"/>
  <c r="M277" s="1"/>
  <c r="C278"/>
  <c r="M278" s="1"/>
  <c r="C279"/>
  <c r="M279" s="1"/>
  <c r="C280"/>
  <c r="M280" s="1"/>
  <c r="C281"/>
  <c r="M281" s="1"/>
  <c r="G267" l="1"/>
  <c r="D316"/>
  <c r="P324"/>
  <c r="L267"/>
  <c r="O324"/>
  <c r="E267"/>
  <c r="I23"/>
  <c r="P302"/>
  <c r="O321"/>
  <c r="P268"/>
  <c r="O268"/>
  <c r="O275"/>
  <c r="O298"/>
  <c r="N268"/>
  <c r="J301"/>
  <c r="O302"/>
  <c r="I316"/>
  <c r="N317"/>
  <c r="O282"/>
  <c r="O293"/>
  <c r="O313"/>
  <c r="N321"/>
  <c r="M284"/>
  <c r="M288"/>
  <c r="M292"/>
  <c r="M318"/>
  <c r="M326"/>
  <c r="N282"/>
  <c r="N293"/>
  <c r="P298"/>
  <c r="N313"/>
  <c r="M283"/>
  <c r="M287"/>
  <c r="M291"/>
  <c r="M325"/>
  <c r="K316"/>
  <c r="P317"/>
  <c r="P321"/>
  <c r="L23"/>
  <c r="M286"/>
  <c r="M290"/>
  <c r="M320"/>
  <c r="M328"/>
  <c r="P275"/>
  <c r="N275"/>
  <c r="P282"/>
  <c r="P293"/>
  <c r="N298"/>
  <c r="P313"/>
  <c r="O317"/>
  <c r="N324"/>
  <c r="O28"/>
  <c r="M285"/>
  <c r="M289"/>
  <c r="M319"/>
  <c r="M327"/>
  <c r="J23"/>
  <c r="H324"/>
  <c r="K23"/>
  <c r="H28"/>
  <c r="H26"/>
  <c r="H25"/>
  <c r="C324"/>
  <c r="E316"/>
  <c r="G316"/>
  <c r="J316"/>
  <c r="F316"/>
  <c r="L316"/>
  <c r="J267"/>
  <c r="H317"/>
  <c r="C317"/>
  <c r="C321"/>
  <c r="M321" s="1"/>
  <c r="K301"/>
  <c r="I301"/>
  <c r="E301"/>
  <c r="F267"/>
  <c r="D301"/>
  <c r="H313"/>
  <c r="G301"/>
  <c r="C302"/>
  <c r="F301"/>
  <c r="C309"/>
  <c r="M309" s="1"/>
  <c r="C313"/>
  <c r="H302"/>
  <c r="K267"/>
  <c r="D267"/>
  <c r="H298"/>
  <c r="C298"/>
  <c r="H293"/>
  <c r="C293"/>
  <c r="C282"/>
  <c r="H282"/>
  <c r="H268"/>
  <c r="C275"/>
  <c r="H275"/>
  <c r="I267"/>
  <c r="C268"/>
  <c r="L259"/>
  <c r="K259"/>
  <c r="J259"/>
  <c r="I259"/>
  <c r="E259"/>
  <c r="F259"/>
  <c r="G259"/>
  <c r="D259"/>
  <c r="C260"/>
  <c r="M260" s="1"/>
  <c r="C261"/>
  <c r="M261" s="1"/>
  <c r="C262"/>
  <c r="M262" s="1"/>
  <c r="C263"/>
  <c r="M263" s="1"/>
  <c r="C264"/>
  <c r="M264" s="1"/>
  <c r="C265"/>
  <c r="M265" s="1"/>
  <c r="C266"/>
  <c r="M266" s="1"/>
  <c r="L252"/>
  <c r="K252"/>
  <c r="J252"/>
  <c r="I252"/>
  <c r="E252"/>
  <c r="F252"/>
  <c r="G252"/>
  <c r="D252"/>
  <c r="L250"/>
  <c r="K250"/>
  <c r="J250"/>
  <c r="I250"/>
  <c r="E250"/>
  <c r="F250"/>
  <c r="G250"/>
  <c r="D250"/>
  <c r="L247"/>
  <c r="K247"/>
  <c r="J247"/>
  <c r="I247"/>
  <c r="G247"/>
  <c r="E247"/>
  <c r="F247"/>
  <c r="D247"/>
  <c r="C230"/>
  <c r="M230" s="1"/>
  <c r="C231"/>
  <c r="M231" s="1"/>
  <c r="C232"/>
  <c r="M232" s="1"/>
  <c r="C233"/>
  <c r="M233" s="1"/>
  <c r="C234"/>
  <c r="M234" s="1"/>
  <c r="C235"/>
  <c r="M235" s="1"/>
  <c r="C236"/>
  <c r="M236" s="1"/>
  <c r="C237"/>
  <c r="M237" s="1"/>
  <c r="C238"/>
  <c r="M238" s="1"/>
  <c r="C239"/>
  <c r="M239" s="1"/>
  <c r="C240"/>
  <c r="M240" s="1"/>
  <c r="C242"/>
  <c r="M242" s="1"/>
  <c r="C245"/>
  <c r="M245" s="1"/>
  <c r="C248"/>
  <c r="M248" s="1"/>
  <c r="C249"/>
  <c r="M249" s="1"/>
  <c r="C251"/>
  <c r="M251" s="1"/>
  <c r="C253"/>
  <c r="M253" s="1"/>
  <c r="C255"/>
  <c r="M255" s="1"/>
  <c r="C256"/>
  <c r="M256" s="1"/>
  <c r="C257"/>
  <c r="M257" s="1"/>
  <c r="L224"/>
  <c r="K224"/>
  <c r="J224"/>
  <c r="I224"/>
  <c r="E224"/>
  <c r="F224"/>
  <c r="G224"/>
  <c r="D224"/>
  <c r="C226"/>
  <c r="M226" s="1"/>
  <c r="C227"/>
  <c r="M227" s="1"/>
  <c r="C225"/>
  <c r="M225" s="1"/>
  <c r="L220"/>
  <c r="K220"/>
  <c r="J220"/>
  <c r="I220"/>
  <c r="E220"/>
  <c r="F220"/>
  <c r="G220"/>
  <c r="D220"/>
  <c r="C222"/>
  <c r="M222" s="1"/>
  <c r="C223"/>
  <c r="M223" s="1"/>
  <c r="C221"/>
  <c r="M221" s="1"/>
  <c r="C212"/>
  <c r="M212" s="1"/>
  <c r="C213"/>
  <c r="M213" s="1"/>
  <c r="C214"/>
  <c r="M214" s="1"/>
  <c r="C215"/>
  <c r="M215" s="1"/>
  <c r="C216"/>
  <c r="M216" s="1"/>
  <c r="C219"/>
  <c r="M219" s="1"/>
  <c r="C204"/>
  <c r="M204" s="1"/>
  <c r="C205"/>
  <c r="M205" s="1"/>
  <c r="C206"/>
  <c r="M206" s="1"/>
  <c r="C207"/>
  <c r="M207" s="1"/>
  <c r="C208"/>
  <c r="M208" s="1"/>
  <c r="C203"/>
  <c r="M203" s="1"/>
  <c r="F202"/>
  <c r="P202" s="1"/>
  <c r="G202"/>
  <c r="E202"/>
  <c r="O202" s="1"/>
  <c r="D202"/>
  <c r="N202" s="1"/>
  <c r="L200"/>
  <c r="K200"/>
  <c r="J200"/>
  <c r="I200"/>
  <c r="C201"/>
  <c r="M201" s="1"/>
  <c r="E200"/>
  <c r="F200"/>
  <c r="G200"/>
  <c r="D200"/>
  <c r="C183"/>
  <c r="M183" s="1"/>
  <c r="C184"/>
  <c r="M184" s="1"/>
  <c r="C185"/>
  <c r="M185" s="1"/>
  <c r="C186"/>
  <c r="M186" s="1"/>
  <c r="C187"/>
  <c r="M187" s="1"/>
  <c r="C189"/>
  <c r="M189" s="1"/>
  <c r="C190"/>
  <c r="M190" s="1"/>
  <c r="C191"/>
  <c r="M191" s="1"/>
  <c r="C192"/>
  <c r="M192" s="1"/>
  <c r="C193"/>
  <c r="M193" s="1"/>
  <c r="C195"/>
  <c r="M195" s="1"/>
  <c r="C196"/>
  <c r="M196" s="1"/>
  <c r="C197"/>
  <c r="M197" s="1"/>
  <c r="C198"/>
  <c r="M198" s="1"/>
  <c r="C199"/>
  <c r="M199" s="1"/>
  <c r="C182"/>
  <c r="M182" s="1"/>
  <c r="C180"/>
  <c r="M180" s="1"/>
  <c r="C179"/>
  <c r="M179" s="1"/>
  <c r="L178"/>
  <c r="K178"/>
  <c r="J178"/>
  <c r="I178"/>
  <c r="E178"/>
  <c r="F178"/>
  <c r="G178"/>
  <c r="D178"/>
  <c r="E175"/>
  <c r="O175" s="1"/>
  <c r="F175"/>
  <c r="P175" s="1"/>
  <c r="G175"/>
  <c r="C177"/>
  <c r="M177" s="1"/>
  <c r="C176"/>
  <c r="M176" s="1"/>
  <c r="G173"/>
  <c r="E173"/>
  <c r="O173" s="1"/>
  <c r="F173"/>
  <c r="P173" s="1"/>
  <c r="D173"/>
  <c r="N173" s="1"/>
  <c r="C174"/>
  <c r="M174" s="1"/>
  <c r="I146"/>
  <c r="E156"/>
  <c r="F156"/>
  <c r="G156"/>
  <c r="D156"/>
  <c r="C166"/>
  <c r="M166" s="1"/>
  <c r="C167"/>
  <c r="M167" s="1"/>
  <c r="C168"/>
  <c r="M168" s="1"/>
  <c r="C169"/>
  <c r="M169" s="1"/>
  <c r="C170"/>
  <c r="M170" s="1"/>
  <c r="C171"/>
  <c r="M171" s="1"/>
  <c r="C172"/>
  <c r="M172" s="1"/>
  <c r="C165"/>
  <c r="M165" s="1"/>
  <c r="C161"/>
  <c r="M161" s="1"/>
  <c r="C158"/>
  <c r="M158" s="1"/>
  <c r="C159"/>
  <c r="M159" s="1"/>
  <c r="C160"/>
  <c r="M160" s="1"/>
  <c r="C157"/>
  <c r="M157" s="1"/>
  <c r="L146"/>
  <c r="K146"/>
  <c r="J146"/>
  <c r="E146"/>
  <c r="F146"/>
  <c r="G146"/>
  <c r="C151"/>
  <c r="M151" s="1"/>
  <c r="C152"/>
  <c r="M152" s="1"/>
  <c r="C153"/>
  <c r="M153" s="1"/>
  <c r="C154"/>
  <c r="M154" s="1"/>
  <c r="C155"/>
  <c r="M155" s="1"/>
  <c r="C148"/>
  <c r="M148" s="1"/>
  <c r="C149"/>
  <c r="M149" s="1"/>
  <c r="C150"/>
  <c r="M150" s="1"/>
  <c r="C147"/>
  <c r="M147" s="1"/>
  <c r="L134"/>
  <c r="K134"/>
  <c r="J134"/>
  <c r="E134"/>
  <c r="F134"/>
  <c r="G134"/>
  <c r="D134"/>
  <c r="N134" s="1"/>
  <c r="C144"/>
  <c r="M144" s="1"/>
  <c r="C145"/>
  <c r="M145" s="1"/>
  <c r="C140"/>
  <c r="M140" s="1"/>
  <c r="C141"/>
  <c r="M141" s="1"/>
  <c r="C142"/>
  <c r="M142" s="1"/>
  <c r="C143"/>
  <c r="M143" s="1"/>
  <c r="C136"/>
  <c r="M136" s="1"/>
  <c r="C137"/>
  <c r="M137" s="1"/>
  <c r="C138"/>
  <c r="M138" s="1"/>
  <c r="C139"/>
  <c r="M139" s="1"/>
  <c r="C135"/>
  <c r="M135" s="1"/>
  <c r="C112"/>
  <c r="E129"/>
  <c r="O129" s="1"/>
  <c r="F129"/>
  <c r="P129" s="1"/>
  <c r="G129"/>
  <c r="D129"/>
  <c r="N129" s="1"/>
  <c r="E127"/>
  <c r="O127" s="1"/>
  <c r="F127"/>
  <c r="P127" s="1"/>
  <c r="G127"/>
  <c r="D127"/>
  <c r="N127" s="1"/>
  <c r="O123"/>
  <c r="P123"/>
  <c r="N123"/>
  <c r="O94"/>
  <c r="P94"/>
  <c r="N94"/>
  <c r="E73"/>
  <c r="O73" s="1"/>
  <c r="F73"/>
  <c r="P73" s="1"/>
  <c r="G73"/>
  <c r="D73"/>
  <c r="N73" s="1"/>
  <c r="H132"/>
  <c r="H131"/>
  <c r="H130"/>
  <c r="H129"/>
  <c r="H128"/>
  <c r="H127"/>
  <c r="H125"/>
  <c r="H124"/>
  <c r="H123"/>
  <c r="H120"/>
  <c r="H119"/>
  <c r="H118"/>
  <c r="H114"/>
  <c r="H113"/>
  <c r="H112"/>
  <c r="H111"/>
  <c r="H110"/>
  <c r="H109"/>
  <c r="H108"/>
  <c r="H107"/>
  <c r="H106"/>
  <c r="H105"/>
  <c r="H104"/>
  <c r="H100"/>
  <c r="H99"/>
  <c r="H98"/>
  <c r="H97"/>
  <c r="H96"/>
  <c r="H95"/>
  <c r="H94"/>
  <c r="H93"/>
  <c r="H92"/>
  <c r="H91"/>
  <c r="H89"/>
  <c r="H88"/>
  <c r="H87"/>
  <c r="H86"/>
  <c r="H85"/>
  <c r="H84"/>
  <c r="H83"/>
  <c r="H80"/>
  <c r="H79"/>
  <c r="H78"/>
  <c r="H77"/>
  <c r="H76"/>
  <c r="H75"/>
  <c r="H74"/>
  <c r="H73"/>
  <c r="H72"/>
  <c r="C75"/>
  <c r="C76"/>
  <c r="C77"/>
  <c r="C78"/>
  <c r="C79"/>
  <c r="C80"/>
  <c r="C83"/>
  <c r="C84"/>
  <c r="C85"/>
  <c r="C86"/>
  <c r="C87"/>
  <c r="C88"/>
  <c r="C89"/>
  <c r="C91"/>
  <c r="C92"/>
  <c r="C93"/>
  <c r="C95"/>
  <c r="C96"/>
  <c r="C97"/>
  <c r="C98"/>
  <c r="C99"/>
  <c r="C100"/>
  <c r="C104"/>
  <c r="C105"/>
  <c r="C106"/>
  <c r="C107"/>
  <c r="C108"/>
  <c r="C109"/>
  <c r="C110"/>
  <c r="C111"/>
  <c r="C113"/>
  <c r="C114"/>
  <c r="C118"/>
  <c r="C119"/>
  <c r="C120"/>
  <c r="C124"/>
  <c r="C125"/>
  <c r="C128"/>
  <c r="C130"/>
  <c r="C131"/>
  <c r="C132"/>
  <c r="C74"/>
  <c r="E67"/>
  <c r="O67" s="1"/>
  <c r="F67"/>
  <c r="P67" s="1"/>
  <c r="G67"/>
  <c r="D67"/>
  <c r="N67" s="1"/>
  <c r="C69"/>
  <c r="M69" s="1"/>
  <c r="C70"/>
  <c r="M70" s="1"/>
  <c r="C71"/>
  <c r="M71" s="1"/>
  <c r="C68"/>
  <c r="M68" s="1"/>
  <c r="D65"/>
  <c r="N65" s="1"/>
  <c r="E65"/>
  <c r="O65" s="1"/>
  <c r="F65"/>
  <c r="P65" s="1"/>
  <c r="G65"/>
  <c r="E62"/>
  <c r="O62" s="1"/>
  <c r="F62"/>
  <c r="P62" s="1"/>
  <c r="D62"/>
  <c r="N62" s="1"/>
  <c r="E55"/>
  <c r="O55" s="1"/>
  <c r="F55"/>
  <c r="P55" s="1"/>
  <c r="G55"/>
  <c r="D55"/>
  <c r="N55" s="1"/>
  <c r="C56"/>
  <c r="M56" s="1"/>
  <c r="C57"/>
  <c r="M57" s="1"/>
  <c r="C58"/>
  <c r="M58" s="1"/>
  <c r="C59"/>
  <c r="M59" s="1"/>
  <c r="C60"/>
  <c r="M60" s="1"/>
  <c r="C61"/>
  <c r="M61" s="1"/>
  <c r="C63"/>
  <c r="M63" s="1"/>
  <c r="C64"/>
  <c r="M64" s="1"/>
  <c r="C66"/>
  <c r="M66" s="1"/>
  <c r="E52"/>
  <c r="O52" s="1"/>
  <c r="F52"/>
  <c r="P52" s="1"/>
  <c r="G52"/>
  <c r="D52"/>
  <c r="N52" s="1"/>
  <c r="E50"/>
  <c r="O50" s="1"/>
  <c r="F50"/>
  <c r="P50" s="1"/>
  <c r="G50"/>
  <c r="D50"/>
  <c r="N50" s="1"/>
  <c r="E47"/>
  <c r="O47" s="1"/>
  <c r="F47"/>
  <c r="P47" s="1"/>
  <c r="G47"/>
  <c r="D47"/>
  <c r="N47" s="1"/>
  <c r="F39"/>
  <c r="P39" s="1"/>
  <c r="G39"/>
  <c r="E35"/>
  <c r="O35" s="1"/>
  <c r="F35"/>
  <c r="P35" s="1"/>
  <c r="G35"/>
  <c r="D35"/>
  <c r="N35" s="1"/>
  <c r="E30"/>
  <c r="O30" s="1"/>
  <c r="F30"/>
  <c r="P30" s="1"/>
  <c r="G30"/>
  <c r="D30"/>
  <c r="N30" s="1"/>
  <c r="F28"/>
  <c r="P28" s="1"/>
  <c r="G28"/>
  <c r="D28"/>
  <c r="N28" s="1"/>
  <c r="E26"/>
  <c r="O26" s="1"/>
  <c r="F26"/>
  <c r="P26" s="1"/>
  <c r="G26"/>
  <c r="D26"/>
  <c r="N26" s="1"/>
  <c r="E24"/>
  <c r="O24" s="1"/>
  <c r="F24"/>
  <c r="P24" s="1"/>
  <c r="G24"/>
  <c r="D24"/>
  <c r="C27"/>
  <c r="M27" s="1"/>
  <c r="C29"/>
  <c r="M29" s="1"/>
  <c r="C31"/>
  <c r="M31" s="1"/>
  <c r="C32"/>
  <c r="M32" s="1"/>
  <c r="C33"/>
  <c r="M33" s="1"/>
  <c r="C34"/>
  <c r="M34" s="1"/>
  <c r="C36"/>
  <c r="M36" s="1"/>
  <c r="C37"/>
  <c r="M37" s="1"/>
  <c r="C38"/>
  <c r="M38" s="1"/>
  <c r="C40"/>
  <c r="M40" s="1"/>
  <c r="C45"/>
  <c r="M45" s="1"/>
  <c r="C48"/>
  <c r="M48" s="1"/>
  <c r="C49"/>
  <c r="M49" s="1"/>
  <c r="C51"/>
  <c r="M51" s="1"/>
  <c r="C53"/>
  <c r="M53" s="1"/>
  <c r="C10"/>
  <c r="M10" s="1"/>
  <c r="C11"/>
  <c r="M11" s="1"/>
  <c r="C12"/>
  <c r="M12" s="1"/>
  <c r="C13"/>
  <c r="M13" s="1"/>
  <c r="C14"/>
  <c r="M14" s="1"/>
  <c r="C15"/>
  <c r="M15" s="1"/>
  <c r="C16"/>
  <c r="M16" s="1"/>
  <c r="C17"/>
  <c r="M17" s="1"/>
  <c r="C18"/>
  <c r="M18" s="1"/>
  <c r="C19"/>
  <c r="M19" s="1"/>
  <c r="C20"/>
  <c r="M20" s="1"/>
  <c r="C21"/>
  <c r="M21" s="1"/>
  <c r="C22"/>
  <c r="M22" s="1"/>
  <c r="H9"/>
  <c r="C9"/>
  <c r="K8"/>
  <c r="J8"/>
  <c r="F8"/>
  <c r="E8"/>
  <c r="D8"/>
  <c r="N316" l="1"/>
  <c r="O267"/>
  <c r="L133"/>
  <c r="M112"/>
  <c r="O146"/>
  <c r="P247"/>
  <c r="M313"/>
  <c r="N200"/>
  <c r="M302"/>
  <c r="P134"/>
  <c r="O178"/>
  <c r="P8"/>
  <c r="N24"/>
  <c r="D23"/>
  <c r="N23" s="1"/>
  <c r="M9"/>
  <c r="O134"/>
  <c r="M298"/>
  <c r="O220"/>
  <c r="O316"/>
  <c r="P229"/>
  <c r="O181"/>
  <c r="M119"/>
  <c r="M76"/>
  <c r="M80"/>
  <c r="M85"/>
  <c r="M89"/>
  <c r="P146"/>
  <c r="O200"/>
  <c r="M293"/>
  <c r="P267"/>
  <c r="M324"/>
  <c r="M74"/>
  <c r="M96"/>
  <c r="M100"/>
  <c r="M107"/>
  <c r="M111"/>
  <c r="O8"/>
  <c r="M77"/>
  <c r="M86"/>
  <c r="M91"/>
  <c r="M95"/>
  <c r="M99"/>
  <c r="M106"/>
  <c r="M110"/>
  <c r="M114"/>
  <c r="M128"/>
  <c r="M132"/>
  <c r="P156"/>
  <c r="P200"/>
  <c r="P210"/>
  <c r="N224"/>
  <c r="N229"/>
  <c r="N244"/>
  <c r="N247"/>
  <c r="N250"/>
  <c r="N252"/>
  <c r="N254"/>
  <c r="O259"/>
  <c r="N267"/>
  <c r="M282"/>
  <c r="O301"/>
  <c r="M98"/>
  <c r="M105"/>
  <c r="M109"/>
  <c r="M113"/>
  <c r="M120"/>
  <c r="M131"/>
  <c r="P178"/>
  <c r="P181"/>
  <c r="O210"/>
  <c r="P220"/>
  <c r="N259"/>
  <c r="M268"/>
  <c r="P301"/>
  <c r="I133"/>
  <c r="N146"/>
  <c r="H316"/>
  <c r="M317"/>
  <c r="M75"/>
  <c r="M79"/>
  <c r="M84"/>
  <c r="M88"/>
  <c r="M93"/>
  <c r="M97"/>
  <c r="M104"/>
  <c r="M108"/>
  <c r="M125"/>
  <c r="M130"/>
  <c r="N156"/>
  <c r="N210"/>
  <c r="P224"/>
  <c r="P244"/>
  <c r="P250"/>
  <c r="P252"/>
  <c r="P254"/>
  <c r="N301"/>
  <c r="M25"/>
  <c r="J228"/>
  <c r="O229"/>
  <c r="N8"/>
  <c r="M78"/>
  <c r="M83"/>
  <c r="M87"/>
  <c r="M92"/>
  <c r="M118"/>
  <c r="M124"/>
  <c r="O156"/>
  <c r="N178"/>
  <c r="N181"/>
  <c r="N220"/>
  <c r="O224"/>
  <c r="O244"/>
  <c r="O247"/>
  <c r="O250"/>
  <c r="O252"/>
  <c r="O254"/>
  <c r="P259"/>
  <c r="M275"/>
  <c r="P316"/>
  <c r="C39"/>
  <c r="M39" s="1"/>
  <c r="H24"/>
  <c r="K133"/>
  <c r="J133"/>
  <c r="C65"/>
  <c r="M65" s="1"/>
  <c r="C316"/>
  <c r="H23"/>
  <c r="K228"/>
  <c r="C267"/>
  <c r="C301"/>
  <c r="H301"/>
  <c r="L228"/>
  <c r="H267"/>
  <c r="C259"/>
  <c r="H259"/>
  <c r="E228"/>
  <c r="H254"/>
  <c r="I228"/>
  <c r="C252"/>
  <c r="G228"/>
  <c r="C244"/>
  <c r="H244"/>
  <c r="H247"/>
  <c r="H250"/>
  <c r="H252"/>
  <c r="F228"/>
  <c r="D228"/>
  <c r="H229"/>
  <c r="C250"/>
  <c r="C247"/>
  <c r="J209"/>
  <c r="E209"/>
  <c r="C220"/>
  <c r="K209"/>
  <c r="D209"/>
  <c r="I209"/>
  <c r="G209"/>
  <c r="L209"/>
  <c r="C210"/>
  <c r="H224"/>
  <c r="F209"/>
  <c r="H220"/>
  <c r="C224"/>
  <c r="H210"/>
  <c r="H200"/>
  <c r="C202"/>
  <c r="M202" s="1"/>
  <c r="C200"/>
  <c r="C181"/>
  <c r="H181"/>
  <c r="G133"/>
  <c r="H134"/>
  <c r="H178"/>
  <c r="C178"/>
  <c r="H156"/>
  <c r="C175"/>
  <c r="M175" s="1"/>
  <c r="H146"/>
  <c r="D133"/>
  <c r="C146"/>
  <c r="E133"/>
  <c r="C134"/>
  <c r="F133"/>
  <c r="C173"/>
  <c r="M173" s="1"/>
  <c r="E72"/>
  <c r="O72" s="1"/>
  <c r="G72"/>
  <c r="C129"/>
  <c r="M129" s="1"/>
  <c r="C94"/>
  <c r="M94" s="1"/>
  <c r="C73"/>
  <c r="M73" s="1"/>
  <c r="C123"/>
  <c r="M123" s="1"/>
  <c r="C127"/>
  <c r="M127" s="1"/>
  <c r="F72"/>
  <c r="P72" s="1"/>
  <c r="D72"/>
  <c r="N72" s="1"/>
  <c r="G54"/>
  <c r="C62"/>
  <c r="M62" s="1"/>
  <c r="C67"/>
  <c r="M67" s="1"/>
  <c r="D54"/>
  <c r="N54" s="1"/>
  <c r="E23"/>
  <c r="O23" s="1"/>
  <c r="E54"/>
  <c r="O54" s="1"/>
  <c r="C55"/>
  <c r="M55" s="1"/>
  <c r="F54"/>
  <c r="P54" s="1"/>
  <c r="G23"/>
  <c r="C28"/>
  <c r="M28" s="1"/>
  <c r="C47"/>
  <c r="M47" s="1"/>
  <c r="C52"/>
  <c r="M52" s="1"/>
  <c r="C35"/>
  <c r="M35" s="1"/>
  <c r="C24"/>
  <c r="C26"/>
  <c r="M26" s="1"/>
  <c r="C30"/>
  <c r="M30" s="1"/>
  <c r="C50"/>
  <c r="M50" s="1"/>
  <c r="F23"/>
  <c r="P23" s="1"/>
  <c r="C8"/>
  <c r="H8"/>
  <c r="L7" l="1"/>
  <c r="M267"/>
  <c r="M252"/>
  <c r="M134"/>
  <c r="O209"/>
  <c r="M244"/>
  <c r="M181"/>
  <c r="M200"/>
  <c r="M259"/>
  <c r="M301"/>
  <c r="M247"/>
  <c r="M254"/>
  <c r="M316"/>
  <c r="I7"/>
  <c r="N209"/>
  <c r="M8"/>
  <c r="M146"/>
  <c r="M178"/>
  <c r="M210"/>
  <c r="M224"/>
  <c r="M229"/>
  <c r="M250"/>
  <c r="N228"/>
  <c r="M24"/>
  <c r="P133"/>
  <c r="K7"/>
  <c r="P209"/>
  <c r="M220"/>
  <c r="P228"/>
  <c r="O133"/>
  <c r="O228"/>
  <c r="N133"/>
  <c r="J7"/>
  <c r="H133"/>
  <c r="F7"/>
  <c r="D7"/>
  <c r="E7"/>
  <c r="G7"/>
  <c r="C228"/>
  <c r="H228"/>
  <c r="C209"/>
  <c r="H209"/>
  <c r="C133"/>
  <c r="C156"/>
  <c r="M156" s="1"/>
  <c r="C163"/>
  <c r="M163" s="1"/>
  <c r="C72"/>
  <c r="M72" s="1"/>
  <c r="C54"/>
  <c r="M54" s="1"/>
  <c r="C23"/>
  <c r="M23" s="1"/>
  <c r="M133" l="1"/>
  <c r="N7"/>
  <c r="O7"/>
  <c r="P7"/>
  <c r="H7"/>
  <c r="M228"/>
  <c r="M209"/>
  <c r="C7"/>
  <c r="M7" l="1"/>
  <c r="C23" i="2" l="1"/>
  <c r="C25"/>
  <c r="C24"/>
  <c r="C26"/>
  <c r="N115" l="1"/>
  <c r="N116"/>
  <c r="N117"/>
  <c r="C117"/>
  <c r="M117" s="1"/>
  <c r="C116"/>
  <c r="M116" s="1"/>
  <c r="D114"/>
  <c r="D113" s="1"/>
  <c r="C113" s="1"/>
  <c r="C115"/>
  <c r="M115" s="1"/>
  <c r="N114" l="1"/>
  <c r="C114"/>
  <c r="M114" s="1"/>
  <c r="M113"/>
  <c r="C106"/>
  <c r="M106" s="1"/>
  <c r="D106"/>
  <c r="N113"/>
  <c r="N106" l="1"/>
  <c r="D7"/>
  <c r="N7" l="1"/>
  <c r="C7"/>
  <c r="M7" s="1"/>
</calcChain>
</file>

<file path=xl/sharedStrings.xml><?xml version="1.0" encoding="utf-8"?>
<sst xmlns="http://schemas.openxmlformats.org/spreadsheetml/2006/main" count="710" uniqueCount="597">
  <si>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</si>
  <si>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</si>
  <si>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</si>
  <si>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</si>
  <si>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</si>
  <si>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</si>
  <si>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</si>
  <si>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</si>
  <si>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</si>
  <si>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</si>
  <si>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</si>
  <si>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</si>
  <si>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</si>
  <si>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</si>
  <si>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</si>
  <si>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</si>
  <si>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</si>
  <si>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</si>
  <si>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</si>
  <si>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</si>
  <si>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</si>
  <si>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</si>
  <si>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</si>
  <si>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</si>
  <si>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</si>
  <si>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</si>
  <si>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</si>
  <si>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</si>
  <si>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</si>
  <si>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</si>
  <si>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</si>
  <si>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</si>
  <si>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</si>
  <si>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</si>
  <si>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</si>
  <si>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</si>
  <si>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</si>
  <si>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Строительство и реконструкция общеобразовательных учреждений</t>
  </si>
  <si>
    <t>Строительство дошкольных образовательных учреждений</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</si>
  <si>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</si>
  <si>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</si>
  <si>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</si>
  <si>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</si>
  <si>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</si>
  <si>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</si>
  <si>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</si>
  <si>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</si>
  <si>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</si>
  <si>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</si>
  <si>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</si>
  <si>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</si>
  <si>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</si>
  <si>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Меры государственной поддержки по улучшению жилищных условий отдельных категорий граждан</t>
  </si>
  <si>
    <t xml:space="preserve">Подпрограмма 2 «Поддержка социально ориентированных некоммерческих организаций» </t>
  </si>
  <si>
    <t>Оказание финансовой поддержки социально ориентированным некоммерческим организациям путем присуждения муниципального гранта Белоярского района в области социально значимых проектов социально ориентированных некоммерческих организаций</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</si>
  <si>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</si>
  <si>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</si>
  <si>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</si>
  <si>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</si>
  <si>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</si>
  <si>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</si>
  <si>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</si>
  <si>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</si>
  <si>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</si>
  <si>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Обустройство подходов к  пешеходным переходам (с каждой стороны пешеходного перехода) на улично-дорожной сети города Белоярский (УТиС)</t>
  </si>
  <si>
    <t xml:space="preserve">Наименование  муниципальной программы, подпрограммы, мероприятий </t>
  </si>
  <si>
    <t>Подпрограмма 1 «Обеспечение прав граждан на доступ к культурным ценностям и информации»</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</si>
  <si>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</si>
  <si>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</si>
  <si>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</si>
  <si>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Оплата услуг по оцифровке краеведческих документов</t>
  </si>
  <si>
    <t>Гарантии и компенсации, связанные с проживанием в районах крайнего Севера</t>
  </si>
  <si>
    <t>Цикл мероприятий «Вечная память России» по духовно-нравственному воспитанию молодежи</t>
  </si>
  <si>
    <t>Цикл мероприятий по летней оздоровительной кампании</t>
  </si>
  <si>
    <t>Повышение квалификации работников</t>
  </si>
  <si>
    <t>Проведение Дня оленевода</t>
  </si>
  <si>
    <t>Приобретение оленей, мебели для МАУК «БВЗ»</t>
  </si>
  <si>
    <t>Улучшение материально-технической базы Детской школы искусств</t>
  </si>
  <si>
    <t>Выполнение работ по инженерным изысканиям и разработке проектной документации на строительство нового объекта Сельский дом культуры с.Ванзеват</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</si>
  <si>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«Белоярский выставочный зал»</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</si>
  <si>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</si>
  <si>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</si>
  <si>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</si>
  <si>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Мероприятия по организации отдыха и оздоровления детей</t>
  </si>
  <si>
    <t>Расходы на обеспечение деятельности (оказание услуг) учреждением</t>
  </si>
  <si>
    <t>Участие оркестра русских народных инструментов МАОУДОД «ДШИ» в Международном конкурсе-фестивале «Урал собирает друзей»</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</si>
  <si>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</si>
  <si>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</si>
  <si>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</si>
  <si>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</si>
  <si>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</si>
  <si>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Проведение мероприятий в рамках празднования Года культуры</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</si>
  <si>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</si>
  <si>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Приобретение широкоформатного печатного устройства для МАУК «ЦКиД «Камертон»</t>
  </si>
  <si>
    <t>Приобретение тканей и фурнитуры для пошива сценических костюмов МАУК «ЦКиД «Камертон»</t>
  </si>
  <si>
    <t>Электротехнические измерения электрооборудования электрощитовой, монтаж системы дымоудаления и автоматизации, автоматизация водяного пожаротушения, установку дополнительных запотолочных извещателей</t>
  </si>
  <si>
    <t>Изготовление национальных костюмов, сувенирной продукции МБУК «ЦКНТ»</t>
  </si>
  <si>
    <t>Подпрограмма III  «Поддержка средств массовой информации»</t>
  </si>
  <si>
    <t>Приобретение и установка автоматической телефонной станции АУ «БИЦ «Квадрат»</t>
  </si>
  <si>
    <t>Подпрограмма  IV «Обеспечение реализации муниципальной программы»</t>
  </si>
  <si>
    <t>Расходы на обеспечение деятельности комитета по культуре</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</si>
  <si>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</si>
  <si>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</si>
  <si>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Обустройство пандуса в здании МАОУДОД «Детская школа искусств г. Белоярский»</t>
  </si>
  <si>
    <t>Сооружение пандуса и поручня центральной входной группы в МБУК «Центр культуры национального творчества»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</si>
  <si>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</si>
  <si>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</si>
  <si>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</si>
  <si>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Сертификация объектов спорта</t>
  </si>
  <si>
    <t>Обеспечение деятельности муниципального автономного учреждения физической культуры и спорта Белоярского района «Дворец спорта»</t>
  </si>
  <si>
    <t>Укрепление пожарной безопасности учреждений физической культуры и спорта:</t>
  </si>
  <si>
    <t>МАУ «Дворец спорта»</t>
  </si>
  <si>
    <t>МАУ «База спорта и отдыха «Северянка»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</si>
  <si>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</si>
  <si>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</si>
  <si>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</si>
  <si>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</si>
  <si>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Содействие в создании временных рабочих мест для несовершеннолетних, в том числе находящихся в трудной жизненной ситуации, в свободное от учебы время, во время каникул</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</si>
  <si>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</si>
  <si>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</si>
  <si>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</si>
  <si>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</si>
  <si>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</si>
  <si>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</si>
  <si>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</si>
  <si>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</si>
  <si>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</si>
  <si>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</si>
  <si>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</si>
  <si>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</si>
  <si>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отдыха и оздоровления детей в лагере с дневным  пребыванием детей  на базе учреждений молодежной политики Белоярского района, в том числе питание*</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</si>
  <si>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</si>
  <si>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</si>
  <si>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МАУ «Северянка»</t>
  </si>
  <si>
    <t>МКУ МЦ «Спутник»</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</si>
  <si>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</si>
  <si>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</si>
  <si>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</si>
  <si>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</si>
  <si>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Обустройство въезда, перил к спортивному залу «Олимп», к зданию «Дворец спорта» МАУ «Дворец спорта»</t>
  </si>
  <si>
    <t>Приобретение и установка душевой кабины, санузла в спортивном центре  с плавательным бассейном Лыхма, спортивном зале «Олимп» МАУ «Дворец спорта» раздевалки №№ 108,109</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</si>
  <si>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</si>
  <si>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</si>
  <si>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</si>
  <si>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</si>
  <si>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Укрепление технической безопасности здания и сооружений учреждений физической культуры и спорта (МАУ «Дворец спорта»)</t>
  </si>
  <si>
    <t>Строительство объекта «Спортивный центр с плавательным бассейном в г.Белоярский»</t>
  </si>
  <si>
    <t>Материально-техническое обеспечение учреждений, обеспечивающих отдых и оздоровление детей на территории района</t>
  </si>
  <si>
    <t>Проведение диспансеризации муниципальных служащих</t>
  </si>
  <si>
    <t>«Развитие муниципальной службы  в Белоярском районе  на 2014 - 2020 годы»</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</si>
  <si>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</si>
  <si>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</si>
  <si>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</si>
  <si>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предоставление субсидий на возмещение части затрат на содержание маточного поголовья животных (личные подсобные хозяйства)</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</si>
  <si>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</si>
  <si>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</si>
  <si>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</si>
  <si>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</si>
  <si>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</si>
  <si>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</si>
  <si>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</si>
  <si>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</si>
  <si>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</si>
  <si>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</si>
  <si>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</si>
  <si>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</si>
  <si>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Строительство и реконструкция объектов благоустройства капитального характера</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</si>
  <si>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</si>
  <si>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</si>
  <si>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</si>
  <si>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</si>
  <si>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</si>
  <si>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</si>
  <si>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</si>
  <si>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«Социально-экономическое развитие коренных малочисленных народов Севера на территории Белоярского района на 2012-2014 годы»</t>
  </si>
  <si>
    <t>Строительство и (или) приобретение жилья</t>
  </si>
  <si>
    <t>Инженерные сети микрорайона 3А г.Белоярский</t>
  </si>
  <si>
    <t>Застройка микрорайона 5А в г.Белоярский. Инженерные сети</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</si>
  <si>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</si>
  <si>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</si>
  <si>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</si>
  <si>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</si>
  <si>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Подготовка документации по планировке территории</t>
  </si>
  <si>
    <t>Выполнение инженерно-геодезических изысканий (обновление топографических карт местности)</t>
  </si>
  <si>
    <t>Разработка нормативов градостроительного проектирования</t>
  </si>
  <si>
    <t>Подпрограмма 3 «Улучшение жилищных условий населения Белоярского района»</t>
  </si>
  <si>
    <t>Выкуп жилых помещений в аварийном жилищном фонде</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</si>
  <si>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</si>
  <si>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</si>
  <si>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</si>
  <si>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</si>
  <si>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</si>
  <si>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 xml:space="preserve">Проведение капитального ремонта сетей ТВС в городском поселении Белоярский </t>
  </si>
  <si>
    <t>Проведение капитального ремонта сетей ТВС в сельском поселении Казым</t>
  </si>
  <si>
    <t xml:space="preserve">Капитальный ремонт на центральной городской котельной города Белоярский </t>
  </si>
  <si>
    <t>Реализация электрической энергии в зоне децентрализованного электроснабжения</t>
  </si>
  <si>
    <t>Модернизация ВОС в с.Казым, с.Полноват</t>
  </si>
  <si>
    <t>Реконструкция водоочистных сооружений КС Сорумская в п.Сорум Белоярского района, первая очередь. Строительство водоочистных сооружений в п. Сорум (ВОС)</t>
  </si>
  <si>
    <t>Реконструкция сетей тепловодоснабжения микрорайона №3 в г. Белоярский. Третий этап</t>
  </si>
  <si>
    <t>Канализационная насосная станция № 4 по ул.Набережная в г. Белоярский</t>
  </si>
  <si>
    <t>Блочная газовая котельная в районе СУ-926 г. Беклоярский</t>
  </si>
  <si>
    <t>Локальные канализационно очистные сооружения (ПИР). Сельское поселение Казым.</t>
  </si>
  <si>
    <t>Локальные канализационно очистные сооружения (ПИР). Сельское поселение Полноват.</t>
  </si>
  <si>
    <t>Подземный водозабор питьевого и хоз-бытового водоснабжения г. Белоярский</t>
  </si>
  <si>
    <t xml:space="preserve">Подпрограмма 2 «Энергосбережение и повышение энергетической эффективности» </t>
  </si>
  <si>
    <t xml:space="preserve">Выполнение работ по обслуживанию и замене натриевых ламп высокого давления типа ДНаТ на светодиодные лампы на сети уличного освещения в городе Белоярский
</t>
  </si>
  <si>
    <t xml:space="preserve">Подпрограмма 3 «Наш дом » </t>
  </si>
  <si>
    <t xml:space="preserve">Капитальный ремонт дворовых территорий многоквартирных домов город Белоярский  </t>
  </si>
  <si>
    <t xml:space="preserve">Капитальный ремонт МКД город Белоярский </t>
  </si>
  <si>
    <t>Подпрограмма 5 «Проведение капитального ремонта многоквартирных домов»</t>
  </si>
  <si>
    <t>Подпрограмма 6 «Переселение граждан из аварийного жилищного фонда»</t>
  </si>
  <si>
    <t xml:space="preserve">Переселение граждан из аварийного жилищного фонда </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</si>
  <si>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</si>
  <si>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</si>
  <si>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</si>
  <si>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</si>
  <si>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</si>
  <si>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</si>
  <si>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 xml:space="preserve">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</si>
  <si>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</si>
  <si>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</si>
  <si>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</si>
  <si>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Информационно-пропагандистское сопровождение противодействия незаконному употреблению наркотиков и других психо-активных веществ</t>
  </si>
  <si>
    <t>Приобретение видеорегистраторов для организации охраны общественного порядка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</si>
  <si>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</si>
  <si>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Проектно-изыскательские работы по строительству пожарного резервуара объемом 250м³ в селе Полноват</t>
  </si>
  <si>
    <t>Мероприятия по снижению вероятности возникновения пожара на отселяемых домах муниципального жилищного фонда</t>
  </si>
  <si>
    <t>Разработка информационного материала и его размещение в муниципальном жилищном фонде</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</si>
  <si>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</si>
  <si>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</si>
  <si>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Приобретение мобильного пункта обогрева</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</si>
  <si>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</si>
  <si>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</si>
  <si>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</si>
  <si>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</si>
  <si>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Создание сети пунктов приема вторичного сырья и опасных (ртутьсодержащих) отходов в поселениях Белоярского района (приобретение необходимого оборудования)</t>
  </si>
  <si>
    <t>Приобретение специализированных транспортных средств, измельчителей (шредеров) для крупногабаритных отходов и другого специального оборудования, необходимых для обращения с муниципальными отходами и их утилизации</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</si>
  <si>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</si>
  <si>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</si>
  <si>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</si>
  <si>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</si>
  <si>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«Охрана окружающей среды на 2012 - 2014 годы»</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</si>
  <si>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</si>
  <si>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</si>
  <si>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</si>
  <si>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Расходы на обеспечение функций органов местного самоуправле ния.</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</si>
  <si>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</si>
  <si>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</si>
  <si>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</si>
  <si>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</si>
  <si>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Строительство автомобильных дорог общего пользования местного значения</t>
  </si>
  <si>
    <t>Реконструкция автомобильных дорог общего пользования местного значения</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</si>
  <si>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</si>
  <si>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</si>
  <si>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</si>
  <si>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</si>
  <si>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</si>
  <si>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</si>
  <si>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</si>
  <si>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Установка и ремонттехнических средств организации дорожного движения</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</si>
  <si>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</si>
  <si>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</si>
  <si>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</si>
  <si>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Разработка Стратегии социально-экономического развития Белоярского района до 2020 года и на период  до 2030 года.</t>
  </si>
  <si>
    <t>Модернизация автоматизированных систем Комитета по финансам и налоговой политике администрации Белоярского района, главных распорядителей бюджета Белоярского района</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</si>
  <si>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</si>
  <si>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</si>
  <si>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</si>
  <si>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</si>
  <si>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</si>
  <si>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</si>
  <si>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</si>
  <si>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Предоставление иных межбюджетных трансфертов на содействие местному самоуправлению в развитии исторических и иных местных традиций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</si>
  <si>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</si>
  <si>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</si>
  <si>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Объемы бюджетных ассигнований на реализацию муниципальной программы на 2014 год, тыс. рублей</t>
  </si>
  <si>
    <t>Фактические объемы бюджетных ассигнований на реализацию муниципальной программы за 1 квартал 2014 года, тыс. рублей</t>
  </si>
  <si>
    <t>Реконструкция здания школы под комплекс "Школа-детский сад" в п. Сорум</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</si>
  <si>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</si>
  <si>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</si>
  <si>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Проектно изыскательские работы (отдельный пост пожарной охраны на 2 автомобиля) на территории автономного учреждения Белоярского райо-на «База отдыха «Северянка»</t>
  </si>
  <si>
    <t>Проектно-изыскательские работы по строительству пожарного резервуара объемом 250м³ в городе Белоярский</t>
  </si>
  <si>
    <t>Объездная автомобильная дорога Мирный 2 этап</t>
  </si>
  <si>
    <t>г. Белоярский.  1 этап – участок перекресток ул. Молодости – ул. Центральная до перекрестка ул. Боковая – микрорайон Геологов</t>
  </si>
  <si>
    <t>Примечания</t>
  </si>
  <si>
    <t>подготовлены документы на заключение договоров путем запроса котировок</t>
  </si>
  <si>
    <t>Процент исполнения</t>
  </si>
  <si>
    <t>Подпрограмма 4 «Обеспечение реализации муниципальной программы»</t>
  </si>
  <si>
    <t>Федеральный бюджет</t>
  </si>
  <si>
    <t xml:space="preserve">Гранты по социальному предпринимательству планируются на сентябрь 2014 г.    </t>
  </si>
  <si>
    <t xml:space="preserve">Гранты начинающим субъектам планируются на сентябрь 2014 г.    </t>
  </si>
  <si>
    <t>Выплачена субсидия в виде квартального лимита  ООО СП «Белоярское»</t>
  </si>
  <si>
    <t>Субсидии не предоставлялись по причине отсутствия заявителей</t>
  </si>
  <si>
    <t>Предоставлены субсидии в целях возмещения части затрат в связи с завозом молодняка птицы в ООО СП «Белоярское»</t>
  </si>
  <si>
    <t>Предоставлены субсидии в целях возмещения затрат в связи с приобретением и транспортировкой концентрированных кормов в ООО СП «Белоярское»</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</si>
  <si>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</si>
  <si>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Два переходящих с 2013 года МК на строительство объекта на весь годовой лимит, срок исполнения - ноябрь 2014 года. Работы ведутся в соответствии с графиком, исполнение с апреля 2014 года</t>
  </si>
  <si>
    <t>Готовится аукционная документация на выполнение доп.проектных работ. Срок исполнения - декабрь 2014 года</t>
  </si>
  <si>
    <t>Готовится аукционная документация на выполнение проектных работ. Срок исполнения - декабрь 2014 года</t>
  </si>
  <si>
    <t>Готовится аукционная документация</t>
  </si>
  <si>
    <t xml:space="preserve">«Управление муниципальным имуществом на 2014-2020 годы»
</t>
  </si>
  <si>
    <t>Приобретение  и замена оборудования спутниковой станции Центров общественного доступа в библиотеках  с. Ванзеват и  п. Сосновка</t>
  </si>
  <si>
    <t>Предоставление выплат и компенсаций отдельным категориям граждан производится по мере обращения граждан. Большая часть выплат отдельным категориям граждан будет произведена в 3 квартале 2014 года (денежное вознаграждение, в связи с  объявлением Благодарности главы Белоярского района неработающим гражданам, являющимся получателями трудовых пенсий по старости и по инвалидности)</t>
  </si>
  <si>
    <t>Расходы производятся согласно кассовому прогнозу</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</si>
  <si>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</si>
  <si>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Повышение квалификации муниципальных служащих планируется на 2 полугодие 2014 года</t>
  </si>
  <si>
    <t>Проведение диспансеризации муниципальных служащих запланировано на 4 квартал 2014 года</t>
  </si>
  <si>
    <t>Заключены 2 договора оплата в декабре 2014г.</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</si>
  <si>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</si>
  <si>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</si>
  <si>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Исполнение мероприятий запланировано на второе полугодие 2014 года.</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</si>
  <si>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</si>
  <si>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</si>
  <si>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</si>
  <si>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</si>
  <si>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</si>
  <si>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</si>
  <si>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</si>
  <si>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</si>
  <si>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</si>
  <si>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</si>
  <si>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</si>
  <si>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</si>
  <si>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</si>
  <si>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</si>
  <si>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</si>
  <si>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</si>
  <si>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</si>
  <si>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</si>
  <si>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Средства предназначены на проведение государственной экспертизы проекта, срок исполнения июль 2014 г.</t>
  </si>
  <si>
    <t>Работы запланированы на сентябрь - октябрь 2014 г., после разработки и утверждения нормативов град. проектирования ХМАО-Югры.</t>
  </si>
  <si>
    <t>расходование планируется осуществить в 4 квартале после утверждения списка получателей субсиди Департаментом строительства ХМАО-Югры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</si>
  <si>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</si>
  <si>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</si>
  <si>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</si>
  <si>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</si>
  <si>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</si>
  <si>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</si>
  <si>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</si>
  <si>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</si>
  <si>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</si>
  <si>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</si>
  <si>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</si>
  <si>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</si>
  <si>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</si>
  <si>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</si>
  <si>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</si>
  <si>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</si>
  <si>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</si>
  <si>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</si>
  <si>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</si>
  <si>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</si>
  <si>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</si>
  <si>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</si>
  <si>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</si>
  <si>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</si>
  <si>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</si>
  <si>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</si>
  <si>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</si>
  <si>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</si>
  <si>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</si>
  <si>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</si>
  <si>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</si>
  <si>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Обустройство сквера для массового отдыха в с.Тугияны (софинансирование мероприятия к юбилейной дате - 1%)</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</si>
  <si>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</si>
  <si>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Изготовление и установка скульптурной композиции святителя Филофея Лещинского</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</si>
  <si>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</si>
  <si>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</si>
  <si>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</si>
  <si>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</si>
  <si>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</si>
  <si>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</si>
  <si>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</si>
  <si>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</si>
  <si>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</si>
  <si>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</si>
  <si>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</si>
  <si>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</si>
  <si>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</si>
  <si>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</si>
  <si>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</si>
  <si>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</si>
  <si>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</si>
  <si>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 xml:space="preserve">«Развитие муниципальной службы в городском поселении Белоярский на 2014 - 2016 годы»
</t>
  </si>
  <si>
    <t>Реализация мероприятий муниципальной целевой программы городского поселения Белоярский  «Развитие муниципальной службы городского поселения Белоярский на 2014-2016 годы»</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</si>
  <si>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</si>
  <si>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</si>
  <si>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</si>
  <si>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 xml:space="preserve">проведение страхования муниципальных служащих </t>
  </si>
  <si>
    <t xml:space="preserve">Ведомственная программа г.п.Белоярский «Доступность и повышение качества жилищно-коммунальных услуг на территории городского поселения Белоярский» на 2014 год и плановый период 2015-2016 годов
</t>
  </si>
  <si>
    <t>Вывоз ЖБО</t>
  </si>
  <si>
    <t>Теплоснабжение</t>
  </si>
  <si>
    <t>Водоснабжение и водоотведение</t>
  </si>
  <si>
    <t>Исп. Кононенко О.Е.</t>
  </si>
  <si>
    <t>Начальник управления экономики, реформ и программ администрации Белоярского района                                                                                                                                                   Щугарева Ю.Н.</t>
  </si>
  <si>
    <t>Всего по муниципальным и ведомственным программам поселений Белоярского района</t>
  </si>
  <si>
    <t>запланировано на 4 квартал 2014 года</t>
  </si>
  <si>
    <t>страхование не производилось, данное мероприятие планируется исключить из мероприятий программы</t>
  </si>
  <si>
    <t>планируется провести во 2 полугодии 2014 года</t>
  </si>
  <si>
    <t>Проведение диспасеризации</t>
  </si>
  <si>
    <t xml:space="preserve">Реализация мероприятий программы осуществляется в соответствии с графиком. </t>
  </si>
  <si>
    <t>Готовится аукционная документация на выполнение проектных работ, срок про-ведения торгов и заключе-ния МК – июль 2014 года. Срок исполнения – декабрь 2014 года</t>
  </si>
  <si>
    <t>На хранение имущества ГО заключен контракт на 177 т.руб оплата ежемесячно, установка стендов запланирована в июле 2014г. на сумму 40,0 т.руб., приобретение СИЗ запланировано в сентябре 2014г. на сумму 200,0 тыс.руб.</t>
  </si>
  <si>
    <t>Время прохождения  курсов повышения квалификации запланировано на III-IV квартал 2014 года</t>
  </si>
  <si>
    <t xml:space="preserve">Благоустройство (уличное освещение) </t>
  </si>
  <si>
    <t xml:space="preserve">Благоустройство (озеленение) </t>
  </si>
  <si>
    <t>Исполнение мероприятий планируется во 2 квартале</t>
  </si>
  <si>
    <t>Расходы на обеспечение деятельности (оказание услуг) муниципальным автономным учреждением культуры Белоярского района «Белоярский выставочный зал»</t>
  </si>
  <si>
    <t xml:space="preserve">В МДОУ «Детский сад «Олененок» с. Казым» открыты две группы кратковременного пребывания для детей, не посещающих образовательные учреждения.
Проведены конкурсы исследовательских работ и творческих проектов детей старшего дошкольного возраста «Я - исследователь», спортивное соревнование между командами дошкольных образовательных учреждений «Папа, мама, Я – спортивная семья».
</t>
  </si>
  <si>
    <t xml:space="preserve">Состоялся заочный этап районной XIV Всероссийской акции «Я – гражданин России». В Акции приняло участие 10 образовательных учреждений Белоярского района. На конкурс представлен 21 социальный проект.
В общеобразовательных учреждениях проводился школьный этап Всероссийского конкурса чтецов «Живая классика». Муниципальный этап Всероссийского конкурса чтецов «Живая классика» состоялся 17 марта 2014 года.
Проведен месячник оборонно-массовой  и спортивной работы, посвященный Дню защитника Отечества.
В г.Ханты-Мансийск принимали участие учащиеся 9-11-х классов (3 участника) в региональном этапе всероссийской олимпиады школьников по английскому языку. Победителем регионального этапа Всероссийской олимпиады по обществознанию стала обучающаяся 9б класса МОСШ № 1. В Окружной Олимпиаде по родному языку 1 место занял обучающийся 9 класса МОСШ с. Казым, 2 место – обучающаяся 11 класса МОСШ с. Казым.
</t>
  </si>
  <si>
    <t>Исполнение мероприятий подпрограммы запланировано на август, ноябрь 2014 года</t>
  </si>
  <si>
    <t>Государственная поддержка заготовки и переработки дикоросов</t>
  </si>
  <si>
    <t>Выплачена субсидия ООО СП «Белоярское», низкий процент освоения по причине отсутствия заявителей.</t>
  </si>
  <si>
    <t>Предоставлены субсидии в целях возмещения части затрат в связи с завозом молодняка птицы, а также субсидии в целях возмещения затрат в связи с приобретением и транспортировкой концентрированных кормов.</t>
  </si>
  <si>
    <t>Расходование планируется осуществить в 4 квартале после утверждения списка получателей субсиди Департаментом строительства ХМАО-Югры</t>
  </si>
  <si>
    <t>Предоставление субсидий в целях возмещения затрат в связи с производством сельскохозяйственной продукции</t>
  </si>
  <si>
    <t>о ходе выполнения муниципальных программ Белоярского района за 1 полугодие 2014 года</t>
  </si>
  <si>
    <t>Комплектование библиотечных фондов МАУК "БЦБС"</t>
  </si>
  <si>
    <t>Приобретение мебели, литературы, интеллектуальных игр МАУК "БЦБС"</t>
  </si>
  <si>
    <t>Приобретние оборудования для комплектации выставочных зон и бытовой техники в МАУК "БВЗ"</t>
  </si>
  <si>
    <t>Заключен 1 договор о предоставлении субсидии</t>
  </si>
  <si>
    <t>Заключено 2 договора о предоставлении субсидии</t>
  </si>
  <si>
    <t xml:space="preserve">Порядок получения субсидии разработан, будет принят в июле 2014 г. </t>
  </si>
  <si>
    <t>Планируется заключение 1 договора в августе 2014 г.</t>
  </si>
  <si>
    <t>Подготавливаюются документы получателем, в августе планируется заключение договора</t>
  </si>
  <si>
    <t>Исполнение мероприятий запланировано на III и IV кварталы 2014 года</t>
  </si>
  <si>
    <t>Исполнение мероприятий запланировано на III квартал 2014 года</t>
  </si>
  <si>
    <t>Благоустройство (прочие мероприятия по благоустройству городских округов и поселений)</t>
  </si>
  <si>
    <t>Согласно графика прохождения  курсовой переподготовки, курсы запланированы на 3 квартал 2014 года</t>
  </si>
  <si>
    <t>Заключен договор с БУ ХМАО-Югры БРБ,  диспансеризация муниципальных служащих пройдена 5 чел.</t>
  </si>
  <si>
    <t>Исполнение мероприятий запланировано на III-IV кварталы 2014 года</t>
  </si>
  <si>
    <t>Диспансеризаци прошли 5 муниципальных служащих.</t>
  </si>
  <si>
    <t>Обучение муниципальных служащих на 2014 гоод не запланировано.</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</si>
  <si>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</si>
  <si>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</si>
  <si>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Измерение сопротивления изоляции проводов и кабелей</t>
  </si>
  <si>
    <r>
      <t>Благоустройство</t>
    </r>
    <r>
      <rPr>
        <sz val="12"/>
        <rFont val="Times New Roman"/>
        <family val="1"/>
        <charset val="204"/>
      </rPr>
      <t xml:space="preserve"> </t>
    </r>
    <r>
      <rPr>
        <sz val="11"/>
        <rFont val="Times New Roman"/>
        <family val="1"/>
        <charset val="204"/>
      </rPr>
      <t>(уличное освещение)</t>
    </r>
  </si>
  <si>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</si>
  <si>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</si>
  <si>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</si>
  <si>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</si>
  <si>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</si>
  <si>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</si>
  <si>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Диспансеризация  муниципальных служащих по выявлению заболеваний препятствующих прохождению муниципальной службы запланирована на IV квартал 2014 года</t>
  </si>
  <si>
    <t>Благоустройство (устройство основания и покрытия проезда по ул.Каксина,пер.Сосновый)</t>
  </si>
  <si>
    <t>Выполнение мероприятий запланировано в течение 2014 года.</t>
  </si>
  <si>
    <t>Выполнение мероприятий запланировано на июль-декабрь 2014 года.</t>
  </si>
  <si>
    <t>Выполнение мероприятий было запланировано на июнь 2014 года, не выполнение связано с не согласованием контрольно – счетной палаты документов, предоставленных на согласование (возможности заключения контракта с единственным исполнителем), в связи с чем вносим изменение  в план – график на 2014 год.</t>
  </si>
  <si>
    <t>Выполнение мероприятий программы запланировано на  июль-декабрь 2014 года согласно плана-графика на 2014 год</t>
  </si>
  <si>
    <t>Выполнение мероприятий программы запланировано на  октябрь-декабрь согласно плана графика на 2014 год</t>
  </si>
  <si>
    <t>Выполнение мероприятий программы запланировано на октябрь - декабрь 2014 года</t>
  </si>
  <si>
    <t>Диспансеризация  муниципальных служащих по выявлению заболеваний препятствующих прохождению муниципальной службы запланирована на сентябрь 2014 года</t>
  </si>
  <si>
    <t>Мероприятия планируются продолжить в III квартале 2014 года</t>
  </si>
  <si>
    <t>Реализация мероприятий в рамках ведомственной целевой программы городского поселения Белоярский «Доступность и повышение качества жилищно - коммунальных услуг на территории городского поселения Белоярский на 2014 год и плановый период 2015 - 2016 годов»</t>
  </si>
  <si>
    <t>Повышение квалификации планируется провести во 2 полугодии 2014 года, страхование муниципальных служащих планируется исключить из мероприятий программы.</t>
  </si>
  <si>
    <t>о ходе выполнения муниципальных и ведомственных программ поселений Белоярского района за 1 полугодие 2014 года</t>
  </si>
  <si>
    <t>Исполнение меролприятий планируется в 3-4 квартале</t>
  </si>
  <si>
    <t>Предоставлены субсидии на производство и реализацию продукции животноводства</t>
  </si>
  <si>
    <t>Предоставлены субсидии 60 получателям на содержание маточного поголовья сельскохозяйственных животных</t>
  </si>
  <si>
    <t>Господдержка не осущесвлялась по причине отсутствия заявителей</t>
  </si>
  <si>
    <t>Объем выплаченных субсидий соответствует доле вылова и переработки рыбы в отношении к годовым показателям. Основной улов рыбы на территории Белоярского района осуществляется в 3 квартале года.</t>
  </si>
  <si>
    <t>Субвенции из бюджета ХМАО-Югры использованы на 99,2%.
Финансирование за счет бюджета Белоярского района осуществляется в соответствии с сетевым графиком. На всю сумму предусмотренную на финансирование заключены МК.</t>
  </si>
  <si>
    <t>Поддержка малых форм хозяйствования</t>
  </si>
  <si>
    <t>Субсидии не выплачиваются по причине отсутствия заявителей. В Департамент природных ресурсов и несырьевого сектора экономики направлено письмо с просьбой о перераспределении финансовых средств, предусмотренных на данное направление, на поддержку животноводства.</t>
  </si>
  <si>
    <t xml:space="preserve">Субсидии не предоставлялись по причине отсутствия заготовительной деятельности в первом полугодии 2014 года </t>
  </si>
  <si>
    <t>Выплачена субсидия в виде квартального лимита  ООО СП «Полноватское рыбное хозяйство»</t>
  </si>
  <si>
    <t>Субсидии предоставлена ОАО "Казымская олневодческая компания" в виде аванса на организацию глубокой переработки мяса оленей.</t>
  </si>
  <si>
    <t>Канализационно-очистные сооружения (ПИР) с.п.Сорум</t>
  </si>
  <si>
    <t>Реконструкция сетей ТВС (ПИР)</t>
  </si>
  <si>
    <t>Выполнение работ по ремонту уличного освещения</t>
  </si>
  <si>
    <t>Переходящий с 2011 года контракт на проектные работы в объеме 600,0 тыс. руб., срок исполнения и расчетов – июль 2014 года. Оставшиеся лимиты средств предусмотрены для проведения гос.экспертизы и согласования размещения объекта на земельном участке</t>
  </si>
  <si>
    <t>Поставка контейнеров модульных КМ-2-3 для сбора, накопления и временного хранения отработанных компактных и линейных люминесцентных (ртутных) ламп, ртутьсодержащих бытовых термометров и химических источников питания, цена контракта 209,1786 тыс. рублей, исполнение контракта – 31.08.2014 г.</t>
  </si>
  <si>
    <t>Оказание услуг по санитарной очистке территории населенных мест (ликвидация стихийных свалок бытовых и промышленных отходов), город Белоярский, Промзона-2, № 16 в районе базы ОРС-14, Промзона-2, в районе строения № 5/6, цена контракта 731,144 тыс. рублей, исполнение контракта – 31.08.2014 г.</t>
  </si>
  <si>
    <t xml:space="preserve">Заключен МК на вывоз и утилизацию ТБО с территорий на сумму 299,95 тыс.руб., исполнение контракта - 31.09.2014 г. </t>
  </si>
  <si>
    <t xml:space="preserve">Оказание услуг по размещению имеющегося информационного носителя на средствах наружной рекламы по адресу: город Белоярский, улица Центральная (район СМУ-25), цена контракта 27,0 тыс. рублей, контракт исполнен;
Выполнение работ по изготовлению (печатанию) стенда, содержащего информацию о мерах пожарной и санитарной безопасности в городских лесах города Белоярский, подготовлена и согласована документации о закупках, цена контракта 30,0 тыс. рублей, контракт исполнен
</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</si>
  <si>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</si>
  <si>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</si>
  <si>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Оказание услуг по охране городских лесов города Белоярский от пожаров в пожароопасный период 2014 года, цена контракта 249,4 рублей, исполнение контракта – 08.09.2014 г.
Оказание услуг по противопожарному обустройству лесов – благоустройство зоны отдыха граждан, пребывающих в городских лесах города Белоярский («Озеро Светлое»), цена контракта 497,942 тыс. рублей, исполнение контракта – 31.08.2014 г.</t>
  </si>
  <si>
    <t>Школа на 300 мест в г.Белоярский</t>
  </si>
  <si>
    <t>Строительство дошкольных образовательных учреждений (ДОУ энергоэффективный)  г.Белоярский</t>
  </si>
  <si>
    <t>Низкое освоение средств связано с задержкой поставки материалов подрядчиком.</t>
  </si>
  <si>
    <t>Освоение средств опережает сетевой график</t>
  </si>
  <si>
    <t>Освоение средств запланировано на сентябрь, ноябрь 2014 г.</t>
  </si>
  <si>
    <t>Приобретение жилья (КМС)</t>
  </si>
  <si>
    <t>Подготовлена аукционная документация на приобретение в августе 2014 года 11 квартир с.Казым ул.Ягодная, 1а, 1 квартира ул.Сухарева, 3 г.Белоярский, срок исполнения - август 2014 года.</t>
  </si>
  <si>
    <t>Переходящие с 2013 года пять МК на строительство объекта на весь годовой лимит, срок исполнения - 2015 год. Работы ведутся в соответствии с графиком.</t>
  </si>
  <si>
    <t>Переходящий с 2013 года МК на строительство объекта на весь годовой лимит, срок исполнения - 2015 год. Работы ведутся в соответствии с графиком.</t>
  </si>
  <si>
    <t>Переходящий с 2013 года МК на проектирование на весь годовой лимит, исполнен в феврале 2014 года.</t>
  </si>
  <si>
    <t>Инженерные сети микрорайона 4 г.Белоярский</t>
  </si>
  <si>
    <t>Инженерные сети микрорайона 7 г.Белоярский</t>
  </si>
  <si>
    <t>Заключен МК на изготовление техплана, срок исполнения - июль 2014 года.</t>
  </si>
  <si>
    <t>Переходящий с 2013 года МК на работы в объеме 5474,3 тыс.руб., исполнен в феврале 2014 года. 
На оставшиеся лимиты заключены МК. Работы ведутся в соответствии с графиком и сроком исполнения до конца года.</t>
  </si>
  <si>
    <t>Исполнены МК на сумму 3184,445 тыс.руб. Заключены МК на сумму 5880,02 тыс.руб. Аукционная документация на площадке на сумму 6631,96 тыс.руб. Подготовлена аукционная документация на сумму 1580,0 тыс.руб.</t>
  </si>
  <si>
    <t>Заключены МК на сумму 4235,858 тыс.руб.</t>
  </si>
  <si>
    <t>Три переходящих с 2013 года МК на сумму 3 200,0 тыс.руб., срок исполнения - 2 квартал 2014 года. Заключены МК на сумму 114 244,0 тыс.руб., срок исполнения - в течении 2014 года. На оставшиеся средства объявлены торги.</t>
  </si>
  <si>
    <t>Переходящий с 2013 года МК на строительство объекта на весь годовой лимит, срок исполнения - сентябрь 2014 года. Работы ведутся в соответствии с графиком.</t>
  </si>
  <si>
    <t>Переходящий с 2013 года МК на строительство объекта на весь годовой лимит, срок исполнения - октябрь 2014 года. Работы ведутся в соответствии с графиком.</t>
  </si>
  <si>
    <t>Переходящий с 2013 года МК на строительство объекта на 5 670,5 тыс.руб., срок исполнения - сентябрь 2014 года. Заключен МК на пожсигнализацию. Работы ведутся в соответствии с графиком.</t>
  </si>
  <si>
    <t>Переходящий с 2013 года МК на проектирование объекта на 502,0 тыс.руб., объявлены торги на изыскания стоимостью 800,0 тыс.руб. Оставшиеся средства предназначены для проведения госэкспертизы после выполенеия работ по изысканиям и проектированию.</t>
  </si>
  <si>
    <t>Средства предназначены на проведение государственной экспертизы проекта.</t>
  </si>
  <si>
    <t>Объявлены торги на изыскания на весь лимит средств, срок заключения МК - июль 2014 года, исполнение в течение 60 дней.</t>
  </si>
  <si>
    <t>На очередное заседание Думы Белоярского района по уточнению бюджета будет заявлено снятие лимитов.</t>
  </si>
  <si>
    <t>Переходящий с 2013 года МК на проектирование и на доп.работы по проектированию исполнены. Объявлены торги на изыскания. Оставшиеся средства - для проведения государственной экспертизы проекта, после выполнения изыскательских работ.</t>
  </si>
  <si>
    <t>В ДепДорХоз направлено инвестпредложение на включение в программу АИП 2014 года объекта строительства "Объездная а/д мкр-н Мирный г.Белоярский. 2 этап" с перемещением лимитов финансирования, с гарантией исполнения в текущем году</t>
  </si>
  <si>
    <t>Объездная автомобильная дорога мкрн.6, 1 этап</t>
  </si>
  <si>
    <t>Заключены и исполнены МК на проектные работы и проведения государственной экспертизы.</t>
  </si>
  <si>
    <t>Заключен и исполнен МК на проектные работы и проведения государственной экспертизы.</t>
  </si>
  <si>
    <t>Заключен МК на оказание услуг по сопровождению договоров купли-продажи квартир на 2014 год;
Исполнен МК на оплату коммунальных услуг незаселенных квартир жилого фонда;
Ведется сбор документация  для проведения конкурсных процедур по приобретение цистерны для подвоза воды населению в с.Казым;
Готовится аукционная заявка на приобретение цистерны для подвоза воды населению в с.Казым;
Исполнен договор страхования  муниципального имущества.</t>
  </si>
  <si>
    <t xml:space="preserve">Исполнены договора на выполнение ремонтных  работ:
- помещений в здании Администрации по ул.Центральная, д.9  на сумму 267,0тыс. руб. 
- помещений  в здании по ул.Центральная 16 на сумму 685,4 тыс.руб. ;
Подана аукционная заявка  на выполнение ремонтных работ фасада здания ЗАГСа;
Ведется работа по составлению сметной документации для размещения аукционной заявки  на выполнение ремонтных  работ входной группы здания МФЦ, помещений в здании почты по ул.Центральная, 1.  
</t>
  </si>
  <si>
    <t>Заключены МК на выполнение кадастровых работ и обеспечение  осуществление кадастрового учета земельных участков для строительства и эксплуатации объектов в городе Белоярский и в населенных пунктах Белоярского района на сумму 826,1 тыс.руб., срок исполнения которых 01.09.2014 года, исполнение оставшейся суммы планируется на 3,4 квартал 2014 года.</t>
  </si>
  <si>
    <t xml:space="preserve">Заработная плата, налоги на сотрудников комитета;
заключены муниципальные контракты на коммунальные услуги и содержание административного здания комитета до конца года;
заключен договор на услуги связи с января по сентябрь 2014г на сумму 100000,00 руб., планируется обновление бухгалтерской программы 1С Бухгалтерия на 3 квартал 2014 г.
</t>
  </si>
  <si>
    <t>Установка источников наружного противопожарного водоснабжения</t>
  </si>
  <si>
    <t>Готовится к размещению аукционная документация</t>
  </si>
  <si>
    <t>Заключен контракт на сумму 131,7 тыс.руб.</t>
  </si>
  <si>
    <t>Заключены МК оплата ос-тавшихся средств будет произведена в июле 2014г.</t>
  </si>
  <si>
    <t>Проведен аукцион, заклю-чается муниципальный кон-тракт, срок исполнения контракта по 01 сентября 2014 года.</t>
  </si>
  <si>
    <t>Заключен МК, выполнение работ согласно МК до 01 ноября 2014 года.</t>
  </si>
  <si>
    <t>Заключен МК, оплата поэтапно, по мере выполнения работ в срок до 01 октября 2014 года.</t>
  </si>
  <si>
    <t>В декабре 2013 года заключенМК на модернизацию системы АС "Бюджет" путем установки дополнительных модулей. Условиями контракта оплата предусмотрена за фактически выполненные работы, начало августа 2014 года.</t>
  </si>
  <si>
    <t>За отчетный период средства, предусмотренные на обслуживание муниципального долга не использованы.</t>
  </si>
  <si>
    <t>265 737,6*</t>
  </si>
  <si>
    <t>Предоставление дотаций осуществляется в определенных объемах в установленные сроки</t>
  </si>
  <si>
    <t>ИМТ на обеспечение сбалансированности запланированы к перечислению в бюджеты поселений во 2 полугодии 2014 года.</t>
  </si>
  <si>
    <t>ИМТ на осуществление переданных полномочий запланированы к перечислению в бюджеты поселений во 2 полугодии 2014 года.</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</si>
  <si>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</si>
  <si>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</si>
  <si>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t>ИМТ на запланированы к перечислению в бюджеты поселений в 3 квартале 2014 года.</t>
  </si>
  <si>
    <t>Заключен муниципальный контракт на сумму 27 тыс. рублей</t>
  </si>
  <si>
    <t xml:space="preserve">Заключены:
МК № 24 от 26.06.2014 г. на сумму 598,592 тыс.рублей;
МК № 13 от 13.05.2014 г. на сумму 98,4 тыс.рублей.
</t>
  </si>
  <si>
    <t>Заключен муниципальный контракт на сумму 100,0 тысруб.</t>
  </si>
  <si>
    <t xml:space="preserve">Закончена 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Заключены МК:
 1) с ООО «Квадро» для размещения баннеров на металлоконструкции по ул. Центральная. Размещено два баннера с информацией по профилактике безопасности дорожного движения и противодействия наркомании.
 2) с БУ «БИЦ «Квадрат» на оказание услуг в сфере профилактики терроризма.
 3) с гражданами на оказание услуг по обеспечению сохранности муниципального имущества во время проведения мероприятий с массовым пребыванием граждан.
 4) с АУ БИЦ «Квадрат» на изготовление информационных материалов по эскизу Заказчика в сферах профилактики терроризма, профилактики безопасности дорожного движения и профилактики наркомании.
 5) с ИП Назаренко Ю.Л. на обслуживание городской системы видеонаблюдения.
 6) с ООО «Радис СТ» на обслуживание программного обеспечения фоторадарного сервера «Кристалл». 
</t>
  </si>
  <si>
    <t xml:space="preserve">Проведено 61 соревнования на территории Белоярского района, 49 –выездных соревнований различного уровня.
</t>
  </si>
  <si>
    <t>Выплаты на содержание, налоги, з/плату и др.
Средства бюджета ХМАО-Югры будут направлены на проведение спортивных мероприятий в 3 и 4 квартале</t>
  </si>
  <si>
    <t>Выставлены счета на оплату в июле</t>
  </si>
  <si>
    <t>Проведено 61 соревнования на территории Белоярского района, 49 –выездных соревнований различного уровня</t>
  </si>
  <si>
    <t>Выплаты на содержание, налоги, з/плату и др.</t>
  </si>
  <si>
    <t>Выставлены счета на оплату, которая пройдет в июле-августе</t>
  </si>
  <si>
    <t>Проведено 10 значимых мероприятий (интеллектуальная игра, «Молодежная весна», участие в «Студенческой весне», «Эхо войны», «Пламя», «Искра», велопробег  и др.)</t>
  </si>
  <si>
    <t>Трудоустроено 293 несовершеннолетних, их них 90 несовершеннолетних, находящихся в социально опасном положении и (или) трудной жизненной ситуации</t>
  </si>
  <si>
    <t>Проведен конкурс программ и проектов духовно-нравственной и гражданско-патриотической направленности. Приняло участие 13 авторских коллективов</t>
  </si>
  <si>
    <t>Выплачиваются стипендии, в декабре – конкурс на соискание премии главы в области молодежной политики</t>
  </si>
  <si>
    <t xml:space="preserve">Поздравления на День защитника Отечества, приобретение «Георгиевских лент», проведен блок мероприятий ко Дню Победы </t>
  </si>
  <si>
    <t>Проведено 7 праздничных конкурсно-игровых программ, посвященных праздничным датам</t>
  </si>
  <si>
    <t>Слет волонтеров запланирован на октябрь 2014 года</t>
  </si>
  <si>
    <t xml:space="preserve">Денежные средства будут израсходованы до конца года </t>
  </si>
  <si>
    <t>Подано 10 пакетов документов на оплату</t>
  </si>
  <si>
    <t>Выставлены счета, оплата пройдет до 10.08.2014</t>
  </si>
  <si>
    <t>Выставлены счета на оплату мягких спортивных трансформеров</t>
  </si>
  <si>
    <t>Приобретено угловое душевое ограждение в МАУ «Дворец спорта» для инвалидов-колясочников</t>
  </si>
  <si>
    <t>Мониторинг деятельности субъектов на территории Белоярского района за 2013 год планируется в октябре 2014 г.</t>
  </si>
  <si>
    <t>Предоставлена субсидия 1 участнику Форума предпринимателей</t>
  </si>
  <si>
    <t>В мае 2014 года проведен конкурс «Предприниматель года - 2014»</t>
  </si>
  <si>
    <t>Проведено 1 образовательное мероприятие.</t>
  </si>
  <si>
    <t>Проведено 2 образовательных мероприятия.</t>
  </si>
  <si>
    <t>В мае 2014 года проведен конкурс «Предприниматель года - 2014». Мониторинг деятельности субъектов на территории Белоярского района за 2013 год планируется в октябре 2014 г. Гранты по социальному предпринимательству и начинающим субъектам планируются на сентябрь 2014 г.</t>
  </si>
  <si>
    <t xml:space="preserve">Оказание социальной поддержки отдельным категориям граждан производится по мере обращения граждан. </t>
  </si>
  <si>
    <t xml:space="preserve">Выплата пенсии за выслугу лет лицам, замещавшим должности муниципальной службы произведена в размере 79 % от  полугодового плана на 2014 год. </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</si>
  <si>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</si>
  <si>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исполнено во 2 квартале 2014 года.</t>
  </si>
  <si>
    <t>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</si>
  <si>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Основные мероприятия по организации отдыха и досуга отдельных категорий граждан запланированы на 3-4 квартал 2014 года.</t>
  </si>
  <si>
    <t>Оказание социальной поддержки отдельным категориям граждан производится по мере обращения граждан. 
Большая часть выплат и компенсаций отдельным категориям граждан будет произведена в 3 квартале 2014 года.
Основные мероприятия по организации отдыха и досуга отдельных категорий граждан запланированы на 3-4 квартал 2014 года.</t>
  </si>
  <si>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исполнено во 2 квартале 2014 года.
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</si>
  <si>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Исполнение мероприятия запланировано на август-сентябрь 2014 года</t>
  </si>
  <si>
    <t>Конкурс художественного творчества инвалидов запланирован на ноябрь 2014 года</t>
  </si>
  <si>
    <t>Обустройство подходов к  пешеходным переходам запланировано на август-сентябрь 2014 года.
Конкурс художественного творчества инвалидов запланирован на ноябрь 2014 года.
Организация посещения плавательного бассейна маломобильными гражданами запланирована на 3 квартал 2014 года.</t>
  </si>
  <si>
    <t>Конкурс художественного творчества для детей-инвалидов запланирован на ноябрь 2014 года</t>
  </si>
  <si>
    <t>Исполнение мероприятия запланировано на 3 квартал 2014 года</t>
  </si>
  <si>
    <t>Проведение электротехнических измерений сопротивления изоляции электрических сетей в здании МАОУДОД «Детская школа искусств г.Белоярский» и структурных подразделений в п.Верхнеказымский, п.Сосновка, п.Сорум, п.Полноват</t>
  </si>
  <si>
    <t>Проведение специальной оценки условий труда в МАОУДОД «Детская школа искусств г.Белоярский»</t>
  </si>
  <si>
    <t>Осуществление авторского надзора за выполнением строительно-монтажных работ на объекте МАУК «ЦкиД «Камертон»</t>
  </si>
  <si>
    <t xml:space="preserve">Приобретение стеллажей и услуги по доставке </t>
  </si>
  <si>
    <t>Приобретение технического оборудования для концертно-театрального зала</t>
  </si>
  <si>
    <t>Проведение мероприятий летней оздоровительной кампании</t>
  </si>
  <si>
    <t>Проведение национального праздника «День рыбака»</t>
  </si>
  <si>
    <t>Приобретение музыкального оборудования</t>
  </si>
  <si>
    <t>Приобретение типографского оборудования</t>
  </si>
  <si>
    <t>Выполнены работы по устройству пандуса в здании ДШИ. Проведен аукцион по обустройству входной группы ЦКНТ, освоение средств перенесено на август 2014 г.</t>
  </si>
  <si>
    <t xml:space="preserve">Проведены мероприятия: открытие Года культуры, ежегодный районный фестиваль юных пианистов «Волшебные клавиши», национальный праздник «День оленевода».
Учащиеся отдела народных инструментов Детской школы искусств успешно выступили на Международном конкурсе-фестивале «Урал собирает друзей» г.Челябинск. Результатом стали победы учащихся высокого уровня: Гран при, 7 лауреатов 1,2,3 степени, 6 дипломантов 1 и 2 степени.
Специалист выставочного зала принял участие в научно-практическом семинаре «Обучение использованию информационно-коммуникационных технологий работников музеев автономного округа» г. Ханты-Мансийск.
Приобретено и заменено оборудование спутниковой станции Центров общественного доступа в библиотеках с. Ванзеват и п. Сосновка.
Обновлен арсенал духовых музыкальных инструментов МАОУДОД «ДШИ».
Ведутся работы по изготовлению экспозиции «Мир человека» выставочного зала  МАУК «БВЗ». 
Проведены работы по инженерным изысканиям и разработке проектной документации на строительство нового объекта Сельский дом культуры с. Ванзеват.
</t>
  </si>
  <si>
    <t>Работы ведутся. Кассовое исполнение в соответствии с актами выполненных работ.  Срок выполнения СМР по МК январь 2015 г</t>
  </si>
  <si>
    <t xml:space="preserve">Срок выполнения СМР санаторно-оздоровительного корпуса МАУ «База спорта и отдыха «Северянка» по МК январь 2015 г. Кассовое исполнение в соответствии с актами выполненных работ.  </t>
  </si>
  <si>
    <t>В связи с внесением изменений в  Закон автономного округа от 26 февраля 2006 года  № 30-оз «О социальной поддержке семей, имеющих детей, обучающихся в муниципальных общеобразовательных организациях  и частных общеобразовательных организациях, имеющих государственную аккредитацию, расположенных на территории Ханты-Мансийского автономного округа - Югры» с 13 января 2014 года  увеличились суммы питания на завтрак  с 42 рублей на 44 рубля,  завтрак и обед, для учащихся льготной категории со 106 рублей на 112 рублей).</t>
  </si>
  <si>
    <t>Выполняются работы по благоустройству территории в МОСШ № 3, работы по укреплению пожарной и санитарно-эпидемиологической безопасности муниципальных образовательных учреждений Белоярского района. Проводятся мероприятия по выполнению капитального ремонта МОСШ № 1, МОСШ п. Верхнеказымский, МОСШ с. Полноват, МАДОУ «Детский сад «Березка» г. Белоярский.</t>
  </si>
  <si>
    <t>Низкое освоение средств по реконструкции образовательного комплекса "Школа - детский сад" в с.Ванзеват связано с задержкой поставки материалов подрядчиком. Исполнение остальных мероприятий подпрограммы выполняется в соответствии с графиком.</t>
  </si>
  <si>
    <t>Предоставлены 3 субсидии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7 субсидий на приобретение материально-технических средств.
5 получателям предоставлена единовременная финансовая помощь молодым специалистам из числа коренных малочисленных народов Севера ХМАО – Югры, работающим в местах традиционного проживания и традиционной хозяйственной деятельности, на обустройство быта.</t>
  </si>
  <si>
    <t>По проектированию и строительству полигонов утилизации твердых бытовых отходов в п.Сорум и п.Полноват - переходящие с 2011 года контракты на проектные работы со сроком исполнения и расчетов – июль 2014 года. Оставшиеся лимиты средств предусмотрены для проведения гос.экспертизы и согласования размещения объекта на земельном участке.
Оказание услуг по санитарной очистке территории населенных мест (ликвидация стихийных свалок бытовых и промышленных отходов), а также оказание услуг по противопожарному обустройству лесов (благоустройство зоны отдыха граждан, пребывающих в городских лесах города Белоярский) срок исполнения контрактов – 31.08.2014 г.</t>
  </si>
  <si>
    <t>Подготовлено соглашение о передаче иных межбюджетных трансфертов бюджетам поселений</t>
  </si>
  <si>
    <t>Оплата согласно заключенных договоров</t>
  </si>
  <si>
    <t>Муниципальные контракты на этапе подписания</t>
  </si>
  <si>
    <t>Конкурс находится на стадии размещения</t>
  </si>
  <si>
    <t>Осуществляется подбор жилых помещений для приобретения. Проведение аукциона: сентябрь-октябрь 2014 г.</t>
  </si>
  <si>
    <t>Оплата производится согласно заключенных муниципальных контрактов</t>
  </si>
  <si>
    <t xml:space="preserve">Реализация мероприятий программы опережает сетевой график. </t>
  </si>
  <si>
    <t>Исполнение мероприятий подпрограммы запланировано на 3 и 4 квартал 2014 года</t>
  </si>
  <si>
    <t>Реализация мероприятия осуществляется в соответствии с графиком.</t>
  </si>
  <si>
    <t>Премирование предприятий ЖКХ</t>
  </si>
  <si>
    <t>Проведено 10 значимых мероприятий (интеллектуальная игра, «Молодежная весна», участие в «Студенческой весне», «Эхо войны», «Пламя», «Искра», велопробег  и др.)
В рамках мероприятия содействие занятости молодежи трудоустроено 293 несовершеннолетних.
Проведен конкурс программ и проектов духовно-нравственной и гражданско-патриотической направленности. Приняло участие 13 авторских коллективов. А также 7 праздничных конкурсно-игровых программ, посвященных праздничным датам</t>
  </si>
</sst>
</file>

<file path=xl/styles.xml><?xml version="1.0" encoding="utf-8"?>
<styleSheet xmlns="http://schemas.openxmlformats.org/spreadsheetml/2006/main">
  <numFmts count="2">
    <numFmt numFmtId="164" formatCode="_-* #,##0.0_р_._-;\-* #,##0.0_р_._-;_-* &quot;-&quot;?_р_._-;_-@_-"/>
    <numFmt numFmtId="165" formatCode="_-* #,##0.00_р_._-;\-* #,##0.00_р_._-;_-* &quot;-&quot;?_р_._-;_-@_-"/>
  </numFmts>
  <fonts count="23">
    <font>
      <sz val="11"/>
      <color theme="1"/>
      <name val="Calibri"/>
      <family val="2"/>
      <charset val="204"/>
      <scheme val="minor"/>
    </font>
    <font>
      <sz val="10.5"/>
      <color theme="1"/>
      <name val="Times New Roman"/>
      <family val="1"/>
      <charset val="204"/>
    </font>
    <font>
      <sz val="10"/>
      <color theme="1"/>
      <name val="Times New Roman"/>
      <family val="1"/>
      <charset val="204"/>
    </font>
    <font>
      <sz val="11"/>
      <color theme="1"/>
      <name val="Times New Roman"/>
      <family val="1"/>
      <charset val="204"/>
    </font>
    <font>
      <b/>
      <sz val="11"/>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b/>
      <sz val="14"/>
      <color theme="1"/>
      <name val="Times New Roman"/>
      <family val="1"/>
      <charset val="204"/>
    </font>
    <font>
      <sz val="11"/>
      <name val="Times New Roman"/>
      <family val="1"/>
      <charset val="204"/>
    </font>
    <font>
      <sz val="14"/>
      <color theme="1"/>
      <name val="Times New Roman"/>
      <family val="1"/>
      <charset val="204"/>
    </font>
    <font>
      <sz val="11"/>
      <color rgb="FFFF0000"/>
      <name val="Times New Roman"/>
      <family val="1"/>
      <charset val="204"/>
    </font>
    <font>
      <sz val="10"/>
      <color rgb="FFFF0000"/>
      <name val="Times New Roman"/>
      <family val="1"/>
      <charset val="204"/>
    </font>
    <font>
      <sz val="12"/>
      <color rgb="FFFF0000"/>
      <name val="Times New Roman"/>
      <family val="1"/>
      <charset val="204"/>
    </font>
    <font>
      <sz val="8"/>
      <color rgb="FFFF0000"/>
      <name val="Times New Roman"/>
      <family val="1"/>
      <charset val="204"/>
    </font>
    <font>
      <b/>
      <sz val="10.5"/>
      <name val="Times New Roman"/>
      <family val="1"/>
      <charset val="204"/>
    </font>
    <font>
      <b/>
      <sz val="11"/>
      <name val="Times New Roman"/>
      <family val="1"/>
      <charset val="204"/>
    </font>
    <font>
      <sz val="10.5"/>
      <name val="Times New Roman"/>
      <family val="1"/>
      <charset val="204"/>
    </font>
    <font>
      <b/>
      <u/>
      <sz val="10.5"/>
      <name val="Times New Roman"/>
      <family val="1"/>
      <charset val="204"/>
    </font>
    <font>
      <sz val="8"/>
      <name val="Times New Roman"/>
      <family val="1"/>
      <charset val="204"/>
    </font>
    <font>
      <sz val="11"/>
      <name val="Calibri"/>
      <family val="2"/>
      <charset val="204"/>
      <scheme val="minor"/>
    </font>
    <font>
      <b/>
      <sz val="10.5"/>
      <color theme="1"/>
      <name val="Times New Roman"/>
      <family val="1"/>
      <charset val="204"/>
    </font>
    <font>
      <b/>
      <sz val="12"/>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5">
    <xf numFmtId="0" fontId="0" fillId="0" borderId="0" xfId="0"/>
    <xf numFmtId="0" fontId="3" fillId="0" borderId="0" xfId="0" applyFont="1" applyAlignment="1">
      <alignment vertical="center"/>
    </xf>
    <xf numFmtId="0" fontId="4" fillId="0" borderId="0" xfId="0" applyFont="1" applyAlignment="1">
      <alignment vertical="center"/>
    </xf>
    <xf numFmtId="164" fontId="5"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wrapText="1"/>
    </xf>
    <xf numFmtId="0" fontId="3" fillId="0" borderId="0" xfId="0" applyFont="1" applyAlignment="1">
      <alignment vertical="center" wrapText="1"/>
    </xf>
    <xf numFmtId="0" fontId="4" fillId="5" borderId="0" xfId="0" applyFont="1" applyFill="1" applyAlignment="1">
      <alignment vertical="center"/>
    </xf>
    <xf numFmtId="0" fontId="3" fillId="0" borderId="1" xfId="0" applyFont="1" applyBorder="1" applyAlignment="1">
      <alignment vertical="center" wrapText="1"/>
    </xf>
    <xf numFmtId="164" fontId="6"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Alignment="1">
      <alignment vertical="center"/>
    </xf>
    <xf numFmtId="0" fontId="3" fillId="2" borderId="1" xfId="0" applyFont="1" applyFill="1" applyBorder="1" applyAlignment="1">
      <alignment vertical="center" wrapText="1"/>
    </xf>
    <xf numFmtId="0" fontId="3" fillId="2" borderId="0" xfId="0" applyFont="1" applyFill="1" applyAlignment="1">
      <alignment vertical="center"/>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vertical="top" wrapText="1"/>
    </xf>
    <xf numFmtId="0" fontId="9" fillId="0" borderId="1" xfId="0" applyFont="1" applyBorder="1" applyAlignment="1" applyProtection="1">
      <alignment horizontal="left" vertical="top" wrapText="1"/>
      <protection locked="0"/>
    </xf>
    <xf numFmtId="0" fontId="3" fillId="0" borderId="0" xfId="0" applyFont="1" applyAlignment="1">
      <alignment horizontal="left" vertical="center"/>
    </xf>
    <xf numFmtId="16" fontId="5" fillId="0" borderId="1" xfId="0" applyNumberFormat="1" applyFont="1" applyBorder="1" applyAlignment="1">
      <alignment horizontal="center" vertical="top"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xf>
    <xf numFmtId="0" fontId="3" fillId="0" borderId="0" xfId="0" applyFont="1" applyAlignment="1">
      <alignment vertical="top"/>
    </xf>
    <xf numFmtId="0" fontId="11" fillId="0" borderId="1" xfId="0" applyFont="1" applyBorder="1" applyAlignment="1">
      <alignment vertical="center" wrapText="1"/>
    </xf>
    <xf numFmtId="0" fontId="11" fillId="5" borderId="1" xfId="0" applyFont="1" applyFill="1" applyBorder="1" applyAlignment="1">
      <alignment vertical="center" wrapText="1"/>
    </xf>
    <xf numFmtId="0" fontId="12" fillId="0" borderId="1" xfId="0" applyFont="1" applyBorder="1" applyAlignment="1">
      <alignment vertical="top" wrapText="1"/>
    </xf>
    <xf numFmtId="164" fontId="12" fillId="0" borderId="1"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6" fontId="12" fillId="0" borderId="1" xfId="0" applyNumberFormat="1" applyFont="1" applyBorder="1" applyAlignment="1">
      <alignment horizontal="center" vertical="center" wrapText="1"/>
    </xf>
    <xf numFmtId="0" fontId="12" fillId="0" borderId="1" xfId="0" applyFont="1" applyBorder="1" applyAlignment="1">
      <alignment horizontal="justify" vertical="top" wrapText="1"/>
    </xf>
    <xf numFmtId="16" fontId="13" fillId="0" borderId="1" xfId="0" applyNumberFormat="1" applyFont="1" applyBorder="1" applyAlignment="1">
      <alignment vertical="top" wrapText="1"/>
    </xf>
    <xf numFmtId="0" fontId="13" fillId="0" borderId="1" xfId="0" applyFont="1" applyBorder="1" applyAlignment="1">
      <alignment horizontal="right" vertical="top" wrapText="1"/>
    </xf>
    <xf numFmtId="0" fontId="12" fillId="0" borderId="1" xfId="0" applyFont="1" applyBorder="1" applyAlignment="1">
      <alignment horizontal="right" vertical="top" wrapText="1"/>
    </xf>
    <xf numFmtId="0" fontId="14" fillId="0" borderId="1" xfId="0" applyFont="1" applyBorder="1" applyAlignment="1">
      <alignment vertical="center" wrapText="1"/>
    </xf>
    <xf numFmtId="16" fontId="14" fillId="0" borderId="1" xfId="0" applyNumberFormat="1" applyFont="1" applyBorder="1" applyAlignment="1">
      <alignment horizontal="center" vertical="center"/>
    </xf>
    <xf numFmtId="0" fontId="12" fillId="0" borderId="1" xfId="0" applyFont="1" applyBorder="1" applyAlignment="1">
      <alignment horizontal="center" vertical="top" wrapText="1"/>
    </xf>
    <xf numFmtId="164" fontId="5" fillId="3" borderId="1" xfId="0" applyNumberFormat="1" applyFont="1" applyFill="1" applyBorder="1" applyAlignment="1">
      <alignment horizontal="center" vertical="center" wrapText="1"/>
    </xf>
    <xf numFmtId="164" fontId="5" fillId="0" borderId="1" xfId="0" applyNumberFormat="1" applyFont="1" applyBorder="1" applyAlignment="1">
      <alignment vertical="center" wrapText="1"/>
    </xf>
    <xf numFmtId="164" fontId="6" fillId="3" borderId="1" xfId="0" applyNumberFormat="1" applyFont="1" applyFill="1" applyBorder="1" applyAlignment="1">
      <alignment vertical="center" wrapText="1"/>
    </xf>
    <xf numFmtId="164" fontId="6" fillId="0" borderId="1" xfId="0" applyNumberFormat="1"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164" fontId="9" fillId="0" borderId="1" xfId="0" applyNumberFormat="1" applyFont="1" applyBorder="1" applyAlignment="1">
      <alignment horizontal="center" vertical="center"/>
    </xf>
    <xf numFmtId="164" fontId="15" fillId="5" borderId="1" xfId="0" applyNumberFormat="1" applyFont="1" applyFill="1" applyBorder="1" applyAlignment="1">
      <alignment vertical="center" wrapText="1"/>
    </xf>
    <xf numFmtId="0" fontId="7" fillId="0" borderId="1" xfId="0" applyFont="1" applyBorder="1" applyAlignment="1">
      <alignment horizontal="center" vertical="top" wrapText="1"/>
    </xf>
    <xf numFmtId="0" fontId="16" fillId="5" borderId="1" xfId="0" applyFont="1" applyFill="1" applyBorder="1" applyAlignment="1">
      <alignment horizontal="center" vertical="center"/>
    </xf>
    <xf numFmtId="0" fontId="15" fillId="5" borderId="1" xfId="0" applyFont="1" applyFill="1" applyBorder="1" applyAlignment="1">
      <alignment vertical="center" wrapText="1"/>
    </xf>
    <xf numFmtId="164" fontId="6" fillId="5" borderId="1" xfId="0" applyNumberFormat="1" applyFont="1" applyFill="1" applyBorder="1" applyAlignment="1">
      <alignment horizontal="center" vertical="center"/>
    </xf>
    <xf numFmtId="164" fontId="6" fillId="5" borderId="1" xfId="0" applyNumberFormat="1" applyFont="1" applyFill="1" applyBorder="1" applyAlignment="1">
      <alignment vertical="center"/>
    </xf>
    <xf numFmtId="16" fontId="7" fillId="2" borderId="1" xfId="0" applyNumberFormat="1" applyFont="1" applyFill="1" applyBorder="1" applyAlignment="1">
      <alignment vertical="top" wrapText="1"/>
    </xf>
    <xf numFmtId="164" fontId="5" fillId="2" borderId="1" xfId="0" applyNumberFormat="1" applyFont="1" applyFill="1" applyBorder="1" applyAlignment="1">
      <alignment horizontal="center" vertical="center"/>
    </xf>
    <xf numFmtId="164" fontId="5" fillId="2" borderId="1" xfId="0" applyNumberFormat="1" applyFont="1" applyFill="1" applyBorder="1" applyAlignment="1">
      <alignment vertical="center" wrapText="1"/>
    </xf>
    <xf numFmtId="164" fontId="5" fillId="2" borderId="1" xfId="0" applyNumberFormat="1" applyFont="1" applyFill="1" applyBorder="1" applyAlignment="1">
      <alignment vertical="center"/>
    </xf>
    <xf numFmtId="0" fontId="5" fillId="2" borderId="1" xfId="0" applyFont="1" applyFill="1" applyBorder="1" applyAlignment="1">
      <alignment horizontal="justify" vertical="top" wrapText="1"/>
    </xf>
    <xf numFmtId="0" fontId="9" fillId="0" borderId="1" xfId="0" applyFont="1" applyFill="1" applyBorder="1" applyAlignment="1">
      <alignment horizontal="left" vertical="center" wrapText="1"/>
    </xf>
    <xf numFmtId="16" fontId="5" fillId="0" borderId="1" xfId="0" applyNumberFormat="1" applyFont="1" applyBorder="1" applyAlignment="1">
      <alignment vertical="top" wrapText="1"/>
    </xf>
    <xf numFmtId="0" fontId="9" fillId="2" borderId="1" xfId="0" applyFont="1" applyFill="1" applyBorder="1" applyAlignment="1">
      <alignment vertical="center" wrapText="1"/>
    </xf>
    <xf numFmtId="0" fontId="9" fillId="2" borderId="0" xfId="0" applyFont="1" applyFill="1" applyAlignment="1">
      <alignment vertical="center"/>
    </xf>
    <xf numFmtId="0" fontId="9" fillId="5" borderId="1" xfId="0" applyFont="1" applyFill="1" applyBorder="1" applyAlignment="1">
      <alignment vertical="center" wrapText="1"/>
    </xf>
    <xf numFmtId="0" fontId="16" fillId="5" borderId="0" xfId="0" applyFont="1" applyFill="1" applyAlignment="1">
      <alignment vertical="center"/>
    </xf>
    <xf numFmtId="0" fontId="9" fillId="0" borderId="1" xfId="0" applyFont="1" applyFill="1" applyBorder="1" applyAlignment="1">
      <alignment horizontal="center" vertical="center"/>
    </xf>
    <xf numFmtId="0" fontId="17"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0" xfId="0" applyFont="1" applyFill="1" applyAlignment="1">
      <alignment vertical="center"/>
    </xf>
    <xf numFmtId="16" fontId="9" fillId="0" borderId="1" xfId="0" applyNumberFormat="1" applyFont="1" applyBorder="1" applyAlignment="1">
      <alignment vertical="top" wrapText="1"/>
    </xf>
    <xf numFmtId="0" fontId="9" fillId="0" borderId="1" xfId="0" applyFont="1" applyBorder="1" applyAlignment="1">
      <alignment vertical="top" wrapText="1"/>
    </xf>
    <xf numFmtId="0" fontId="9" fillId="2" borderId="1" xfId="0" applyFont="1" applyFill="1" applyBorder="1" applyAlignment="1">
      <alignment horizontal="center" vertical="center"/>
    </xf>
    <xf numFmtId="0" fontId="17" fillId="2" borderId="1" xfId="0" applyFont="1" applyFill="1" applyBorder="1" applyAlignment="1">
      <alignment vertical="center" wrapText="1"/>
    </xf>
    <xf numFmtId="16" fontId="7" fillId="2" borderId="1" xfId="0" applyNumberFormat="1" applyFont="1" applyFill="1" applyBorder="1" applyAlignment="1">
      <alignment horizontal="center" vertical="top" wrapText="1"/>
    </xf>
    <xf numFmtId="16" fontId="17" fillId="2" borderId="1" xfId="0" applyNumberFormat="1" applyFont="1" applyFill="1" applyBorder="1" applyAlignment="1">
      <alignment vertical="top" wrapText="1"/>
    </xf>
    <xf numFmtId="0" fontId="17" fillId="2" borderId="1" xfId="0" applyFont="1" applyFill="1" applyBorder="1" applyAlignment="1">
      <alignment vertical="top" wrapText="1"/>
    </xf>
    <xf numFmtId="0" fontId="18" fillId="0" borderId="1" xfId="0" applyFont="1" applyFill="1" applyBorder="1" applyAlignment="1">
      <alignment vertical="center" wrapText="1"/>
    </xf>
    <xf numFmtId="164"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xf>
    <xf numFmtId="164" fontId="17" fillId="2" borderId="1" xfId="0" applyNumberFormat="1" applyFont="1" applyFill="1" applyBorder="1" applyAlignment="1">
      <alignment vertical="center" wrapText="1"/>
    </xf>
    <xf numFmtId="0" fontId="5" fillId="0" borderId="1" xfId="0" applyFont="1" applyFill="1" applyBorder="1" applyAlignment="1">
      <alignment horizontal="center" vertical="center"/>
    </xf>
    <xf numFmtId="164" fontId="17" fillId="0" borderId="1" xfId="0" applyNumberFormat="1" applyFont="1" applyFill="1" applyBorder="1" applyAlignment="1">
      <alignment vertical="center" wrapText="1"/>
    </xf>
    <xf numFmtId="0" fontId="11" fillId="2" borderId="0" xfId="0" applyFont="1" applyFill="1" applyAlignment="1">
      <alignment vertical="center"/>
    </xf>
    <xf numFmtId="0" fontId="11" fillId="0" borderId="0" xfId="0" applyFont="1" applyFill="1" applyAlignment="1">
      <alignment vertical="center"/>
    </xf>
    <xf numFmtId="0" fontId="5" fillId="5" borderId="1" xfId="0" applyFont="1" applyFill="1" applyBorder="1" applyAlignment="1">
      <alignment horizontal="center" vertical="center"/>
    </xf>
    <xf numFmtId="0" fontId="9" fillId="5" borderId="0" xfId="0" applyFont="1" applyFill="1" applyAlignment="1">
      <alignment vertical="center"/>
    </xf>
    <xf numFmtId="0" fontId="17" fillId="2" borderId="1" xfId="0" applyFont="1" applyFill="1" applyBorder="1" applyAlignment="1">
      <alignment horizontal="center" vertical="center" wrapText="1"/>
    </xf>
    <xf numFmtId="164" fontId="15" fillId="2"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164" fontId="15" fillId="0" borderId="1" xfId="0" applyNumberFormat="1" applyFont="1" applyFill="1" applyBorder="1" applyAlignment="1">
      <alignment horizontal="right" vertical="center" wrapText="1"/>
    </xf>
    <xf numFmtId="0" fontId="17" fillId="5"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0" xfId="0" applyFont="1" applyFill="1" applyAlignment="1">
      <alignment vertical="center"/>
    </xf>
    <xf numFmtId="0" fontId="6" fillId="2" borderId="1" xfId="0" applyFont="1" applyFill="1" applyBorder="1" applyAlignment="1">
      <alignment vertical="top" wrapText="1"/>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0" fontId="19" fillId="0" borderId="1" xfId="0" applyFont="1" applyBorder="1" applyAlignment="1">
      <alignment vertical="center" wrapText="1"/>
    </xf>
    <xf numFmtId="0" fontId="7" fillId="2" borderId="1" xfId="0" applyFont="1" applyFill="1" applyBorder="1" applyAlignment="1">
      <alignment horizontal="center" vertical="top" wrapText="1"/>
    </xf>
    <xf numFmtId="0" fontId="9" fillId="0" borderId="1" xfId="0" applyFont="1" applyBorder="1" applyAlignment="1">
      <alignment horizontal="left" vertical="center" wrapText="1" indent="2"/>
    </xf>
    <xf numFmtId="0" fontId="9" fillId="0" borderId="1" xfId="0" applyFont="1" applyBorder="1" applyAlignment="1" applyProtection="1">
      <alignment horizontal="left" vertical="top" wrapText="1" indent="2"/>
      <protection locked="0"/>
    </xf>
    <xf numFmtId="0" fontId="7" fillId="2" borderId="1" xfId="0" applyNumberFormat="1" applyFont="1" applyFill="1" applyBorder="1" applyAlignment="1" applyProtection="1">
      <alignment vertical="center"/>
    </xf>
    <xf numFmtId="164" fontId="5" fillId="2"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64"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center"/>
    </xf>
    <xf numFmtId="0" fontId="5" fillId="2" borderId="1" xfId="0" applyFont="1" applyFill="1" applyBorder="1" applyAlignment="1">
      <alignment wrapText="1"/>
    </xf>
    <xf numFmtId="0" fontId="5" fillId="2" borderId="1" xfId="0" applyFont="1" applyFill="1" applyBorder="1" applyAlignment="1">
      <alignment horizontal="center" wrapText="1"/>
    </xf>
    <xf numFmtId="0" fontId="5" fillId="0" borderId="1" xfId="0" applyFont="1" applyBorder="1" applyAlignment="1">
      <alignment horizontal="center" vertical="top" wrapText="1"/>
    </xf>
    <xf numFmtId="0" fontId="20" fillId="2" borderId="1" xfId="0" applyFont="1" applyFill="1" applyBorder="1" applyAlignment="1">
      <alignment wrapText="1"/>
    </xf>
    <xf numFmtId="0" fontId="20" fillId="2" borderId="0" xfId="0" applyFont="1" applyFill="1"/>
    <xf numFmtId="164" fontId="9" fillId="0" borderId="1" xfId="0" applyNumberFormat="1" applyFont="1" applyBorder="1" applyAlignment="1">
      <alignment horizontal="center" vertical="center" wrapText="1"/>
    </xf>
    <xf numFmtId="0" fontId="7" fillId="2" borderId="1" xfId="0" applyFont="1" applyFill="1" applyBorder="1" applyAlignment="1">
      <alignment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center" wrapText="1"/>
    </xf>
    <xf numFmtId="0" fontId="5" fillId="0" borderId="1" xfId="0" applyFont="1" applyBorder="1" applyAlignment="1">
      <alignment vertical="top"/>
    </xf>
    <xf numFmtId="0" fontId="9" fillId="0" borderId="1" xfId="0" applyFont="1" applyFill="1" applyBorder="1" applyAlignment="1">
      <alignment horizontal="left" vertical="center" wrapText="1" indent="2"/>
    </xf>
    <xf numFmtId="0" fontId="9" fillId="0" borderId="2" xfId="0" applyFont="1" applyFill="1" applyBorder="1" applyAlignment="1">
      <alignment horizontal="left" vertical="center" wrapText="1" indent="2"/>
    </xf>
    <xf numFmtId="16" fontId="7" fillId="0" borderId="1" xfId="0" applyNumberFormat="1" applyFont="1" applyBorder="1" applyAlignment="1">
      <alignment horizontal="center" vertical="top"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0" xfId="0" applyFont="1" applyFill="1" applyAlignment="1">
      <alignment vertical="center"/>
    </xf>
    <xf numFmtId="0" fontId="17" fillId="0" borderId="1" xfId="0" applyFont="1" applyBorder="1" applyAlignment="1">
      <alignment horizontal="center" vertical="top" wrapText="1"/>
    </xf>
    <xf numFmtId="0" fontId="17" fillId="0" borderId="1" xfId="0" applyFont="1" applyBorder="1" applyAlignment="1">
      <alignment vertical="top" wrapText="1"/>
    </xf>
    <xf numFmtId="164" fontId="17" fillId="0" borderId="1" xfId="0" applyNumberFormat="1" applyFont="1" applyBorder="1" applyAlignment="1">
      <alignment horizontal="center" vertical="center" wrapText="1"/>
    </xf>
    <xf numFmtId="0" fontId="15" fillId="5" borderId="1" xfId="0" applyFont="1" applyFill="1" applyBorder="1" applyAlignment="1">
      <alignment vertical="top" wrapText="1"/>
    </xf>
    <xf numFmtId="14" fontId="17" fillId="0" borderId="1" xfId="0" applyNumberFormat="1" applyFont="1" applyBorder="1" applyAlignment="1">
      <alignment vertical="top" wrapText="1"/>
    </xf>
    <xf numFmtId="0" fontId="5" fillId="0" borderId="1" xfId="0" applyFont="1" applyBorder="1" applyAlignment="1">
      <alignment horizontal="left" vertical="top" wrapText="1" indent="2"/>
    </xf>
    <xf numFmtId="16" fontId="17" fillId="0" borderId="1" xfId="0" applyNumberFormat="1" applyFont="1" applyBorder="1" applyAlignment="1">
      <alignment vertical="top" wrapText="1"/>
    </xf>
    <xf numFmtId="0" fontId="5" fillId="0" borderId="1" xfId="0" applyFont="1" applyBorder="1" applyAlignment="1">
      <alignment horizontal="left" vertical="top" wrapText="1" indent="3"/>
    </xf>
    <xf numFmtId="0" fontId="5" fillId="0" borderId="1" xfId="0" applyFont="1" applyBorder="1" applyAlignment="1">
      <alignment horizontal="left" vertical="top" wrapText="1" indent="4"/>
    </xf>
    <xf numFmtId="14" fontId="17"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164" fontId="9"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top" wrapText="1" indent="2"/>
    </xf>
    <xf numFmtId="0" fontId="5" fillId="3" borderId="1" xfId="0" applyFont="1" applyFill="1" applyBorder="1" applyAlignment="1">
      <alignment vertical="top" wrapText="1"/>
    </xf>
    <xf numFmtId="164" fontId="6" fillId="0" borderId="1" xfId="0" applyNumberFormat="1" applyFont="1" applyFill="1" applyBorder="1" applyAlignment="1">
      <alignment vertical="center" wrapText="1"/>
    </xf>
    <xf numFmtId="0" fontId="5" fillId="0" borderId="1" xfId="0" applyFont="1" applyBorder="1" applyAlignment="1">
      <alignment horizontal="justify" vertical="top" wrapText="1"/>
    </xf>
    <xf numFmtId="14" fontId="5" fillId="0" borderId="1" xfId="0" applyNumberFormat="1" applyFont="1" applyBorder="1" applyAlignment="1">
      <alignment vertical="top" wrapText="1"/>
    </xf>
    <xf numFmtId="0" fontId="6" fillId="0" borderId="1" xfId="0" applyFont="1" applyBorder="1" applyAlignment="1">
      <alignment vertical="top" wrapText="1"/>
    </xf>
    <xf numFmtId="0" fontId="16" fillId="0" borderId="0" xfId="0"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16" fontId="7" fillId="0" borderId="1" xfId="0" applyNumberFormat="1" applyFont="1" applyBorder="1" applyAlignment="1">
      <alignment vertical="top" wrapText="1"/>
    </xf>
    <xf numFmtId="164" fontId="9"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top" wrapText="1"/>
    </xf>
    <xf numFmtId="164"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top" wrapText="1" indent="2"/>
    </xf>
    <xf numFmtId="164" fontId="6" fillId="0" borderId="1" xfId="0" applyNumberFormat="1" applyFont="1" applyFill="1" applyBorder="1" applyAlignment="1" applyProtection="1">
      <alignment horizontal="center" vertical="center" wrapText="1"/>
    </xf>
    <xf numFmtId="164" fontId="5" fillId="4" borderId="1" xfId="0" applyNumberFormat="1" applyFont="1" applyFill="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applyAlignment="1">
      <alignment vertical="top" wrapText="1"/>
    </xf>
    <xf numFmtId="0" fontId="5" fillId="4" borderId="1" xfId="0" applyFont="1" applyFill="1" applyBorder="1" applyAlignment="1">
      <alignment horizontal="center" wrapText="1"/>
    </xf>
    <xf numFmtId="164" fontId="6" fillId="5" borderId="1" xfId="0" applyNumberFormat="1" applyFont="1" applyFill="1" applyBorder="1" applyAlignment="1">
      <alignment vertical="center" wrapText="1"/>
    </xf>
    <xf numFmtId="0" fontId="5" fillId="0" borderId="1" xfId="0" applyFont="1" applyBorder="1" applyAlignment="1">
      <alignment horizontal="right" vertical="top" wrapText="1"/>
    </xf>
    <xf numFmtId="0" fontId="20" fillId="0" borderId="0" xfId="0" applyFont="1"/>
    <xf numFmtId="16"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6" fontId="5" fillId="0" borderId="1" xfId="0" applyNumberFormat="1" applyFont="1" applyBorder="1" applyAlignment="1">
      <alignment vertical="center" wrapText="1"/>
    </xf>
    <xf numFmtId="16" fontId="5"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right" vertical="top" wrapText="1"/>
    </xf>
    <xf numFmtId="0" fontId="22" fillId="0" borderId="1" xfId="0" applyFont="1" applyBorder="1" applyAlignment="1">
      <alignment vertical="top" wrapText="1"/>
    </xf>
    <xf numFmtId="17" fontId="7" fillId="0" borderId="1" xfId="0" applyNumberFormat="1" applyFont="1" applyBorder="1" applyAlignment="1">
      <alignment horizontal="center" vertical="top" wrapText="1"/>
    </xf>
    <xf numFmtId="17" fontId="7" fillId="0" borderId="1" xfId="0" applyNumberFormat="1" applyFont="1" applyBorder="1" applyAlignment="1">
      <alignment vertical="top" wrapText="1"/>
    </xf>
    <xf numFmtId="0" fontId="22" fillId="0" borderId="1" xfId="0" applyFont="1" applyBorder="1" applyAlignment="1">
      <alignment wrapText="1"/>
    </xf>
    <xf numFmtId="0" fontId="6" fillId="0" borderId="1" xfId="0" applyFont="1" applyBorder="1" applyAlignment="1">
      <alignment horizontal="left" vertical="top" wrapText="1"/>
    </xf>
    <xf numFmtId="0" fontId="6" fillId="3" borderId="1" xfId="0" applyFont="1" applyFill="1" applyBorder="1" applyAlignment="1">
      <alignment vertical="top" wrapText="1"/>
    </xf>
    <xf numFmtId="0" fontId="22" fillId="3" borderId="1" xfId="0" applyFont="1" applyFill="1" applyBorder="1" applyAlignment="1">
      <alignment horizontal="center" vertical="center" wrapText="1"/>
    </xf>
    <xf numFmtId="0" fontId="5" fillId="0" borderId="1" xfId="0" applyFont="1" applyFill="1" applyBorder="1" applyAlignment="1">
      <alignment horizontal="justify" vertical="top" wrapText="1"/>
    </xf>
    <xf numFmtId="0" fontId="5" fillId="0"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164" fontId="9" fillId="0" borderId="1" xfId="0" applyNumberFormat="1" applyFont="1" applyBorder="1" applyAlignment="1">
      <alignment horizontal="right" vertical="center" wrapText="1"/>
    </xf>
    <xf numFmtId="165" fontId="5"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5" fillId="0" borderId="1" xfId="0" applyFont="1" applyFill="1" applyBorder="1" applyAlignment="1">
      <alignment vertical="top" wrapText="1"/>
    </xf>
    <xf numFmtId="0" fontId="9" fillId="5" borderId="1" xfId="0" applyFont="1" applyFill="1" applyBorder="1" applyAlignment="1">
      <alignment vertical="top" wrapText="1"/>
    </xf>
    <xf numFmtId="0" fontId="19" fillId="0" borderId="1" xfId="0" applyFont="1" applyBorder="1" applyAlignment="1">
      <alignment vertical="center"/>
    </xf>
    <xf numFmtId="16" fontId="19" fillId="0" borderId="1" xfId="0" applyNumberFormat="1" applyFont="1" applyBorder="1" applyAlignment="1">
      <alignment vertical="center"/>
    </xf>
    <xf numFmtId="164"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top" wrapText="1"/>
    </xf>
    <xf numFmtId="0" fontId="5" fillId="2" borderId="1" xfId="0" applyFont="1" applyFill="1" applyBorder="1" applyAlignment="1">
      <alignment vertical="center" wrapText="1"/>
    </xf>
    <xf numFmtId="16" fontId="19" fillId="0" borderId="1" xfId="0" applyNumberFormat="1" applyFont="1" applyBorder="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Font="1" applyBorder="1"/>
    <xf numFmtId="0" fontId="17" fillId="2" borderId="1" xfId="0" applyFont="1" applyFill="1" applyBorder="1" applyAlignment="1">
      <alignment horizontal="left" vertical="top" wrapText="1"/>
    </xf>
    <xf numFmtId="49"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AG337"/>
  <sheetViews>
    <sheetView tabSelected="1" view="pageBreakPreview" zoomScale="65" zoomScaleNormal="100" zoomScaleSheetLayoutView="65" workbookViewId="0">
      <pane ySplit="6" topLeftCell="A310" activePane="bottomLeft" state="frozen"/>
      <selection pane="bottomLeft" activeCell="C308" sqref="C308"/>
    </sheetView>
  </sheetViews>
  <sheetFormatPr defaultRowHeight="15" outlineLevelRow="3"/>
  <cols>
    <col min="1" max="1" width="4.7109375" style="4" customWidth="1"/>
    <col min="2" max="2" width="39.7109375" style="26" customWidth="1"/>
    <col min="3" max="3" width="13.7109375" style="1" customWidth="1"/>
    <col min="4" max="4" width="13.85546875" style="1" customWidth="1"/>
    <col min="5" max="5" width="13.7109375" style="1" customWidth="1"/>
    <col min="6" max="6" width="12.5703125" style="1" customWidth="1"/>
    <col min="7" max="7" width="12.140625" style="1" customWidth="1"/>
    <col min="8" max="8" width="12.85546875" style="1" customWidth="1"/>
    <col min="9" max="9" width="12.140625" style="1" customWidth="1"/>
    <col min="10" max="10" width="12.42578125" style="1" customWidth="1"/>
    <col min="11" max="11" width="13.140625" style="1" customWidth="1"/>
    <col min="12" max="12" width="11" style="1" customWidth="1"/>
    <col min="13" max="13" width="11.140625" style="1" customWidth="1"/>
    <col min="14" max="14" width="11.7109375" style="1" customWidth="1"/>
    <col min="15" max="15" width="12" style="1" customWidth="1"/>
    <col min="16" max="16" width="13.140625" style="1" customWidth="1"/>
    <col min="17" max="17" width="60.85546875" style="7" customWidth="1"/>
    <col min="18" max="16384" width="9.140625" style="1"/>
  </cols>
  <sheetData>
    <row r="1" spans="1:17" ht="18.75">
      <c r="A1" s="196" t="s">
        <v>312</v>
      </c>
      <c r="B1" s="196"/>
      <c r="C1" s="196"/>
      <c r="D1" s="196"/>
      <c r="E1" s="196"/>
      <c r="F1" s="196"/>
      <c r="G1" s="196"/>
      <c r="H1" s="196"/>
      <c r="I1" s="196"/>
      <c r="J1" s="196"/>
      <c r="K1" s="196"/>
      <c r="L1" s="196"/>
      <c r="M1" s="196"/>
      <c r="N1" s="196"/>
      <c r="O1" s="196"/>
      <c r="P1" s="196"/>
      <c r="Q1" s="196"/>
    </row>
    <row r="2" spans="1:17" ht="18.75">
      <c r="A2" s="196" t="s">
        <v>416</v>
      </c>
      <c r="B2" s="196"/>
      <c r="C2" s="196"/>
      <c r="D2" s="196"/>
      <c r="E2" s="196"/>
      <c r="F2" s="196"/>
      <c r="G2" s="196"/>
      <c r="H2" s="196"/>
      <c r="I2" s="196"/>
      <c r="J2" s="196"/>
      <c r="K2" s="196"/>
      <c r="L2" s="196"/>
      <c r="M2" s="196"/>
      <c r="N2" s="196"/>
      <c r="O2" s="196"/>
      <c r="P2" s="196"/>
      <c r="Q2" s="196"/>
    </row>
    <row r="4" spans="1:17">
      <c r="A4" s="197" t="s">
        <v>0</v>
      </c>
      <c r="B4" s="198" t="s">
        <v>65</v>
      </c>
      <c r="C4" s="197" t="s">
        <v>275</v>
      </c>
      <c r="D4" s="197"/>
      <c r="E4" s="197"/>
      <c r="F4" s="197"/>
      <c r="G4" s="197" t="s">
        <v>46</v>
      </c>
      <c r="H4" s="197" t="s">
        <v>276</v>
      </c>
      <c r="I4" s="197"/>
      <c r="J4" s="197"/>
      <c r="K4" s="197"/>
      <c r="L4" s="197" t="s">
        <v>46</v>
      </c>
      <c r="M4" s="197" t="s">
        <v>286</v>
      </c>
      <c r="N4" s="197"/>
      <c r="O4" s="197"/>
      <c r="P4" s="197"/>
      <c r="Q4" s="197" t="s">
        <v>284</v>
      </c>
    </row>
    <row r="5" spans="1:17">
      <c r="A5" s="197"/>
      <c r="B5" s="199"/>
      <c r="C5" s="197" t="s">
        <v>1</v>
      </c>
      <c r="D5" s="197" t="s">
        <v>2</v>
      </c>
      <c r="E5" s="197"/>
      <c r="F5" s="197"/>
      <c r="G5" s="197"/>
      <c r="H5" s="197" t="s">
        <v>1</v>
      </c>
      <c r="I5" s="197" t="s">
        <v>2</v>
      </c>
      <c r="J5" s="197"/>
      <c r="K5" s="197"/>
      <c r="L5" s="197"/>
      <c r="M5" s="197" t="s">
        <v>1</v>
      </c>
      <c r="N5" s="197" t="s">
        <v>2</v>
      </c>
      <c r="O5" s="197"/>
      <c r="P5" s="197"/>
      <c r="Q5" s="201"/>
    </row>
    <row r="6" spans="1:17" ht="40.5">
      <c r="A6" s="197"/>
      <c r="B6" s="200"/>
      <c r="C6" s="197"/>
      <c r="D6" s="6" t="s">
        <v>15</v>
      </c>
      <c r="E6" s="6" t="s">
        <v>16</v>
      </c>
      <c r="F6" s="6" t="s">
        <v>288</v>
      </c>
      <c r="G6" s="197"/>
      <c r="H6" s="197"/>
      <c r="I6" s="6" t="s">
        <v>15</v>
      </c>
      <c r="J6" s="6" t="s">
        <v>16</v>
      </c>
      <c r="K6" s="6" t="s">
        <v>288</v>
      </c>
      <c r="L6" s="197"/>
      <c r="M6" s="197"/>
      <c r="N6" s="6" t="s">
        <v>15</v>
      </c>
      <c r="O6" s="6" t="s">
        <v>16</v>
      </c>
      <c r="P6" s="6" t="s">
        <v>288</v>
      </c>
      <c r="Q6" s="201"/>
    </row>
    <row r="7" spans="1:17" s="25" customFormat="1" ht="27">
      <c r="A7" s="91"/>
      <c r="B7" s="202" t="s">
        <v>20</v>
      </c>
      <c r="C7" s="191">
        <f>SUM(D7:G7)</f>
        <v>2887952.2057300005</v>
      </c>
      <c r="D7" s="191">
        <f t="shared" ref="D7:L7" si="0">D8+D23+D54+D67+D72+D133+D178+D181+D200+D202+D209+D228+D259+D267+D282+D293+D298+D301+D316+D324</f>
        <v>1324246.0057300001</v>
      </c>
      <c r="E7" s="191">
        <f t="shared" si="0"/>
        <v>1458710</v>
      </c>
      <c r="F7" s="191">
        <f t="shared" si="0"/>
        <v>45546.7</v>
      </c>
      <c r="G7" s="191">
        <f t="shared" si="0"/>
        <v>59449.5</v>
      </c>
      <c r="H7" s="191">
        <f t="shared" si="0"/>
        <v>1328410.5145600003</v>
      </c>
      <c r="I7" s="191">
        <f t="shared" si="0"/>
        <v>682152.43809999991</v>
      </c>
      <c r="J7" s="191">
        <f t="shared" si="0"/>
        <v>610238.63646000007</v>
      </c>
      <c r="K7" s="191">
        <f t="shared" si="0"/>
        <v>6633.34</v>
      </c>
      <c r="L7" s="191">
        <f t="shared" si="0"/>
        <v>29586.1</v>
      </c>
      <c r="M7" s="191">
        <f>IFERROR(H7/C7*100,"-")</f>
        <v>45.998355233313568</v>
      </c>
      <c r="N7" s="191">
        <f t="shared" ref="N7:P7" si="1">IFERROR(I7/D7*100,"-")</f>
        <v>51.512516190219394</v>
      </c>
      <c r="O7" s="191">
        <f t="shared" si="1"/>
        <v>41.834129913416653</v>
      </c>
      <c r="P7" s="191">
        <f t="shared" si="1"/>
        <v>14.563821308678786</v>
      </c>
      <c r="Q7" s="24"/>
    </row>
    <row r="8" spans="1:17" s="64" customFormat="1" ht="75" collapsed="1">
      <c r="A8" s="95">
        <v>1</v>
      </c>
      <c r="B8" s="134" t="s">
        <v>17</v>
      </c>
      <c r="C8" s="10">
        <f>SUM(D8:G8)</f>
        <v>8028.1</v>
      </c>
      <c r="D8" s="48">
        <f>SUM(D9:D22)</f>
        <v>5001</v>
      </c>
      <c r="E8" s="48">
        <f>SUM(E9:E22)</f>
        <v>3027.1</v>
      </c>
      <c r="F8" s="48">
        <f>SUM(F9:F22)</f>
        <v>0</v>
      </c>
      <c r="G8" s="48"/>
      <c r="H8" s="10">
        <f>SUM(I8:L8)</f>
        <v>2292.91716</v>
      </c>
      <c r="I8" s="48">
        <f>SUM(I9:I22)</f>
        <v>2069.7186999999999</v>
      </c>
      <c r="J8" s="48">
        <f>SUM(J9:J22)</f>
        <v>223.19846000000001</v>
      </c>
      <c r="K8" s="48">
        <f>SUM(K9:K22)</f>
        <v>0</v>
      </c>
      <c r="L8" s="48"/>
      <c r="M8" s="48">
        <f t="shared" ref="M8:M72" si="2">IFERROR(H8/C8*100,"-")</f>
        <v>28.561143483514158</v>
      </c>
      <c r="N8" s="48">
        <f t="shared" ref="N8:N72" si="3">IFERROR(I8/D8*100,"-")</f>
        <v>41.386096780643875</v>
      </c>
      <c r="O8" s="48">
        <f t="shared" ref="O8:O72" si="4">IFERROR(J8/E8*100,"-")</f>
        <v>7.3733428033431343</v>
      </c>
      <c r="P8" s="48" t="str">
        <f t="shared" ref="P8:P72" si="5">IFERROR(K8/F8*100,"-")</f>
        <v>-</v>
      </c>
      <c r="Q8" s="63" t="s">
        <v>554</v>
      </c>
    </row>
    <row r="9" spans="1:17" ht="38.25" hidden="1" outlineLevel="2">
      <c r="A9" s="46"/>
      <c r="B9" s="45" t="s">
        <v>3</v>
      </c>
      <c r="C9" s="23">
        <f>SUM(D9:G9)</f>
        <v>90</v>
      </c>
      <c r="D9" s="23">
        <v>20</v>
      </c>
      <c r="E9" s="118">
        <v>70</v>
      </c>
      <c r="F9" s="118"/>
      <c r="G9" s="118"/>
      <c r="H9" s="23">
        <f>SUM(I9:L9)</f>
        <v>0</v>
      </c>
      <c r="I9" s="118">
        <v>0</v>
      </c>
      <c r="J9" s="118">
        <v>0</v>
      </c>
      <c r="K9" s="118"/>
      <c r="L9" s="118"/>
      <c r="M9" s="118">
        <f t="shared" si="2"/>
        <v>0</v>
      </c>
      <c r="N9" s="118">
        <f t="shared" si="3"/>
        <v>0</v>
      </c>
      <c r="O9" s="118">
        <f t="shared" si="4"/>
        <v>0</v>
      </c>
      <c r="P9" s="118" t="str">
        <f t="shared" si="5"/>
        <v>-</v>
      </c>
      <c r="Q9" s="24" t="s">
        <v>549</v>
      </c>
    </row>
    <row r="10" spans="1:17" ht="138.75" hidden="1" customHeight="1" outlineLevel="2">
      <c r="A10" s="46"/>
      <c r="B10" s="45" t="s">
        <v>4</v>
      </c>
      <c r="C10" s="23">
        <f t="shared" ref="C10:C22" si="6">SUM(D10:G10)</f>
        <v>146.1</v>
      </c>
      <c r="D10" s="23">
        <v>30</v>
      </c>
      <c r="E10" s="118">
        <v>116.1</v>
      </c>
      <c r="F10" s="118"/>
      <c r="G10" s="118"/>
      <c r="H10" s="23">
        <f t="shared" ref="H10:H22" si="7">SUM(I10:L10)</f>
        <v>15</v>
      </c>
      <c r="I10" s="118">
        <v>15</v>
      </c>
      <c r="J10" s="118">
        <v>0</v>
      </c>
      <c r="K10" s="118"/>
      <c r="L10" s="118"/>
      <c r="M10" s="118">
        <f t="shared" si="2"/>
        <v>10.266940451745381</v>
      </c>
      <c r="N10" s="118">
        <f t="shared" si="3"/>
        <v>50</v>
      </c>
      <c r="O10" s="118">
        <f t="shared" si="4"/>
        <v>0</v>
      </c>
      <c r="P10" s="118" t="str">
        <f t="shared" si="5"/>
        <v>-</v>
      </c>
      <c r="Q10" s="24" t="s">
        <v>550</v>
      </c>
    </row>
    <row r="11" spans="1:17" ht="83.25" hidden="1" customHeight="1" outlineLevel="2">
      <c r="A11" s="46"/>
      <c r="B11" s="45" t="s">
        <v>18</v>
      </c>
      <c r="C11" s="23">
        <f t="shared" si="6"/>
        <v>180</v>
      </c>
      <c r="D11" s="23">
        <v>80</v>
      </c>
      <c r="E11" s="118">
        <v>100</v>
      </c>
      <c r="F11" s="118"/>
      <c r="G11" s="118"/>
      <c r="H11" s="23">
        <f t="shared" si="7"/>
        <v>180</v>
      </c>
      <c r="I11" s="118">
        <v>80</v>
      </c>
      <c r="J11" s="118">
        <v>100</v>
      </c>
      <c r="K11" s="118"/>
      <c r="L11" s="118"/>
      <c r="M11" s="118">
        <f t="shared" si="2"/>
        <v>100</v>
      </c>
      <c r="N11" s="118">
        <f t="shared" si="3"/>
        <v>100</v>
      </c>
      <c r="O11" s="118">
        <f t="shared" si="4"/>
        <v>100</v>
      </c>
      <c r="P11" s="118" t="str">
        <f t="shared" si="5"/>
        <v>-</v>
      </c>
      <c r="Q11" s="24" t="s">
        <v>551</v>
      </c>
    </row>
    <row r="12" spans="1:17" ht="54.75" hidden="1" customHeight="1" outlineLevel="2">
      <c r="A12" s="46"/>
      <c r="B12" s="45" t="s">
        <v>19</v>
      </c>
      <c r="C12" s="23">
        <f t="shared" si="6"/>
        <v>237.1</v>
      </c>
      <c r="D12" s="23">
        <v>100</v>
      </c>
      <c r="E12" s="118">
        <v>137.1</v>
      </c>
      <c r="F12" s="118"/>
      <c r="G12" s="118"/>
      <c r="H12" s="23">
        <f t="shared" si="7"/>
        <v>100</v>
      </c>
      <c r="I12" s="118">
        <v>100</v>
      </c>
      <c r="J12" s="118">
        <v>0</v>
      </c>
      <c r="K12" s="118"/>
      <c r="L12" s="118"/>
      <c r="M12" s="118">
        <f t="shared" si="2"/>
        <v>42.176296921130323</v>
      </c>
      <c r="N12" s="118">
        <f t="shared" si="3"/>
        <v>100</v>
      </c>
      <c r="O12" s="118">
        <f t="shared" si="4"/>
        <v>0</v>
      </c>
      <c r="P12" s="118" t="str">
        <f t="shared" si="5"/>
        <v>-</v>
      </c>
      <c r="Q12" s="24" t="s">
        <v>553</v>
      </c>
    </row>
    <row r="13" spans="1:17" ht="25.5" hidden="1" outlineLevel="2">
      <c r="A13" s="46"/>
      <c r="B13" s="45" t="s">
        <v>5</v>
      </c>
      <c r="C13" s="23">
        <f t="shared" si="6"/>
        <v>220</v>
      </c>
      <c r="D13" s="23">
        <v>70</v>
      </c>
      <c r="E13" s="118">
        <v>150</v>
      </c>
      <c r="F13" s="118"/>
      <c r="G13" s="118"/>
      <c r="H13" s="23">
        <f t="shared" si="7"/>
        <v>70</v>
      </c>
      <c r="I13" s="118">
        <v>70</v>
      </c>
      <c r="J13" s="118">
        <v>0</v>
      </c>
      <c r="K13" s="118"/>
      <c r="L13" s="118"/>
      <c r="M13" s="118">
        <f t="shared" si="2"/>
        <v>31.818181818181817</v>
      </c>
      <c r="N13" s="118">
        <f t="shared" si="3"/>
        <v>100</v>
      </c>
      <c r="O13" s="118">
        <f t="shared" si="4"/>
        <v>0</v>
      </c>
      <c r="P13" s="118" t="str">
        <f t="shared" si="5"/>
        <v>-</v>
      </c>
      <c r="Q13" s="24" t="s">
        <v>552</v>
      </c>
    </row>
    <row r="14" spans="1:17" ht="127.5" hidden="1" outlineLevel="2">
      <c r="A14" s="46"/>
      <c r="B14" s="45" t="s">
        <v>6</v>
      </c>
      <c r="C14" s="23">
        <f t="shared" si="6"/>
        <v>327.60000000000002</v>
      </c>
      <c r="D14" s="23">
        <v>40</v>
      </c>
      <c r="E14" s="118">
        <v>287.60000000000002</v>
      </c>
      <c r="F14" s="118"/>
      <c r="G14" s="118"/>
      <c r="H14" s="23">
        <f t="shared" si="7"/>
        <v>68.198459999999997</v>
      </c>
      <c r="I14" s="118">
        <v>40</v>
      </c>
      <c r="J14" s="118">
        <v>28.198460000000001</v>
      </c>
      <c r="K14" s="118"/>
      <c r="L14" s="118"/>
      <c r="M14" s="118">
        <f t="shared" si="2"/>
        <v>20.817600732600731</v>
      </c>
      <c r="N14" s="118">
        <f t="shared" si="3"/>
        <v>100</v>
      </c>
      <c r="O14" s="118">
        <f t="shared" si="4"/>
        <v>9.8047496522948521</v>
      </c>
      <c r="P14" s="118" t="str">
        <f t="shared" si="5"/>
        <v>-</v>
      </c>
      <c r="Q14" s="24" t="s">
        <v>420</v>
      </c>
    </row>
    <row r="15" spans="1:17" ht="91.5" hidden="1" customHeight="1" outlineLevel="2">
      <c r="A15" s="46"/>
      <c r="B15" s="45" t="s">
        <v>7</v>
      </c>
      <c r="C15" s="23">
        <f t="shared" si="6"/>
        <v>188.1</v>
      </c>
      <c r="D15" s="23">
        <v>80</v>
      </c>
      <c r="E15" s="118">
        <v>108.1</v>
      </c>
      <c r="F15" s="118"/>
      <c r="G15" s="118"/>
      <c r="H15" s="23">
        <f t="shared" si="7"/>
        <v>175</v>
      </c>
      <c r="I15" s="118">
        <v>80</v>
      </c>
      <c r="J15" s="118">
        <v>95</v>
      </c>
      <c r="K15" s="118"/>
      <c r="L15" s="118"/>
      <c r="M15" s="118">
        <f t="shared" si="2"/>
        <v>93.035619351408826</v>
      </c>
      <c r="N15" s="118">
        <f t="shared" si="3"/>
        <v>100</v>
      </c>
      <c r="O15" s="118">
        <f t="shared" si="4"/>
        <v>87.881591119333962</v>
      </c>
      <c r="P15" s="118" t="str">
        <f t="shared" si="5"/>
        <v>-</v>
      </c>
      <c r="Q15" s="24" t="s">
        <v>421</v>
      </c>
    </row>
    <row r="16" spans="1:17" ht="55.5" hidden="1" customHeight="1" outlineLevel="2">
      <c r="A16" s="46"/>
      <c r="B16" s="45" t="s">
        <v>8</v>
      </c>
      <c r="C16" s="23">
        <f t="shared" si="6"/>
        <v>368.3</v>
      </c>
      <c r="D16" s="23">
        <v>20</v>
      </c>
      <c r="E16" s="118">
        <v>348.3</v>
      </c>
      <c r="F16" s="118"/>
      <c r="G16" s="118"/>
      <c r="H16" s="23">
        <f t="shared" si="7"/>
        <v>0</v>
      </c>
      <c r="I16" s="118">
        <v>0</v>
      </c>
      <c r="J16" s="118">
        <v>0</v>
      </c>
      <c r="K16" s="118"/>
      <c r="L16" s="118"/>
      <c r="M16" s="118">
        <f t="shared" si="2"/>
        <v>0</v>
      </c>
      <c r="N16" s="118">
        <f t="shared" si="3"/>
        <v>0</v>
      </c>
      <c r="O16" s="118">
        <f t="shared" si="4"/>
        <v>0</v>
      </c>
      <c r="P16" s="118" t="str">
        <f t="shared" si="5"/>
        <v>-</v>
      </c>
      <c r="Q16" s="24" t="s">
        <v>422</v>
      </c>
    </row>
    <row r="17" spans="1:17" ht="117" hidden="1" customHeight="1" outlineLevel="2">
      <c r="A17" s="46"/>
      <c r="B17" s="45" t="s">
        <v>9</v>
      </c>
      <c r="C17" s="23">
        <f t="shared" si="6"/>
        <v>1118.8</v>
      </c>
      <c r="D17" s="23">
        <v>400</v>
      </c>
      <c r="E17" s="118">
        <v>718.8</v>
      </c>
      <c r="F17" s="118"/>
      <c r="G17" s="118"/>
      <c r="H17" s="23">
        <f t="shared" si="7"/>
        <v>388.20202</v>
      </c>
      <c r="I17" s="118">
        <v>388.20202</v>
      </c>
      <c r="J17" s="118">
        <v>0</v>
      </c>
      <c r="K17" s="118"/>
      <c r="L17" s="118"/>
      <c r="M17" s="118">
        <f t="shared" si="2"/>
        <v>34.698071147658204</v>
      </c>
      <c r="N17" s="118">
        <f t="shared" si="3"/>
        <v>97.050505000000001</v>
      </c>
      <c r="O17" s="118">
        <f t="shared" si="4"/>
        <v>0</v>
      </c>
      <c r="P17" s="118" t="str">
        <f t="shared" si="5"/>
        <v>-</v>
      </c>
      <c r="Q17" s="24" t="s">
        <v>421</v>
      </c>
    </row>
    <row r="18" spans="1:17" ht="105.75" hidden="1" customHeight="1" outlineLevel="2">
      <c r="A18" s="46"/>
      <c r="B18" s="45" t="s">
        <v>10</v>
      </c>
      <c r="C18" s="23">
        <f t="shared" si="6"/>
        <v>2911</v>
      </c>
      <c r="D18" s="23">
        <v>2911</v>
      </c>
      <c r="E18" s="118">
        <v>0</v>
      </c>
      <c r="F18" s="118"/>
      <c r="G18" s="118"/>
      <c r="H18" s="23">
        <f t="shared" si="7"/>
        <v>1296.51668</v>
      </c>
      <c r="I18" s="118">
        <v>1296.51668</v>
      </c>
      <c r="J18" s="118">
        <v>0</v>
      </c>
      <c r="K18" s="118"/>
      <c r="L18" s="118"/>
      <c r="M18" s="118">
        <f t="shared" si="2"/>
        <v>44.538532463071107</v>
      </c>
      <c r="N18" s="118">
        <f t="shared" si="3"/>
        <v>44.538532463071107</v>
      </c>
      <c r="O18" s="118" t="str">
        <f t="shared" si="4"/>
        <v>-</v>
      </c>
      <c r="P18" s="118" t="str">
        <f t="shared" si="5"/>
        <v>-</v>
      </c>
      <c r="Q18" s="24" t="s">
        <v>420</v>
      </c>
    </row>
    <row r="19" spans="1:17" ht="66" hidden="1" customHeight="1" outlineLevel="2">
      <c r="A19" s="46"/>
      <c r="B19" s="45" t="s">
        <v>11</v>
      </c>
      <c r="C19" s="23">
        <f t="shared" si="6"/>
        <v>710</v>
      </c>
      <c r="D19" s="23">
        <v>110</v>
      </c>
      <c r="E19" s="118">
        <v>600</v>
      </c>
      <c r="F19" s="118"/>
      <c r="G19" s="118"/>
      <c r="H19" s="23">
        <f t="shared" si="7"/>
        <v>0</v>
      </c>
      <c r="I19" s="118">
        <v>0</v>
      </c>
      <c r="J19" s="118">
        <v>0</v>
      </c>
      <c r="K19" s="118"/>
      <c r="L19" s="118"/>
      <c r="M19" s="118">
        <f t="shared" si="2"/>
        <v>0</v>
      </c>
      <c r="N19" s="118">
        <f t="shared" si="3"/>
        <v>0</v>
      </c>
      <c r="O19" s="118">
        <f t="shared" si="4"/>
        <v>0</v>
      </c>
      <c r="P19" s="118" t="str">
        <f t="shared" si="5"/>
        <v>-</v>
      </c>
      <c r="Q19" s="24" t="s">
        <v>423</v>
      </c>
    </row>
    <row r="20" spans="1:17" ht="40.5" hidden="1" customHeight="1" outlineLevel="2">
      <c r="A20" s="46"/>
      <c r="B20" s="45" t="s">
        <v>12</v>
      </c>
      <c r="C20" s="23">
        <f t="shared" si="6"/>
        <v>283.60000000000002</v>
      </c>
      <c r="D20" s="23">
        <v>40</v>
      </c>
      <c r="E20" s="118">
        <v>243.6</v>
      </c>
      <c r="F20" s="118"/>
      <c r="G20" s="118"/>
      <c r="H20" s="23">
        <f t="shared" si="7"/>
        <v>0</v>
      </c>
      <c r="I20" s="118">
        <v>0</v>
      </c>
      <c r="J20" s="118">
        <v>0</v>
      </c>
      <c r="K20" s="118"/>
      <c r="L20" s="118"/>
      <c r="M20" s="118">
        <f t="shared" si="2"/>
        <v>0</v>
      </c>
      <c r="N20" s="118">
        <f t="shared" si="3"/>
        <v>0</v>
      </c>
      <c r="O20" s="118">
        <f t="shared" si="4"/>
        <v>0</v>
      </c>
      <c r="P20" s="118" t="str">
        <f t="shared" si="5"/>
        <v>-</v>
      </c>
      <c r="Q20" s="24" t="s">
        <v>289</v>
      </c>
    </row>
    <row r="21" spans="1:17" ht="30" hidden="1" outlineLevel="2">
      <c r="A21" s="46"/>
      <c r="B21" s="45" t="s">
        <v>13</v>
      </c>
      <c r="C21" s="23">
        <f t="shared" si="6"/>
        <v>247.5</v>
      </c>
      <c r="D21" s="23">
        <v>100</v>
      </c>
      <c r="E21" s="118">
        <v>147.5</v>
      </c>
      <c r="F21" s="118"/>
      <c r="G21" s="118"/>
      <c r="H21" s="23">
        <f t="shared" si="7"/>
        <v>0</v>
      </c>
      <c r="I21" s="118">
        <v>0</v>
      </c>
      <c r="J21" s="118">
        <v>0</v>
      </c>
      <c r="K21" s="118"/>
      <c r="L21" s="118"/>
      <c r="M21" s="118">
        <f t="shared" si="2"/>
        <v>0</v>
      </c>
      <c r="N21" s="118">
        <f t="shared" si="3"/>
        <v>0</v>
      </c>
      <c r="O21" s="118">
        <f t="shared" si="4"/>
        <v>0</v>
      </c>
      <c r="P21" s="118" t="str">
        <f t="shared" si="5"/>
        <v>-</v>
      </c>
      <c r="Q21" s="24" t="s">
        <v>290</v>
      </c>
    </row>
    <row r="22" spans="1:17" ht="82.5" hidden="1" customHeight="1" outlineLevel="2">
      <c r="A22" s="46"/>
      <c r="B22" s="45" t="s">
        <v>14</v>
      </c>
      <c r="C22" s="23">
        <f t="shared" si="6"/>
        <v>1000</v>
      </c>
      <c r="D22" s="23">
        <v>1000</v>
      </c>
      <c r="E22" s="118">
        <v>0</v>
      </c>
      <c r="F22" s="118"/>
      <c r="G22" s="118"/>
      <c r="H22" s="23">
        <f t="shared" si="7"/>
        <v>0</v>
      </c>
      <c r="I22" s="118">
        <v>0</v>
      </c>
      <c r="J22" s="118">
        <v>0</v>
      </c>
      <c r="K22" s="118"/>
      <c r="L22" s="118"/>
      <c r="M22" s="118">
        <f t="shared" si="2"/>
        <v>0</v>
      </c>
      <c r="N22" s="118">
        <f t="shared" si="3"/>
        <v>0</v>
      </c>
      <c r="O22" s="118" t="str">
        <f t="shared" si="4"/>
        <v>-</v>
      </c>
      <c r="P22" s="118" t="str">
        <f t="shared" si="5"/>
        <v>-</v>
      </c>
      <c r="Q22" s="24" t="s">
        <v>424</v>
      </c>
    </row>
    <row r="23" spans="1:17" s="90" customFormat="1" ht="27">
      <c r="A23" s="89">
        <v>2</v>
      </c>
      <c r="B23" s="134" t="s">
        <v>47</v>
      </c>
      <c r="C23" s="10">
        <f>SUM(D23:G23)</f>
        <v>1478166.7457299998</v>
      </c>
      <c r="D23" s="48">
        <f>D24+D26+D28+D30+D35+D39+D47+D50+D52</f>
        <v>455319.34572999994</v>
      </c>
      <c r="E23" s="48">
        <f t="shared" ref="E23:G23" si="8">E24+E26+E28+E30+E35+E39+E47+E50+E52</f>
        <v>988066.39999999991</v>
      </c>
      <c r="F23" s="48">
        <f t="shared" si="8"/>
        <v>0</v>
      </c>
      <c r="G23" s="48">
        <f t="shared" si="8"/>
        <v>34781</v>
      </c>
      <c r="H23" s="10">
        <f>SUM(I23:L23)</f>
        <v>734185.01940000011</v>
      </c>
      <c r="I23" s="48">
        <f>I24+I26+I28+I30+I35+I39+I47+I50+I52</f>
        <v>233240.37939999998</v>
      </c>
      <c r="J23" s="48">
        <f t="shared" ref="J23" si="9">J24+J26+J28+J30+J35+J39+J47+J50+J52</f>
        <v>482715.34</v>
      </c>
      <c r="K23" s="48">
        <f t="shared" ref="K23" si="10">K24+K26+K28+K30+K35+K39+K47+K50+K52</f>
        <v>0</v>
      </c>
      <c r="L23" s="48">
        <f t="shared" ref="L23" si="11">L24+L26+L28+L30+L35+L39+L47+L50+L52</f>
        <v>18229.3</v>
      </c>
      <c r="M23" s="48">
        <f t="shared" si="2"/>
        <v>49.668619695365912</v>
      </c>
      <c r="N23" s="48">
        <f t="shared" si="3"/>
        <v>51.225668662519183</v>
      </c>
      <c r="O23" s="48">
        <f t="shared" si="4"/>
        <v>48.854544593359321</v>
      </c>
      <c r="P23" s="48" t="str">
        <f t="shared" si="5"/>
        <v>-</v>
      </c>
      <c r="Q23" s="63"/>
    </row>
    <row r="24" spans="1:17" ht="123.75" customHeight="1" outlineLevel="1" collapsed="1">
      <c r="A24" s="31"/>
      <c r="B24" s="178" t="s">
        <v>21</v>
      </c>
      <c r="C24" s="44">
        <f>SUM(D24:G24)</f>
        <v>452601.44572999998</v>
      </c>
      <c r="D24" s="43">
        <f>D25</f>
        <v>174323.14572999999</v>
      </c>
      <c r="E24" s="43">
        <f t="shared" ref="E24:G24" si="12">E25</f>
        <v>247594</v>
      </c>
      <c r="F24" s="43">
        <f t="shared" si="12"/>
        <v>0</v>
      </c>
      <c r="G24" s="43">
        <f t="shared" si="12"/>
        <v>30684.3</v>
      </c>
      <c r="H24" s="43">
        <f t="shared" ref="H24" si="13">H25</f>
        <v>236155.11030999999</v>
      </c>
      <c r="I24" s="43">
        <f t="shared" ref="I24" si="14">I25</f>
        <v>98903.210309999995</v>
      </c>
      <c r="J24" s="43">
        <f t="shared" ref="J24" si="15">J25</f>
        <v>122556.5</v>
      </c>
      <c r="K24" s="43">
        <f t="shared" ref="K24" si="16">K25</f>
        <v>0</v>
      </c>
      <c r="L24" s="43">
        <f t="shared" ref="L24" si="17">L25</f>
        <v>14695.4</v>
      </c>
      <c r="M24" s="43">
        <f t="shared" si="2"/>
        <v>52.177277058650553</v>
      </c>
      <c r="N24" s="43">
        <f t="shared" si="3"/>
        <v>56.735558491576334</v>
      </c>
      <c r="O24" s="43">
        <f t="shared" si="4"/>
        <v>49.498978165868316</v>
      </c>
      <c r="P24" s="43" t="str">
        <f t="shared" si="5"/>
        <v>-</v>
      </c>
      <c r="Q24" s="24" t="s">
        <v>408</v>
      </c>
    </row>
    <row r="25" spans="1:17" ht="51" hidden="1" outlineLevel="2">
      <c r="A25" s="32"/>
      <c r="B25" s="146" t="s">
        <v>22</v>
      </c>
      <c r="C25" s="23">
        <f>SUM(D25:G25)</f>
        <v>452601.44572999998</v>
      </c>
      <c r="D25" s="3">
        <v>174323.14572999999</v>
      </c>
      <c r="E25" s="41">
        <v>247594</v>
      </c>
      <c r="F25" s="41"/>
      <c r="G25" s="41">
        <v>30684.3</v>
      </c>
      <c r="H25" s="44">
        <f t="shared" ref="H25:H66" si="18">SUM(I25:L25)</f>
        <v>236155.11030999999</v>
      </c>
      <c r="I25" s="42">
        <v>98903.210309999995</v>
      </c>
      <c r="J25" s="42">
        <v>122556.5</v>
      </c>
      <c r="K25" s="42"/>
      <c r="L25" s="42">
        <v>14695.4</v>
      </c>
      <c r="M25" s="42">
        <f t="shared" si="2"/>
        <v>52.177277058650553</v>
      </c>
      <c r="N25" s="42">
        <f t="shared" si="3"/>
        <v>56.735558491576334</v>
      </c>
      <c r="O25" s="42">
        <f t="shared" si="4"/>
        <v>49.498978165868316</v>
      </c>
      <c r="P25" s="42" t="str">
        <f t="shared" si="5"/>
        <v>-</v>
      </c>
      <c r="Q25" s="27"/>
    </row>
    <row r="26" spans="1:17" ht="150" outlineLevel="1" collapsed="1">
      <c r="A26" s="31"/>
      <c r="B26" s="178" t="s">
        <v>23</v>
      </c>
      <c r="C26" s="44">
        <f t="shared" ref="C26:C71" si="19">SUM(D26:G26)</f>
        <v>668096.99999999988</v>
      </c>
      <c r="D26" s="43">
        <f>D27</f>
        <v>57482.1</v>
      </c>
      <c r="E26" s="43">
        <f t="shared" ref="E26:I26" si="20">E27</f>
        <v>607751.19999999995</v>
      </c>
      <c r="F26" s="43">
        <f t="shared" si="20"/>
        <v>0</v>
      </c>
      <c r="G26" s="43">
        <f t="shared" si="20"/>
        <v>2863.7</v>
      </c>
      <c r="H26" s="44">
        <f t="shared" si="18"/>
        <v>358524.7</v>
      </c>
      <c r="I26" s="43">
        <f t="shared" si="20"/>
        <v>32093.8</v>
      </c>
      <c r="J26" s="43">
        <f t="shared" ref="J26" si="21">J27</f>
        <v>323567.2</v>
      </c>
      <c r="K26" s="43">
        <f t="shared" ref="K26" si="22">K27</f>
        <v>0</v>
      </c>
      <c r="L26" s="43">
        <f t="shared" ref="L26" si="23">L27</f>
        <v>2863.7</v>
      </c>
      <c r="M26" s="43">
        <f t="shared" si="2"/>
        <v>53.663569810970571</v>
      </c>
      <c r="N26" s="43">
        <f t="shared" si="3"/>
        <v>55.832685305512499</v>
      </c>
      <c r="O26" s="43">
        <f t="shared" si="4"/>
        <v>53.240075873153359</v>
      </c>
      <c r="P26" s="43" t="str">
        <f t="shared" si="5"/>
        <v>-</v>
      </c>
      <c r="Q26" s="24" t="s">
        <v>581</v>
      </c>
    </row>
    <row r="27" spans="1:17" ht="63.75" hidden="1" outlineLevel="2">
      <c r="A27" s="32"/>
      <c r="B27" s="146" t="s">
        <v>24</v>
      </c>
      <c r="C27" s="23">
        <f t="shared" si="19"/>
        <v>668096.99999999988</v>
      </c>
      <c r="D27" s="3">
        <v>57482.1</v>
      </c>
      <c r="E27" s="41">
        <v>607751.19999999995</v>
      </c>
      <c r="F27" s="41"/>
      <c r="G27" s="41">
        <v>2863.7</v>
      </c>
      <c r="H27" s="44">
        <f t="shared" si="18"/>
        <v>358524.7</v>
      </c>
      <c r="I27" s="42">
        <v>32093.8</v>
      </c>
      <c r="J27" s="42">
        <v>323567.2</v>
      </c>
      <c r="K27" s="42"/>
      <c r="L27" s="42">
        <v>2863.7</v>
      </c>
      <c r="M27" s="42">
        <f t="shared" si="2"/>
        <v>53.663569810970571</v>
      </c>
      <c r="N27" s="42">
        <f t="shared" si="3"/>
        <v>55.832685305512499</v>
      </c>
      <c r="O27" s="42">
        <f t="shared" si="4"/>
        <v>53.240075873153359</v>
      </c>
      <c r="P27" s="42" t="str">
        <f t="shared" si="5"/>
        <v>-</v>
      </c>
      <c r="Q27" s="27"/>
    </row>
    <row r="28" spans="1:17" ht="25.5" outlineLevel="1" collapsed="1">
      <c r="A28" s="31"/>
      <c r="B28" s="178" t="s">
        <v>25</v>
      </c>
      <c r="C28" s="44">
        <f t="shared" si="19"/>
        <v>54153.7</v>
      </c>
      <c r="D28" s="43">
        <f>D29</f>
        <v>52620.7</v>
      </c>
      <c r="E28" s="43">
        <f>E29</f>
        <v>300</v>
      </c>
      <c r="F28" s="43">
        <f t="shared" ref="F28:I28" si="24">F29</f>
        <v>0</v>
      </c>
      <c r="G28" s="43">
        <f t="shared" si="24"/>
        <v>1233</v>
      </c>
      <c r="H28" s="44">
        <f t="shared" si="18"/>
        <v>37673.379089999995</v>
      </c>
      <c r="I28" s="43">
        <f t="shared" si="24"/>
        <v>36903.179089999998</v>
      </c>
      <c r="J28" s="43">
        <f t="shared" ref="J28" si="25">J29</f>
        <v>100</v>
      </c>
      <c r="K28" s="43">
        <f t="shared" ref="K28" si="26">K29</f>
        <v>0</v>
      </c>
      <c r="L28" s="43">
        <f t="shared" ref="L28" si="27">L29</f>
        <v>670.2</v>
      </c>
      <c r="M28" s="43">
        <f t="shared" si="2"/>
        <v>69.567507095544713</v>
      </c>
      <c r="N28" s="43">
        <f t="shared" si="3"/>
        <v>70.13053625284347</v>
      </c>
      <c r="O28" s="43">
        <f t="shared" si="4"/>
        <v>33.333333333333329</v>
      </c>
      <c r="P28" s="43" t="str">
        <f t="shared" si="5"/>
        <v>-</v>
      </c>
      <c r="Q28" s="27"/>
    </row>
    <row r="29" spans="1:17" ht="63.75" hidden="1" outlineLevel="2">
      <c r="A29" s="32"/>
      <c r="B29" s="146" t="s">
        <v>26</v>
      </c>
      <c r="C29" s="23">
        <f t="shared" si="19"/>
        <v>54153.7</v>
      </c>
      <c r="D29" s="3">
        <v>52620.7</v>
      </c>
      <c r="E29" s="142">
        <v>300</v>
      </c>
      <c r="F29" s="41"/>
      <c r="G29" s="41">
        <v>1233</v>
      </c>
      <c r="H29" s="23">
        <f t="shared" si="18"/>
        <v>37673.379089999995</v>
      </c>
      <c r="I29" s="42">
        <v>36903.179089999998</v>
      </c>
      <c r="J29" s="42">
        <v>100</v>
      </c>
      <c r="K29" s="42"/>
      <c r="L29" s="42">
        <v>670.2</v>
      </c>
      <c r="M29" s="42">
        <f t="shared" si="2"/>
        <v>69.567507095544713</v>
      </c>
      <c r="N29" s="42">
        <f t="shared" si="3"/>
        <v>70.13053625284347</v>
      </c>
      <c r="O29" s="42">
        <f t="shared" si="4"/>
        <v>33.333333333333329</v>
      </c>
      <c r="P29" s="42" t="str">
        <f t="shared" si="5"/>
        <v>-</v>
      </c>
      <c r="Q29" s="27"/>
    </row>
    <row r="30" spans="1:17" s="2" customFormat="1" ht="272.25" customHeight="1" outlineLevel="1" collapsed="1">
      <c r="A30" s="179"/>
      <c r="B30" s="178" t="s">
        <v>27</v>
      </c>
      <c r="C30" s="44">
        <f t="shared" si="19"/>
        <v>12834.3</v>
      </c>
      <c r="D30" s="43">
        <f>SUM(D31:D34)</f>
        <v>12534.3</v>
      </c>
      <c r="E30" s="43">
        <f t="shared" ref="E30:L30" si="28">SUM(E31:E34)</f>
        <v>300</v>
      </c>
      <c r="F30" s="43">
        <f t="shared" si="28"/>
        <v>0</v>
      </c>
      <c r="G30" s="43">
        <f t="shared" si="28"/>
        <v>0</v>
      </c>
      <c r="H30" s="44">
        <f t="shared" si="18"/>
        <v>3337.1400000000003</v>
      </c>
      <c r="I30" s="43">
        <f t="shared" si="28"/>
        <v>3149.4</v>
      </c>
      <c r="J30" s="43">
        <f t="shared" si="28"/>
        <v>187.74</v>
      </c>
      <c r="K30" s="43">
        <f t="shared" si="28"/>
        <v>0</v>
      </c>
      <c r="L30" s="43">
        <f t="shared" si="28"/>
        <v>0</v>
      </c>
      <c r="M30" s="143">
        <f t="shared" si="2"/>
        <v>26.001729739837781</v>
      </c>
      <c r="N30" s="143">
        <f t="shared" si="3"/>
        <v>25.126253560230726</v>
      </c>
      <c r="O30" s="143">
        <f t="shared" si="4"/>
        <v>62.580000000000005</v>
      </c>
      <c r="P30" s="143" t="str">
        <f t="shared" si="5"/>
        <v>-</v>
      </c>
      <c r="Q30" s="24" t="s">
        <v>409</v>
      </c>
    </row>
    <row r="31" spans="1:17" ht="25.5" hidden="1" outlineLevel="2">
      <c r="A31" s="81"/>
      <c r="B31" s="180" t="s">
        <v>28</v>
      </c>
      <c r="C31" s="23">
        <f t="shared" si="19"/>
        <v>6126</v>
      </c>
      <c r="D31" s="41">
        <v>5826</v>
      </c>
      <c r="E31" s="142">
        <v>300</v>
      </c>
      <c r="F31" s="142"/>
      <c r="G31" s="142"/>
      <c r="H31" s="23">
        <f t="shared" si="18"/>
        <v>563.24</v>
      </c>
      <c r="I31" s="42">
        <v>375.5</v>
      </c>
      <c r="J31" s="42">
        <v>187.74</v>
      </c>
      <c r="K31" s="42"/>
      <c r="L31" s="42"/>
      <c r="M31" s="42">
        <f t="shared" si="2"/>
        <v>9.194253999347044</v>
      </c>
      <c r="N31" s="42">
        <f t="shared" si="3"/>
        <v>6.4452454514246487</v>
      </c>
      <c r="O31" s="42">
        <f t="shared" si="4"/>
        <v>62.580000000000005</v>
      </c>
      <c r="P31" s="42" t="str">
        <f t="shared" si="5"/>
        <v>-</v>
      </c>
      <c r="Q31" s="27"/>
    </row>
    <row r="32" spans="1:17" ht="25.5" hidden="1" outlineLevel="2">
      <c r="A32" s="81"/>
      <c r="B32" s="180" t="s">
        <v>29</v>
      </c>
      <c r="C32" s="23">
        <f t="shared" si="19"/>
        <v>1100</v>
      </c>
      <c r="D32" s="41">
        <v>1100</v>
      </c>
      <c r="E32" s="142"/>
      <c r="F32" s="142"/>
      <c r="G32" s="142"/>
      <c r="H32" s="23">
        <f t="shared" si="18"/>
        <v>62.8</v>
      </c>
      <c r="I32" s="42">
        <v>62.8</v>
      </c>
      <c r="J32" s="42"/>
      <c r="K32" s="42"/>
      <c r="L32" s="42"/>
      <c r="M32" s="42">
        <f t="shared" si="2"/>
        <v>5.709090909090909</v>
      </c>
      <c r="N32" s="42">
        <f t="shared" si="3"/>
        <v>5.709090909090909</v>
      </c>
      <c r="O32" s="42" t="str">
        <f t="shared" si="4"/>
        <v>-</v>
      </c>
      <c r="P32" s="42" t="str">
        <f t="shared" si="5"/>
        <v>-</v>
      </c>
      <c r="Q32" s="27"/>
    </row>
    <row r="33" spans="1:17" ht="40.5" hidden="1" customHeight="1" outlineLevel="2">
      <c r="A33" s="81"/>
      <c r="B33" s="181" t="s">
        <v>30</v>
      </c>
      <c r="C33" s="23">
        <f t="shared" si="19"/>
        <v>250</v>
      </c>
      <c r="D33" s="41">
        <v>250</v>
      </c>
      <c r="E33" s="142"/>
      <c r="F33" s="142"/>
      <c r="G33" s="142"/>
      <c r="H33" s="23">
        <f t="shared" si="18"/>
        <v>0</v>
      </c>
      <c r="I33" s="42">
        <v>0</v>
      </c>
      <c r="J33" s="42"/>
      <c r="K33" s="42"/>
      <c r="L33" s="42"/>
      <c r="M33" s="42">
        <f t="shared" si="2"/>
        <v>0</v>
      </c>
      <c r="N33" s="42">
        <f t="shared" si="3"/>
        <v>0</v>
      </c>
      <c r="O33" s="42" t="str">
        <f t="shared" si="4"/>
        <v>-</v>
      </c>
      <c r="P33" s="42" t="str">
        <f t="shared" si="5"/>
        <v>-</v>
      </c>
      <c r="Q33" s="27"/>
    </row>
    <row r="34" spans="1:17" ht="80.25" hidden="1" customHeight="1" outlineLevel="2">
      <c r="A34" s="81"/>
      <c r="B34" s="181" t="s">
        <v>31</v>
      </c>
      <c r="C34" s="23">
        <f t="shared" si="19"/>
        <v>5358.3</v>
      </c>
      <c r="D34" s="3">
        <v>5358.3</v>
      </c>
      <c r="E34" s="142"/>
      <c r="F34" s="142"/>
      <c r="G34" s="142"/>
      <c r="H34" s="23">
        <f t="shared" si="18"/>
        <v>2711.1</v>
      </c>
      <c r="I34" s="42">
        <v>2711.1</v>
      </c>
      <c r="J34" s="42"/>
      <c r="K34" s="42"/>
      <c r="L34" s="42"/>
      <c r="M34" s="42">
        <f t="shared" si="2"/>
        <v>50.596271205419626</v>
      </c>
      <c r="N34" s="42">
        <f t="shared" si="3"/>
        <v>50.596271205419626</v>
      </c>
      <c r="O34" s="42" t="str">
        <f t="shared" si="4"/>
        <v>-</v>
      </c>
      <c r="P34" s="42" t="str">
        <f t="shared" si="5"/>
        <v>-</v>
      </c>
      <c r="Q34" s="27"/>
    </row>
    <row r="35" spans="1:17" ht="105" outlineLevel="1">
      <c r="A35" s="182"/>
      <c r="B35" s="178" t="s">
        <v>32</v>
      </c>
      <c r="C35" s="44">
        <f t="shared" si="19"/>
        <v>64055</v>
      </c>
      <c r="D35" s="43">
        <f>SUM(D36:D38)</f>
        <v>64055</v>
      </c>
      <c r="E35" s="43">
        <f t="shared" ref="E35:L35" si="29">SUM(E36:E38)</f>
        <v>0</v>
      </c>
      <c r="F35" s="43">
        <f t="shared" si="29"/>
        <v>0</v>
      </c>
      <c r="G35" s="43">
        <f t="shared" si="29"/>
        <v>0</v>
      </c>
      <c r="H35" s="44">
        <f t="shared" si="18"/>
        <v>27195.100000000002</v>
      </c>
      <c r="I35" s="43">
        <f t="shared" si="29"/>
        <v>27195.100000000002</v>
      </c>
      <c r="J35" s="43">
        <f t="shared" si="29"/>
        <v>0</v>
      </c>
      <c r="K35" s="43">
        <f t="shared" si="29"/>
        <v>0</v>
      </c>
      <c r="L35" s="43">
        <f t="shared" si="29"/>
        <v>0</v>
      </c>
      <c r="M35" s="143">
        <f t="shared" si="2"/>
        <v>42.455858246819147</v>
      </c>
      <c r="N35" s="143">
        <f t="shared" si="3"/>
        <v>42.455858246819147</v>
      </c>
      <c r="O35" s="143" t="str">
        <f t="shared" si="4"/>
        <v>-</v>
      </c>
      <c r="P35" s="143" t="str">
        <f t="shared" si="5"/>
        <v>-</v>
      </c>
      <c r="Q35" s="24" t="s">
        <v>582</v>
      </c>
    </row>
    <row r="36" spans="1:17" outlineLevel="2">
      <c r="A36" s="144"/>
      <c r="B36" s="146" t="s">
        <v>33</v>
      </c>
      <c r="C36" s="23">
        <f t="shared" si="19"/>
        <v>1376.2</v>
      </c>
      <c r="D36" s="41">
        <v>1376.2</v>
      </c>
      <c r="E36" s="142"/>
      <c r="F36" s="142"/>
      <c r="G36" s="142"/>
      <c r="H36" s="23">
        <f t="shared" si="18"/>
        <v>700</v>
      </c>
      <c r="I36" s="42">
        <v>700</v>
      </c>
      <c r="J36" s="42"/>
      <c r="K36" s="42"/>
      <c r="L36" s="42"/>
      <c r="M36" s="42">
        <f t="shared" si="2"/>
        <v>50.864699898270594</v>
      </c>
      <c r="N36" s="42">
        <f t="shared" si="3"/>
        <v>50.864699898270594</v>
      </c>
      <c r="O36" s="42" t="str">
        <f t="shared" si="4"/>
        <v>-</v>
      </c>
      <c r="P36" s="42" t="str">
        <f t="shared" si="5"/>
        <v>-</v>
      </c>
      <c r="Q36" s="27"/>
    </row>
    <row r="37" spans="1:17" ht="25.5" outlineLevel="2">
      <c r="A37" s="144"/>
      <c r="B37" s="146" t="s">
        <v>34</v>
      </c>
      <c r="C37" s="23">
        <f t="shared" si="19"/>
        <v>3299.7</v>
      </c>
      <c r="D37" s="41">
        <v>3299.7</v>
      </c>
      <c r="E37" s="142"/>
      <c r="F37" s="142"/>
      <c r="G37" s="142"/>
      <c r="H37" s="23">
        <f t="shared" si="18"/>
        <v>1469.9</v>
      </c>
      <c r="I37" s="42">
        <v>1469.9</v>
      </c>
      <c r="J37" s="42"/>
      <c r="K37" s="42"/>
      <c r="L37" s="42"/>
      <c r="M37" s="42">
        <f t="shared" si="2"/>
        <v>44.546473921871694</v>
      </c>
      <c r="N37" s="42">
        <f t="shared" si="3"/>
        <v>44.546473921871694</v>
      </c>
      <c r="O37" s="42" t="str">
        <f t="shared" si="4"/>
        <v>-</v>
      </c>
      <c r="P37" s="42" t="str">
        <f t="shared" si="5"/>
        <v>-</v>
      </c>
      <c r="Q37" s="27"/>
    </row>
    <row r="38" spans="1:17" s="25" customFormat="1" outlineLevel="2">
      <c r="A38" s="144"/>
      <c r="B38" s="146" t="s">
        <v>35</v>
      </c>
      <c r="C38" s="23">
        <f t="shared" si="19"/>
        <v>59379.1</v>
      </c>
      <c r="D38" s="41">
        <v>59379.1</v>
      </c>
      <c r="E38" s="142"/>
      <c r="F38" s="142"/>
      <c r="G38" s="142"/>
      <c r="H38" s="23">
        <f t="shared" si="18"/>
        <v>25025.200000000001</v>
      </c>
      <c r="I38" s="42">
        <v>25025.200000000001</v>
      </c>
      <c r="J38" s="42"/>
      <c r="K38" s="42"/>
      <c r="L38" s="42"/>
      <c r="M38" s="42">
        <f t="shared" si="2"/>
        <v>42.144795054152048</v>
      </c>
      <c r="N38" s="42">
        <f t="shared" si="3"/>
        <v>42.144795054152048</v>
      </c>
      <c r="O38" s="42" t="str">
        <f t="shared" si="4"/>
        <v>-</v>
      </c>
      <c r="P38" s="42" t="str">
        <f t="shared" si="5"/>
        <v>-</v>
      </c>
      <c r="Q38" s="24"/>
    </row>
    <row r="39" spans="1:17" ht="75" outlineLevel="1">
      <c r="A39" s="182"/>
      <c r="B39" s="178" t="s">
        <v>36</v>
      </c>
      <c r="C39" s="44">
        <f>SUM(D39:G39)</f>
        <v>148593.29999999999</v>
      </c>
      <c r="D39" s="43">
        <f>D40+D45</f>
        <v>21683.3</v>
      </c>
      <c r="E39" s="43">
        <f>E40+E45</f>
        <v>126910</v>
      </c>
      <c r="F39" s="43">
        <f t="shared" ref="F39:L39" si="30">SUM(F40:F45)</f>
        <v>0</v>
      </c>
      <c r="G39" s="43">
        <f t="shared" si="30"/>
        <v>0</v>
      </c>
      <c r="H39" s="44">
        <f t="shared" si="18"/>
        <v>36199.69</v>
      </c>
      <c r="I39" s="43">
        <f>I40+I45</f>
        <v>2860.49</v>
      </c>
      <c r="J39" s="43">
        <f>J40+J45</f>
        <v>33339.200000000004</v>
      </c>
      <c r="K39" s="43">
        <f t="shared" si="30"/>
        <v>0</v>
      </c>
      <c r="L39" s="43">
        <f t="shared" si="30"/>
        <v>0</v>
      </c>
      <c r="M39" s="143">
        <f t="shared" si="2"/>
        <v>24.361589654446064</v>
      </c>
      <c r="N39" s="143">
        <f t="shared" si="3"/>
        <v>13.192134038638029</v>
      </c>
      <c r="O39" s="143">
        <f t="shared" si="4"/>
        <v>26.26995508628162</v>
      </c>
      <c r="P39" s="143" t="str">
        <f t="shared" si="5"/>
        <v>-</v>
      </c>
      <c r="Q39" s="24" t="s">
        <v>583</v>
      </c>
    </row>
    <row r="40" spans="1:17" ht="25.5" outlineLevel="2">
      <c r="A40" s="144"/>
      <c r="B40" s="146" t="s">
        <v>37</v>
      </c>
      <c r="C40" s="23">
        <f t="shared" si="19"/>
        <v>142593.29999999999</v>
      </c>
      <c r="D40" s="3">
        <f>SUM(D41:D44)</f>
        <v>15683.3</v>
      </c>
      <c r="E40" s="3">
        <f t="shared" ref="E40:G40" si="31">SUM(E41:E44)</f>
        <v>126910</v>
      </c>
      <c r="F40" s="3">
        <f t="shared" si="31"/>
        <v>0</v>
      </c>
      <c r="G40" s="3">
        <f t="shared" si="31"/>
        <v>0</v>
      </c>
      <c r="H40" s="23">
        <f>SUM(I40:L40)</f>
        <v>36199.69</v>
      </c>
      <c r="I40" s="3">
        <f>SUM(I41:I44)</f>
        <v>2860.49</v>
      </c>
      <c r="J40" s="3">
        <f t="shared" ref="J40" si="32">SUM(J41:J44)</f>
        <v>33339.200000000004</v>
      </c>
      <c r="K40" s="3">
        <f t="shared" ref="K40" si="33">SUM(K41:K44)</f>
        <v>0</v>
      </c>
      <c r="L40" s="3">
        <f t="shared" ref="L40" si="34">SUM(L41:L44)</f>
        <v>0</v>
      </c>
      <c r="M40" s="42">
        <f t="shared" si="2"/>
        <v>25.386669640158409</v>
      </c>
      <c r="N40" s="42">
        <f t="shared" si="3"/>
        <v>18.239082335987959</v>
      </c>
      <c r="O40" s="42">
        <f t="shared" si="4"/>
        <v>26.26995508628162</v>
      </c>
      <c r="P40" s="42" t="str">
        <f t="shared" si="5"/>
        <v>-</v>
      </c>
      <c r="Q40" s="27"/>
    </row>
    <row r="41" spans="1:17" s="25" customFormat="1" ht="42" customHeight="1" outlineLevel="3">
      <c r="A41" s="144"/>
      <c r="B41" s="145" t="s">
        <v>277</v>
      </c>
      <c r="C41" s="23">
        <f t="shared" si="19"/>
        <v>37240</v>
      </c>
      <c r="D41" s="3">
        <v>3724</v>
      </c>
      <c r="E41" s="41">
        <v>33516</v>
      </c>
      <c r="F41" s="142"/>
      <c r="G41" s="142"/>
      <c r="H41" s="23">
        <f t="shared" ref="H41:H44" si="35">SUM(I41:L41)</f>
        <v>20597</v>
      </c>
      <c r="I41" s="42">
        <v>2059.6999999999998</v>
      </c>
      <c r="J41" s="42">
        <v>18537.3</v>
      </c>
      <c r="K41" s="42"/>
      <c r="L41" s="42"/>
      <c r="M41" s="42">
        <f t="shared" si="2"/>
        <v>55.308807733619773</v>
      </c>
      <c r="N41" s="42">
        <f t="shared" si="3"/>
        <v>55.308807733619759</v>
      </c>
      <c r="O41" s="42">
        <f t="shared" si="4"/>
        <v>55.308807733619759</v>
      </c>
      <c r="P41" s="42" t="str">
        <f t="shared" si="5"/>
        <v>-</v>
      </c>
      <c r="Q41" s="24" t="s">
        <v>481</v>
      </c>
    </row>
    <row r="42" spans="1:17" s="25" customFormat="1" ht="25.5" outlineLevel="3">
      <c r="A42" s="144"/>
      <c r="B42" s="145" t="s">
        <v>278</v>
      </c>
      <c r="C42" s="23">
        <f t="shared" si="19"/>
        <v>31476</v>
      </c>
      <c r="D42" s="3">
        <v>3406</v>
      </c>
      <c r="E42" s="41">
        <v>28070</v>
      </c>
      <c r="F42" s="142"/>
      <c r="G42" s="142"/>
      <c r="H42" s="23">
        <f t="shared" si="35"/>
        <v>8007.89</v>
      </c>
      <c r="I42" s="42">
        <v>800.79</v>
      </c>
      <c r="J42" s="42">
        <v>7207.1</v>
      </c>
      <c r="K42" s="42"/>
      <c r="L42" s="42"/>
      <c r="M42" s="42">
        <f t="shared" si="2"/>
        <v>25.441256830601095</v>
      </c>
      <c r="N42" s="42">
        <f t="shared" si="3"/>
        <v>23.511156782149147</v>
      </c>
      <c r="O42" s="42">
        <f t="shared" si="4"/>
        <v>25.675454221588883</v>
      </c>
      <c r="P42" s="42" t="str">
        <f t="shared" si="5"/>
        <v>-</v>
      </c>
      <c r="Q42" s="24" t="s">
        <v>481</v>
      </c>
    </row>
    <row r="43" spans="1:17" s="25" customFormat="1" ht="39.75" customHeight="1" outlineLevel="3">
      <c r="A43" s="144"/>
      <c r="B43" s="145" t="s">
        <v>279</v>
      </c>
      <c r="C43" s="23">
        <f t="shared" si="19"/>
        <v>73377.3</v>
      </c>
      <c r="D43" s="3">
        <v>8053.3</v>
      </c>
      <c r="E43" s="41">
        <v>65324</v>
      </c>
      <c r="F43" s="142"/>
      <c r="G43" s="142"/>
      <c r="H43" s="23">
        <f t="shared" si="35"/>
        <v>7594.8</v>
      </c>
      <c r="I43" s="42">
        <v>0</v>
      </c>
      <c r="J43" s="42">
        <v>7594.8</v>
      </c>
      <c r="K43" s="42"/>
      <c r="L43" s="42"/>
      <c r="M43" s="42">
        <f t="shared" si="2"/>
        <v>10.350339955272272</v>
      </c>
      <c r="N43" s="42">
        <f t="shared" si="3"/>
        <v>0</v>
      </c>
      <c r="O43" s="42">
        <f t="shared" si="4"/>
        <v>11.626354785377503</v>
      </c>
      <c r="P43" s="42" t="str">
        <f t="shared" si="5"/>
        <v>-</v>
      </c>
      <c r="Q43" s="24" t="s">
        <v>480</v>
      </c>
    </row>
    <row r="44" spans="1:17" s="25" customFormat="1" ht="30" outlineLevel="3">
      <c r="A44" s="144"/>
      <c r="B44" s="145" t="s">
        <v>478</v>
      </c>
      <c r="C44" s="23">
        <f t="shared" si="19"/>
        <v>500</v>
      </c>
      <c r="D44" s="3">
        <v>500</v>
      </c>
      <c r="E44" s="41"/>
      <c r="F44" s="142"/>
      <c r="G44" s="142"/>
      <c r="H44" s="23">
        <f t="shared" si="35"/>
        <v>0</v>
      </c>
      <c r="I44" s="42">
        <v>0</v>
      </c>
      <c r="J44" s="42"/>
      <c r="K44" s="42"/>
      <c r="L44" s="42"/>
      <c r="M44" s="42"/>
      <c r="N44" s="42">
        <f t="shared" si="3"/>
        <v>0</v>
      </c>
      <c r="O44" s="42"/>
      <c r="P44" s="42"/>
      <c r="Q44" s="24" t="s">
        <v>500</v>
      </c>
    </row>
    <row r="45" spans="1:17" s="25" customFormat="1" ht="31.5" customHeight="1" outlineLevel="2">
      <c r="A45" s="144"/>
      <c r="B45" s="146" t="s">
        <v>38</v>
      </c>
      <c r="C45" s="23">
        <f t="shared" si="19"/>
        <v>6000</v>
      </c>
      <c r="D45" s="41">
        <f>D46</f>
        <v>6000</v>
      </c>
      <c r="E45" s="41">
        <f>E46</f>
        <v>0</v>
      </c>
      <c r="F45" s="142"/>
      <c r="G45" s="142"/>
      <c r="H45" s="23">
        <f t="shared" si="18"/>
        <v>0</v>
      </c>
      <c r="I45" s="41">
        <f t="shared" ref="I45:L45" si="36">I46</f>
        <v>0</v>
      </c>
      <c r="J45" s="41">
        <f t="shared" si="36"/>
        <v>0</v>
      </c>
      <c r="K45" s="41">
        <f t="shared" si="36"/>
        <v>0</v>
      </c>
      <c r="L45" s="41">
        <f t="shared" si="36"/>
        <v>0</v>
      </c>
      <c r="M45" s="42">
        <f t="shared" si="2"/>
        <v>0</v>
      </c>
      <c r="N45" s="42">
        <f t="shared" si="3"/>
        <v>0</v>
      </c>
      <c r="O45" s="42" t="str">
        <f t="shared" si="4"/>
        <v>-</v>
      </c>
      <c r="P45" s="42" t="str">
        <f t="shared" si="5"/>
        <v>-</v>
      </c>
      <c r="Q45" s="24"/>
    </row>
    <row r="46" spans="1:17" s="25" customFormat="1" ht="38.25" outlineLevel="3">
      <c r="A46" s="144"/>
      <c r="B46" s="145" t="s">
        <v>479</v>
      </c>
      <c r="C46" s="23">
        <f t="shared" si="19"/>
        <v>6000</v>
      </c>
      <c r="D46" s="41">
        <v>6000</v>
      </c>
      <c r="E46" s="142"/>
      <c r="F46" s="142"/>
      <c r="G46" s="142"/>
      <c r="H46" s="23">
        <f t="shared" si="18"/>
        <v>0</v>
      </c>
      <c r="I46" s="42">
        <v>0</v>
      </c>
      <c r="J46" s="42"/>
      <c r="K46" s="42"/>
      <c r="L46" s="42"/>
      <c r="M46" s="42">
        <f t="shared" si="2"/>
        <v>0</v>
      </c>
      <c r="N46" s="42">
        <f t="shared" si="3"/>
        <v>0</v>
      </c>
      <c r="O46" s="42" t="str">
        <f t="shared" si="4"/>
        <v>-</v>
      </c>
      <c r="P46" s="42" t="str">
        <f t="shared" si="5"/>
        <v>-</v>
      </c>
      <c r="Q46" s="24" t="s">
        <v>482</v>
      </c>
    </row>
    <row r="47" spans="1:17" s="25" customFormat="1" ht="40.5" customHeight="1" outlineLevel="1">
      <c r="A47" s="182"/>
      <c r="B47" s="178" t="s">
        <v>39</v>
      </c>
      <c r="C47" s="44">
        <f t="shared" si="19"/>
        <v>11881.3</v>
      </c>
      <c r="D47" s="43">
        <f>SUM(D48:D49)</f>
        <v>6670.1</v>
      </c>
      <c r="E47" s="43">
        <f t="shared" ref="E47:L47" si="37">SUM(E48:E49)</f>
        <v>5211.2</v>
      </c>
      <c r="F47" s="43">
        <f t="shared" si="37"/>
        <v>0</v>
      </c>
      <c r="G47" s="43">
        <f t="shared" si="37"/>
        <v>0</v>
      </c>
      <c r="H47" s="44">
        <f t="shared" si="18"/>
        <v>7149.0999999999995</v>
      </c>
      <c r="I47" s="43">
        <f t="shared" si="37"/>
        <v>4184.3999999999996</v>
      </c>
      <c r="J47" s="43">
        <f t="shared" si="37"/>
        <v>2964.7</v>
      </c>
      <c r="K47" s="43">
        <f t="shared" si="37"/>
        <v>0</v>
      </c>
      <c r="L47" s="43">
        <f t="shared" si="37"/>
        <v>0</v>
      </c>
      <c r="M47" s="42">
        <f t="shared" si="2"/>
        <v>60.171025056180717</v>
      </c>
      <c r="N47" s="42">
        <f t="shared" si="3"/>
        <v>62.733692148543497</v>
      </c>
      <c r="O47" s="42">
        <f t="shared" si="4"/>
        <v>56.890927233650601</v>
      </c>
      <c r="P47" s="42" t="str">
        <f t="shared" si="5"/>
        <v>-</v>
      </c>
      <c r="Q47" s="24"/>
    </row>
    <row r="48" spans="1:17" s="25" customFormat="1" ht="25.5" outlineLevel="2">
      <c r="A48" s="144"/>
      <c r="B48" s="146" t="s">
        <v>40</v>
      </c>
      <c r="C48" s="23">
        <f t="shared" si="19"/>
        <v>8685.2999999999993</v>
      </c>
      <c r="D48" s="3">
        <v>3474.1</v>
      </c>
      <c r="E48" s="41">
        <v>5211.2</v>
      </c>
      <c r="F48" s="142"/>
      <c r="G48" s="142"/>
      <c r="H48" s="44">
        <f t="shared" si="18"/>
        <v>4834.2</v>
      </c>
      <c r="I48" s="42">
        <v>1869.5</v>
      </c>
      <c r="J48" s="42">
        <v>2964.7</v>
      </c>
      <c r="K48" s="42"/>
      <c r="L48" s="42"/>
      <c r="M48" s="42">
        <f t="shared" si="2"/>
        <v>55.659562709405549</v>
      </c>
      <c r="N48" s="42">
        <f t="shared" si="3"/>
        <v>53.812498200972911</v>
      </c>
      <c r="O48" s="42">
        <f t="shared" si="4"/>
        <v>56.890927233650601</v>
      </c>
      <c r="P48" s="42" t="str">
        <f t="shared" si="5"/>
        <v>-</v>
      </c>
      <c r="Q48" s="24"/>
    </row>
    <row r="49" spans="1:17" s="25" customFormat="1" ht="25.5" outlineLevel="2">
      <c r="A49" s="144"/>
      <c r="B49" s="146" t="s">
        <v>41</v>
      </c>
      <c r="C49" s="23">
        <f t="shared" si="19"/>
        <v>3196</v>
      </c>
      <c r="D49" s="41">
        <v>3196</v>
      </c>
      <c r="E49" s="142"/>
      <c r="F49" s="142"/>
      <c r="G49" s="142"/>
      <c r="H49" s="44">
        <f t="shared" si="18"/>
        <v>2314.9</v>
      </c>
      <c r="I49" s="42">
        <v>2314.9</v>
      </c>
      <c r="J49" s="42"/>
      <c r="K49" s="42"/>
      <c r="L49" s="42"/>
      <c r="M49" s="42">
        <f t="shared" si="2"/>
        <v>72.431163954943685</v>
      </c>
      <c r="N49" s="42">
        <f t="shared" si="3"/>
        <v>72.431163954943685</v>
      </c>
      <c r="O49" s="42" t="str">
        <f t="shared" si="4"/>
        <v>-</v>
      </c>
      <c r="P49" s="42" t="str">
        <f t="shared" si="5"/>
        <v>-</v>
      </c>
      <c r="Q49" s="24"/>
    </row>
    <row r="50" spans="1:17" s="25" customFormat="1" ht="30" customHeight="1" outlineLevel="1" collapsed="1">
      <c r="A50" s="182"/>
      <c r="B50" s="178" t="s">
        <v>42</v>
      </c>
      <c r="C50" s="44">
        <f t="shared" si="19"/>
        <v>65850.7</v>
      </c>
      <c r="D50" s="43">
        <f>D51</f>
        <v>65850.7</v>
      </c>
      <c r="E50" s="43">
        <f t="shared" ref="E50:L50" si="38">E51</f>
        <v>0</v>
      </c>
      <c r="F50" s="43">
        <f t="shared" si="38"/>
        <v>0</v>
      </c>
      <c r="G50" s="43">
        <f t="shared" si="38"/>
        <v>0</v>
      </c>
      <c r="H50" s="44">
        <f t="shared" si="18"/>
        <v>27900.799999999999</v>
      </c>
      <c r="I50" s="43">
        <f t="shared" si="38"/>
        <v>27900.799999999999</v>
      </c>
      <c r="J50" s="43">
        <f t="shared" si="38"/>
        <v>0</v>
      </c>
      <c r="K50" s="43">
        <f t="shared" si="38"/>
        <v>0</v>
      </c>
      <c r="L50" s="43">
        <f t="shared" si="38"/>
        <v>0</v>
      </c>
      <c r="M50" s="42">
        <f t="shared" si="2"/>
        <v>42.369784983303141</v>
      </c>
      <c r="N50" s="42">
        <f t="shared" si="3"/>
        <v>42.369784983303141</v>
      </c>
      <c r="O50" s="42" t="str">
        <f t="shared" si="4"/>
        <v>-</v>
      </c>
      <c r="P50" s="42" t="str">
        <f t="shared" si="5"/>
        <v>-</v>
      </c>
      <c r="Q50" s="24"/>
    </row>
    <row r="51" spans="1:17" s="25" customFormat="1" ht="42.75" hidden="1" customHeight="1" outlineLevel="2">
      <c r="A51" s="144"/>
      <c r="B51" s="146" t="s">
        <v>43</v>
      </c>
      <c r="C51" s="23">
        <f t="shared" si="19"/>
        <v>65850.7</v>
      </c>
      <c r="D51" s="3">
        <v>65850.7</v>
      </c>
      <c r="E51" s="142"/>
      <c r="F51" s="142"/>
      <c r="G51" s="142"/>
      <c r="H51" s="44">
        <f t="shared" si="18"/>
        <v>27900.799999999999</v>
      </c>
      <c r="I51" s="42">
        <v>27900.799999999999</v>
      </c>
      <c r="J51" s="42"/>
      <c r="K51" s="42"/>
      <c r="L51" s="42"/>
      <c r="M51" s="42">
        <f t="shared" si="2"/>
        <v>42.369784983303141</v>
      </c>
      <c r="N51" s="42">
        <f t="shared" si="3"/>
        <v>42.369784983303141</v>
      </c>
      <c r="O51" s="42" t="str">
        <f t="shared" si="4"/>
        <v>-</v>
      </c>
      <c r="P51" s="42" t="str">
        <f t="shared" si="5"/>
        <v>-</v>
      </c>
      <c r="Q51" s="24"/>
    </row>
    <row r="52" spans="1:17" s="25" customFormat="1" ht="51" outlineLevel="1" collapsed="1">
      <c r="A52" s="185"/>
      <c r="B52" s="186" t="s">
        <v>44</v>
      </c>
      <c r="C52" s="44">
        <f t="shared" si="19"/>
        <v>100</v>
      </c>
      <c r="D52" s="147">
        <f>D53</f>
        <v>100</v>
      </c>
      <c r="E52" s="147">
        <f t="shared" ref="E52:L52" si="39">E53</f>
        <v>0</v>
      </c>
      <c r="F52" s="147">
        <f t="shared" si="39"/>
        <v>0</v>
      </c>
      <c r="G52" s="147">
        <f t="shared" si="39"/>
        <v>0</v>
      </c>
      <c r="H52" s="44">
        <f t="shared" si="18"/>
        <v>50</v>
      </c>
      <c r="I52" s="147">
        <f t="shared" si="39"/>
        <v>50</v>
      </c>
      <c r="J52" s="147">
        <f t="shared" si="39"/>
        <v>0</v>
      </c>
      <c r="K52" s="147">
        <f t="shared" si="39"/>
        <v>0</v>
      </c>
      <c r="L52" s="147">
        <f t="shared" si="39"/>
        <v>0</v>
      </c>
      <c r="M52" s="42">
        <f t="shared" si="2"/>
        <v>50</v>
      </c>
      <c r="N52" s="42">
        <f t="shared" si="3"/>
        <v>50</v>
      </c>
      <c r="O52" s="42" t="str">
        <f t="shared" si="4"/>
        <v>-</v>
      </c>
      <c r="P52" s="42" t="str">
        <f t="shared" si="5"/>
        <v>-</v>
      </c>
      <c r="Q52" s="24" t="s">
        <v>410</v>
      </c>
    </row>
    <row r="53" spans="1:17" s="25" customFormat="1" ht="42" hidden="1" customHeight="1" outlineLevel="2">
      <c r="A53" s="81"/>
      <c r="B53" s="187" t="s">
        <v>45</v>
      </c>
      <c r="C53" s="23">
        <f t="shared" si="19"/>
        <v>100</v>
      </c>
      <c r="D53" s="3">
        <v>100</v>
      </c>
      <c r="E53" s="142"/>
      <c r="F53" s="142"/>
      <c r="G53" s="142"/>
      <c r="H53" s="44">
        <f t="shared" si="18"/>
        <v>50</v>
      </c>
      <c r="I53" s="42">
        <v>50</v>
      </c>
      <c r="J53" s="42"/>
      <c r="K53" s="42"/>
      <c r="L53" s="42"/>
      <c r="M53" s="42">
        <f t="shared" si="2"/>
        <v>50</v>
      </c>
      <c r="N53" s="42">
        <f t="shared" si="3"/>
        <v>50</v>
      </c>
      <c r="O53" s="42" t="str">
        <f t="shared" si="4"/>
        <v>-</v>
      </c>
      <c r="P53" s="42" t="str">
        <f t="shared" si="5"/>
        <v>-</v>
      </c>
      <c r="Q53" s="24"/>
    </row>
    <row r="54" spans="1:17" s="64" customFormat="1" ht="45" customHeight="1">
      <c r="A54" s="82">
        <v>3</v>
      </c>
      <c r="B54" s="134" t="s">
        <v>59</v>
      </c>
      <c r="C54" s="10">
        <f t="shared" si="19"/>
        <v>21965.5</v>
      </c>
      <c r="D54" s="10">
        <f>D55+D62+D65</f>
        <v>20985.5</v>
      </c>
      <c r="E54" s="10">
        <f t="shared" ref="E54:L54" si="40">E55+E62+E65</f>
        <v>980</v>
      </c>
      <c r="F54" s="10">
        <f t="shared" si="40"/>
        <v>0</v>
      </c>
      <c r="G54" s="10">
        <f t="shared" si="40"/>
        <v>0</v>
      </c>
      <c r="H54" s="10">
        <f t="shared" si="18"/>
        <v>7983.3799999999992</v>
      </c>
      <c r="I54" s="10">
        <f t="shared" si="40"/>
        <v>7451.0499999999993</v>
      </c>
      <c r="J54" s="10">
        <f t="shared" si="40"/>
        <v>532.33000000000004</v>
      </c>
      <c r="K54" s="10">
        <f t="shared" si="40"/>
        <v>0</v>
      </c>
      <c r="L54" s="10">
        <f t="shared" si="40"/>
        <v>0</v>
      </c>
      <c r="M54" s="10">
        <f t="shared" si="2"/>
        <v>36.345086613097813</v>
      </c>
      <c r="N54" s="10">
        <f t="shared" si="3"/>
        <v>35.505706321031184</v>
      </c>
      <c r="O54" s="10">
        <f t="shared" si="4"/>
        <v>54.319387755102042</v>
      </c>
      <c r="P54" s="10" t="str">
        <f t="shared" si="5"/>
        <v>-</v>
      </c>
      <c r="Q54" s="63"/>
    </row>
    <row r="55" spans="1:17" s="151" customFormat="1" ht="105" outlineLevel="1">
      <c r="A55" s="152"/>
      <c r="B55" s="150" t="s">
        <v>58</v>
      </c>
      <c r="C55" s="44">
        <f t="shared" si="19"/>
        <v>12190.5</v>
      </c>
      <c r="D55" s="44">
        <f>SUM(D56:D61)</f>
        <v>12190.5</v>
      </c>
      <c r="E55" s="44">
        <f t="shared" ref="E55:L55" si="41">SUM(E56:E61)</f>
        <v>0</v>
      </c>
      <c r="F55" s="44">
        <f t="shared" si="41"/>
        <v>0</v>
      </c>
      <c r="G55" s="44">
        <f t="shared" si="41"/>
        <v>0</v>
      </c>
      <c r="H55" s="44">
        <f t="shared" si="18"/>
        <v>3769.7599999999998</v>
      </c>
      <c r="I55" s="44">
        <f t="shared" si="41"/>
        <v>3769.7599999999998</v>
      </c>
      <c r="J55" s="44">
        <f t="shared" si="41"/>
        <v>0</v>
      </c>
      <c r="K55" s="44">
        <f t="shared" si="41"/>
        <v>0</v>
      </c>
      <c r="L55" s="44">
        <f t="shared" si="41"/>
        <v>0</v>
      </c>
      <c r="M55" s="44">
        <f t="shared" si="2"/>
        <v>30.923752102046677</v>
      </c>
      <c r="N55" s="44">
        <f t="shared" si="3"/>
        <v>30.923752102046677</v>
      </c>
      <c r="O55" s="44" t="str">
        <f t="shared" si="4"/>
        <v>-</v>
      </c>
      <c r="P55" s="44" t="str">
        <f t="shared" si="5"/>
        <v>-</v>
      </c>
      <c r="Q55" s="24" t="s">
        <v>561</v>
      </c>
    </row>
    <row r="56" spans="1:17" s="25" customFormat="1" ht="38.25" outlineLevel="2">
      <c r="A56" s="169"/>
      <c r="B56" s="45" t="s">
        <v>48</v>
      </c>
      <c r="C56" s="23">
        <f t="shared" si="19"/>
        <v>2181</v>
      </c>
      <c r="D56" s="23">
        <v>2181</v>
      </c>
      <c r="E56" s="23"/>
      <c r="F56" s="23"/>
      <c r="G56" s="23"/>
      <c r="H56" s="23">
        <f t="shared" si="18"/>
        <v>709.59</v>
      </c>
      <c r="I56" s="23">
        <v>709.59</v>
      </c>
      <c r="J56" s="23"/>
      <c r="K56" s="23"/>
      <c r="L56" s="23"/>
      <c r="M56" s="23">
        <f t="shared" si="2"/>
        <v>32.535075653370015</v>
      </c>
      <c r="N56" s="23">
        <f t="shared" si="3"/>
        <v>32.535075653370015</v>
      </c>
      <c r="O56" s="23" t="str">
        <f t="shared" si="4"/>
        <v>-</v>
      </c>
      <c r="P56" s="23" t="str">
        <f t="shared" si="5"/>
        <v>-</v>
      </c>
      <c r="Q56" s="24" t="s">
        <v>555</v>
      </c>
    </row>
    <row r="57" spans="1:17" s="25" customFormat="1" ht="105" outlineLevel="2">
      <c r="A57" s="169"/>
      <c r="B57" s="45" t="s">
        <v>49</v>
      </c>
      <c r="C57" s="23">
        <f t="shared" si="19"/>
        <v>5776</v>
      </c>
      <c r="D57" s="23">
        <v>5776</v>
      </c>
      <c r="E57" s="23"/>
      <c r="F57" s="23"/>
      <c r="G57" s="23"/>
      <c r="H57" s="23">
        <f t="shared" si="18"/>
        <v>1332.53</v>
      </c>
      <c r="I57" s="23">
        <v>1332.53</v>
      </c>
      <c r="J57" s="23"/>
      <c r="K57" s="23"/>
      <c r="L57" s="23"/>
      <c r="M57" s="23">
        <f t="shared" si="2"/>
        <v>23.070117728531855</v>
      </c>
      <c r="N57" s="23">
        <f t="shared" si="3"/>
        <v>23.070117728531855</v>
      </c>
      <c r="O57" s="23" t="str">
        <f t="shared" si="4"/>
        <v>-</v>
      </c>
      <c r="P57" s="23" t="str">
        <f t="shared" si="5"/>
        <v>-</v>
      </c>
      <c r="Q57" s="24" t="s">
        <v>302</v>
      </c>
    </row>
    <row r="58" spans="1:17" s="25" customFormat="1" ht="45" outlineLevel="2">
      <c r="A58" s="170"/>
      <c r="B58" s="148" t="s">
        <v>50</v>
      </c>
      <c r="C58" s="23">
        <f t="shared" si="19"/>
        <v>2087</v>
      </c>
      <c r="D58" s="23">
        <v>2087</v>
      </c>
      <c r="E58" s="23"/>
      <c r="F58" s="23"/>
      <c r="G58" s="23"/>
      <c r="H58" s="23">
        <f t="shared" si="18"/>
        <v>825.77</v>
      </c>
      <c r="I58" s="23">
        <v>825.77</v>
      </c>
      <c r="J58" s="23"/>
      <c r="K58" s="23"/>
      <c r="L58" s="23"/>
      <c r="M58" s="23">
        <f t="shared" si="2"/>
        <v>39.567321514135124</v>
      </c>
      <c r="N58" s="23">
        <f t="shared" si="3"/>
        <v>39.567321514135124</v>
      </c>
      <c r="O58" s="23" t="str">
        <f t="shared" si="4"/>
        <v>-</v>
      </c>
      <c r="P58" s="23" t="str">
        <f t="shared" si="5"/>
        <v>-</v>
      </c>
      <c r="Q58" s="24" t="s">
        <v>556</v>
      </c>
    </row>
    <row r="59" spans="1:17" s="25" customFormat="1" ht="38.25" outlineLevel="2">
      <c r="A59" s="170"/>
      <c r="B59" s="148" t="s">
        <v>51</v>
      </c>
      <c r="C59" s="23">
        <f t="shared" si="19"/>
        <v>923.5</v>
      </c>
      <c r="D59" s="23">
        <v>923.5</v>
      </c>
      <c r="E59" s="23"/>
      <c r="F59" s="23"/>
      <c r="G59" s="23"/>
      <c r="H59" s="23">
        <f t="shared" si="18"/>
        <v>759.5</v>
      </c>
      <c r="I59" s="23">
        <v>759.5</v>
      </c>
      <c r="J59" s="23"/>
      <c r="K59" s="23"/>
      <c r="L59" s="23"/>
      <c r="M59" s="23">
        <f t="shared" si="2"/>
        <v>82.241472658364913</v>
      </c>
      <c r="N59" s="23">
        <f t="shared" si="3"/>
        <v>82.241472658364913</v>
      </c>
      <c r="O59" s="23" t="str">
        <f t="shared" si="4"/>
        <v>-</v>
      </c>
      <c r="P59" s="23" t="str">
        <f t="shared" si="5"/>
        <v>-</v>
      </c>
      <c r="Q59" s="24"/>
    </row>
    <row r="60" spans="1:17" ht="38.25" hidden="1" outlineLevel="2">
      <c r="A60" s="33"/>
      <c r="B60" s="34" t="s">
        <v>52</v>
      </c>
      <c r="C60" s="30">
        <f t="shared" si="19"/>
        <v>0</v>
      </c>
      <c r="D60" s="30"/>
      <c r="E60" s="30"/>
      <c r="F60" s="30">
        <v>0</v>
      </c>
      <c r="G60" s="30"/>
      <c r="H60" s="30">
        <f t="shared" si="18"/>
        <v>0</v>
      </c>
      <c r="I60" s="30"/>
      <c r="J60" s="30"/>
      <c r="K60" s="30">
        <v>0</v>
      </c>
      <c r="L60" s="30"/>
      <c r="M60" s="30" t="str">
        <f t="shared" si="2"/>
        <v>-</v>
      </c>
      <c r="N60" s="30" t="str">
        <f t="shared" si="3"/>
        <v>-</v>
      </c>
      <c r="O60" s="30" t="str">
        <f t="shared" si="4"/>
        <v>-</v>
      </c>
      <c r="P60" s="30" t="str">
        <f t="shared" si="5"/>
        <v>-</v>
      </c>
      <c r="Q60" s="27"/>
    </row>
    <row r="61" spans="1:17" s="25" customFormat="1" ht="51" outlineLevel="2">
      <c r="A61" s="170"/>
      <c r="B61" s="148" t="s">
        <v>557</v>
      </c>
      <c r="C61" s="23">
        <f t="shared" si="19"/>
        <v>1223</v>
      </c>
      <c r="D61" s="23">
        <v>1223</v>
      </c>
      <c r="E61" s="23"/>
      <c r="F61" s="23"/>
      <c r="G61" s="23"/>
      <c r="H61" s="23">
        <f t="shared" si="18"/>
        <v>142.37</v>
      </c>
      <c r="I61" s="23">
        <v>142.37</v>
      </c>
      <c r="J61" s="23"/>
      <c r="K61" s="23"/>
      <c r="L61" s="23"/>
      <c r="M61" s="23">
        <f t="shared" si="2"/>
        <v>11.641046606704824</v>
      </c>
      <c r="N61" s="23">
        <f t="shared" si="3"/>
        <v>11.641046606704824</v>
      </c>
      <c r="O61" s="23" t="str">
        <f t="shared" si="4"/>
        <v>-</v>
      </c>
      <c r="P61" s="23" t="str">
        <f t="shared" si="5"/>
        <v>-</v>
      </c>
      <c r="Q61" s="24" t="s">
        <v>560</v>
      </c>
    </row>
    <row r="62" spans="1:17" s="151" customFormat="1" ht="122.25" customHeight="1" outlineLevel="1" collapsed="1">
      <c r="A62" s="171"/>
      <c r="B62" s="150" t="s">
        <v>53</v>
      </c>
      <c r="C62" s="44">
        <f t="shared" si="19"/>
        <v>1300</v>
      </c>
      <c r="D62" s="44">
        <f>SUM(D63:D64)</f>
        <v>1300</v>
      </c>
      <c r="E62" s="44">
        <f t="shared" ref="E62:L62" si="42">SUM(E63:E64)</f>
        <v>0</v>
      </c>
      <c r="F62" s="44">
        <f t="shared" si="42"/>
        <v>0</v>
      </c>
      <c r="G62" s="44">
        <f t="shared" si="42"/>
        <v>0</v>
      </c>
      <c r="H62" s="44">
        <f t="shared" si="18"/>
        <v>100</v>
      </c>
      <c r="I62" s="44">
        <f t="shared" si="42"/>
        <v>100</v>
      </c>
      <c r="J62" s="44">
        <f t="shared" si="42"/>
        <v>0</v>
      </c>
      <c r="K62" s="44">
        <f t="shared" si="42"/>
        <v>0</v>
      </c>
      <c r="L62" s="44">
        <f t="shared" si="42"/>
        <v>0</v>
      </c>
      <c r="M62" s="44">
        <f t="shared" si="2"/>
        <v>7.6923076923076925</v>
      </c>
      <c r="N62" s="44">
        <f t="shared" si="3"/>
        <v>7.6923076923076925</v>
      </c>
      <c r="O62" s="44" t="str">
        <f t="shared" si="4"/>
        <v>-</v>
      </c>
      <c r="P62" s="44" t="str">
        <f t="shared" si="5"/>
        <v>-</v>
      </c>
      <c r="Q62" s="71" t="s">
        <v>562</v>
      </c>
    </row>
    <row r="63" spans="1:17" s="25" customFormat="1" ht="89.25" hidden="1" outlineLevel="2">
      <c r="A63" s="170"/>
      <c r="B63" s="148" t="s">
        <v>54</v>
      </c>
      <c r="C63" s="23">
        <f t="shared" si="19"/>
        <v>100</v>
      </c>
      <c r="D63" s="23">
        <v>100</v>
      </c>
      <c r="E63" s="23"/>
      <c r="F63" s="23"/>
      <c r="G63" s="23"/>
      <c r="H63" s="23">
        <f t="shared" si="18"/>
        <v>100</v>
      </c>
      <c r="I63" s="23">
        <v>100</v>
      </c>
      <c r="J63" s="23"/>
      <c r="K63" s="23"/>
      <c r="L63" s="23"/>
      <c r="M63" s="23">
        <f t="shared" si="2"/>
        <v>100</v>
      </c>
      <c r="N63" s="23">
        <f t="shared" si="3"/>
        <v>100</v>
      </c>
      <c r="O63" s="23" t="str">
        <f t="shared" si="4"/>
        <v>-</v>
      </c>
      <c r="P63" s="23" t="str">
        <f t="shared" si="5"/>
        <v>-</v>
      </c>
      <c r="Q63" s="24" t="s">
        <v>558</v>
      </c>
    </row>
    <row r="64" spans="1:17" s="25" customFormat="1" ht="63.75" hidden="1" customHeight="1" outlineLevel="2">
      <c r="A64" s="170"/>
      <c r="B64" s="148" t="s">
        <v>55</v>
      </c>
      <c r="C64" s="23">
        <f t="shared" si="19"/>
        <v>1200</v>
      </c>
      <c r="D64" s="23">
        <v>1200</v>
      </c>
      <c r="E64" s="23"/>
      <c r="F64" s="23"/>
      <c r="G64" s="23"/>
      <c r="H64" s="23">
        <f t="shared" si="18"/>
        <v>0</v>
      </c>
      <c r="I64" s="23">
        <v>0</v>
      </c>
      <c r="J64" s="23"/>
      <c r="K64" s="23"/>
      <c r="L64" s="23"/>
      <c r="M64" s="23">
        <f t="shared" si="2"/>
        <v>0</v>
      </c>
      <c r="N64" s="23">
        <f t="shared" si="3"/>
        <v>0</v>
      </c>
      <c r="O64" s="23" t="str">
        <f t="shared" si="4"/>
        <v>-</v>
      </c>
      <c r="P64" s="23" t="str">
        <f t="shared" si="5"/>
        <v>-</v>
      </c>
      <c r="Q64" s="24" t="s">
        <v>559</v>
      </c>
    </row>
    <row r="65" spans="1:17" s="151" customFormat="1" ht="29.25" customHeight="1" outlineLevel="1" collapsed="1">
      <c r="A65" s="171"/>
      <c r="B65" s="150" t="s">
        <v>56</v>
      </c>
      <c r="C65" s="44">
        <f>C66</f>
        <v>8475</v>
      </c>
      <c r="D65" s="44">
        <f t="shared" ref="D65:L65" si="43">D66</f>
        <v>7495</v>
      </c>
      <c r="E65" s="44">
        <f t="shared" si="43"/>
        <v>980</v>
      </c>
      <c r="F65" s="44">
        <f t="shared" si="43"/>
        <v>0</v>
      </c>
      <c r="G65" s="44">
        <f t="shared" si="43"/>
        <v>0</v>
      </c>
      <c r="H65" s="44">
        <f t="shared" si="18"/>
        <v>4113.62</v>
      </c>
      <c r="I65" s="44">
        <f t="shared" si="43"/>
        <v>3581.29</v>
      </c>
      <c r="J65" s="44">
        <f t="shared" si="43"/>
        <v>532.33000000000004</v>
      </c>
      <c r="K65" s="44">
        <f t="shared" si="43"/>
        <v>0</v>
      </c>
      <c r="L65" s="44">
        <f t="shared" si="43"/>
        <v>0</v>
      </c>
      <c r="M65" s="44">
        <f t="shared" si="2"/>
        <v>48.538289085545721</v>
      </c>
      <c r="N65" s="44">
        <f t="shared" si="3"/>
        <v>47.782388258839227</v>
      </c>
      <c r="O65" s="44">
        <f t="shared" si="4"/>
        <v>54.319387755102042</v>
      </c>
      <c r="P65" s="44" t="str">
        <f t="shared" si="5"/>
        <v>-</v>
      </c>
      <c r="Q65" s="24" t="s">
        <v>303</v>
      </c>
    </row>
    <row r="66" spans="1:17" s="25" customFormat="1" ht="55.5" hidden="1" customHeight="1" outlineLevel="2">
      <c r="A66" s="170"/>
      <c r="B66" s="148" t="s">
        <v>57</v>
      </c>
      <c r="C66" s="23">
        <f t="shared" si="19"/>
        <v>8475</v>
      </c>
      <c r="D66" s="23">
        <v>7495</v>
      </c>
      <c r="E66" s="23">
        <v>980</v>
      </c>
      <c r="F66" s="23"/>
      <c r="G66" s="23"/>
      <c r="H66" s="23">
        <f t="shared" si="18"/>
        <v>4113.62</v>
      </c>
      <c r="I66" s="23">
        <v>3581.29</v>
      </c>
      <c r="J66" s="23">
        <v>532.33000000000004</v>
      </c>
      <c r="K66" s="23"/>
      <c r="L66" s="23"/>
      <c r="M66" s="23">
        <f t="shared" si="2"/>
        <v>48.538289085545721</v>
      </c>
      <c r="N66" s="23">
        <f t="shared" si="3"/>
        <v>47.782388258839227</v>
      </c>
      <c r="O66" s="23">
        <f t="shared" si="4"/>
        <v>54.319387755102042</v>
      </c>
      <c r="P66" s="23" t="str">
        <f t="shared" si="5"/>
        <v>-</v>
      </c>
      <c r="Q66" s="24" t="s">
        <v>303</v>
      </c>
    </row>
    <row r="67" spans="1:17" s="64" customFormat="1" ht="93.75" customHeight="1" collapsed="1">
      <c r="A67" s="82">
        <v>4</v>
      </c>
      <c r="B67" s="134" t="s">
        <v>63</v>
      </c>
      <c r="C67" s="10">
        <f>SUM(D67:G67)</f>
        <v>211</v>
      </c>
      <c r="D67" s="10">
        <f>SUM(D68:D71)</f>
        <v>211</v>
      </c>
      <c r="E67" s="10">
        <f t="shared" ref="E67:L67" si="44">SUM(E68:E71)</f>
        <v>0</v>
      </c>
      <c r="F67" s="10">
        <f t="shared" si="44"/>
        <v>0</v>
      </c>
      <c r="G67" s="10">
        <f t="shared" si="44"/>
        <v>0</v>
      </c>
      <c r="H67" s="10">
        <f t="shared" ref="H67:H71" si="45">SUM(I67:L67)</f>
        <v>0</v>
      </c>
      <c r="I67" s="10">
        <f t="shared" si="44"/>
        <v>0</v>
      </c>
      <c r="J67" s="10">
        <f t="shared" si="44"/>
        <v>0</v>
      </c>
      <c r="K67" s="10">
        <f t="shared" si="44"/>
        <v>0</v>
      </c>
      <c r="L67" s="10">
        <f t="shared" si="44"/>
        <v>0</v>
      </c>
      <c r="M67" s="10">
        <f t="shared" si="2"/>
        <v>0</v>
      </c>
      <c r="N67" s="10">
        <f t="shared" si="3"/>
        <v>0</v>
      </c>
      <c r="O67" s="10" t="str">
        <f t="shared" si="4"/>
        <v>-</v>
      </c>
      <c r="P67" s="10" t="str">
        <f t="shared" si="5"/>
        <v>-</v>
      </c>
      <c r="Q67" s="63" t="s">
        <v>565</v>
      </c>
    </row>
    <row r="68" spans="1:17" s="25" customFormat="1" ht="51" hidden="1" outlineLevel="2">
      <c r="A68" s="125"/>
      <c r="B68" s="148" t="s">
        <v>64</v>
      </c>
      <c r="C68" s="23">
        <f t="shared" si="19"/>
        <v>131</v>
      </c>
      <c r="D68" s="23">
        <v>131</v>
      </c>
      <c r="E68" s="23"/>
      <c r="F68" s="23"/>
      <c r="G68" s="23"/>
      <c r="H68" s="23">
        <f t="shared" si="45"/>
        <v>0</v>
      </c>
      <c r="I68" s="23">
        <v>0</v>
      </c>
      <c r="J68" s="23"/>
      <c r="K68" s="23"/>
      <c r="L68" s="23"/>
      <c r="M68" s="23">
        <f t="shared" si="2"/>
        <v>0</v>
      </c>
      <c r="N68" s="23">
        <f t="shared" si="3"/>
        <v>0</v>
      </c>
      <c r="O68" s="23" t="str">
        <f t="shared" si="4"/>
        <v>-</v>
      </c>
      <c r="P68" s="23" t="str">
        <f t="shared" si="5"/>
        <v>-</v>
      </c>
      <c r="Q68" s="24" t="s">
        <v>563</v>
      </c>
    </row>
    <row r="69" spans="1:17" s="25" customFormat="1" ht="30" hidden="1" outlineLevel="2">
      <c r="A69" s="154"/>
      <c r="B69" s="45" t="s">
        <v>60</v>
      </c>
      <c r="C69" s="23">
        <f t="shared" si="19"/>
        <v>20</v>
      </c>
      <c r="D69" s="23">
        <v>20</v>
      </c>
      <c r="E69" s="23"/>
      <c r="F69" s="23"/>
      <c r="G69" s="23"/>
      <c r="H69" s="23">
        <f t="shared" si="45"/>
        <v>0</v>
      </c>
      <c r="I69" s="23">
        <v>0</v>
      </c>
      <c r="J69" s="23"/>
      <c r="K69" s="23"/>
      <c r="L69" s="23"/>
      <c r="M69" s="23">
        <f t="shared" si="2"/>
        <v>0</v>
      </c>
      <c r="N69" s="23">
        <f t="shared" si="3"/>
        <v>0</v>
      </c>
      <c r="O69" s="23" t="str">
        <f t="shared" si="4"/>
        <v>-</v>
      </c>
      <c r="P69" s="23" t="str">
        <f t="shared" si="5"/>
        <v>-</v>
      </c>
      <c r="Q69" s="24" t="s">
        <v>564</v>
      </c>
    </row>
    <row r="70" spans="1:17" s="25" customFormat="1" ht="30" hidden="1" outlineLevel="2">
      <c r="A70" s="125"/>
      <c r="B70" s="148" t="s">
        <v>61</v>
      </c>
      <c r="C70" s="23">
        <f t="shared" si="19"/>
        <v>20</v>
      </c>
      <c r="D70" s="23">
        <v>20</v>
      </c>
      <c r="E70" s="23"/>
      <c r="F70" s="23"/>
      <c r="G70" s="23"/>
      <c r="H70" s="23">
        <f t="shared" si="45"/>
        <v>0</v>
      </c>
      <c r="I70" s="23">
        <v>0</v>
      </c>
      <c r="J70" s="23"/>
      <c r="K70" s="23"/>
      <c r="L70" s="23"/>
      <c r="M70" s="23">
        <f t="shared" si="2"/>
        <v>0</v>
      </c>
      <c r="N70" s="23">
        <f t="shared" si="3"/>
        <v>0</v>
      </c>
      <c r="O70" s="23" t="str">
        <f t="shared" si="4"/>
        <v>-</v>
      </c>
      <c r="P70" s="23" t="str">
        <f t="shared" si="5"/>
        <v>-</v>
      </c>
      <c r="Q70" s="24" t="s">
        <v>566</v>
      </c>
    </row>
    <row r="71" spans="1:17" s="25" customFormat="1" ht="25.5" hidden="1" outlineLevel="2">
      <c r="A71" s="125"/>
      <c r="B71" s="148" t="s">
        <v>62</v>
      </c>
      <c r="C71" s="23">
        <f t="shared" si="19"/>
        <v>40</v>
      </c>
      <c r="D71" s="23">
        <v>40</v>
      </c>
      <c r="E71" s="23"/>
      <c r="F71" s="23"/>
      <c r="G71" s="23"/>
      <c r="H71" s="23">
        <f t="shared" si="45"/>
        <v>0</v>
      </c>
      <c r="I71" s="23">
        <v>0</v>
      </c>
      <c r="J71" s="23"/>
      <c r="K71" s="23"/>
      <c r="L71" s="23"/>
      <c r="M71" s="23">
        <f t="shared" si="2"/>
        <v>0</v>
      </c>
      <c r="N71" s="23">
        <f t="shared" si="3"/>
        <v>0</v>
      </c>
      <c r="O71" s="23" t="str">
        <f t="shared" si="4"/>
        <v>-</v>
      </c>
      <c r="P71" s="23" t="str">
        <f t="shared" si="5"/>
        <v>-</v>
      </c>
      <c r="Q71" s="24" t="s">
        <v>567</v>
      </c>
    </row>
    <row r="72" spans="1:17" s="64" customFormat="1" ht="333.75" customHeight="1">
      <c r="A72" s="50">
        <v>5</v>
      </c>
      <c r="B72" s="134" t="s">
        <v>105</v>
      </c>
      <c r="C72" s="10">
        <f>SUM(D72:G72)</f>
        <v>171012.59999999998</v>
      </c>
      <c r="D72" s="10">
        <f>D73+D94+D123+D127+D129</f>
        <v>156834.59999999998</v>
      </c>
      <c r="E72" s="10">
        <f>E73+E94+E123+E127+E129</f>
        <v>3562.5</v>
      </c>
      <c r="F72" s="10">
        <f>F73+F94+F123+F127+F129</f>
        <v>0</v>
      </c>
      <c r="G72" s="10">
        <f>G73+G94+G123+G127+G129</f>
        <v>10615.5</v>
      </c>
      <c r="H72" s="10">
        <f>SUM(I72:L72)</f>
        <v>94035.1</v>
      </c>
      <c r="I72" s="10">
        <f>I73+I94+I123+I127+I129</f>
        <v>87710.6</v>
      </c>
      <c r="J72" s="10">
        <f>J73+J94+J123+J127+J129</f>
        <v>2082.6999999999998</v>
      </c>
      <c r="K72" s="10">
        <f>K73+K94+K123+K127+K129</f>
        <v>0</v>
      </c>
      <c r="L72" s="10">
        <f>L73+L94+L123+L127+L129</f>
        <v>4241.8</v>
      </c>
      <c r="M72" s="10">
        <f t="shared" si="2"/>
        <v>54.987234858718026</v>
      </c>
      <c r="N72" s="10">
        <f t="shared" si="3"/>
        <v>55.925541940362663</v>
      </c>
      <c r="O72" s="10">
        <f t="shared" si="4"/>
        <v>58.461754385964902</v>
      </c>
      <c r="P72" s="10" t="str">
        <f t="shared" si="5"/>
        <v>-</v>
      </c>
      <c r="Q72" s="63" t="s">
        <v>578</v>
      </c>
    </row>
    <row r="73" spans="1:17" s="151" customFormat="1" ht="42" customHeight="1" outlineLevel="1" collapsed="1">
      <c r="A73" s="173"/>
      <c r="B73" s="178" t="s">
        <v>66</v>
      </c>
      <c r="C73" s="44">
        <f>SUM(D73:G73)</f>
        <v>45577.3</v>
      </c>
      <c r="D73" s="44">
        <f>SUM(D74:D93)</f>
        <v>43364.800000000003</v>
      </c>
      <c r="E73" s="44">
        <f t="shared" ref="E73:L73" si="46">SUM(E74:E93)</f>
        <v>2212.5</v>
      </c>
      <c r="F73" s="44">
        <f t="shared" si="46"/>
        <v>0</v>
      </c>
      <c r="G73" s="44">
        <f t="shared" si="46"/>
        <v>0</v>
      </c>
      <c r="H73" s="44">
        <f>SUM(I73:L73)</f>
        <v>22311.399999999998</v>
      </c>
      <c r="I73" s="44">
        <f t="shared" si="46"/>
        <v>21044.699999999997</v>
      </c>
      <c r="J73" s="44">
        <f t="shared" si="46"/>
        <v>1266.7</v>
      </c>
      <c r="K73" s="44">
        <f t="shared" si="46"/>
        <v>0</v>
      </c>
      <c r="L73" s="44">
        <f t="shared" si="46"/>
        <v>0</v>
      </c>
      <c r="M73" s="44">
        <f t="shared" ref="M73:M147" si="47">IFERROR(H73/C73*100,"-")</f>
        <v>48.952877858056524</v>
      </c>
      <c r="N73" s="44">
        <f t="shared" ref="N73:N147" si="48">IFERROR(I73/D73*100,"-")</f>
        <v>48.52945245913736</v>
      </c>
      <c r="O73" s="44">
        <f t="shared" ref="O73:O147" si="49">IFERROR(J73/E73*100,"-")</f>
        <v>57.251977401129949</v>
      </c>
      <c r="P73" s="44" t="str">
        <f t="shared" ref="P73:P147" si="50">IFERROR(K73/F73*100,"-")</f>
        <v>-</v>
      </c>
      <c r="Q73" s="24" t="s">
        <v>593</v>
      </c>
    </row>
    <row r="74" spans="1:17" s="25" customFormat="1" ht="25.5" hidden="1" outlineLevel="2">
      <c r="A74" s="49"/>
      <c r="B74" s="45" t="s">
        <v>67</v>
      </c>
      <c r="C74" s="23">
        <f>SUM(D74:G74)</f>
        <v>544.20000000000005</v>
      </c>
      <c r="D74" s="23">
        <v>81.599999999999994</v>
      </c>
      <c r="E74" s="23">
        <v>462.6</v>
      </c>
      <c r="F74" s="23"/>
      <c r="G74" s="23"/>
      <c r="H74" s="23">
        <f>SUM(I74:L74)</f>
        <v>285.90000000000003</v>
      </c>
      <c r="I74" s="23">
        <v>51.6</v>
      </c>
      <c r="J74" s="23">
        <v>234.3</v>
      </c>
      <c r="K74" s="23"/>
      <c r="L74" s="23"/>
      <c r="M74" s="23">
        <f t="shared" si="47"/>
        <v>52.535832414553475</v>
      </c>
      <c r="N74" s="23">
        <f t="shared" si="48"/>
        <v>63.235294117647065</v>
      </c>
      <c r="O74" s="23">
        <f t="shared" si="49"/>
        <v>50.648508430609596</v>
      </c>
      <c r="P74" s="23" t="str">
        <f t="shared" si="50"/>
        <v>-</v>
      </c>
      <c r="Q74" s="24"/>
    </row>
    <row r="75" spans="1:17" s="25" customFormat="1" ht="38.25" hidden="1" outlineLevel="2">
      <c r="A75" s="49"/>
      <c r="B75" s="45" t="s">
        <v>68</v>
      </c>
      <c r="C75" s="23">
        <f t="shared" ref="C75:C132" si="51">SUM(D75:G75)</f>
        <v>508</v>
      </c>
      <c r="D75" s="23">
        <v>76.2</v>
      </c>
      <c r="E75" s="23">
        <v>431.8</v>
      </c>
      <c r="F75" s="23"/>
      <c r="G75" s="23"/>
      <c r="H75" s="23">
        <f t="shared" ref="H75:H132" si="52">SUM(I75:L75)</f>
        <v>194.3</v>
      </c>
      <c r="I75" s="23">
        <v>76.2</v>
      </c>
      <c r="J75" s="23">
        <v>118.1</v>
      </c>
      <c r="K75" s="23"/>
      <c r="L75" s="23"/>
      <c r="M75" s="23">
        <f t="shared" si="47"/>
        <v>38.248031496062993</v>
      </c>
      <c r="N75" s="23">
        <f t="shared" si="48"/>
        <v>100</v>
      </c>
      <c r="O75" s="23">
        <f t="shared" si="49"/>
        <v>27.350625289485869</v>
      </c>
      <c r="P75" s="23" t="str">
        <f t="shared" si="50"/>
        <v>-</v>
      </c>
      <c r="Q75" s="24"/>
    </row>
    <row r="76" spans="1:17" s="25" customFormat="1" ht="25.5" hidden="1" outlineLevel="2">
      <c r="A76" s="49"/>
      <c r="B76" s="45" t="s">
        <v>69</v>
      </c>
      <c r="C76" s="23">
        <f t="shared" si="51"/>
        <v>141.1</v>
      </c>
      <c r="D76" s="23">
        <v>21.2</v>
      </c>
      <c r="E76" s="23">
        <v>119.9</v>
      </c>
      <c r="F76" s="23"/>
      <c r="G76" s="23"/>
      <c r="H76" s="23">
        <f t="shared" si="52"/>
        <v>89.5</v>
      </c>
      <c r="I76" s="23">
        <v>13.4</v>
      </c>
      <c r="J76" s="23">
        <v>76.099999999999994</v>
      </c>
      <c r="K76" s="23"/>
      <c r="L76" s="23"/>
      <c r="M76" s="23">
        <f t="shared" si="47"/>
        <v>63.430191353649903</v>
      </c>
      <c r="N76" s="23">
        <f t="shared" si="48"/>
        <v>63.207547169811328</v>
      </c>
      <c r="O76" s="23">
        <f t="shared" si="49"/>
        <v>63.469557964970804</v>
      </c>
      <c r="P76" s="23" t="str">
        <f t="shared" si="50"/>
        <v>-</v>
      </c>
      <c r="Q76" s="24"/>
    </row>
    <row r="77" spans="1:17" s="25" customFormat="1" ht="25.5" hidden="1" outlineLevel="2">
      <c r="A77" s="125"/>
      <c r="B77" s="45" t="s">
        <v>70</v>
      </c>
      <c r="C77" s="23">
        <f t="shared" si="51"/>
        <v>170</v>
      </c>
      <c r="D77" s="23">
        <v>170</v>
      </c>
      <c r="E77" s="23"/>
      <c r="F77" s="23"/>
      <c r="G77" s="23"/>
      <c r="H77" s="23">
        <f t="shared" si="52"/>
        <v>0</v>
      </c>
      <c r="I77" s="23">
        <v>0</v>
      </c>
      <c r="J77" s="23"/>
      <c r="K77" s="23"/>
      <c r="L77" s="23"/>
      <c r="M77" s="23">
        <f t="shared" si="47"/>
        <v>0</v>
      </c>
      <c r="N77" s="23">
        <f t="shared" si="48"/>
        <v>0</v>
      </c>
      <c r="O77" s="23" t="str">
        <f t="shared" si="49"/>
        <v>-</v>
      </c>
      <c r="P77" s="23" t="str">
        <f t="shared" si="50"/>
        <v>-</v>
      </c>
      <c r="Q77" s="24"/>
    </row>
    <row r="78" spans="1:17" s="25" customFormat="1" ht="25.5" hidden="1" outlineLevel="2">
      <c r="A78" s="125"/>
      <c r="B78" s="45" t="s">
        <v>84</v>
      </c>
      <c r="C78" s="23">
        <f t="shared" si="51"/>
        <v>24030.2</v>
      </c>
      <c r="D78" s="23">
        <v>24030.2</v>
      </c>
      <c r="E78" s="23"/>
      <c r="F78" s="23"/>
      <c r="G78" s="23"/>
      <c r="H78" s="23">
        <f t="shared" si="52"/>
        <v>11189.9</v>
      </c>
      <c r="I78" s="23">
        <v>11189.9</v>
      </c>
      <c r="J78" s="23"/>
      <c r="K78" s="23"/>
      <c r="L78" s="23"/>
      <c r="M78" s="23">
        <f t="shared" si="47"/>
        <v>46.565987798686649</v>
      </c>
      <c r="N78" s="23">
        <f t="shared" si="48"/>
        <v>46.565987798686649</v>
      </c>
      <c r="O78" s="23" t="str">
        <f t="shared" si="49"/>
        <v>-</v>
      </c>
      <c r="P78" s="23" t="str">
        <f t="shared" si="50"/>
        <v>-</v>
      </c>
      <c r="Q78" s="24"/>
    </row>
    <row r="79" spans="1:17" s="25" customFormat="1" ht="25.5" hidden="1" outlineLevel="2">
      <c r="A79" s="125"/>
      <c r="B79" s="45" t="s">
        <v>71</v>
      </c>
      <c r="C79" s="23">
        <f t="shared" si="51"/>
        <v>1344.8</v>
      </c>
      <c r="D79" s="23">
        <v>1344.8</v>
      </c>
      <c r="E79" s="23"/>
      <c r="F79" s="23"/>
      <c r="G79" s="23"/>
      <c r="H79" s="23">
        <f t="shared" si="52"/>
        <v>674.3</v>
      </c>
      <c r="I79" s="23">
        <v>674.3</v>
      </c>
      <c r="J79" s="23"/>
      <c r="K79" s="23"/>
      <c r="L79" s="23"/>
      <c r="M79" s="23">
        <f t="shared" si="47"/>
        <v>50.141284949434862</v>
      </c>
      <c r="N79" s="23">
        <f t="shared" si="48"/>
        <v>50.141284949434862</v>
      </c>
      <c r="O79" s="23" t="str">
        <f t="shared" si="49"/>
        <v>-</v>
      </c>
      <c r="P79" s="23" t="str">
        <f t="shared" si="50"/>
        <v>-</v>
      </c>
      <c r="Q79" s="24"/>
    </row>
    <row r="80" spans="1:17" s="25" customFormat="1" ht="51" hidden="1" outlineLevel="2">
      <c r="A80" s="154"/>
      <c r="B80" s="45" t="s">
        <v>301</v>
      </c>
      <c r="C80" s="23">
        <f t="shared" si="51"/>
        <v>107</v>
      </c>
      <c r="D80" s="23">
        <v>107</v>
      </c>
      <c r="E80" s="23"/>
      <c r="F80" s="23"/>
      <c r="G80" s="23"/>
      <c r="H80" s="23">
        <f t="shared" si="52"/>
        <v>107</v>
      </c>
      <c r="I80" s="23">
        <v>107</v>
      </c>
      <c r="J80" s="23"/>
      <c r="K80" s="23"/>
      <c r="L80" s="23"/>
      <c r="M80" s="23">
        <f t="shared" si="47"/>
        <v>100</v>
      </c>
      <c r="N80" s="23">
        <f t="shared" si="48"/>
        <v>100</v>
      </c>
      <c r="O80" s="23" t="str">
        <f t="shared" si="49"/>
        <v>-</v>
      </c>
      <c r="P80" s="23" t="str">
        <f t="shared" si="50"/>
        <v>-</v>
      </c>
      <c r="Q80" s="24"/>
    </row>
    <row r="81" spans="1:17" s="25" customFormat="1" ht="25.5" hidden="1" outlineLevel="2">
      <c r="A81" s="154"/>
      <c r="B81" s="45" t="s">
        <v>417</v>
      </c>
      <c r="C81" s="23">
        <f t="shared" si="51"/>
        <v>900</v>
      </c>
      <c r="D81" s="23">
        <v>500</v>
      </c>
      <c r="E81" s="23">
        <v>400</v>
      </c>
      <c r="F81" s="23"/>
      <c r="G81" s="23"/>
      <c r="H81" s="23">
        <f t="shared" si="52"/>
        <v>100</v>
      </c>
      <c r="I81" s="23"/>
      <c r="J81" s="23">
        <v>100</v>
      </c>
      <c r="K81" s="23"/>
      <c r="L81" s="23"/>
      <c r="M81" s="23"/>
      <c r="N81" s="23"/>
      <c r="O81" s="23"/>
      <c r="P81" s="23"/>
      <c r="Q81" s="24"/>
    </row>
    <row r="82" spans="1:17" s="25" customFormat="1" ht="25.5" hidden="1" outlineLevel="2">
      <c r="A82" s="154"/>
      <c r="B82" s="45" t="s">
        <v>418</v>
      </c>
      <c r="C82" s="23">
        <f t="shared" si="51"/>
        <v>200</v>
      </c>
      <c r="D82" s="23"/>
      <c r="E82" s="23">
        <v>200</v>
      </c>
      <c r="F82" s="23"/>
      <c r="G82" s="23"/>
      <c r="H82" s="23">
        <f t="shared" si="52"/>
        <v>200</v>
      </c>
      <c r="I82" s="23"/>
      <c r="J82" s="23">
        <v>200</v>
      </c>
      <c r="K82" s="23"/>
      <c r="L82" s="23"/>
      <c r="M82" s="23"/>
      <c r="N82" s="23"/>
      <c r="O82" s="23"/>
      <c r="P82" s="23"/>
      <c r="Q82" s="24"/>
    </row>
    <row r="83" spans="1:17" s="25" customFormat="1" ht="38.25" hidden="1" outlineLevel="2">
      <c r="A83" s="125"/>
      <c r="B83" s="45" t="s">
        <v>72</v>
      </c>
      <c r="C83" s="23">
        <f t="shared" si="51"/>
        <v>4</v>
      </c>
      <c r="D83" s="23">
        <v>4</v>
      </c>
      <c r="E83" s="23"/>
      <c r="F83" s="23"/>
      <c r="G83" s="23"/>
      <c r="H83" s="23">
        <f t="shared" si="52"/>
        <v>4</v>
      </c>
      <c r="I83" s="23">
        <v>4</v>
      </c>
      <c r="J83" s="23"/>
      <c r="K83" s="23"/>
      <c r="L83" s="23"/>
      <c r="M83" s="23">
        <f t="shared" si="47"/>
        <v>100</v>
      </c>
      <c r="N83" s="23">
        <f t="shared" si="48"/>
        <v>100</v>
      </c>
      <c r="O83" s="23" t="str">
        <f t="shared" si="49"/>
        <v>-</v>
      </c>
      <c r="P83" s="23" t="str">
        <f t="shared" si="50"/>
        <v>-</v>
      </c>
      <c r="Q83" s="24"/>
    </row>
    <row r="84" spans="1:17" s="25" customFormat="1" ht="25.5" hidden="1" outlineLevel="2">
      <c r="A84" s="125"/>
      <c r="B84" s="45" t="s">
        <v>73</v>
      </c>
      <c r="C84" s="23">
        <f t="shared" si="51"/>
        <v>125</v>
      </c>
      <c r="D84" s="23">
        <v>125</v>
      </c>
      <c r="E84" s="23"/>
      <c r="F84" s="23"/>
      <c r="G84" s="23"/>
      <c r="H84" s="23">
        <f t="shared" si="52"/>
        <v>90</v>
      </c>
      <c r="I84" s="23">
        <v>90</v>
      </c>
      <c r="J84" s="23"/>
      <c r="K84" s="23"/>
      <c r="L84" s="23"/>
      <c r="M84" s="23">
        <f t="shared" si="47"/>
        <v>72</v>
      </c>
      <c r="N84" s="23">
        <f t="shared" si="48"/>
        <v>72</v>
      </c>
      <c r="O84" s="23" t="str">
        <f t="shared" si="49"/>
        <v>-</v>
      </c>
      <c r="P84" s="23" t="str">
        <f t="shared" si="50"/>
        <v>-</v>
      </c>
      <c r="Q84" s="24"/>
    </row>
    <row r="85" spans="1:17" s="25" customFormat="1" ht="15.75" hidden="1" outlineLevel="2">
      <c r="A85" s="125"/>
      <c r="B85" s="45" t="s">
        <v>74</v>
      </c>
      <c r="C85" s="23">
        <f t="shared" si="51"/>
        <v>30</v>
      </c>
      <c r="D85" s="23">
        <v>30</v>
      </c>
      <c r="E85" s="23"/>
      <c r="F85" s="23"/>
      <c r="G85" s="23"/>
      <c r="H85" s="23">
        <f t="shared" si="52"/>
        <v>0</v>
      </c>
      <c r="I85" s="23">
        <v>0</v>
      </c>
      <c r="J85" s="23"/>
      <c r="K85" s="23"/>
      <c r="L85" s="23"/>
      <c r="M85" s="23">
        <f t="shared" si="47"/>
        <v>0</v>
      </c>
      <c r="N85" s="23">
        <f t="shared" si="48"/>
        <v>0</v>
      </c>
      <c r="O85" s="23" t="str">
        <f t="shared" si="49"/>
        <v>-</v>
      </c>
      <c r="P85" s="23" t="str">
        <f t="shared" si="50"/>
        <v>-</v>
      </c>
      <c r="Q85" s="24"/>
    </row>
    <row r="86" spans="1:17" s="25" customFormat="1" ht="15.75" hidden="1" outlineLevel="2">
      <c r="A86" s="125"/>
      <c r="B86" s="45" t="s">
        <v>75</v>
      </c>
      <c r="C86" s="23">
        <f t="shared" si="51"/>
        <v>60</v>
      </c>
      <c r="D86" s="23">
        <v>60</v>
      </c>
      <c r="E86" s="23"/>
      <c r="F86" s="23"/>
      <c r="G86" s="23"/>
      <c r="H86" s="23">
        <f t="shared" si="52"/>
        <v>60</v>
      </c>
      <c r="I86" s="23">
        <v>60</v>
      </c>
      <c r="J86" s="23"/>
      <c r="K86" s="23"/>
      <c r="L86" s="23"/>
      <c r="M86" s="23">
        <f t="shared" si="47"/>
        <v>100</v>
      </c>
      <c r="N86" s="23">
        <f t="shared" si="48"/>
        <v>100</v>
      </c>
      <c r="O86" s="23" t="str">
        <f t="shared" si="49"/>
        <v>-</v>
      </c>
      <c r="P86" s="23" t="str">
        <f t="shared" si="50"/>
        <v>-</v>
      </c>
      <c r="Q86" s="24"/>
    </row>
    <row r="87" spans="1:17" s="25" customFormat="1" ht="66" hidden="1" customHeight="1" outlineLevel="2">
      <c r="A87" s="125"/>
      <c r="B87" s="45" t="s">
        <v>407</v>
      </c>
      <c r="C87" s="23">
        <f t="shared" si="51"/>
        <v>10136.5</v>
      </c>
      <c r="D87" s="23">
        <v>10136.5</v>
      </c>
      <c r="E87" s="23"/>
      <c r="F87" s="23"/>
      <c r="G87" s="23"/>
      <c r="H87" s="23">
        <f t="shared" si="52"/>
        <v>6111.2</v>
      </c>
      <c r="I87" s="23">
        <v>6111.2</v>
      </c>
      <c r="J87" s="23"/>
      <c r="K87" s="23"/>
      <c r="L87" s="23"/>
      <c r="M87" s="23">
        <f t="shared" si="47"/>
        <v>60.289054407339812</v>
      </c>
      <c r="N87" s="23">
        <f t="shared" si="48"/>
        <v>60.289054407339812</v>
      </c>
      <c r="O87" s="23" t="str">
        <f t="shared" si="49"/>
        <v>-</v>
      </c>
      <c r="P87" s="23" t="str">
        <f t="shared" si="50"/>
        <v>-</v>
      </c>
      <c r="Q87" s="24"/>
    </row>
    <row r="88" spans="1:17" s="25" customFormat="1" ht="25.5" hidden="1" outlineLevel="2">
      <c r="A88" s="125"/>
      <c r="B88" s="45" t="s">
        <v>71</v>
      </c>
      <c r="C88" s="23">
        <f t="shared" si="51"/>
        <v>501</v>
      </c>
      <c r="D88" s="23">
        <v>501</v>
      </c>
      <c r="E88" s="23"/>
      <c r="F88" s="23"/>
      <c r="G88" s="23"/>
      <c r="H88" s="23">
        <f t="shared" si="52"/>
        <v>96.5</v>
      </c>
      <c r="I88" s="23">
        <v>96.5</v>
      </c>
      <c r="J88" s="23"/>
      <c r="K88" s="23"/>
      <c r="L88" s="23"/>
      <c r="M88" s="23">
        <f t="shared" si="47"/>
        <v>19.261477045908183</v>
      </c>
      <c r="N88" s="23">
        <f t="shared" si="48"/>
        <v>19.261477045908183</v>
      </c>
      <c r="O88" s="23" t="str">
        <f t="shared" si="49"/>
        <v>-</v>
      </c>
      <c r="P88" s="23" t="str">
        <f t="shared" si="50"/>
        <v>-</v>
      </c>
      <c r="Q88" s="24"/>
    </row>
    <row r="89" spans="1:17" s="25" customFormat="1" ht="25.5" hidden="1" outlineLevel="2">
      <c r="A89" s="125"/>
      <c r="B89" s="45" t="s">
        <v>76</v>
      </c>
      <c r="C89" s="23">
        <f t="shared" si="51"/>
        <v>160</v>
      </c>
      <c r="D89" s="23"/>
      <c r="E89" s="23">
        <v>160</v>
      </c>
      <c r="F89" s="23"/>
      <c r="G89" s="23"/>
      <c r="H89" s="23">
        <f t="shared" si="52"/>
        <v>100</v>
      </c>
      <c r="I89" s="23"/>
      <c r="J89" s="23">
        <v>100</v>
      </c>
      <c r="K89" s="23"/>
      <c r="L89" s="23"/>
      <c r="M89" s="23">
        <f t="shared" si="47"/>
        <v>62.5</v>
      </c>
      <c r="N89" s="23" t="str">
        <f t="shared" si="48"/>
        <v>-</v>
      </c>
      <c r="O89" s="23">
        <f t="shared" si="49"/>
        <v>62.5</v>
      </c>
      <c r="P89" s="23" t="str">
        <f t="shared" si="50"/>
        <v>-</v>
      </c>
      <c r="Q89" s="24"/>
    </row>
    <row r="90" spans="1:17" s="25" customFormat="1" ht="38.25" hidden="1" outlineLevel="2">
      <c r="A90" s="125"/>
      <c r="B90" s="45" t="s">
        <v>419</v>
      </c>
      <c r="C90" s="23">
        <f t="shared" si="51"/>
        <v>100</v>
      </c>
      <c r="D90" s="23">
        <v>100</v>
      </c>
      <c r="E90" s="23"/>
      <c r="F90" s="23"/>
      <c r="G90" s="23"/>
      <c r="H90" s="23">
        <f t="shared" si="52"/>
        <v>0</v>
      </c>
      <c r="I90" s="23"/>
      <c r="J90" s="23"/>
      <c r="K90" s="23"/>
      <c r="L90" s="23"/>
      <c r="M90" s="23"/>
      <c r="N90" s="23"/>
      <c r="O90" s="23"/>
      <c r="P90" s="23"/>
      <c r="Q90" s="24"/>
    </row>
    <row r="91" spans="1:17" s="25" customFormat="1" ht="25.5" hidden="1" outlineLevel="2">
      <c r="A91" s="172"/>
      <c r="B91" s="45" t="s">
        <v>77</v>
      </c>
      <c r="C91" s="23">
        <f t="shared" si="51"/>
        <v>515.5</v>
      </c>
      <c r="D91" s="23">
        <v>77.3</v>
      </c>
      <c r="E91" s="23">
        <v>438.2</v>
      </c>
      <c r="F91" s="23"/>
      <c r="G91" s="23"/>
      <c r="H91" s="23">
        <f t="shared" si="52"/>
        <v>515.5</v>
      </c>
      <c r="I91" s="23">
        <v>77.3</v>
      </c>
      <c r="J91" s="23">
        <v>438.2</v>
      </c>
      <c r="K91" s="23"/>
      <c r="L91" s="23"/>
      <c r="M91" s="23">
        <f t="shared" si="47"/>
        <v>100</v>
      </c>
      <c r="N91" s="23">
        <f t="shared" si="48"/>
        <v>100</v>
      </c>
      <c r="O91" s="23">
        <f t="shared" si="49"/>
        <v>100</v>
      </c>
      <c r="P91" s="23" t="str">
        <f t="shared" si="50"/>
        <v>-</v>
      </c>
      <c r="Q91" s="24"/>
    </row>
    <row r="92" spans="1:17" ht="51" hidden="1" outlineLevel="2">
      <c r="A92" s="36"/>
      <c r="B92" s="45" t="s">
        <v>78</v>
      </c>
      <c r="C92" s="23">
        <f t="shared" si="51"/>
        <v>1000</v>
      </c>
      <c r="D92" s="3">
        <v>1000</v>
      </c>
      <c r="E92" s="23"/>
      <c r="F92" s="23"/>
      <c r="G92" s="23"/>
      <c r="H92" s="23">
        <f t="shared" si="52"/>
        <v>1000</v>
      </c>
      <c r="I92" s="23">
        <v>1000</v>
      </c>
      <c r="J92" s="23"/>
      <c r="K92" s="23"/>
      <c r="L92" s="23"/>
      <c r="M92" s="23">
        <f t="shared" si="47"/>
        <v>100</v>
      </c>
      <c r="N92" s="23">
        <f t="shared" si="48"/>
        <v>100</v>
      </c>
      <c r="O92" s="23" t="str">
        <f t="shared" si="49"/>
        <v>-</v>
      </c>
      <c r="P92" s="23" t="str">
        <f t="shared" si="50"/>
        <v>-</v>
      </c>
      <c r="Q92" s="27"/>
    </row>
    <row r="93" spans="1:17" s="25" customFormat="1" ht="67.5" hidden="1" customHeight="1" outlineLevel="2">
      <c r="A93" s="172"/>
      <c r="B93" s="45" t="s">
        <v>79</v>
      </c>
      <c r="C93" s="23">
        <f t="shared" si="51"/>
        <v>5000</v>
      </c>
      <c r="D93" s="23">
        <v>5000</v>
      </c>
      <c r="E93" s="23"/>
      <c r="F93" s="23"/>
      <c r="G93" s="23"/>
      <c r="H93" s="23">
        <f t="shared" si="52"/>
        <v>1493.3</v>
      </c>
      <c r="I93" s="23">
        <v>1493.3</v>
      </c>
      <c r="J93" s="23"/>
      <c r="K93" s="23"/>
      <c r="L93" s="23"/>
      <c r="M93" s="23">
        <f t="shared" si="47"/>
        <v>29.866</v>
      </c>
      <c r="N93" s="23">
        <f t="shared" si="48"/>
        <v>29.866</v>
      </c>
      <c r="O93" s="23" t="str">
        <f t="shared" si="49"/>
        <v>-</v>
      </c>
      <c r="P93" s="23" t="str">
        <f t="shared" si="50"/>
        <v>-</v>
      </c>
      <c r="Q93" s="24"/>
    </row>
    <row r="94" spans="1:17" s="151" customFormat="1" ht="30" customHeight="1" outlineLevel="1" collapsed="1">
      <c r="A94" s="173"/>
      <c r="B94" s="150" t="s">
        <v>80</v>
      </c>
      <c r="C94" s="44">
        <f t="shared" si="51"/>
        <v>84760.999999999985</v>
      </c>
      <c r="D94" s="44">
        <f>SUM(D95:D122)</f>
        <v>83860.999999999985</v>
      </c>
      <c r="E94" s="44">
        <f t="shared" ref="E94:G94" si="53">SUM(E95:E122)</f>
        <v>900</v>
      </c>
      <c r="F94" s="44">
        <f t="shared" si="53"/>
        <v>0</v>
      </c>
      <c r="G94" s="44">
        <f t="shared" si="53"/>
        <v>0</v>
      </c>
      <c r="H94" s="44">
        <f t="shared" si="52"/>
        <v>53899.5</v>
      </c>
      <c r="I94" s="44">
        <f>SUM(I95:I122)</f>
        <v>53533.5</v>
      </c>
      <c r="J94" s="44">
        <f t="shared" ref="J94" si="54">SUM(J95:J122)</f>
        <v>366</v>
      </c>
      <c r="K94" s="44">
        <f t="shared" ref="K94" si="55">SUM(K95:K122)</f>
        <v>0</v>
      </c>
      <c r="L94" s="44">
        <f t="shared" ref="L94" si="56">SUM(L95:L122)</f>
        <v>0</v>
      </c>
      <c r="M94" s="44">
        <f t="shared" si="47"/>
        <v>63.589976522221313</v>
      </c>
      <c r="N94" s="44">
        <f t="shared" si="48"/>
        <v>63.835990508102704</v>
      </c>
      <c r="O94" s="44">
        <f t="shared" si="49"/>
        <v>40.666666666666664</v>
      </c>
      <c r="P94" s="44" t="str">
        <f t="shared" si="50"/>
        <v>-</v>
      </c>
      <c r="Q94" s="24" t="s">
        <v>593</v>
      </c>
    </row>
    <row r="95" spans="1:17" s="25" customFormat="1" ht="25.5" hidden="1" outlineLevel="2">
      <c r="A95" s="125"/>
      <c r="B95" s="45" t="s">
        <v>81</v>
      </c>
      <c r="C95" s="23">
        <f t="shared" si="51"/>
        <v>100</v>
      </c>
      <c r="D95" s="23">
        <v>100</v>
      </c>
      <c r="E95" s="23"/>
      <c r="F95" s="23"/>
      <c r="G95" s="23"/>
      <c r="H95" s="23">
        <f t="shared" si="52"/>
        <v>100</v>
      </c>
      <c r="I95" s="23">
        <v>100</v>
      </c>
      <c r="J95" s="23"/>
      <c r="K95" s="23"/>
      <c r="L95" s="23"/>
      <c r="M95" s="23">
        <f t="shared" si="47"/>
        <v>100</v>
      </c>
      <c r="N95" s="23">
        <f t="shared" si="48"/>
        <v>100</v>
      </c>
      <c r="O95" s="23" t="str">
        <f t="shared" si="49"/>
        <v>-</v>
      </c>
      <c r="P95" s="23" t="str">
        <f t="shared" si="50"/>
        <v>-</v>
      </c>
      <c r="Q95" s="24"/>
    </row>
    <row r="96" spans="1:17" s="25" customFormat="1" ht="25.5" hidden="1" outlineLevel="2">
      <c r="A96" s="125"/>
      <c r="B96" s="45" t="s">
        <v>82</v>
      </c>
      <c r="C96" s="23">
        <f t="shared" si="51"/>
        <v>55</v>
      </c>
      <c r="D96" s="23">
        <v>55</v>
      </c>
      <c r="E96" s="23"/>
      <c r="F96" s="23"/>
      <c r="G96" s="23"/>
      <c r="H96" s="23">
        <f t="shared" si="52"/>
        <v>0</v>
      </c>
      <c r="I96" s="23">
        <v>0</v>
      </c>
      <c r="J96" s="23"/>
      <c r="K96" s="23"/>
      <c r="L96" s="23"/>
      <c r="M96" s="23">
        <f t="shared" si="47"/>
        <v>0</v>
      </c>
      <c r="N96" s="23">
        <f t="shared" si="48"/>
        <v>0</v>
      </c>
      <c r="O96" s="23" t="str">
        <f t="shared" si="49"/>
        <v>-</v>
      </c>
      <c r="P96" s="23" t="str">
        <f t="shared" si="50"/>
        <v>-</v>
      </c>
      <c r="Q96" s="24"/>
    </row>
    <row r="97" spans="1:17" s="25" customFormat="1" ht="25.5" hidden="1" outlineLevel="2">
      <c r="A97" s="125"/>
      <c r="B97" s="45" t="s">
        <v>83</v>
      </c>
      <c r="C97" s="23">
        <f t="shared" si="51"/>
        <v>93</v>
      </c>
      <c r="D97" s="23">
        <v>93</v>
      </c>
      <c r="E97" s="23"/>
      <c r="F97" s="23"/>
      <c r="G97" s="23"/>
      <c r="H97" s="23">
        <f t="shared" si="52"/>
        <v>82.5</v>
      </c>
      <c r="I97" s="23">
        <v>82.5</v>
      </c>
      <c r="J97" s="23"/>
      <c r="K97" s="23"/>
      <c r="L97" s="23"/>
      <c r="M97" s="23">
        <f t="shared" si="47"/>
        <v>88.709677419354833</v>
      </c>
      <c r="N97" s="23">
        <f t="shared" si="48"/>
        <v>88.709677419354833</v>
      </c>
      <c r="O97" s="23" t="str">
        <f t="shared" si="49"/>
        <v>-</v>
      </c>
      <c r="P97" s="23" t="str">
        <f t="shared" si="50"/>
        <v>-</v>
      </c>
      <c r="Q97" s="24"/>
    </row>
    <row r="98" spans="1:17" s="25" customFormat="1" ht="27.75" hidden="1" customHeight="1" outlineLevel="2">
      <c r="A98" s="125"/>
      <c r="B98" s="45" t="s">
        <v>84</v>
      </c>
      <c r="C98" s="23">
        <f t="shared" si="51"/>
        <v>33724.5</v>
      </c>
      <c r="D98" s="23">
        <v>33724.5</v>
      </c>
      <c r="E98" s="23"/>
      <c r="F98" s="23"/>
      <c r="G98" s="23"/>
      <c r="H98" s="23">
        <f t="shared" si="52"/>
        <v>26411.200000000001</v>
      </c>
      <c r="I98" s="23">
        <v>26411.200000000001</v>
      </c>
      <c r="J98" s="23"/>
      <c r="K98" s="23"/>
      <c r="L98" s="23"/>
      <c r="M98" s="23">
        <f t="shared" si="47"/>
        <v>78.314578422215305</v>
      </c>
      <c r="N98" s="23">
        <f t="shared" si="48"/>
        <v>78.314578422215305</v>
      </c>
      <c r="O98" s="23" t="str">
        <f t="shared" si="49"/>
        <v>-</v>
      </c>
      <c r="P98" s="23" t="str">
        <f t="shared" si="50"/>
        <v>-</v>
      </c>
      <c r="Q98" s="24"/>
    </row>
    <row r="99" spans="1:17" s="25" customFormat="1" ht="25.5" hidden="1" outlineLevel="2">
      <c r="A99" s="125"/>
      <c r="B99" s="45" t="s">
        <v>71</v>
      </c>
      <c r="C99" s="23">
        <f t="shared" si="51"/>
        <v>1028.7</v>
      </c>
      <c r="D99" s="23">
        <v>1028.7</v>
      </c>
      <c r="E99" s="23"/>
      <c r="F99" s="23"/>
      <c r="G99" s="23"/>
      <c r="H99" s="23">
        <f t="shared" si="52"/>
        <v>490.3</v>
      </c>
      <c r="I99" s="23">
        <v>490.3</v>
      </c>
      <c r="J99" s="23"/>
      <c r="K99" s="23"/>
      <c r="L99" s="23"/>
      <c r="M99" s="23">
        <f t="shared" si="47"/>
        <v>47.662097793331384</v>
      </c>
      <c r="N99" s="23">
        <f t="shared" si="48"/>
        <v>47.662097793331384</v>
      </c>
      <c r="O99" s="23" t="str">
        <f t="shared" si="49"/>
        <v>-</v>
      </c>
      <c r="P99" s="23" t="str">
        <f t="shared" si="50"/>
        <v>-</v>
      </c>
      <c r="Q99" s="24"/>
    </row>
    <row r="100" spans="1:17" s="25" customFormat="1" ht="51" hidden="1" outlineLevel="2">
      <c r="A100" s="125"/>
      <c r="B100" s="45" t="s">
        <v>85</v>
      </c>
      <c r="C100" s="23">
        <f t="shared" si="51"/>
        <v>200</v>
      </c>
      <c r="D100" s="23"/>
      <c r="E100" s="23">
        <v>200</v>
      </c>
      <c r="F100" s="23"/>
      <c r="G100" s="23"/>
      <c r="H100" s="23">
        <f t="shared" si="52"/>
        <v>200</v>
      </c>
      <c r="I100" s="23"/>
      <c r="J100" s="23">
        <v>200</v>
      </c>
      <c r="K100" s="23"/>
      <c r="L100" s="23"/>
      <c r="M100" s="23">
        <f t="shared" si="47"/>
        <v>100</v>
      </c>
      <c r="N100" s="23" t="str">
        <f t="shared" si="48"/>
        <v>-</v>
      </c>
      <c r="O100" s="23">
        <f t="shared" si="49"/>
        <v>100</v>
      </c>
      <c r="P100" s="23" t="str">
        <f t="shared" si="50"/>
        <v>-</v>
      </c>
      <c r="Q100" s="24"/>
    </row>
    <row r="101" spans="1:17" s="25" customFormat="1" ht="76.5" hidden="1" outlineLevel="2">
      <c r="A101" s="125"/>
      <c r="B101" s="45" t="s">
        <v>568</v>
      </c>
      <c r="C101" s="23">
        <f t="shared" si="51"/>
        <v>419.6</v>
      </c>
      <c r="D101" s="23">
        <v>419.6</v>
      </c>
      <c r="E101" s="23"/>
      <c r="F101" s="23"/>
      <c r="G101" s="23"/>
      <c r="H101" s="23">
        <f t="shared" si="52"/>
        <v>0</v>
      </c>
      <c r="I101" s="23">
        <v>0</v>
      </c>
      <c r="J101" s="23"/>
      <c r="K101" s="23"/>
      <c r="L101" s="23"/>
      <c r="M101" s="23"/>
      <c r="N101" s="23"/>
      <c r="O101" s="23"/>
      <c r="P101" s="23"/>
      <c r="Q101" s="24"/>
    </row>
    <row r="102" spans="1:17" s="25" customFormat="1" ht="38.25" hidden="1" outlineLevel="2">
      <c r="A102" s="125"/>
      <c r="B102" s="45" t="s">
        <v>569</v>
      </c>
      <c r="C102" s="23">
        <f t="shared" si="51"/>
        <v>75.900000000000006</v>
      </c>
      <c r="D102" s="23">
        <v>75.900000000000006</v>
      </c>
      <c r="E102" s="23"/>
      <c r="F102" s="23"/>
      <c r="G102" s="23"/>
      <c r="H102" s="23">
        <f t="shared" si="52"/>
        <v>74</v>
      </c>
      <c r="I102" s="23">
        <v>74</v>
      </c>
      <c r="J102" s="23"/>
      <c r="K102" s="23"/>
      <c r="L102" s="23"/>
      <c r="M102" s="23"/>
      <c r="N102" s="23"/>
      <c r="O102" s="23"/>
      <c r="P102" s="23"/>
      <c r="Q102" s="24"/>
    </row>
    <row r="103" spans="1:17" s="25" customFormat="1" ht="15.75" hidden="1" outlineLevel="2">
      <c r="A103" s="125"/>
      <c r="B103" s="45" t="s">
        <v>575</v>
      </c>
      <c r="C103" s="23">
        <f t="shared" si="51"/>
        <v>100</v>
      </c>
      <c r="D103" s="23"/>
      <c r="E103" s="23">
        <v>100</v>
      </c>
      <c r="F103" s="23"/>
      <c r="G103" s="23"/>
      <c r="H103" s="23">
        <f t="shared" si="52"/>
        <v>0</v>
      </c>
      <c r="I103" s="23"/>
      <c r="J103" s="23">
        <v>0</v>
      </c>
      <c r="K103" s="23"/>
      <c r="L103" s="23"/>
      <c r="M103" s="23"/>
      <c r="N103" s="23"/>
      <c r="O103" s="23"/>
      <c r="P103" s="23"/>
      <c r="Q103" s="24"/>
    </row>
    <row r="104" spans="1:17" s="25" customFormat="1" ht="38.25" hidden="1" outlineLevel="2">
      <c r="A104" s="125"/>
      <c r="B104" s="45" t="s">
        <v>86</v>
      </c>
      <c r="C104" s="23">
        <f t="shared" si="51"/>
        <v>107</v>
      </c>
      <c r="D104" s="23">
        <v>107</v>
      </c>
      <c r="E104" s="23"/>
      <c r="F104" s="23"/>
      <c r="G104" s="23"/>
      <c r="H104" s="23">
        <f t="shared" si="52"/>
        <v>0</v>
      </c>
      <c r="I104" s="23">
        <v>0</v>
      </c>
      <c r="J104" s="23"/>
      <c r="K104" s="23"/>
      <c r="L104" s="23"/>
      <c r="M104" s="23">
        <f t="shared" si="47"/>
        <v>0</v>
      </c>
      <c r="N104" s="23">
        <f t="shared" si="48"/>
        <v>0</v>
      </c>
      <c r="O104" s="23" t="str">
        <f t="shared" si="49"/>
        <v>-</v>
      </c>
      <c r="P104" s="23" t="str">
        <f t="shared" si="50"/>
        <v>-</v>
      </c>
      <c r="Q104" s="24"/>
    </row>
    <row r="105" spans="1:17" s="25" customFormat="1" ht="25.5" hidden="1" outlineLevel="2">
      <c r="A105" s="125"/>
      <c r="B105" s="45" t="s">
        <v>87</v>
      </c>
      <c r="C105" s="23">
        <f t="shared" si="51"/>
        <v>100</v>
      </c>
      <c r="D105" s="23">
        <v>100</v>
      </c>
      <c r="E105" s="23"/>
      <c r="F105" s="23"/>
      <c r="G105" s="23"/>
      <c r="H105" s="23">
        <f t="shared" si="52"/>
        <v>100</v>
      </c>
      <c r="I105" s="23">
        <v>100</v>
      </c>
      <c r="J105" s="23"/>
      <c r="K105" s="23"/>
      <c r="L105" s="23"/>
      <c r="M105" s="23">
        <f t="shared" si="47"/>
        <v>100</v>
      </c>
      <c r="N105" s="23">
        <f t="shared" si="48"/>
        <v>100</v>
      </c>
      <c r="O105" s="23" t="str">
        <f t="shared" si="49"/>
        <v>-</v>
      </c>
      <c r="P105" s="23" t="str">
        <f t="shared" si="50"/>
        <v>-</v>
      </c>
      <c r="Q105" s="24"/>
    </row>
    <row r="106" spans="1:17" s="25" customFormat="1" ht="38.25" hidden="1" outlineLevel="2">
      <c r="A106" s="125"/>
      <c r="B106" s="45" t="s">
        <v>88</v>
      </c>
      <c r="C106" s="23">
        <f t="shared" si="51"/>
        <v>200</v>
      </c>
      <c r="D106" s="23">
        <v>200</v>
      </c>
      <c r="E106" s="23"/>
      <c r="F106" s="23"/>
      <c r="G106" s="23"/>
      <c r="H106" s="23">
        <f t="shared" si="52"/>
        <v>200</v>
      </c>
      <c r="I106" s="23">
        <v>200</v>
      </c>
      <c r="J106" s="23"/>
      <c r="K106" s="23"/>
      <c r="L106" s="23"/>
      <c r="M106" s="23">
        <f t="shared" si="47"/>
        <v>100</v>
      </c>
      <c r="N106" s="23">
        <f t="shared" si="48"/>
        <v>100</v>
      </c>
      <c r="O106" s="23" t="str">
        <f t="shared" si="49"/>
        <v>-</v>
      </c>
      <c r="P106" s="23" t="str">
        <f t="shared" si="50"/>
        <v>-</v>
      </c>
      <c r="Q106" s="24"/>
    </row>
    <row r="107" spans="1:17" s="25" customFormat="1" ht="38.25" hidden="1" outlineLevel="2">
      <c r="A107" s="125"/>
      <c r="B107" s="45" t="s">
        <v>89</v>
      </c>
      <c r="C107" s="23">
        <f t="shared" si="51"/>
        <v>100</v>
      </c>
      <c r="D107" s="23">
        <v>100</v>
      </c>
      <c r="E107" s="23"/>
      <c r="F107" s="23"/>
      <c r="G107" s="23"/>
      <c r="H107" s="23">
        <f t="shared" si="52"/>
        <v>0</v>
      </c>
      <c r="I107" s="23">
        <v>0</v>
      </c>
      <c r="J107" s="23"/>
      <c r="K107" s="23"/>
      <c r="L107" s="23"/>
      <c r="M107" s="23">
        <f t="shared" si="47"/>
        <v>0</v>
      </c>
      <c r="N107" s="23">
        <f t="shared" si="48"/>
        <v>0</v>
      </c>
      <c r="O107" s="23" t="str">
        <f t="shared" si="49"/>
        <v>-</v>
      </c>
      <c r="P107" s="23" t="str">
        <f t="shared" si="50"/>
        <v>-</v>
      </c>
      <c r="Q107" s="24"/>
    </row>
    <row r="108" spans="1:17" s="25" customFormat="1" ht="15.75" hidden="1" outlineLevel="2">
      <c r="A108" s="125"/>
      <c r="B108" s="45" t="s">
        <v>90</v>
      </c>
      <c r="C108" s="23">
        <f t="shared" si="51"/>
        <v>215</v>
      </c>
      <c r="D108" s="23">
        <v>215</v>
      </c>
      <c r="E108" s="23"/>
      <c r="F108" s="23"/>
      <c r="G108" s="23"/>
      <c r="H108" s="23">
        <f t="shared" si="52"/>
        <v>175</v>
      </c>
      <c r="I108" s="23">
        <v>175</v>
      </c>
      <c r="J108" s="23"/>
      <c r="K108" s="23"/>
      <c r="L108" s="23"/>
      <c r="M108" s="23">
        <f t="shared" si="47"/>
        <v>81.395348837209298</v>
      </c>
      <c r="N108" s="23">
        <f t="shared" si="48"/>
        <v>81.395348837209298</v>
      </c>
      <c r="O108" s="23" t="str">
        <f t="shared" si="49"/>
        <v>-</v>
      </c>
      <c r="P108" s="23" t="str">
        <f t="shared" si="50"/>
        <v>-</v>
      </c>
      <c r="Q108" s="24"/>
    </row>
    <row r="109" spans="1:17" s="25" customFormat="1" ht="25.5" hidden="1" outlineLevel="2">
      <c r="A109" s="125"/>
      <c r="B109" s="45" t="s">
        <v>91</v>
      </c>
      <c r="C109" s="23">
        <f t="shared" si="51"/>
        <v>150</v>
      </c>
      <c r="D109" s="23">
        <v>150</v>
      </c>
      <c r="E109" s="23"/>
      <c r="F109" s="23"/>
      <c r="G109" s="23"/>
      <c r="H109" s="23">
        <f t="shared" si="52"/>
        <v>126.4</v>
      </c>
      <c r="I109" s="23">
        <v>126.4</v>
      </c>
      <c r="J109" s="23"/>
      <c r="K109" s="23"/>
      <c r="L109" s="23"/>
      <c r="M109" s="23">
        <f t="shared" si="47"/>
        <v>84.266666666666666</v>
      </c>
      <c r="N109" s="23">
        <f t="shared" si="48"/>
        <v>84.266666666666666</v>
      </c>
      <c r="O109" s="23" t="str">
        <f t="shared" si="49"/>
        <v>-</v>
      </c>
      <c r="P109" s="23" t="str">
        <f t="shared" si="50"/>
        <v>-</v>
      </c>
      <c r="Q109" s="24"/>
    </row>
    <row r="110" spans="1:17" s="25" customFormat="1" ht="63.75" hidden="1" outlineLevel="2">
      <c r="A110" s="125"/>
      <c r="B110" s="45" t="s">
        <v>92</v>
      </c>
      <c r="C110" s="23">
        <f t="shared" si="51"/>
        <v>40594.9</v>
      </c>
      <c r="D110" s="23">
        <v>40594.9</v>
      </c>
      <c r="E110" s="23"/>
      <c r="F110" s="23"/>
      <c r="G110" s="23"/>
      <c r="H110" s="23">
        <f t="shared" si="52"/>
        <v>22577.8</v>
      </c>
      <c r="I110" s="23">
        <v>22577.8</v>
      </c>
      <c r="J110" s="23"/>
      <c r="K110" s="23"/>
      <c r="L110" s="23"/>
      <c r="M110" s="23">
        <f t="shared" si="47"/>
        <v>55.617331241116496</v>
      </c>
      <c r="N110" s="23">
        <f t="shared" si="48"/>
        <v>55.617331241116496</v>
      </c>
      <c r="O110" s="23" t="str">
        <f t="shared" si="49"/>
        <v>-</v>
      </c>
      <c r="P110" s="23" t="str">
        <f t="shared" si="50"/>
        <v>-</v>
      </c>
      <c r="Q110" s="24"/>
    </row>
    <row r="111" spans="1:17" s="25" customFormat="1" ht="25.5" hidden="1" outlineLevel="2">
      <c r="A111" s="125"/>
      <c r="B111" s="45" t="s">
        <v>71</v>
      </c>
      <c r="C111" s="23">
        <f t="shared" si="51"/>
        <v>1062.4000000000001</v>
      </c>
      <c r="D111" s="23">
        <v>1062.4000000000001</v>
      </c>
      <c r="E111" s="23"/>
      <c r="F111" s="23"/>
      <c r="G111" s="23"/>
      <c r="H111" s="23">
        <f t="shared" si="52"/>
        <v>468</v>
      </c>
      <c r="I111" s="23">
        <v>468</v>
      </c>
      <c r="J111" s="23"/>
      <c r="K111" s="23"/>
      <c r="L111" s="23"/>
      <c r="M111" s="23">
        <f t="shared" si="47"/>
        <v>44.051204819277103</v>
      </c>
      <c r="N111" s="23">
        <f t="shared" si="48"/>
        <v>44.051204819277103</v>
      </c>
      <c r="O111" s="23" t="str">
        <f t="shared" si="49"/>
        <v>-</v>
      </c>
      <c r="P111" s="23" t="str">
        <f t="shared" si="50"/>
        <v>-</v>
      </c>
      <c r="Q111" s="24"/>
    </row>
    <row r="112" spans="1:17" s="25" customFormat="1" ht="25.5" hidden="1" outlineLevel="2">
      <c r="A112" s="125"/>
      <c r="B112" s="45" t="s">
        <v>93</v>
      </c>
      <c r="C112" s="23">
        <f>SUM(D112:G112)</f>
        <v>381.7</v>
      </c>
      <c r="D112" s="23">
        <v>381.7</v>
      </c>
      <c r="E112" s="23"/>
      <c r="F112" s="23"/>
      <c r="G112" s="23"/>
      <c r="H112" s="23">
        <f t="shared" si="52"/>
        <v>346</v>
      </c>
      <c r="I112" s="23">
        <v>346</v>
      </c>
      <c r="J112" s="23"/>
      <c r="K112" s="23"/>
      <c r="L112" s="23"/>
      <c r="M112" s="23">
        <f t="shared" si="47"/>
        <v>90.647105056326964</v>
      </c>
      <c r="N112" s="23">
        <f t="shared" si="48"/>
        <v>90.647105056326964</v>
      </c>
      <c r="O112" s="23" t="str">
        <f t="shared" si="49"/>
        <v>-</v>
      </c>
      <c r="P112" s="23" t="str">
        <f t="shared" si="50"/>
        <v>-</v>
      </c>
      <c r="Q112" s="24"/>
    </row>
    <row r="113" spans="1:17" s="25" customFormat="1" ht="38.25" hidden="1" outlineLevel="2">
      <c r="A113" s="174"/>
      <c r="B113" s="45" t="s">
        <v>94</v>
      </c>
      <c r="C113" s="23">
        <f t="shared" si="51"/>
        <v>100</v>
      </c>
      <c r="D113" s="23"/>
      <c r="E113" s="23">
        <v>100</v>
      </c>
      <c r="F113" s="23"/>
      <c r="G113" s="23"/>
      <c r="H113" s="23">
        <f t="shared" si="52"/>
        <v>100</v>
      </c>
      <c r="I113" s="23"/>
      <c r="J113" s="23">
        <v>100</v>
      </c>
      <c r="K113" s="23"/>
      <c r="L113" s="23"/>
      <c r="M113" s="23">
        <f t="shared" si="47"/>
        <v>100</v>
      </c>
      <c r="N113" s="23" t="str">
        <f t="shared" si="48"/>
        <v>-</v>
      </c>
      <c r="O113" s="23">
        <f t="shared" si="49"/>
        <v>100</v>
      </c>
      <c r="P113" s="23" t="str">
        <f t="shared" si="50"/>
        <v>-</v>
      </c>
      <c r="Q113" s="24"/>
    </row>
    <row r="114" spans="1:17" s="25" customFormat="1" ht="82.5" hidden="1" customHeight="1" outlineLevel="2">
      <c r="A114" s="175"/>
      <c r="B114" s="45" t="s">
        <v>95</v>
      </c>
      <c r="C114" s="23">
        <f t="shared" si="51"/>
        <v>443.4</v>
      </c>
      <c r="D114" s="23">
        <v>443.4</v>
      </c>
      <c r="E114" s="23"/>
      <c r="F114" s="23"/>
      <c r="G114" s="23"/>
      <c r="H114" s="23">
        <f t="shared" si="52"/>
        <v>443.4</v>
      </c>
      <c r="I114" s="23">
        <v>443.4</v>
      </c>
      <c r="J114" s="23"/>
      <c r="K114" s="23"/>
      <c r="L114" s="23"/>
      <c r="M114" s="23">
        <f t="shared" si="47"/>
        <v>100</v>
      </c>
      <c r="N114" s="23">
        <f t="shared" si="48"/>
        <v>100</v>
      </c>
      <c r="O114" s="23" t="str">
        <f t="shared" si="49"/>
        <v>-</v>
      </c>
      <c r="P114" s="23" t="str">
        <f t="shared" si="50"/>
        <v>-</v>
      </c>
      <c r="Q114" s="24"/>
    </row>
    <row r="115" spans="1:17" s="25" customFormat="1" ht="38.25" hidden="1" outlineLevel="2">
      <c r="A115" s="175"/>
      <c r="B115" s="45" t="s">
        <v>570</v>
      </c>
      <c r="C115" s="23">
        <f t="shared" si="51"/>
        <v>82.5</v>
      </c>
      <c r="D115" s="23">
        <v>82.5</v>
      </c>
      <c r="E115" s="23"/>
      <c r="F115" s="23"/>
      <c r="G115" s="23"/>
      <c r="H115" s="23">
        <f t="shared" si="52"/>
        <v>0</v>
      </c>
      <c r="I115" s="23"/>
      <c r="J115" s="23"/>
      <c r="K115" s="23"/>
      <c r="L115" s="23"/>
      <c r="M115" s="23"/>
      <c r="N115" s="23">
        <f t="shared" si="48"/>
        <v>0</v>
      </c>
      <c r="O115" s="23"/>
      <c r="P115" s="23"/>
      <c r="Q115" s="24"/>
    </row>
    <row r="116" spans="1:17" s="25" customFormat="1" ht="24.75" hidden="1" customHeight="1" outlineLevel="2">
      <c r="A116" s="175"/>
      <c r="B116" s="45" t="s">
        <v>571</v>
      </c>
      <c r="C116" s="23">
        <f t="shared" si="51"/>
        <v>144.9</v>
      </c>
      <c r="D116" s="23">
        <v>144.9</v>
      </c>
      <c r="E116" s="23"/>
      <c r="F116" s="23"/>
      <c r="G116" s="23"/>
      <c r="H116" s="23">
        <f t="shared" si="52"/>
        <v>0</v>
      </c>
      <c r="I116" s="23">
        <v>0</v>
      </c>
      <c r="J116" s="23"/>
      <c r="K116" s="23"/>
      <c r="L116" s="23"/>
      <c r="M116" s="23"/>
      <c r="N116" s="23">
        <f t="shared" si="48"/>
        <v>0</v>
      </c>
      <c r="O116" s="23"/>
      <c r="P116" s="23"/>
      <c r="Q116" s="24"/>
    </row>
    <row r="117" spans="1:17" s="25" customFormat="1" ht="24.75" hidden="1" customHeight="1" outlineLevel="2">
      <c r="A117" s="175"/>
      <c r="B117" s="45" t="s">
        <v>572</v>
      </c>
      <c r="C117" s="23">
        <f t="shared" si="51"/>
        <v>280</v>
      </c>
      <c r="D117" s="23">
        <v>280</v>
      </c>
      <c r="E117" s="23"/>
      <c r="F117" s="23"/>
      <c r="G117" s="23"/>
      <c r="H117" s="23">
        <f t="shared" si="52"/>
        <v>0</v>
      </c>
      <c r="I117" s="23">
        <v>0</v>
      </c>
      <c r="J117" s="23"/>
      <c r="K117" s="23"/>
      <c r="L117" s="23"/>
      <c r="M117" s="23"/>
      <c r="N117" s="23">
        <f t="shared" si="48"/>
        <v>0</v>
      </c>
      <c r="O117" s="23"/>
      <c r="P117" s="23"/>
      <c r="Q117" s="24"/>
    </row>
    <row r="118" spans="1:17" s="25" customFormat="1" ht="31.5" hidden="1" customHeight="1" outlineLevel="2">
      <c r="A118" s="125"/>
      <c r="B118" s="45" t="s">
        <v>84</v>
      </c>
      <c r="C118" s="23">
        <f t="shared" si="51"/>
        <v>4187.7</v>
      </c>
      <c r="D118" s="23">
        <v>4187.7</v>
      </c>
      <c r="E118" s="23"/>
      <c r="F118" s="23"/>
      <c r="G118" s="23"/>
      <c r="H118" s="23">
        <f t="shared" si="52"/>
        <v>1819.1</v>
      </c>
      <c r="I118" s="23">
        <v>1819.1</v>
      </c>
      <c r="J118" s="23"/>
      <c r="K118" s="23"/>
      <c r="L118" s="23"/>
      <c r="M118" s="23">
        <f t="shared" si="47"/>
        <v>43.43911932564415</v>
      </c>
      <c r="N118" s="23">
        <f t="shared" si="48"/>
        <v>43.43911932564415</v>
      </c>
      <c r="O118" s="23" t="str">
        <f t="shared" si="49"/>
        <v>-</v>
      </c>
      <c r="P118" s="23" t="str">
        <f t="shared" si="50"/>
        <v>-</v>
      </c>
      <c r="Q118" s="24"/>
    </row>
    <row r="119" spans="1:17" s="25" customFormat="1" ht="25.5" hidden="1" outlineLevel="2">
      <c r="A119" s="125"/>
      <c r="B119" s="45" t="s">
        <v>71</v>
      </c>
      <c r="C119" s="23">
        <f t="shared" si="51"/>
        <v>234.8</v>
      </c>
      <c r="D119" s="23">
        <v>234.8</v>
      </c>
      <c r="E119" s="23"/>
      <c r="F119" s="23"/>
      <c r="G119" s="23"/>
      <c r="H119" s="23">
        <f t="shared" si="52"/>
        <v>59.8</v>
      </c>
      <c r="I119" s="23">
        <v>59.8</v>
      </c>
      <c r="J119" s="23"/>
      <c r="K119" s="23"/>
      <c r="L119" s="23"/>
      <c r="M119" s="23">
        <f t="shared" si="47"/>
        <v>25.468483816013627</v>
      </c>
      <c r="N119" s="23">
        <f t="shared" si="48"/>
        <v>25.468483816013627</v>
      </c>
      <c r="O119" s="23" t="str">
        <f t="shared" si="49"/>
        <v>-</v>
      </c>
      <c r="P119" s="23" t="str">
        <f t="shared" si="50"/>
        <v>-</v>
      </c>
      <c r="Q119" s="24"/>
    </row>
    <row r="120" spans="1:17" s="25" customFormat="1" ht="25.5" hidden="1" outlineLevel="2">
      <c r="A120" s="125"/>
      <c r="B120" s="45" t="s">
        <v>96</v>
      </c>
      <c r="C120" s="23">
        <f t="shared" si="51"/>
        <v>500</v>
      </c>
      <c r="D120" s="23"/>
      <c r="E120" s="23">
        <v>500</v>
      </c>
      <c r="F120" s="23"/>
      <c r="G120" s="23"/>
      <c r="H120" s="23">
        <f t="shared" si="52"/>
        <v>66</v>
      </c>
      <c r="I120" s="23"/>
      <c r="J120" s="23">
        <v>66</v>
      </c>
      <c r="K120" s="23"/>
      <c r="L120" s="23"/>
      <c r="M120" s="23">
        <f t="shared" si="47"/>
        <v>13.200000000000001</v>
      </c>
      <c r="N120" s="23" t="str">
        <f t="shared" si="48"/>
        <v>-</v>
      </c>
      <c r="O120" s="23">
        <f t="shared" si="49"/>
        <v>13.200000000000001</v>
      </c>
      <c r="P120" s="23" t="str">
        <f t="shared" si="50"/>
        <v>-</v>
      </c>
      <c r="Q120" s="24"/>
    </row>
    <row r="121" spans="1:17" s="25" customFormat="1" ht="25.5" hidden="1" outlineLevel="2">
      <c r="A121" s="125"/>
      <c r="B121" s="45" t="s">
        <v>573</v>
      </c>
      <c r="C121" s="23">
        <f t="shared" si="51"/>
        <v>20</v>
      </c>
      <c r="D121" s="23">
        <v>20</v>
      </c>
      <c r="E121" s="23"/>
      <c r="F121" s="23"/>
      <c r="G121" s="23"/>
      <c r="H121" s="23">
        <f t="shared" si="52"/>
        <v>0</v>
      </c>
      <c r="I121" s="23">
        <v>0</v>
      </c>
      <c r="J121" s="23"/>
      <c r="K121" s="23"/>
      <c r="L121" s="23"/>
      <c r="M121" s="23"/>
      <c r="N121" s="23"/>
      <c r="O121" s="23"/>
      <c r="P121" s="23"/>
      <c r="Q121" s="24"/>
    </row>
    <row r="122" spans="1:17" s="25" customFormat="1" ht="25.5" hidden="1" outlineLevel="2">
      <c r="A122" s="125"/>
      <c r="B122" s="45" t="s">
        <v>574</v>
      </c>
      <c r="C122" s="23">
        <f t="shared" si="51"/>
        <v>60</v>
      </c>
      <c r="D122" s="23">
        <v>60</v>
      </c>
      <c r="E122" s="23"/>
      <c r="F122" s="23"/>
      <c r="G122" s="23"/>
      <c r="H122" s="23">
        <f t="shared" si="52"/>
        <v>60</v>
      </c>
      <c r="I122" s="23">
        <v>60</v>
      </c>
      <c r="J122" s="23"/>
      <c r="K122" s="23"/>
      <c r="L122" s="23"/>
      <c r="M122" s="23"/>
      <c r="N122" s="23"/>
      <c r="O122" s="23"/>
      <c r="P122" s="23"/>
      <c r="Q122" s="24"/>
    </row>
    <row r="123" spans="1:17" s="151" customFormat="1" ht="25.5" outlineLevel="1" collapsed="1">
      <c r="A123" s="176"/>
      <c r="B123" s="177" t="s">
        <v>97</v>
      </c>
      <c r="C123" s="44">
        <f t="shared" si="51"/>
        <v>26576</v>
      </c>
      <c r="D123" s="44">
        <f>SUM(D124:D126)</f>
        <v>15510.5</v>
      </c>
      <c r="E123" s="44">
        <f t="shared" ref="E123:G123" si="57">SUM(E124:E126)</f>
        <v>450</v>
      </c>
      <c r="F123" s="44">
        <f t="shared" si="57"/>
        <v>0</v>
      </c>
      <c r="G123" s="44">
        <f t="shared" si="57"/>
        <v>10615.5</v>
      </c>
      <c r="H123" s="44">
        <f t="shared" si="52"/>
        <v>12509.400000000001</v>
      </c>
      <c r="I123" s="44">
        <f>SUM(I124:I126)</f>
        <v>7817.6</v>
      </c>
      <c r="J123" s="44">
        <f t="shared" ref="J123" si="58">SUM(J124:J126)</f>
        <v>450</v>
      </c>
      <c r="K123" s="44">
        <f t="shared" ref="K123" si="59">SUM(K124:K126)</f>
        <v>0</v>
      </c>
      <c r="L123" s="44">
        <f t="shared" ref="L123" si="60">SUM(L124:L125)</f>
        <v>4241.8</v>
      </c>
      <c r="M123" s="44">
        <f t="shared" si="47"/>
        <v>47.070288982540646</v>
      </c>
      <c r="N123" s="44">
        <f t="shared" si="48"/>
        <v>50.401985751587638</v>
      </c>
      <c r="O123" s="44">
        <f t="shared" si="49"/>
        <v>100</v>
      </c>
      <c r="P123" s="44" t="str">
        <f t="shared" si="50"/>
        <v>-</v>
      </c>
      <c r="Q123" s="24"/>
    </row>
    <row r="124" spans="1:17" s="25" customFormat="1" ht="25.5" hidden="1" outlineLevel="2">
      <c r="A124" s="49"/>
      <c r="B124" s="45" t="s">
        <v>84</v>
      </c>
      <c r="C124" s="23">
        <f t="shared" si="51"/>
        <v>26126</v>
      </c>
      <c r="D124" s="23">
        <v>15510.5</v>
      </c>
      <c r="E124" s="23"/>
      <c r="F124" s="23"/>
      <c r="G124" s="23">
        <v>10615.5</v>
      </c>
      <c r="H124" s="23">
        <f t="shared" si="52"/>
        <v>12059.400000000001</v>
      </c>
      <c r="I124" s="23">
        <v>7817.6</v>
      </c>
      <c r="J124" s="23"/>
      <c r="K124" s="23"/>
      <c r="L124" s="23">
        <v>4241.8</v>
      </c>
      <c r="M124" s="23">
        <f t="shared" si="47"/>
        <v>46.158615938145914</v>
      </c>
      <c r="N124" s="23">
        <f t="shared" si="48"/>
        <v>50.401985751587638</v>
      </c>
      <c r="O124" s="23" t="str">
        <f t="shared" si="49"/>
        <v>-</v>
      </c>
      <c r="P124" s="23" t="str">
        <f t="shared" si="50"/>
        <v>-</v>
      </c>
      <c r="Q124" s="24"/>
    </row>
    <row r="125" spans="1:17" s="25" customFormat="1" ht="25.5" hidden="1" outlineLevel="2">
      <c r="A125" s="125"/>
      <c r="B125" s="45" t="s">
        <v>98</v>
      </c>
      <c r="C125" s="23">
        <f t="shared" si="51"/>
        <v>200</v>
      </c>
      <c r="D125" s="23"/>
      <c r="E125" s="23">
        <v>200</v>
      </c>
      <c r="F125" s="23"/>
      <c r="G125" s="23"/>
      <c r="H125" s="23">
        <f t="shared" si="52"/>
        <v>200</v>
      </c>
      <c r="I125" s="23"/>
      <c r="J125" s="23">
        <v>200</v>
      </c>
      <c r="K125" s="23"/>
      <c r="L125" s="23"/>
      <c r="M125" s="23">
        <f t="shared" si="47"/>
        <v>100</v>
      </c>
      <c r="N125" s="23" t="str">
        <f t="shared" si="48"/>
        <v>-</v>
      </c>
      <c r="O125" s="23">
        <f t="shared" si="49"/>
        <v>100</v>
      </c>
      <c r="P125" s="23" t="str">
        <f t="shared" si="50"/>
        <v>-</v>
      </c>
      <c r="Q125" s="24"/>
    </row>
    <row r="126" spans="1:17" s="25" customFormat="1" ht="15.75" hidden="1" outlineLevel="2">
      <c r="A126" s="125"/>
      <c r="B126" s="45" t="s">
        <v>576</v>
      </c>
      <c r="C126" s="23">
        <f t="shared" si="51"/>
        <v>250</v>
      </c>
      <c r="D126" s="23"/>
      <c r="E126" s="23">
        <v>250</v>
      </c>
      <c r="F126" s="23"/>
      <c r="G126" s="23"/>
      <c r="H126" s="23">
        <f t="shared" si="52"/>
        <v>250</v>
      </c>
      <c r="I126" s="23"/>
      <c r="J126" s="23">
        <v>250</v>
      </c>
      <c r="K126" s="23"/>
      <c r="L126" s="23"/>
      <c r="M126" s="23">
        <f t="shared" ref="M126" si="61">IFERROR(H126/C126*100,"-")</f>
        <v>100</v>
      </c>
      <c r="N126" s="23" t="str">
        <f t="shared" ref="N126" si="62">IFERROR(I126/D126*100,"-")</f>
        <v>-</v>
      </c>
      <c r="O126" s="23">
        <f t="shared" ref="O126" si="63">IFERROR(J126/E126*100,"-")</f>
        <v>100</v>
      </c>
      <c r="P126" s="23" t="str">
        <f t="shared" ref="P126" si="64">IFERROR(K126/F126*100,"-")</f>
        <v>-</v>
      </c>
      <c r="Q126" s="24"/>
    </row>
    <row r="127" spans="1:17" s="151" customFormat="1" ht="30" outlineLevel="1" collapsed="1">
      <c r="A127" s="173"/>
      <c r="B127" s="150" t="s">
        <v>99</v>
      </c>
      <c r="C127" s="44">
        <f t="shared" si="51"/>
        <v>13665.8</v>
      </c>
      <c r="D127" s="44">
        <f>D128</f>
        <v>13665.8</v>
      </c>
      <c r="E127" s="44">
        <f t="shared" ref="E127:L127" si="65">E128</f>
        <v>0</v>
      </c>
      <c r="F127" s="44">
        <f t="shared" si="65"/>
        <v>0</v>
      </c>
      <c r="G127" s="44">
        <f t="shared" si="65"/>
        <v>0</v>
      </c>
      <c r="H127" s="44">
        <f t="shared" si="52"/>
        <v>5183.8</v>
      </c>
      <c r="I127" s="44">
        <f t="shared" si="65"/>
        <v>5183.8</v>
      </c>
      <c r="J127" s="44">
        <f t="shared" si="65"/>
        <v>0</v>
      </c>
      <c r="K127" s="44">
        <f t="shared" si="65"/>
        <v>0</v>
      </c>
      <c r="L127" s="44">
        <f t="shared" si="65"/>
        <v>0</v>
      </c>
      <c r="M127" s="44">
        <f t="shared" si="47"/>
        <v>37.93264938752214</v>
      </c>
      <c r="N127" s="44">
        <f t="shared" si="48"/>
        <v>37.93264938752214</v>
      </c>
      <c r="O127" s="44" t="str">
        <f t="shared" si="49"/>
        <v>-</v>
      </c>
      <c r="P127" s="44" t="str">
        <f t="shared" si="50"/>
        <v>-</v>
      </c>
      <c r="Q127" s="24" t="s">
        <v>594</v>
      </c>
    </row>
    <row r="128" spans="1:17" s="25" customFormat="1" ht="25.5" hidden="1" outlineLevel="2">
      <c r="A128" s="125"/>
      <c r="B128" s="45" t="s">
        <v>100</v>
      </c>
      <c r="C128" s="23">
        <f t="shared" si="51"/>
        <v>13665.8</v>
      </c>
      <c r="D128" s="23">
        <v>13665.8</v>
      </c>
      <c r="E128" s="23"/>
      <c r="F128" s="23"/>
      <c r="G128" s="23"/>
      <c r="H128" s="23">
        <f t="shared" si="52"/>
        <v>5183.8</v>
      </c>
      <c r="I128" s="23">
        <v>5183.8</v>
      </c>
      <c r="J128" s="23"/>
      <c r="K128" s="23"/>
      <c r="L128" s="23"/>
      <c r="M128" s="23">
        <f t="shared" si="47"/>
        <v>37.93264938752214</v>
      </c>
      <c r="N128" s="23">
        <f t="shared" si="48"/>
        <v>37.93264938752214</v>
      </c>
      <c r="O128" s="23" t="str">
        <f t="shared" si="49"/>
        <v>-</v>
      </c>
      <c r="P128" s="23" t="str">
        <f t="shared" si="50"/>
        <v>-</v>
      </c>
      <c r="Q128" s="24"/>
    </row>
    <row r="129" spans="1:33" s="151" customFormat="1" ht="63.75" customHeight="1" outlineLevel="1" collapsed="1">
      <c r="A129" s="173"/>
      <c r="B129" s="150" t="s">
        <v>101</v>
      </c>
      <c r="C129" s="44">
        <f t="shared" si="51"/>
        <v>432.5</v>
      </c>
      <c r="D129" s="44">
        <f>SUM(D130:D132)</f>
        <v>432.5</v>
      </c>
      <c r="E129" s="44">
        <f t="shared" ref="E129:L129" si="66">SUM(E130:E132)</f>
        <v>0</v>
      </c>
      <c r="F129" s="44">
        <f t="shared" si="66"/>
        <v>0</v>
      </c>
      <c r="G129" s="44">
        <f t="shared" si="66"/>
        <v>0</v>
      </c>
      <c r="H129" s="44">
        <f t="shared" si="52"/>
        <v>131</v>
      </c>
      <c r="I129" s="44">
        <f t="shared" si="66"/>
        <v>131</v>
      </c>
      <c r="J129" s="44">
        <f t="shared" si="66"/>
        <v>0</v>
      </c>
      <c r="K129" s="44">
        <f t="shared" si="66"/>
        <v>0</v>
      </c>
      <c r="L129" s="44">
        <f t="shared" si="66"/>
        <v>0</v>
      </c>
      <c r="M129" s="44">
        <f t="shared" si="47"/>
        <v>30.289017341040463</v>
      </c>
      <c r="N129" s="44">
        <f t="shared" si="48"/>
        <v>30.289017341040463</v>
      </c>
      <c r="O129" s="44" t="str">
        <f t="shared" si="49"/>
        <v>-</v>
      </c>
      <c r="P129" s="44" t="str">
        <f t="shared" si="50"/>
        <v>-</v>
      </c>
      <c r="Q129" s="24" t="s">
        <v>577</v>
      </c>
    </row>
    <row r="130" spans="1:33" s="25" customFormat="1" ht="51" hidden="1" outlineLevel="2">
      <c r="A130" s="49"/>
      <c r="B130" s="45" t="s">
        <v>102</v>
      </c>
      <c r="C130" s="23">
        <f t="shared" si="51"/>
        <v>36</v>
      </c>
      <c r="D130" s="23">
        <v>36</v>
      </c>
      <c r="E130" s="23"/>
      <c r="F130" s="23"/>
      <c r="G130" s="23"/>
      <c r="H130" s="23">
        <f t="shared" si="52"/>
        <v>36</v>
      </c>
      <c r="I130" s="23">
        <v>36</v>
      </c>
      <c r="J130" s="23"/>
      <c r="K130" s="23"/>
      <c r="L130" s="23"/>
      <c r="M130" s="23">
        <f t="shared" si="47"/>
        <v>100</v>
      </c>
      <c r="N130" s="23">
        <f t="shared" si="48"/>
        <v>100</v>
      </c>
      <c r="O130" s="23" t="str">
        <f t="shared" si="49"/>
        <v>-</v>
      </c>
      <c r="P130" s="23" t="str">
        <f t="shared" si="50"/>
        <v>-</v>
      </c>
      <c r="Q130" s="24"/>
    </row>
    <row r="131" spans="1:33" s="25" customFormat="1" ht="25.5" hidden="1" outlineLevel="2">
      <c r="A131" s="49"/>
      <c r="B131" s="45" t="s">
        <v>103</v>
      </c>
      <c r="C131" s="23">
        <f t="shared" si="51"/>
        <v>95</v>
      </c>
      <c r="D131" s="23">
        <v>95</v>
      </c>
      <c r="E131" s="23"/>
      <c r="F131" s="23"/>
      <c r="G131" s="23"/>
      <c r="H131" s="23">
        <f t="shared" si="52"/>
        <v>95</v>
      </c>
      <c r="I131" s="23">
        <v>95</v>
      </c>
      <c r="J131" s="23"/>
      <c r="K131" s="23"/>
      <c r="L131" s="23"/>
      <c r="M131" s="23">
        <f t="shared" si="47"/>
        <v>100</v>
      </c>
      <c r="N131" s="23">
        <f t="shared" si="48"/>
        <v>100</v>
      </c>
      <c r="O131" s="23" t="str">
        <f t="shared" si="49"/>
        <v>-</v>
      </c>
      <c r="P131" s="23" t="str">
        <f t="shared" si="50"/>
        <v>-</v>
      </c>
      <c r="Q131" s="24"/>
    </row>
    <row r="132" spans="1:33" s="25" customFormat="1" ht="42" hidden="1" customHeight="1" outlineLevel="2">
      <c r="A132" s="49"/>
      <c r="B132" s="45" t="s">
        <v>104</v>
      </c>
      <c r="C132" s="23">
        <f t="shared" si="51"/>
        <v>301.5</v>
      </c>
      <c r="D132" s="23">
        <v>301.5</v>
      </c>
      <c r="E132" s="23"/>
      <c r="F132" s="23"/>
      <c r="G132" s="23"/>
      <c r="H132" s="23">
        <f t="shared" si="52"/>
        <v>0</v>
      </c>
      <c r="I132" s="23">
        <v>0</v>
      </c>
      <c r="J132" s="23"/>
      <c r="K132" s="23"/>
      <c r="L132" s="23"/>
      <c r="M132" s="23">
        <f t="shared" si="47"/>
        <v>0</v>
      </c>
      <c r="N132" s="23">
        <f t="shared" si="48"/>
        <v>0</v>
      </c>
      <c r="O132" s="23" t="str">
        <f t="shared" si="49"/>
        <v>-</v>
      </c>
      <c r="P132" s="23" t="str">
        <f t="shared" si="50"/>
        <v>-</v>
      </c>
      <c r="Q132" s="24"/>
    </row>
    <row r="133" spans="1:33" s="64" customFormat="1" ht="54">
      <c r="A133" s="50">
        <v>6</v>
      </c>
      <c r="B133" s="134" t="s">
        <v>141</v>
      </c>
      <c r="C133" s="10">
        <f>SUM(D133:G133)</f>
        <v>231102.40000000002</v>
      </c>
      <c r="D133" s="10">
        <f>D134+D146+D156+D173+D175</f>
        <v>150548.20000000001</v>
      </c>
      <c r="E133" s="10">
        <f>E134+E146+E156+E173+E175</f>
        <v>66501.2</v>
      </c>
      <c r="F133" s="10">
        <f>F134+F146+F156+F173+F175</f>
        <v>0</v>
      </c>
      <c r="G133" s="10">
        <f>G134+G146+G156+G173+G175</f>
        <v>14053</v>
      </c>
      <c r="H133" s="10">
        <f>SUM(I133:L133)</f>
        <v>120710.04000000001</v>
      </c>
      <c r="I133" s="10">
        <f>I134+I146+I156+I173+I175</f>
        <v>90743.8</v>
      </c>
      <c r="J133" s="10">
        <f>J134+J146+J156+J173+J175</f>
        <v>22851.24</v>
      </c>
      <c r="K133" s="10">
        <f>K134+K146+K156+K173+K175</f>
        <v>0</v>
      </c>
      <c r="L133" s="10">
        <f>L134+L146+L156+L173+L175</f>
        <v>7115</v>
      </c>
      <c r="M133" s="10">
        <f t="shared" si="47"/>
        <v>52.232274524193599</v>
      </c>
      <c r="N133" s="10">
        <f t="shared" si="48"/>
        <v>60.275579515397723</v>
      </c>
      <c r="O133" s="10">
        <f t="shared" si="49"/>
        <v>34.362146848477927</v>
      </c>
      <c r="P133" s="10" t="str">
        <f t="shared" si="50"/>
        <v>-</v>
      </c>
      <c r="Q133" s="63"/>
    </row>
    <row r="134" spans="1:33" s="25" customFormat="1" ht="45" outlineLevel="1" collapsed="1">
      <c r="A134" s="150"/>
      <c r="B134" s="150" t="s">
        <v>106</v>
      </c>
      <c r="C134" s="44">
        <f>SUM(D134:G134)</f>
        <v>126977.5</v>
      </c>
      <c r="D134" s="44">
        <f>SUM(D135:D145)-D142-D143</f>
        <v>112084.5</v>
      </c>
      <c r="E134" s="44">
        <f t="shared" ref="E134:G134" si="67">SUM(E135:E145)-E142-E143</f>
        <v>840</v>
      </c>
      <c r="F134" s="44">
        <f t="shared" si="67"/>
        <v>0</v>
      </c>
      <c r="G134" s="44">
        <f t="shared" si="67"/>
        <v>14053</v>
      </c>
      <c r="H134" s="44">
        <f>SUM(I134:L134)</f>
        <v>82196.600000000006</v>
      </c>
      <c r="I134" s="44">
        <f>SUM(I135:I145)-I142-I143</f>
        <v>74729.900000000009</v>
      </c>
      <c r="J134" s="44">
        <f t="shared" ref="J134" si="68">SUM(J135:J145)-J142-J143</f>
        <v>351.7</v>
      </c>
      <c r="K134" s="44">
        <f t="shared" ref="K134" si="69">SUM(K135:K145)-K142-K143</f>
        <v>0</v>
      </c>
      <c r="L134" s="44">
        <f t="shared" ref="L134" si="70">SUM(L135:L145)-L142-L143</f>
        <v>7115</v>
      </c>
      <c r="M134" s="44">
        <f t="shared" si="47"/>
        <v>64.733200763914866</v>
      </c>
      <c r="N134" s="44">
        <f t="shared" si="48"/>
        <v>66.672822736417629</v>
      </c>
      <c r="O134" s="44">
        <f t="shared" si="49"/>
        <v>41.86904761904762</v>
      </c>
      <c r="P134" s="44" t="str">
        <f t="shared" si="50"/>
        <v>-</v>
      </c>
      <c r="Q134" s="24" t="s">
        <v>531</v>
      </c>
      <c r="R134" s="166"/>
      <c r="S134" s="166"/>
      <c r="T134" s="166"/>
      <c r="U134" s="166"/>
      <c r="V134" s="166"/>
      <c r="W134" s="166"/>
      <c r="X134" s="166"/>
      <c r="Y134" s="166"/>
      <c r="Z134" s="166"/>
      <c r="AA134" s="166"/>
      <c r="AB134" s="166"/>
      <c r="AC134" s="166"/>
      <c r="AD134" s="166"/>
      <c r="AE134" s="166"/>
      <c r="AF134" s="166"/>
      <c r="AG134" s="166"/>
    </row>
    <row r="135" spans="1:33" s="25" customFormat="1" ht="38.25" hidden="1" outlineLevel="2">
      <c r="A135" s="70"/>
      <c r="B135" s="45" t="s">
        <v>107</v>
      </c>
      <c r="C135" s="118">
        <f>SUM(D135:G135)</f>
        <v>8000</v>
      </c>
      <c r="D135" s="118">
        <v>8000</v>
      </c>
      <c r="E135" s="23"/>
      <c r="F135" s="23"/>
      <c r="G135" s="118"/>
      <c r="H135" s="23">
        <f t="shared" ref="H135:H145" si="71">SUM(I135:L135)</f>
        <v>5029.05</v>
      </c>
      <c r="I135" s="23">
        <v>5029.05</v>
      </c>
      <c r="J135" s="23"/>
      <c r="K135" s="23"/>
      <c r="L135" s="23"/>
      <c r="M135" s="23">
        <f t="shared" si="47"/>
        <v>62.863124999999997</v>
      </c>
      <c r="N135" s="23">
        <f t="shared" si="48"/>
        <v>62.863124999999997</v>
      </c>
      <c r="O135" s="23" t="str">
        <f t="shared" si="49"/>
        <v>-</v>
      </c>
      <c r="P135" s="23" t="str">
        <f t="shared" si="50"/>
        <v>-</v>
      </c>
      <c r="Q135" s="24" t="s">
        <v>534</v>
      </c>
    </row>
    <row r="136" spans="1:33" s="25" customFormat="1" hidden="1" outlineLevel="2">
      <c r="A136" s="70"/>
      <c r="B136" s="45" t="s">
        <v>108</v>
      </c>
      <c r="C136" s="118">
        <f t="shared" ref="C136:C145" si="72">SUM(D136:G136)</f>
        <v>200</v>
      </c>
      <c r="D136" s="118">
        <v>200</v>
      </c>
      <c r="E136" s="23"/>
      <c r="F136" s="23"/>
      <c r="G136" s="118"/>
      <c r="H136" s="23">
        <f t="shared" si="71"/>
        <v>0</v>
      </c>
      <c r="I136" s="23">
        <v>0</v>
      </c>
      <c r="J136" s="23"/>
      <c r="K136" s="23"/>
      <c r="L136" s="23"/>
      <c r="M136" s="23">
        <f t="shared" si="47"/>
        <v>0</v>
      </c>
      <c r="N136" s="23">
        <f t="shared" si="48"/>
        <v>0</v>
      </c>
      <c r="O136" s="23" t="str">
        <f t="shared" si="49"/>
        <v>-</v>
      </c>
      <c r="P136" s="23" t="str">
        <f t="shared" si="50"/>
        <v>-</v>
      </c>
      <c r="Q136" s="24" t="s">
        <v>533</v>
      </c>
    </row>
    <row r="137" spans="1:33" s="25" customFormat="1" ht="51" hidden="1" outlineLevel="2">
      <c r="A137" s="70"/>
      <c r="B137" s="45" t="s">
        <v>109</v>
      </c>
      <c r="C137" s="118">
        <f t="shared" si="72"/>
        <v>58906.6</v>
      </c>
      <c r="D137" s="118">
        <v>54414.6</v>
      </c>
      <c r="E137" s="118">
        <v>840</v>
      </c>
      <c r="F137" s="23"/>
      <c r="G137" s="118">
        <v>3652</v>
      </c>
      <c r="H137" s="23">
        <f t="shared" si="71"/>
        <v>40352.35</v>
      </c>
      <c r="I137" s="23">
        <v>36613.85</v>
      </c>
      <c r="J137" s="23">
        <v>351.7</v>
      </c>
      <c r="K137" s="23"/>
      <c r="L137" s="23">
        <v>3386.8</v>
      </c>
      <c r="M137" s="23">
        <f t="shared" si="47"/>
        <v>68.502256113915934</v>
      </c>
      <c r="N137" s="23">
        <f t="shared" si="48"/>
        <v>67.286812730406908</v>
      </c>
      <c r="O137" s="23">
        <f t="shared" si="49"/>
        <v>41.86904761904762</v>
      </c>
      <c r="P137" s="23" t="str">
        <f t="shared" si="50"/>
        <v>-</v>
      </c>
      <c r="Q137" s="24" t="s">
        <v>532</v>
      </c>
    </row>
    <row r="138" spans="1:33" s="25" customFormat="1" ht="55.5" hidden="1" customHeight="1" outlineLevel="2">
      <c r="A138" s="70"/>
      <c r="B138" s="45" t="s">
        <v>142</v>
      </c>
      <c r="C138" s="118">
        <f t="shared" si="72"/>
        <v>23122.799999999999</v>
      </c>
      <c r="D138" s="118">
        <v>12801.8</v>
      </c>
      <c r="E138" s="23"/>
      <c r="F138" s="23"/>
      <c r="G138" s="118">
        <v>10321</v>
      </c>
      <c r="H138" s="23">
        <f t="shared" si="71"/>
        <v>11812.2</v>
      </c>
      <c r="I138" s="23">
        <v>8233.5</v>
      </c>
      <c r="J138" s="23"/>
      <c r="K138" s="23"/>
      <c r="L138" s="23">
        <v>3578.7</v>
      </c>
      <c r="M138" s="23">
        <f t="shared" si="47"/>
        <v>51.084643728268212</v>
      </c>
      <c r="N138" s="23">
        <f t="shared" si="48"/>
        <v>64.315174428595981</v>
      </c>
      <c r="O138" s="23" t="str">
        <f t="shared" si="49"/>
        <v>-</v>
      </c>
      <c r="P138" s="23" t="str">
        <f t="shared" si="50"/>
        <v>-</v>
      </c>
      <c r="Q138" s="24" t="s">
        <v>535</v>
      </c>
    </row>
    <row r="139" spans="1:33" s="25" customFormat="1" ht="55.5" hidden="1" customHeight="1" outlineLevel="2">
      <c r="A139" s="70"/>
      <c r="B139" s="45" t="s">
        <v>143</v>
      </c>
      <c r="C139" s="118">
        <f t="shared" si="72"/>
        <v>9116.6</v>
      </c>
      <c r="D139" s="118">
        <v>9036.6</v>
      </c>
      <c r="E139" s="23"/>
      <c r="F139" s="23"/>
      <c r="G139" s="118">
        <v>80</v>
      </c>
      <c r="H139" s="23">
        <f t="shared" si="71"/>
        <v>6454.9</v>
      </c>
      <c r="I139" s="23">
        <v>6305.4</v>
      </c>
      <c r="J139" s="23"/>
      <c r="K139" s="23"/>
      <c r="L139" s="23">
        <v>149.5</v>
      </c>
      <c r="M139" s="23">
        <f t="shared" si="47"/>
        <v>70.803808437356025</v>
      </c>
      <c r="N139" s="23">
        <f t="shared" si="48"/>
        <v>69.776243277338807</v>
      </c>
      <c r="O139" s="23" t="str">
        <f t="shared" si="49"/>
        <v>-</v>
      </c>
      <c r="P139" s="23" t="str">
        <f t="shared" si="50"/>
        <v>-</v>
      </c>
      <c r="Q139" s="24" t="s">
        <v>535</v>
      </c>
    </row>
    <row r="140" spans="1:33" s="25" customFormat="1" ht="76.5" hidden="1" customHeight="1" outlineLevel="2">
      <c r="A140" s="70"/>
      <c r="B140" s="45" t="s">
        <v>144</v>
      </c>
      <c r="C140" s="118">
        <f t="shared" si="72"/>
        <v>13111.5</v>
      </c>
      <c r="D140" s="118">
        <v>13111.5</v>
      </c>
      <c r="E140" s="23"/>
      <c r="F140" s="23"/>
      <c r="G140" s="118"/>
      <c r="H140" s="23">
        <f t="shared" si="71"/>
        <v>9076</v>
      </c>
      <c r="I140" s="23">
        <v>9076</v>
      </c>
      <c r="J140" s="23"/>
      <c r="K140" s="23"/>
      <c r="L140" s="23"/>
      <c r="M140" s="23">
        <f t="shared" si="47"/>
        <v>69.221675628265274</v>
      </c>
      <c r="N140" s="23">
        <f t="shared" si="48"/>
        <v>69.221675628265274</v>
      </c>
      <c r="O140" s="23" t="str">
        <f t="shared" si="49"/>
        <v>-</v>
      </c>
      <c r="P140" s="23" t="str">
        <f t="shared" si="50"/>
        <v>-</v>
      </c>
      <c r="Q140" s="24" t="s">
        <v>535</v>
      </c>
    </row>
    <row r="141" spans="1:33" s="25" customFormat="1" ht="25.5" hidden="1" outlineLevel="2">
      <c r="A141" s="70"/>
      <c r="B141" s="45" t="s">
        <v>110</v>
      </c>
      <c r="C141" s="118">
        <f t="shared" si="72"/>
        <v>2400</v>
      </c>
      <c r="D141" s="118">
        <f>D142+D143</f>
        <v>2400</v>
      </c>
      <c r="E141" s="118">
        <f t="shared" ref="E141:G141" si="73">E142+E143</f>
        <v>0</v>
      </c>
      <c r="F141" s="118">
        <f t="shared" si="73"/>
        <v>0</v>
      </c>
      <c r="G141" s="118">
        <f t="shared" si="73"/>
        <v>0</v>
      </c>
      <c r="H141" s="23">
        <f t="shared" si="71"/>
        <v>418.5</v>
      </c>
      <c r="I141" s="118">
        <f t="shared" ref="I141" si="74">I142+I143</f>
        <v>418.5</v>
      </c>
      <c r="J141" s="118">
        <f t="shared" ref="J141" si="75">J142+J143</f>
        <v>0</v>
      </c>
      <c r="K141" s="118">
        <f t="shared" ref="K141" si="76">K142+K143</f>
        <v>0</v>
      </c>
      <c r="L141" s="118">
        <f t="shared" ref="L141" si="77">L142+L143</f>
        <v>0</v>
      </c>
      <c r="M141" s="118">
        <f t="shared" si="47"/>
        <v>17.4375</v>
      </c>
      <c r="N141" s="118">
        <f t="shared" si="48"/>
        <v>17.4375</v>
      </c>
      <c r="O141" s="118" t="str">
        <f t="shared" si="49"/>
        <v>-</v>
      </c>
      <c r="P141" s="118" t="str">
        <f t="shared" si="50"/>
        <v>-</v>
      </c>
      <c r="Q141" s="24" t="s">
        <v>536</v>
      </c>
    </row>
    <row r="142" spans="1:33" s="25" customFormat="1" hidden="1" outlineLevel="3">
      <c r="A142" s="70"/>
      <c r="B142" s="165" t="s">
        <v>111</v>
      </c>
      <c r="C142" s="118">
        <f t="shared" si="72"/>
        <v>2000</v>
      </c>
      <c r="D142" s="118">
        <v>2000</v>
      </c>
      <c r="E142" s="23"/>
      <c r="F142" s="23"/>
      <c r="G142" s="118"/>
      <c r="H142" s="23">
        <f t="shared" si="71"/>
        <v>203.6</v>
      </c>
      <c r="I142" s="23">
        <v>203.6</v>
      </c>
      <c r="J142" s="23"/>
      <c r="K142" s="23"/>
      <c r="L142" s="23"/>
      <c r="M142" s="23">
        <f t="shared" si="47"/>
        <v>10.18</v>
      </c>
      <c r="N142" s="23">
        <f t="shared" si="48"/>
        <v>10.18</v>
      </c>
      <c r="O142" s="23" t="str">
        <f t="shared" si="49"/>
        <v>-</v>
      </c>
      <c r="P142" s="23" t="str">
        <f t="shared" si="50"/>
        <v>-</v>
      </c>
      <c r="Q142" s="24"/>
    </row>
    <row r="143" spans="1:33" s="25" customFormat="1" hidden="1" outlineLevel="3">
      <c r="A143" s="70"/>
      <c r="B143" s="165" t="s">
        <v>112</v>
      </c>
      <c r="C143" s="118">
        <f t="shared" si="72"/>
        <v>400</v>
      </c>
      <c r="D143" s="118">
        <v>400</v>
      </c>
      <c r="E143" s="23"/>
      <c r="F143" s="23"/>
      <c r="G143" s="118"/>
      <c r="H143" s="23">
        <f t="shared" si="71"/>
        <v>214.9</v>
      </c>
      <c r="I143" s="23">
        <v>214.9</v>
      </c>
      <c r="J143" s="23"/>
      <c r="K143" s="23"/>
      <c r="L143" s="23"/>
      <c r="M143" s="23">
        <f t="shared" si="47"/>
        <v>53.725000000000001</v>
      </c>
      <c r="N143" s="23">
        <f t="shared" si="48"/>
        <v>53.725000000000001</v>
      </c>
      <c r="O143" s="23" t="str">
        <f t="shared" si="49"/>
        <v>-</v>
      </c>
      <c r="P143" s="23" t="str">
        <f t="shared" si="50"/>
        <v>-</v>
      </c>
      <c r="Q143" s="24"/>
    </row>
    <row r="144" spans="1:33" s="25" customFormat="1" ht="38.25" hidden="1" outlineLevel="2">
      <c r="A144" s="70"/>
      <c r="B144" s="45" t="s">
        <v>145</v>
      </c>
      <c r="C144" s="118">
        <f t="shared" si="72"/>
        <v>1000</v>
      </c>
      <c r="D144" s="118">
        <v>1000</v>
      </c>
      <c r="E144" s="23"/>
      <c r="F144" s="23"/>
      <c r="G144" s="118"/>
      <c r="H144" s="23">
        <f t="shared" si="71"/>
        <v>992.3</v>
      </c>
      <c r="I144" s="23">
        <v>992.3</v>
      </c>
      <c r="J144" s="23"/>
      <c r="K144" s="23"/>
      <c r="L144" s="23"/>
      <c r="M144" s="23">
        <f t="shared" si="47"/>
        <v>99.22999999999999</v>
      </c>
      <c r="N144" s="23">
        <f t="shared" si="48"/>
        <v>99.22999999999999</v>
      </c>
      <c r="O144" s="23" t="str">
        <f t="shared" si="49"/>
        <v>-</v>
      </c>
      <c r="P144" s="23" t="str">
        <f t="shared" si="50"/>
        <v>-</v>
      </c>
      <c r="Q144" s="24"/>
    </row>
    <row r="145" spans="1:17" s="25" customFormat="1" ht="75" hidden="1" outlineLevel="2">
      <c r="A145" s="70"/>
      <c r="B145" s="45" t="s">
        <v>146</v>
      </c>
      <c r="C145" s="118">
        <f t="shared" si="72"/>
        <v>11120</v>
      </c>
      <c r="D145" s="155">
        <v>11120</v>
      </c>
      <c r="E145" s="23"/>
      <c r="F145" s="23"/>
      <c r="G145" s="118"/>
      <c r="H145" s="23">
        <f t="shared" si="71"/>
        <v>8061.3</v>
      </c>
      <c r="I145" s="23">
        <v>8061.3</v>
      </c>
      <c r="J145" s="23"/>
      <c r="K145" s="23"/>
      <c r="L145" s="23"/>
      <c r="M145" s="23">
        <f t="shared" si="47"/>
        <v>72.493705035971217</v>
      </c>
      <c r="N145" s="23">
        <f t="shared" si="48"/>
        <v>72.493705035971217</v>
      </c>
      <c r="O145" s="23" t="str">
        <f t="shared" si="49"/>
        <v>-</v>
      </c>
      <c r="P145" s="23" t="str">
        <f t="shared" si="50"/>
        <v>-</v>
      </c>
      <c r="Q145" s="24" t="s">
        <v>502</v>
      </c>
    </row>
    <row r="146" spans="1:17" s="25" customFormat="1" ht="138.75" customHeight="1" outlineLevel="1" collapsed="1">
      <c r="A146" s="150"/>
      <c r="B146" s="150" t="s">
        <v>113</v>
      </c>
      <c r="C146" s="44">
        <f>SUM(D146:G146)</f>
        <v>21791.300000000003</v>
      </c>
      <c r="D146" s="44">
        <f>SUM(D147:D155)</f>
        <v>15239.100000000002</v>
      </c>
      <c r="E146" s="44">
        <f t="shared" ref="E146:G146" si="78">SUM(E147:E155)</f>
        <v>6552.2</v>
      </c>
      <c r="F146" s="44">
        <f t="shared" si="78"/>
        <v>0</v>
      </c>
      <c r="G146" s="44">
        <f t="shared" si="78"/>
        <v>0</v>
      </c>
      <c r="H146" s="44">
        <f>SUM(I146:L146)</f>
        <v>10158.9</v>
      </c>
      <c r="I146" s="44">
        <f>SUM(I147:I155)</f>
        <v>6995.0999999999995</v>
      </c>
      <c r="J146" s="44">
        <f t="shared" ref="J146" si="79">SUM(J147:J155)</f>
        <v>3163.8</v>
      </c>
      <c r="K146" s="44">
        <f t="shared" ref="K146" si="80">SUM(K147:K155)</f>
        <v>0</v>
      </c>
      <c r="L146" s="44">
        <f t="shared" ref="L146" si="81">SUM(L147:L155)</f>
        <v>0</v>
      </c>
      <c r="M146" s="44">
        <f t="shared" si="47"/>
        <v>46.619063571241725</v>
      </c>
      <c r="N146" s="44">
        <f t="shared" si="48"/>
        <v>45.902317065968454</v>
      </c>
      <c r="O146" s="44">
        <f t="shared" si="49"/>
        <v>48.286071853728522</v>
      </c>
      <c r="P146" s="44" t="str">
        <f t="shared" si="50"/>
        <v>-</v>
      </c>
      <c r="Q146" s="71" t="s">
        <v>596</v>
      </c>
    </row>
    <row r="147" spans="1:17" s="25" customFormat="1" ht="54.75" hidden="1" customHeight="1" outlineLevel="2">
      <c r="A147" s="167"/>
      <c r="B147" s="45" t="s">
        <v>114</v>
      </c>
      <c r="C147" s="118">
        <f>SUM(D147:G147)</f>
        <v>815</v>
      </c>
      <c r="D147" s="118">
        <v>815</v>
      </c>
      <c r="E147" s="23"/>
      <c r="F147" s="23"/>
      <c r="G147" s="118"/>
      <c r="H147" s="23">
        <f>SUM(I147:L147)</f>
        <v>339.6</v>
      </c>
      <c r="I147" s="23">
        <v>339.6</v>
      </c>
      <c r="J147" s="23"/>
      <c r="K147" s="23"/>
      <c r="L147" s="23"/>
      <c r="M147" s="23">
        <f t="shared" si="47"/>
        <v>41.668711656441722</v>
      </c>
      <c r="N147" s="23">
        <f t="shared" si="48"/>
        <v>41.668711656441722</v>
      </c>
      <c r="O147" s="23" t="str">
        <f t="shared" si="49"/>
        <v>-</v>
      </c>
      <c r="P147" s="23" t="str">
        <f t="shared" si="50"/>
        <v>-</v>
      </c>
      <c r="Q147" s="24" t="s">
        <v>537</v>
      </c>
    </row>
    <row r="148" spans="1:17" s="25" customFormat="1" ht="49.5" hidden="1" customHeight="1" outlineLevel="2">
      <c r="A148" s="167"/>
      <c r="B148" s="45" t="s">
        <v>115</v>
      </c>
      <c r="C148" s="118">
        <f t="shared" ref="C148:C177" si="82">SUM(D148:G148)</f>
        <v>8863.7000000000007</v>
      </c>
      <c r="D148" s="118">
        <v>8863.7000000000007</v>
      </c>
      <c r="E148" s="23"/>
      <c r="F148" s="23"/>
      <c r="G148" s="118"/>
      <c r="H148" s="23">
        <f t="shared" ref="H148:H177" si="83">SUM(I148:L148)</f>
        <v>4017.4</v>
      </c>
      <c r="I148" s="23">
        <v>4017.4</v>
      </c>
      <c r="J148" s="23"/>
      <c r="K148" s="23"/>
      <c r="L148" s="23"/>
      <c r="M148" s="23">
        <f t="shared" ref="M148:M210" si="84">IFERROR(H148/C148*100,"-")</f>
        <v>45.324187416090346</v>
      </c>
      <c r="N148" s="23">
        <f t="shared" ref="N148:N210" si="85">IFERROR(I148/D148*100,"-")</f>
        <v>45.324187416090346</v>
      </c>
      <c r="O148" s="23" t="str">
        <f t="shared" ref="O148:O210" si="86">IFERROR(J148/E148*100,"-")</f>
        <v>-</v>
      </c>
      <c r="P148" s="23" t="str">
        <f t="shared" ref="P148:P210" si="87">IFERROR(K148/F148*100,"-")</f>
        <v>-</v>
      </c>
      <c r="Q148" s="24" t="s">
        <v>535</v>
      </c>
    </row>
    <row r="149" spans="1:17" s="25" customFormat="1" ht="45" hidden="1" outlineLevel="2">
      <c r="A149" s="70"/>
      <c r="B149" s="45" t="s">
        <v>116</v>
      </c>
      <c r="C149" s="118">
        <f t="shared" si="82"/>
        <v>9352.2000000000007</v>
      </c>
      <c r="D149" s="118">
        <v>3000</v>
      </c>
      <c r="E149" s="118">
        <v>6352.2</v>
      </c>
      <c r="F149" s="23"/>
      <c r="G149" s="118"/>
      <c r="H149" s="23">
        <f t="shared" si="83"/>
        <v>5187.2000000000007</v>
      </c>
      <c r="I149" s="23">
        <v>2023.4</v>
      </c>
      <c r="J149" s="23">
        <v>3163.8</v>
      </c>
      <c r="K149" s="23"/>
      <c r="L149" s="23"/>
      <c r="M149" s="23">
        <f t="shared" si="84"/>
        <v>55.465024272363728</v>
      </c>
      <c r="N149" s="23">
        <f t="shared" si="85"/>
        <v>67.446666666666673</v>
      </c>
      <c r="O149" s="23">
        <f t="shared" si="86"/>
        <v>49.806366298290364</v>
      </c>
      <c r="P149" s="23" t="str">
        <f t="shared" si="87"/>
        <v>-</v>
      </c>
      <c r="Q149" s="24" t="s">
        <v>538</v>
      </c>
    </row>
    <row r="150" spans="1:17" s="25" customFormat="1" ht="64.5" hidden="1" customHeight="1" outlineLevel="2">
      <c r="A150" s="70"/>
      <c r="B150" s="45" t="s">
        <v>117</v>
      </c>
      <c r="C150" s="118">
        <f t="shared" si="82"/>
        <v>2166.1999999999998</v>
      </c>
      <c r="D150" s="118">
        <v>1966.2</v>
      </c>
      <c r="E150" s="23">
        <v>200</v>
      </c>
      <c r="F150" s="23"/>
      <c r="G150" s="118"/>
      <c r="H150" s="23">
        <f t="shared" si="83"/>
        <v>479.2</v>
      </c>
      <c r="I150" s="23">
        <v>479.2</v>
      </c>
      <c r="J150" s="23"/>
      <c r="K150" s="23"/>
      <c r="L150" s="23"/>
      <c r="M150" s="23">
        <f t="shared" si="84"/>
        <v>22.121687748130366</v>
      </c>
      <c r="N150" s="23">
        <f t="shared" si="85"/>
        <v>24.371884854033159</v>
      </c>
      <c r="O150" s="23">
        <f t="shared" si="86"/>
        <v>0</v>
      </c>
      <c r="P150" s="23" t="str">
        <f t="shared" si="87"/>
        <v>-</v>
      </c>
      <c r="Q150" s="24"/>
    </row>
    <row r="151" spans="1:17" s="25" customFormat="1" ht="45" hidden="1" outlineLevel="2">
      <c r="A151" s="70"/>
      <c r="B151" s="45" t="s">
        <v>118</v>
      </c>
      <c r="C151" s="118">
        <f t="shared" si="82"/>
        <v>195</v>
      </c>
      <c r="D151" s="118">
        <v>195</v>
      </c>
      <c r="E151" s="23"/>
      <c r="F151" s="23"/>
      <c r="G151" s="118"/>
      <c r="H151" s="23">
        <f t="shared" si="83"/>
        <v>75</v>
      </c>
      <c r="I151" s="23">
        <v>75</v>
      </c>
      <c r="J151" s="23"/>
      <c r="K151" s="23"/>
      <c r="L151" s="23"/>
      <c r="M151" s="23">
        <f t="shared" si="84"/>
        <v>38.461538461538467</v>
      </c>
      <c r="N151" s="23">
        <f t="shared" si="85"/>
        <v>38.461538461538467</v>
      </c>
      <c r="O151" s="23" t="str">
        <f t="shared" si="86"/>
        <v>-</v>
      </c>
      <c r="P151" s="23" t="str">
        <f t="shared" si="87"/>
        <v>-</v>
      </c>
      <c r="Q151" s="24" t="s">
        <v>539</v>
      </c>
    </row>
    <row r="152" spans="1:17" s="25" customFormat="1" ht="38.25" hidden="1" outlineLevel="2">
      <c r="A152" s="70"/>
      <c r="B152" s="45" t="s">
        <v>119</v>
      </c>
      <c r="C152" s="118">
        <f t="shared" si="82"/>
        <v>152</v>
      </c>
      <c r="D152" s="118">
        <v>152</v>
      </c>
      <c r="E152" s="23"/>
      <c r="F152" s="23"/>
      <c r="G152" s="118"/>
      <c r="H152" s="23">
        <f t="shared" si="83"/>
        <v>22.4</v>
      </c>
      <c r="I152" s="23">
        <v>22.4</v>
      </c>
      <c r="J152" s="23"/>
      <c r="K152" s="23"/>
      <c r="L152" s="23"/>
      <c r="M152" s="23">
        <f t="shared" si="84"/>
        <v>14.736842105263156</v>
      </c>
      <c r="N152" s="23">
        <f t="shared" si="85"/>
        <v>14.736842105263156</v>
      </c>
      <c r="O152" s="23" t="str">
        <f t="shared" si="86"/>
        <v>-</v>
      </c>
      <c r="P152" s="23" t="str">
        <f t="shared" si="87"/>
        <v>-</v>
      </c>
      <c r="Q152" s="24" t="s">
        <v>540</v>
      </c>
    </row>
    <row r="153" spans="1:17" s="25" customFormat="1" ht="45" hidden="1" outlineLevel="2">
      <c r="A153" s="167"/>
      <c r="B153" s="45" t="s">
        <v>120</v>
      </c>
      <c r="C153" s="118">
        <f t="shared" si="82"/>
        <v>150.19999999999999</v>
      </c>
      <c r="D153" s="118">
        <v>150.19999999999999</v>
      </c>
      <c r="E153" s="23"/>
      <c r="F153" s="23"/>
      <c r="G153" s="118"/>
      <c r="H153" s="23">
        <f t="shared" si="83"/>
        <v>14.1</v>
      </c>
      <c r="I153" s="23">
        <v>14.1</v>
      </c>
      <c r="J153" s="23"/>
      <c r="K153" s="23"/>
      <c r="L153" s="23"/>
      <c r="M153" s="23">
        <f t="shared" si="84"/>
        <v>9.3874833555259656</v>
      </c>
      <c r="N153" s="23">
        <f t="shared" si="85"/>
        <v>9.3874833555259656</v>
      </c>
      <c r="O153" s="23" t="str">
        <f t="shared" si="86"/>
        <v>-</v>
      </c>
      <c r="P153" s="23" t="str">
        <f t="shared" si="87"/>
        <v>-</v>
      </c>
      <c r="Q153" s="24" t="s">
        <v>541</v>
      </c>
    </row>
    <row r="154" spans="1:17" s="25" customFormat="1" ht="30" hidden="1" outlineLevel="2">
      <c r="A154" s="70"/>
      <c r="B154" s="45" t="s">
        <v>121</v>
      </c>
      <c r="C154" s="118">
        <f t="shared" si="82"/>
        <v>85</v>
      </c>
      <c r="D154" s="118">
        <v>85</v>
      </c>
      <c r="E154" s="23"/>
      <c r="F154" s="23"/>
      <c r="G154" s="118"/>
      <c r="H154" s="23">
        <f t="shared" si="83"/>
        <v>24</v>
      </c>
      <c r="I154" s="23">
        <v>24</v>
      </c>
      <c r="J154" s="23"/>
      <c r="K154" s="23"/>
      <c r="L154" s="23"/>
      <c r="M154" s="23">
        <f t="shared" si="84"/>
        <v>28.235294117647058</v>
      </c>
      <c r="N154" s="23">
        <f t="shared" si="85"/>
        <v>28.235294117647058</v>
      </c>
      <c r="O154" s="23" t="str">
        <f t="shared" si="86"/>
        <v>-</v>
      </c>
      <c r="P154" s="23" t="str">
        <f t="shared" si="87"/>
        <v>-</v>
      </c>
      <c r="Q154" s="24" t="s">
        <v>542</v>
      </c>
    </row>
    <row r="155" spans="1:17" s="25" customFormat="1" ht="42" hidden="1" customHeight="1" outlineLevel="2">
      <c r="A155" s="167"/>
      <c r="B155" s="45" t="s">
        <v>122</v>
      </c>
      <c r="C155" s="118">
        <f t="shared" si="82"/>
        <v>12</v>
      </c>
      <c r="D155" s="118">
        <v>12</v>
      </c>
      <c r="E155" s="23"/>
      <c r="F155" s="23"/>
      <c r="G155" s="118"/>
      <c r="H155" s="23">
        <f t="shared" si="83"/>
        <v>0</v>
      </c>
      <c r="I155" s="23">
        <v>0</v>
      </c>
      <c r="J155" s="23"/>
      <c r="K155" s="23"/>
      <c r="L155" s="23"/>
      <c r="M155" s="23">
        <f t="shared" si="84"/>
        <v>0</v>
      </c>
      <c r="N155" s="23">
        <f t="shared" si="85"/>
        <v>0</v>
      </c>
      <c r="O155" s="23" t="str">
        <f t="shared" si="86"/>
        <v>-</v>
      </c>
      <c r="P155" s="23" t="str">
        <f t="shared" si="87"/>
        <v>-</v>
      </c>
      <c r="Q155" s="24" t="s">
        <v>543</v>
      </c>
    </row>
    <row r="156" spans="1:17" s="25" customFormat="1" ht="60" outlineLevel="1" collapsed="1">
      <c r="A156" s="150"/>
      <c r="B156" s="150" t="s">
        <v>123</v>
      </c>
      <c r="C156" s="44">
        <f>SUM(D156:G156)</f>
        <v>69618.100000000006</v>
      </c>
      <c r="D156" s="44">
        <f>SUM(D157:D172)-D168-D169-D170</f>
        <v>10509.1</v>
      </c>
      <c r="E156" s="44">
        <f t="shared" ref="E156:G156" si="88">SUM(E157:E172)-E168-E169-E170</f>
        <v>59109</v>
      </c>
      <c r="F156" s="44">
        <f t="shared" si="88"/>
        <v>0</v>
      </c>
      <c r="G156" s="44">
        <f t="shared" si="88"/>
        <v>0</v>
      </c>
      <c r="H156" s="44">
        <f>SUM(I156:L156)</f>
        <v>20869.140000000003</v>
      </c>
      <c r="I156" s="44">
        <f>SUM(I157:I172)-I168-I169-I170</f>
        <v>1533.4</v>
      </c>
      <c r="J156" s="44">
        <f>SUM(J157:J172)-J168-J169-J170</f>
        <v>19335.740000000002</v>
      </c>
      <c r="K156" s="44">
        <f>SUM(K157:K172)-K168-K169-K170</f>
        <v>0</v>
      </c>
      <c r="L156" s="44">
        <f>SUM(L157:L172)-L168-L169-L170</f>
        <v>0</v>
      </c>
      <c r="M156" s="44">
        <f t="shared" si="84"/>
        <v>29.976600912693684</v>
      </c>
      <c r="N156" s="44">
        <f t="shared" si="85"/>
        <v>14.591163848474181</v>
      </c>
      <c r="O156" s="44">
        <f t="shared" si="86"/>
        <v>32.712006631815797</v>
      </c>
      <c r="P156" s="44" t="str">
        <f t="shared" si="87"/>
        <v>-</v>
      </c>
      <c r="Q156" s="24" t="s">
        <v>580</v>
      </c>
    </row>
    <row r="157" spans="1:17" s="25" customFormat="1" ht="102.75" hidden="1" customHeight="1" outlineLevel="2">
      <c r="A157" s="70"/>
      <c r="B157" s="45" t="s">
        <v>124</v>
      </c>
      <c r="C157" s="118">
        <f t="shared" si="82"/>
        <v>11370.7</v>
      </c>
      <c r="D157" s="118">
        <v>3512.5</v>
      </c>
      <c r="E157" s="118">
        <v>7858.2</v>
      </c>
      <c r="F157" s="23"/>
      <c r="G157" s="118"/>
      <c r="H157" s="23">
        <f t="shared" si="83"/>
        <v>7378.6</v>
      </c>
      <c r="I157" s="23">
        <v>41.3</v>
      </c>
      <c r="J157" s="184">
        <f>7337.3</f>
        <v>7337.3</v>
      </c>
      <c r="K157" s="23"/>
      <c r="L157" s="23"/>
      <c r="M157" s="23">
        <f t="shared" si="84"/>
        <v>64.891343540855004</v>
      </c>
      <c r="N157" s="23">
        <f t="shared" si="85"/>
        <v>1.1758007117437721</v>
      </c>
      <c r="O157" s="23">
        <f t="shared" si="86"/>
        <v>93.371255503804946</v>
      </c>
      <c r="P157" s="23" t="str">
        <f t="shared" si="87"/>
        <v>-</v>
      </c>
      <c r="Q157" s="24" t="s">
        <v>544</v>
      </c>
    </row>
    <row r="158" spans="1:17" s="25" customFormat="1" ht="89.25" hidden="1" outlineLevel="2">
      <c r="A158" s="167"/>
      <c r="B158" s="148" t="s">
        <v>125</v>
      </c>
      <c r="C158" s="118">
        <f t="shared" si="82"/>
        <v>485</v>
      </c>
      <c r="D158" s="118">
        <v>485</v>
      </c>
      <c r="E158" s="23"/>
      <c r="F158" s="23"/>
      <c r="G158" s="118"/>
      <c r="H158" s="23">
        <f t="shared" si="83"/>
        <v>0</v>
      </c>
      <c r="I158" s="23">
        <v>0</v>
      </c>
      <c r="J158" s="23"/>
      <c r="K158" s="23"/>
      <c r="L158" s="23"/>
      <c r="M158" s="23">
        <f t="shared" si="84"/>
        <v>0</v>
      </c>
      <c r="N158" s="23">
        <f t="shared" si="85"/>
        <v>0</v>
      </c>
      <c r="O158" s="23" t="str">
        <f t="shared" si="86"/>
        <v>-</v>
      </c>
      <c r="P158" s="23" t="str">
        <f t="shared" si="87"/>
        <v>-</v>
      </c>
      <c r="Q158" s="24" t="s">
        <v>545</v>
      </c>
    </row>
    <row r="159" spans="1:17" s="25" customFormat="1" ht="67.5" hidden="1" customHeight="1" outlineLevel="2">
      <c r="A159" s="167"/>
      <c r="B159" s="45" t="s">
        <v>126</v>
      </c>
      <c r="C159" s="118">
        <f t="shared" si="82"/>
        <v>80</v>
      </c>
      <c r="D159" s="118">
        <v>80</v>
      </c>
      <c r="E159" s="23"/>
      <c r="F159" s="23"/>
      <c r="G159" s="118"/>
      <c r="H159" s="23">
        <f t="shared" si="83"/>
        <v>60.5</v>
      </c>
      <c r="I159" s="23">
        <v>60.5</v>
      </c>
      <c r="J159" s="23"/>
      <c r="K159" s="23"/>
      <c r="L159" s="23"/>
      <c r="M159" s="23">
        <f t="shared" si="84"/>
        <v>75.625</v>
      </c>
      <c r="N159" s="23">
        <f t="shared" si="85"/>
        <v>75.625</v>
      </c>
      <c r="O159" s="23" t="str">
        <f t="shared" si="86"/>
        <v>-</v>
      </c>
      <c r="P159" s="23" t="str">
        <f t="shared" si="87"/>
        <v>-</v>
      </c>
      <c r="Q159" s="24"/>
    </row>
    <row r="160" spans="1:17" s="25" customFormat="1" ht="63.75" hidden="1" outlineLevel="2">
      <c r="A160" s="167"/>
      <c r="B160" s="148" t="s">
        <v>127</v>
      </c>
      <c r="C160" s="118">
        <f t="shared" si="82"/>
        <v>60</v>
      </c>
      <c r="D160" s="118">
        <v>60</v>
      </c>
      <c r="E160" s="23"/>
      <c r="F160" s="23"/>
      <c r="G160" s="118"/>
      <c r="H160" s="23">
        <f t="shared" si="83"/>
        <v>60</v>
      </c>
      <c r="I160" s="23">
        <v>60</v>
      </c>
      <c r="J160" s="23"/>
      <c r="K160" s="23"/>
      <c r="L160" s="23"/>
      <c r="M160" s="23">
        <f t="shared" si="84"/>
        <v>100</v>
      </c>
      <c r="N160" s="23">
        <f t="shared" si="85"/>
        <v>100</v>
      </c>
      <c r="O160" s="23" t="str">
        <f t="shared" si="86"/>
        <v>-</v>
      </c>
      <c r="P160" s="23" t="str">
        <f t="shared" si="87"/>
        <v>-</v>
      </c>
      <c r="Q160" s="24"/>
    </row>
    <row r="161" spans="1:17" s="25" customFormat="1" ht="64.5" hidden="1" customHeight="1" outlineLevel="2">
      <c r="A161" s="70"/>
      <c r="B161" s="45" t="s">
        <v>128</v>
      </c>
      <c r="C161" s="118">
        <f t="shared" si="82"/>
        <v>409</v>
      </c>
      <c r="D161" s="118">
        <v>283.60000000000002</v>
      </c>
      <c r="E161" s="118">
        <v>125.4</v>
      </c>
      <c r="F161" s="23"/>
      <c r="G161" s="118"/>
      <c r="H161" s="23">
        <f t="shared" si="83"/>
        <v>376.07</v>
      </c>
      <c r="I161" s="23">
        <v>250.7</v>
      </c>
      <c r="J161" s="184">
        <v>125.37</v>
      </c>
      <c r="K161" s="23"/>
      <c r="L161" s="23"/>
      <c r="M161" s="23">
        <f t="shared" si="84"/>
        <v>91.948655256723711</v>
      </c>
      <c r="N161" s="23">
        <f t="shared" si="85"/>
        <v>88.399153737658665</v>
      </c>
      <c r="O161" s="23">
        <f t="shared" si="86"/>
        <v>99.976076555023923</v>
      </c>
      <c r="P161" s="23" t="str">
        <f t="shared" si="87"/>
        <v>-</v>
      </c>
      <c r="Q161" s="24" t="s">
        <v>546</v>
      </c>
    </row>
    <row r="162" spans="1:17" s="25" customFormat="1" hidden="1" outlineLevel="2">
      <c r="A162" s="70"/>
      <c r="B162" s="45"/>
      <c r="C162" s="183" t="s">
        <v>129</v>
      </c>
      <c r="D162" s="183" t="s">
        <v>129</v>
      </c>
      <c r="E162" s="23"/>
      <c r="F162" s="23"/>
      <c r="G162" s="118"/>
      <c r="H162" s="183" t="s">
        <v>129</v>
      </c>
      <c r="I162" s="183" t="s">
        <v>129</v>
      </c>
      <c r="J162" s="23"/>
      <c r="K162" s="23"/>
      <c r="L162" s="23"/>
      <c r="M162" s="23" t="str">
        <f t="shared" si="84"/>
        <v>-</v>
      </c>
      <c r="N162" s="23" t="str">
        <f t="shared" si="85"/>
        <v>-</v>
      </c>
      <c r="O162" s="23" t="str">
        <f t="shared" si="86"/>
        <v>-</v>
      </c>
      <c r="P162" s="23" t="str">
        <f t="shared" si="87"/>
        <v>-</v>
      </c>
      <c r="Q162" s="24"/>
    </row>
    <row r="163" spans="1:17" s="25" customFormat="1" ht="60" hidden="1" customHeight="1" outlineLevel="2">
      <c r="A163" s="70"/>
      <c r="B163" s="45" t="s">
        <v>130</v>
      </c>
      <c r="C163" s="118">
        <f t="shared" si="82"/>
        <v>437.4</v>
      </c>
      <c r="D163" s="118">
        <v>312</v>
      </c>
      <c r="E163" s="118">
        <v>125.4</v>
      </c>
      <c r="F163" s="23"/>
      <c r="G163" s="118"/>
      <c r="H163" s="23">
        <f t="shared" si="83"/>
        <v>383.27</v>
      </c>
      <c r="I163" s="23">
        <v>257.89999999999998</v>
      </c>
      <c r="J163" s="184">
        <v>125.37</v>
      </c>
      <c r="K163" s="23"/>
      <c r="L163" s="23"/>
      <c r="M163" s="23">
        <f t="shared" si="84"/>
        <v>87.624599908550522</v>
      </c>
      <c r="N163" s="23">
        <f t="shared" si="85"/>
        <v>82.660256410256409</v>
      </c>
      <c r="O163" s="23">
        <f t="shared" si="86"/>
        <v>99.976076555023923</v>
      </c>
      <c r="P163" s="23" t="str">
        <f t="shared" si="87"/>
        <v>-</v>
      </c>
      <c r="Q163" s="24"/>
    </row>
    <row r="164" spans="1:17" s="25" customFormat="1" hidden="1" outlineLevel="2">
      <c r="A164" s="70"/>
      <c r="B164" s="45"/>
      <c r="C164" s="183" t="s">
        <v>129</v>
      </c>
      <c r="D164" s="183" t="s">
        <v>129</v>
      </c>
      <c r="E164" s="23"/>
      <c r="F164" s="23"/>
      <c r="G164" s="118"/>
      <c r="H164" s="183" t="s">
        <v>129</v>
      </c>
      <c r="I164" s="183" t="s">
        <v>129</v>
      </c>
      <c r="J164" s="23"/>
      <c r="K164" s="23"/>
      <c r="L164" s="23"/>
      <c r="M164" s="23" t="str">
        <f t="shared" si="84"/>
        <v>-</v>
      </c>
      <c r="N164" s="23" t="str">
        <f t="shared" si="85"/>
        <v>-</v>
      </c>
      <c r="O164" s="23" t="str">
        <f t="shared" si="86"/>
        <v>-</v>
      </c>
      <c r="P164" s="23" t="str">
        <f t="shared" si="87"/>
        <v>-</v>
      </c>
      <c r="Q164" s="24"/>
    </row>
    <row r="165" spans="1:17" s="25" customFormat="1" ht="38.25" hidden="1" outlineLevel="2">
      <c r="A165" s="70"/>
      <c r="B165" s="45" t="s">
        <v>131</v>
      </c>
      <c r="C165" s="118">
        <f t="shared" si="82"/>
        <v>70</v>
      </c>
      <c r="D165" s="118">
        <v>70</v>
      </c>
      <c r="E165" s="23"/>
      <c r="F165" s="23"/>
      <c r="G165" s="118"/>
      <c r="H165" s="23">
        <f t="shared" si="83"/>
        <v>0</v>
      </c>
      <c r="I165" s="23">
        <v>0</v>
      </c>
      <c r="J165" s="23"/>
      <c r="K165" s="23"/>
      <c r="L165" s="23"/>
      <c r="M165" s="23">
        <f t="shared" si="84"/>
        <v>0</v>
      </c>
      <c r="N165" s="23">
        <f t="shared" si="85"/>
        <v>0</v>
      </c>
      <c r="O165" s="23" t="str">
        <f t="shared" si="86"/>
        <v>-</v>
      </c>
      <c r="P165" s="23" t="str">
        <f t="shared" si="87"/>
        <v>-</v>
      </c>
      <c r="Q165" s="24" t="s">
        <v>285</v>
      </c>
    </row>
    <row r="166" spans="1:17" s="25" customFormat="1" ht="51" hidden="1" outlineLevel="2">
      <c r="A166" s="167"/>
      <c r="B166" s="148" t="s">
        <v>132</v>
      </c>
      <c r="C166" s="118">
        <f t="shared" si="82"/>
        <v>100</v>
      </c>
      <c r="D166" s="118">
        <v>100</v>
      </c>
      <c r="E166" s="23"/>
      <c r="F166" s="23"/>
      <c r="G166" s="118"/>
      <c r="H166" s="23">
        <f t="shared" si="83"/>
        <v>79.599999999999994</v>
      </c>
      <c r="I166" s="23">
        <v>79.599999999999994</v>
      </c>
      <c r="J166" s="23"/>
      <c r="K166" s="23"/>
      <c r="L166" s="23"/>
      <c r="M166" s="23">
        <f t="shared" si="84"/>
        <v>79.599999999999994</v>
      </c>
      <c r="N166" s="23">
        <f t="shared" si="85"/>
        <v>79.599999999999994</v>
      </c>
      <c r="O166" s="23" t="str">
        <f t="shared" si="86"/>
        <v>-</v>
      </c>
      <c r="P166" s="23" t="str">
        <f t="shared" si="87"/>
        <v>-</v>
      </c>
      <c r="Q166" s="24"/>
    </row>
    <row r="167" spans="1:17" s="25" customFormat="1" ht="38.25" hidden="1" outlineLevel="2">
      <c r="A167" s="70"/>
      <c r="B167" s="148" t="s">
        <v>147</v>
      </c>
      <c r="C167" s="118">
        <f t="shared" si="82"/>
        <v>210</v>
      </c>
      <c r="D167" s="118">
        <f>SUM(D168:D170)</f>
        <v>210</v>
      </c>
      <c r="E167" s="118">
        <f t="shared" ref="E167:G167" si="89">SUM(E168:E170)</f>
        <v>0</v>
      </c>
      <c r="F167" s="118">
        <f t="shared" si="89"/>
        <v>0</v>
      </c>
      <c r="G167" s="118">
        <f t="shared" si="89"/>
        <v>0</v>
      </c>
      <c r="H167" s="23">
        <f t="shared" si="83"/>
        <v>100</v>
      </c>
      <c r="I167" s="118">
        <f t="shared" ref="I167" si="90">SUM(I168:I170)</f>
        <v>100</v>
      </c>
      <c r="J167" s="118">
        <f t="shared" ref="J167" si="91">SUM(J168:J170)</f>
        <v>0</v>
      </c>
      <c r="K167" s="118">
        <f t="shared" ref="K167" si="92">SUM(K168:K170)</f>
        <v>0</v>
      </c>
      <c r="L167" s="118">
        <f t="shared" ref="L167" si="93">SUM(L168:L170)</f>
        <v>0</v>
      </c>
      <c r="M167" s="118">
        <f t="shared" si="84"/>
        <v>47.619047619047613</v>
      </c>
      <c r="N167" s="118">
        <f t="shared" si="85"/>
        <v>47.619047619047613</v>
      </c>
      <c r="O167" s="118" t="str">
        <f t="shared" si="86"/>
        <v>-</v>
      </c>
      <c r="P167" s="118" t="str">
        <f t="shared" si="87"/>
        <v>-</v>
      </c>
      <c r="Q167" s="24"/>
    </row>
    <row r="168" spans="1:17" s="25" customFormat="1" ht="30" hidden="1" outlineLevel="3">
      <c r="A168" s="70"/>
      <c r="B168" s="165" t="s">
        <v>133</v>
      </c>
      <c r="C168" s="118">
        <f t="shared" si="82"/>
        <v>110</v>
      </c>
      <c r="D168" s="118">
        <v>110</v>
      </c>
      <c r="E168" s="23"/>
      <c r="F168" s="23"/>
      <c r="G168" s="118"/>
      <c r="H168" s="23">
        <f t="shared" si="83"/>
        <v>0</v>
      </c>
      <c r="I168" s="23">
        <v>0</v>
      </c>
      <c r="J168" s="23"/>
      <c r="K168" s="23"/>
      <c r="L168" s="23"/>
      <c r="M168" s="23">
        <f t="shared" si="84"/>
        <v>0</v>
      </c>
      <c r="N168" s="23">
        <f t="shared" si="85"/>
        <v>0</v>
      </c>
      <c r="O168" s="23" t="str">
        <f t="shared" si="86"/>
        <v>-</v>
      </c>
      <c r="P168" s="23" t="str">
        <f t="shared" si="87"/>
        <v>-</v>
      </c>
      <c r="Q168" s="24" t="s">
        <v>547</v>
      </c>
    </row>
    <row r="169" spans="1:17" s="25" customFormat="1" hidden="1" outlineLevel="3">
      <c r="A169" s="70"/>
      <c r="B169" s="165" t="s">
        <v>134</v>
      </c>
      <c r="C169" s="118">
        <f t="shared" si="82"/>
        <v>50</v>
      </c>
      <c r="D169" s="118">
        <v>50</v>
      </c>
      <c r="E169" s="23"/>
      <c r="F169" s="23"/>
      <c r="G169" s="118"/>
      <c r="H169" s="23">
        <f t="shared" si="83"/>
        <v>50</v>
      </c>
      <c r="I169" s="23">
        <v>50</v>
      </c>
      <c r="J169" s="23"/>
      <c r="K169" s="23"/>
      <c r="L169" s="23"/>
      <c r="M169" s="23">
        <f t="shared" si="84"/>
        <v>100</v>
      </c>
      <c r="N169" s="23">
        <f t="shared" si="85"/>
        <v>100</v>
      </c>
      <c r="O169" s="23" t="str">
        <f t="shared" si="86"/>
        <v>-</v>
      </c>
      <c r="P169" s="23" t="str">
        <f t="shared" si="87"/>
        <v>-</v>
      </c>
      <c r="Q169" s="24"/>
    </row>
    <row r="170" spans="1:17" s="25" customFormat="1" hidden="1" outlineLevel="3">
      <c r="A170" s="70"/>
      <c r="B170" s="165" t="s">
        <v>111</v>
      </c>
      <c r="C170" s="118">
        <f t="shared" si="82"/>
        <v>50</v>
      </c>
      <c r="D170" s="118">
        <v>50</v>
      </c>
      <c r="E170" s="23"/>
      <c r="F170" s="23"/>
      <c r="G170" s="118"/>
      <c r="H170" s="23">
        <f t="shared" si="83"/>
        <v>50</v>
      </c>
      <c r="I170" s="23">
        <v>50</v>
      </c>
      <c r="J170" s="23"/>
      <c r="K170" s="23"/>
      <c r="L170" s="23"/>
      <c r="M170" s="23">
        <f t="shared" si="84"/>
        <v>100</v>
      </c>
      <c r="N170" s="23">
        <f t="shared" si="85"/>
        <v>100</v>
      </c>
      <c r="O170" s="23" t="str">
        <f t="shared" si="86"/>
        <v>-</v>
      </c>
      <c r="P170" s="23" t="str">
        <f t="shared" si="87"/>
        <v>-</v>
      </c>
      <c r="Q170" s="24"/>
    </row>
    <row r="171" spans="1:17" s="25" customFormat="1" ht="51" hidden="1" outlineLevel="2">
      <c r="A171" s="70"/>
      <c r="B171" s="45" t="s">
        <v>135</v>
      </c>
      <c r="C171" s="118">
        <f t="shared" si="82"/>
        <v>80</v>
      </c>
      <c r="D171" s="118">
        <v>80</v>
      </c>
      <c r="E171" s="23"/>
      <c r="F171" s="23"/>
      <c r="G171" s="118"/>
      <c r="H171" s="23">
        <f t="shared" si="83"/>
        <v>65.099999999999994</v>
      </c>
      <c r="I171" s="23">
        <v>65.099999999999994</v>
      </c>
      <c r="J171" s="23"/>
      <c r="K171" s="23"/>
      <c r="L171" s="23"/>
      <c r="M171" s="23">
        <f t="shared" si="84"/>
        <v>81.375</v>
      </c>
      <c r="N171" s="23">
        <f t="shared" si="85"/>
        <v>81.375</v>
      </c>
      <c r="O171" s="23" t="str">
        <f t="shared" si="86"/>
        <v>-</v>
      </c>
      <c r="P171" s="23" t="str">
        <f t="shared" si="87"/>
        <v>-</v>
      </c>
      <c r="Q171" s="24"/>
    </row>
    <row r="172" spans="1:17" s="25" customFormat="1" ht="45" hidden="1" outlineLevel="2">
      <c r="A172" s="70"/>
      <c r="B172" s="45" t="s">
        <v>136</v>
      </c>
      <c r="C172" s="118">
        <f t="shared" si="82"/>
        <v>56316</v>
      </c>
      <c r="D172" s="118">
        <v>5316</v>
      </c>
      <c r="E172" s="118">
        <v>51000</v>
      </c>
      <c r="F172" s="23"/>
      <c r="G172" s="118"/>
      <c r="H172" s="23">
        <f t="shared" si="83"/>
        <v>12366</v>
      </c>
      <c r="I172" s="23">
        <v>618.29999999999995</v>
      </c>
      <c r="J172" s="23">
        <v>11747.7</v>
      </c>
      <c r="K172" s="23"/>
      <c r="L172" s="23"/>
      <c r="M172" s="23">
        <f t="shared" si="84"/>
        <v>21.958235670147026</v>
      </c>
      <c r="N172" s="23">
        <f t="shared" si="85"/>
        <v>11.630925507900676</v>
      </c>
      <c r="O172" s="23">
        <f t="shared" si="86"/>
        <v>23.034705882352942</v>
      </c>
      <c r="P172" s="23" t="str">
        <f t="shared" si="87"/>
        <v>-</v>
      </c>
      <c r="Q172" s="68" t="s">
        <v>579</v>
      </c>
    </row>
    <row r="173" spans="1:17" s="151" customFormat="1" ht="25.5" outlineLevel="1" collapsed="1">
      <c r="A173" s="150"/>
      <c r="B173" s="150" t="s">
        <v>287</v>
      </c>
      <c r="C173" s="44">
        <f>SUM(D173:G173)</f>
        <v>12470.5</v>
      </c>
      <c r="D173" s="44">
        <f>D174</f>
        <v>12470.5</v>
      </c>
      <c r="E173" s="44">
        <f t="shared" ref="E173:F173" si="94">E174</f>
        <v>0</v>
      </c>
      <c r="F173" s="44">
        <f t="shared" si="94"/>
        <v>0</v>
      </c>
      <c r="G173" s="44">
        <f>G174</f>
        <v>0</v>
      </c>
      <c r="H173" s="44">
        <f t="shared" si="83"/>
        <v>7336.5</v>
      </c>
      <c r="I173" s="44">
        <f>I174</f>
        <v>7336.5</v>
      </c>
      <c r="J173" s="44">
        <f t="shared" ref="J173:L173" si="95">J174</f>
        <v>0</v>
      </c>
      <c r="K173" s="44">
        <f t="shared" si="95"/>
        <v>0</v>
      </c>
      <c r="L173" s="44">
        <f t="shared" si="95"/>
        <v>0</v>
      </c>
      <c r="M173" s="44">
        <f t="shared" si="84"/>
        <v>58.830840784250839</v>
      </c>
      <c r="N173" s="44">
        <f t="shared" si="85"/>
        <v>58.830840784250839</v>
      </c>
      <c r="O173" s="44" t="str">
        <f t="shared" si="86"/>
        <v>-</v>
      </c>
      <c r="P173" s="44" t="str">
        <f t="shared" si="87"/>
        <v>-</v>
      </c>
      <c r="Q173" s="24"/>
    </row>
    <row r="174" spans="1:17" s="25" customFormat="1" ht="25.5" hidden="1" outlineLevel="2">
      <c r="A174" s="167"/>
      <c r="B174" s="45" t="s">
        <v>137</v>
      </c>
      <c r="C174" s="118">
        <f t="shared" si="82"/>
        <v>12470.5</v>
      </c>
      <c r="D174" s="118">
        <v>12470.5</v>
      </c>
      <c r="E174" s="23"/>
      <c r="F174" s="23"/>
      <c r="G174" s="118"/>
      <c r="H174" s="23">
        <f t="shared" si="83"/>
        <v>7336.5</v>
      </c>
      <c r="I174" s="23">
        <v>7336.5</v>
      </c>
      <c r="J174" s="23"/>
      <c r="K174" s="23"/>
      <c r="L174" s="23"/>
      <c r="M174" s="23">
        <f t="shared" si="84"/>
        <v>58.830840784250839</v>
      </c>
      <c r="N174" s="23">
        <f t="shared" si="85"/>
        <v>58.830840784250839</v>
      </c>
      <c r="O174" s="23" t="str">
        <f t="shared" si="86"/>
        <v>-</v>
      </c>
      <c r="P174" s="23" t="str">
        <f t="shared" si="87"/>
        <v>-</v>
      </c>
      <c r="Q174" s="24" t="s">
        <v>535</v>
      </c>
    </row>
    <row r="175" spans="1:17" s="25" customFormat="1" ht="59.25" customHeight="1" outlineLevel="1" collapsed="1">
      <c r="A175" s="150"/>
      <c r="B175" s="150" t="s">
        <v>138</v>
      </c>
      <c r="C175" s="44">
        <f>SUM(C176:C177)</f>
        <v>245</v>
      </c>
      <c r="D175" s="44">
        <f>SUM(D176:D177)</f>
        <v>245</v>
      </c>
      <c r="E175" s="44">
        <f t="shared" ref="E175:G175" si="96">SUM(E176:E177)</f>
        <v>0</v>
      </c>
      <c r="F175" s="44">
        <f t="shared" si="96"/>
        <v>0</v>
      </c>
      <c r="G175" s="44">
        <f t="shared" si="96"/>
        <v>0</v>
      </c>
      <c r="H175" s="44">
        <f t="shared" si="83"/>
        <v>148.9</v>
      </c>
      <c r="I175" s="44">
        <f t="shared" ref="I175:L175" si="97">SUM(I176:I177)</f>
        <v>148.9</v>
      </c>
      <c r="J175" s="44">
        <f t="shared" si="97"/>
        <v>0</v>
      </c>
      <c r="K175" s="44">
        <f t="shared" si="97"/>
        <v>0</v>
      </c>
      <c r="L175" s="44">
        <f t="shared" si="97"/>
        <v>0</v>
      </c>
      <c r="M175" s="44">
        <f t="shared" si="84"/>
        <v>60.775510204081641</v>
      </c>
      <c r="N175" s="44">
        <f t="shared" si="85"/>
        <v>60.775510204081641</v>
      </c>
      <c r="O175" s="44" t="str">
        <f t="shared" si="86"/>
        <v>-</v>
      </c>
      <c r="P175" s="44" t="str">
        <f t="shared" si="87"/>
        <v>-</v>
      </c>
      <c r="Q175" s="24"/>
    </row>
    <row r="176" spans="1:17" s="25" customFormat="1" ht="44.25" hidden="1" customHeight="1" outlineLevel="2">
      <c r="A176" s="167"/>
      <c r="B176" s="45" t="s">
        <v>139</v>
      </c>
      <c r="C176" s="118">
        <f t="shared" si="82"/>
        <v>95</v>
      </c>
      <c r="D176" s="118">
        <v>95</v>
      </c>
      <c r="E176" s="23"/>
      <c r="F176" s="23"/>
      <c r="G176" s="118"/>
      <c r="H176" s="23">
        <f t="shared" si="83"/>
        <v>95</v>
      </c>
      <c r="I176" s="23">
        <v>95</v>
      </c>
      <c r="J176" s="23"/>
      <c r="K176" s="23"/>
      <c r="L176" s="23"/>
      <c r="M176" s="23">
        <f t="shared" si="84"/>
        <v>100</v>
      </c>
      <c r="N176" s="23">
        <f t="shared" si="85"/>
        <v>100</v>
      </c>
      <c r="O176" s="23" t="str">
        <f t="shared" si="86"/>
        <v>-</v>
      </c>
      <c r="P176" s="23" t="str">
        <f t="shared" si="87"/>
        <v>-</v>
      </c>
      <c r="Q176" s="24"/>
    </row>
    <row r="177" spans="1:17" s="25" customFormat="1" ht="68.25" hidden="1" customHeight="1" outlineLevel="2">
      <c r="A177" s="168"/>
      <c r="B177" s="45" t="s">
        <v>140</v>
      </c>
      <c r="C177" s="118">
        <f t="shared" si="82"/>
        <v>150</v>
      </c>
      <c r="D177" s="118">
        <v>150</v>
      </c>
      <c r="E177" s="23"/>
      <c r="F177" s="23"/>
      <c r="G177" s="118"/>
      <c r="H177" s="23">
        <f t="shared" si="83"/>
        <v>53.9</v>
      </c>
      <c r="I177" s="23">
        <v>53.9</v>
      </c>
      <c r="J177" s="23"/>
      <c r="K177" s="23"/>
      <c r="L177" s="23"/>
      <c r="M177" s="23">
        <f t="shared" si="84"/>
        <v>35.933333333333337</v>
      </c>
      <c r="N177" s="23">
        <f t="shared" si="85"/>
        <v>35.933333333333337</v>
      </c>
      <c r="O177" s="23" t="str">
        <f t="shared" si="86"/>
        <v>-</v>
      </c>
      <c r="P177" s="23" t="str">
        <f t="shared" si="87"/>
        <v>-</v>
      </c>
      <c r="Q177" s="24" t="s">
        <v>548</v>
      </c>
    </row>
    <row r="178" spans="1:17" s="8" customFormat="1" ht="27">
      <c r="A178" s="50">
        <v>7</v>
      </c>
      <c r="B178" s="134" t="s">
        <v>149</v>
      </c>
      <c r="C178" s="10">
        <f>SUM(D178:G178)</f>
        <v>770</v>
      </c>
      <c r="D178" s="10">
        <f>SUM(D179:D180)</f>
        <v>770</v>
      </c>
      <c r="E178" s="10">
        <f t="shared" ref="E178:G178" si="98">SUM(E179:E180)</f>
        <v>0</v>
      </c>
      <c r="F178" s="10">
        <f t="shared" si="98"/>
        <v>0</v>
      </c>
      <c r="G178" s="10">
        <f t="shared" si="98"/>
        <v>0</v>
      </c>
      <c r="H178" s="10">
        <f>SUM(I178:L178)</f>
        <v>0</v>
      </c>
      <c r="I178" s="10">
        <f>SUM(I179:I180)</f>
        <v>0</v>
      </c>
      <c r="J178" s="10">
        <f t="shared" ref="J178" si="99">SUM(J179:J180)</f>
        <v>0</v>
      </c>
      <c r="K178" s="10">
        <f t="shared" ref="K178" si="100">SUM(K179:K180)</f>
        <v>0</v>
      </c>
      <c r="L178" s="10">
        <f t="shared" ref="L178" si="101">SUM(L179:L180)</f>
        <v>0</v>
      </c>
      <c r="M178" s="10">
        <f t="shared" si="84"/>
        <v>0</v>
      </c>
      <c r="N178" s="10">
        <f t="shared" si="85"/>
        <v>0</v>
      </c>
      <c r="O178" s="10" t="str">
        <f t="shared" si="86"/>
        <v>-</v>
      </c>
      <c r="P178" s="10" t="str">
        <f t="shared" si="87"/>
        <v>-</v>
      </c>
      <c r="Q178" s="63"/>
    </row>
    <row r="179" spans="1:17" ht="38.25" outlineLevel="2">
      <c r="A179" s="125"/>
      <c r="B179" s="148" t="s">
        <v>150</v>
      </c>
      <c r="C179" s="23">
        <f>SUM(D179:G179)</f>
        <v>510</v>
      </c>
      <c r="D179" s="23">
        <v>510</v>
      </c>
      <c r="E179" s="23"/>
      <c r="F179" s="23"/>
      <c r="G179" s="23"/>
      <c r="H179" s="23">
        <f>SUM(I179:L179)</f>
        <v>0</v>
      </c>
      <c r="I179" s="23">
        <v>0</v>
      </c>
      <c r="J179" s="23"/>
      <c r="K179" s="23"/>
      <c r="L179" s="23"/>
      <c r="M179" s="23">
        <f t="shared" si="84"/>
        <v>0</v>
      </c>
      <c r="N179" s="23">
        <f t="shared" si="85"/>
        <v>0</v>
      </c>
      <c r="O179" s="23" t="str">
        <f t="shared" si="86"/>
        <v>-</v>
      </c>
      <c r="P179" s="23" t="str">
        <f t="shared" si="87"/>
        <v>-</v>
      </c>
      <c r="Q179" s="24" t="s">
        <v>305</v>
      </c>
    </row>
    <row r="180" spans="1:17" ht="30" outlineLevel="2">
      <c r="A180" s="125"/>
      <c r="B180" s="148" t="s">
        <v>148</v>
      </c>
      <c r="C180" s="23">
        <f>SUM(D180:G180)</f>
        <v>260</v>
      </c>
      <c r="D180" s="23">
        <v>260</v>
      </c>
      <c r="E180" s="23"/>
      <c r="F180" s="23"/>
      <c r="G180" s="23"/>
      <c r="H180" s="23">
        <f>SUM(I180:L180)</f>
        <v>0</v>
      </c>
      <c r="I180" s="23">
        <v>0</v>
      </c>
      <c r="J180" s="23"/>
      <c r="K180" s="23"/>
      <c r="L180" s="23"/>
      <c r="M180" s="23">
        <f t="shared" si="84"/>
        <v>0</v>
      </c>
      <c r="N180" s="23">
        <f t="shared" si="85"/>
        <v>0</v>
      </c>
      <c r="O180" s="23" t="str">
        <f t="shared" si="86"/>
        <v>-</v>
      </c>
      <c r="P180" s="23" t="str">
        <f t="shared" si="87"/>
        <v>-</v>
      </c>
      <c r="Q180" s="24" t="s">
        <v>306</v>
      </c>
    </row>
    <row r="181" spans="1:17" s="64" customFormat="1" ht="27">
      <c r="A181" s="50">
        <v>8</v>
      </c>
      <c r="B181" s="134" t="s">
        <v>159</v>
      </c>
      <c r="C181" s="10">
        <f>SUM(D181:G181)</f>
        <v>36299.699999999997</v>
      </c>
      <c r="D181" s="10">
        <f>D182+D185+D186+D187+D188+D189+D194+D199</f>
        <v>7438</v>
      </c>
      <c r="E181" s="10">
        <f t="shared" ref="E181:G181" si="102">E182+E185+E186+E187+E188+E189+E194+E199</f>
        <v>28861.7</v>
      </c>
      <c r="F181" s="10">
        <f t="shared" si="102"/>
        <v>0</v>
      </c>
      <c r="G181" s="10">
        <f t="shared" si="102"/>
        <v>0</v>
      </c>
      <c r="H181" s="10">
        <f>SUM(I181:L181)</f>
        <v>22666.457999999999</v>
      </c>
      <c r="I181" s="10">
        <f>I182+I185+I186+I187+I188+I189+I194+I199</f>
        <v>6268.96</v>
      </c>
      <c r="J181" s="10">
        <f t="shared" ref="J181" si="103">J182+J185+J186+J187+J188+J189+J194+J199</f>
        <v>16397.498</v>
      </c>
      <c r="K181" s="10">
        <f t="shared" ref="K181" si="104">K182+K185+K186+K187+K188+K189+K194+K199</f>
        <v>0</v>
      </c>
      <c r="L181" s="10">
        <f t="shared" ref="L181" si="105">L182+L185+L186+L187+L188+L189+L194+L199</f>
        <v>0</v>
      </c>
      <c r="M181" s="10">
        <f t="shared" si="84"/>
        <v>62.442549111976135</v>
      </c>
      <c r="N181" s="10">
        <f t="shared" si="85"/>
        <v>84.282871739714977</v>
      </c>
      <c r="O181" s="10">
        <f t="shared" si="86"/>
        <v>56.814040752970193</v>
      </c>
      <c r="P181" s="10" t="str">
        <f t="shared" si="87"/>
        <v>-</v>
      </c>
      <c r="Q181" s="63"/>
    </row>
    <row r="182" spans="1:17" s="25" customFormat="1" ht="27" outlineLevel="2">
      <c r="A182" s="137"/>
      <c r="B182" s="132" t="s">
        <v>151</v>
      </c>
      <c r="C182" s="23">
        <f>SUM(D182:G182)</f>
        <v>23354.7</v>
      </c>
      <c r="D182" s="23"/>
      <c r="E182" s="23">
        <f>E183+E184</f>
        <v>23354.7</v>
      </c>
      <c r="F182" s="23"/>
      <c r="G182" s="23"/>
      <c r="H182" s="23">
        <f>SUM(I182:L182)</f>
        <v>14638.4</v>
      </c>
      <c r="I182" s="23"/>
      <c r="J182" s="23">
        <f>J183+J184</f>
        <v>14638.4</v>
      </c>
      <c r="K182" s="23"/>
      <c r="L182" s="23"/>
      <c r="M182" s="23">
        <f t="shared" si="84"/>
        <v>62.678604306627783</v>
      </c>
      <c r="N182" s="23" t="str">
        <f t="shared" si="85"/>
        <v>-</v>
      </c>
      <c r="O182" s="23">
        <f t="shared" si="86"/>
        <v>62.678604306627783</v>
      </c>
      <c r="P182" s="23" t="str">
        <f t="shared" si="87"/>
        <v>-</v>
      </c>
      <c r="Q182" s="24"/>
    </row>
    <row r="183" spans="1:17" s="25" customFormat="1" ht="51" outlineLevel="3">
      <c r="A183" s="135"/>
      <c r="B183" s="136" t="s">
        <v>152</v>
      </c>
      <c r="C183" s="23">
        <f t="shared" ref="C183:C199" si="106">SUM(D183:G183)</f>
        <v>21704.3</v>
      </c>
      <c r="D183" s="23"/>
      <c r="E183" s="23">
        <v>21704.3</v>
      </c>
      <c r="F183" s="23"/>
      <c r="G183" s="23"/>
      <c r="H183" s="23">
        <f t="shared" ref="H183:H199" si="107">SUM(I183:L183)</f>
        <v>13631</v>
      </c>
      <c r="I183" s="23"/>
      <c r="J183" s="23">
        <v>13631</v>
      </c>
      <c r="K183" s="23"/>
      <c r="L183" s="23"/>
      <c r="M183" s="23">
        <f t="shared" si="84"/>
        <v>62.803223324410375</v>
      </c>
      <c r="N183" s="23" t="str">
        <f t="shared" si="85"/>
        <v>-</v>
      </c>
      <c r="O183" s="23">
        <f t="shared" si="86"/>
        <v>62.803223324410375</v>
      </c>
      <c r="P183" s="23" t="str">
        <f t="shared" si="87"/>
        <v>-</v>
      </c>
      <c r="Q183" s="24" t="s">
        <v>457</v>
      </c>
    </row>
    <row r="184" spans="1:17" s="25" customFormat="1" ht="51" outlineLevel="3">
      <c r="A184" s="135"/>
      <c r="B184" s="136" t="s">
        <v>153</v>
      </c>
      <c r="C184" s="23">
        <f t="shared" si="106"/>
        <v>1650.4</v>
      </c>
      <c r="D184" s="23"/>
      <c r="E184" s="23">
        <v>1650.4</v>
      </c>
      <c r="F184" s="23"/>
      <c r="G184" s="23"/>
      <c r="H184" s="23">
        <f t="shared" si="107"/>
        <v>1007.4</v>
      </c>
      <c r="I184" s="23"/>
      <c r="J184" s="23">
        <v>1007.4</v>
      </c>
      <c r="K184" s="23"/>
      <c r="L184" s="23"/>
      <c r="M184" s="23">
        <f t="shared" si="84"/>
        <v>61.039747939893353</v>
      </c>
      <c r="N184" s="23" t="str">
        <f t="shared" si="85"/>
        <v>-</v>
      </c>
      <c r="O184" s="23">
        <f t="shared" si="86"/>
        <v>61.039747939893353</v>
      </c>
      <c r="P184" s="23" t="str">
        <f t="shared" si="87"/>
        <v>-</v>
      </c>
      <c r="Q184" s="24" t="s">
        <v>458</v>
      </c>
    </row>
    <row r="185" spans="1:17" s="25" customFormat="1" ht="30" outlineLevel="2">
      <c r="A185" s="132"/>
      <c r="B185" s="132" t="s">
        <v>160</v>
      </c>
      <c r="C185" s="23">
        <f t="shared" si="106"/>
        <v>4.5999999999999996</v>
      </c>
      <c r="D185" s="23"/>
      <c r="E185" s="23">
        <v>4.5999999999999996</v>
      </c>
      <c r="F185" s="23"/>
      <c r="G185" s="23"/>
      <c r="H185" s="23">
        <f t="shared" si="107"/>
        <v>0</v>
      </c>
      <c r="I185" s="23"/>
      <c r="J185" s="23">
        <v>0</v>
      </c>
      <c r="K185" s="23"/>
      <c r="L185" s="23"/>
      <c r="M185" s="23">
        <f t="shared" si="84"/>
        <v>0</v>
      </c>
      <c r="N185" s="23" t="str">
        <f t="shared" si="85"/>
        <v>-</v>
      </c>
      <c r="O185" s="23">
        <f t="shared" si="86"/>
        <v>0</v>
      </c>
      <c r="P185" s="23" t="str">
        <f t="shared" si="87"/>
        <v>-</v>
      </c>
      <c r="Q185" s="24" t="s">
        <v>459</v>
      </c>
    </row>
    <row r="186" spans="1:17" s="25" customFormat="1" ht="60" outlineLevel="2">
      <c r="A186" s="132"/>
      <c r="B186" s="132" t="s">
        <v>161</v>
      </c>
      <c r="C186" s="23">
        <f t="shared" si="106"/>
        <v>3752.4</v>
      </c>
      <c r="D186" s="23"/>
      <c r="E186" s="23">
        <v>3752.4</v>
      </c>
      <c r="F186" s="23"/>
      <c r="G186" s="23"/>
      <c r="H186" s="23">
        <f t="shared" si="107"/>
        <v>1450.52</v>
      </c>
      <c r="I186" s="23"/>
      <c r="J186" s="23">
        <v>1450.52</v>
      </c>
      <c r="K186" s="23"/>
      <c r="L186" s="23"/>
      <c r="M186" s="23">
        <f t="shared" si="84"/>
        <v>38.655793625413068</v>
      </c>
      <c r="N186" s="23" t="str">
        <f t="shared" si="85"/>
        <v>-</v>
      </c>
      <c r="O186" s="23">
        <f t="shared" si="86"/>
        <v>38.655793625413068</v>
      </c>
      <c r="P186" s="23" t="str">
        <f t="shared" si="87"/>
        <v>-</v>
      </c>
      <c r="Q186" s="24" t="s">
        <v>460</v>
      </c>
    </row>
    <row r="187" spans="1:17" s="25" customFormat="1" ht="60" outlineLevel="2">
      <c r="A187" s="135"/>
      <c r="B187" s="132" t="s">
        <v>154</v>
      </c>
      <c r="C187" s="23">
        <f t="shared" si="106"/>
        <v>875.2</v>
      </c>
      <c r="D187" s="23">
        <v>665</v>
      </c>
      <c r="E187" s="23">
        <v>210.2</v>
      </c>
      <c r="F187" s="23"/>
      <c r="G187" s="23"/>
      <c r="H187" s="23">
        <f t="shared" si="107"/>
        <v>359.53800000000001</v>
      </c>
      <c r="I187" s="23">
        <v>150.96</v>
      </c>
      <c r="J187" s="23">
        <v>208.578</v>
      </c>
      <c r="K187" s="23"/>
      <c r="L187" s="23"/>
      <c r="M187" s="23">
        <f t="shared" si="84"/>
        <v>41.080667276051187</v>
      </c>
      <c r="N187" s="23">
        <f t="shared" si="85"/>
        <v>22.700751879699251</v>
      </c>
      <c r="O187" s="23">
        <f t="shared" si="86"/>
        <v>99.228353948620367</v>
      </c>
      <c r="P187" s="23" t="str">
        <f t="shared" si="87"/>
        <v>-</v>
      </c>
      <c r="Q187" s="24" t="s">
        <v>461</v>
      </c>
    </row>
    <row r="188" spans="1:17" s="25" customFormat="1" ht="75" outlineLevel="2">
      <c r="A188" s="135"/>
      <c r="B188" s="132" t="s">
        <v>462</v>
      </c>
      <c r="C188" s="23">
        <f t="shared" si="106"/>
        <v>739.8</v>
      </c>
      <c r="D188" s="23"/>
      <c r="E188" s="23">
        <v>739.8</v>
      </c>
      <c r="F188" s="23"/>
      <c r="G188" s="23"/>
      <c r="H188" s="23">
        <f t="shared" si="107"/>
        <v>0</v>
      </c>
      <c r="I188" s="23"/>
      <c r="J188" s="23">
        <v>0</v>
      </c>
      <c r="K188" s="23"/>
      <c r="L188" s="23"/>
      <c r="M188" s="23"/>
      <c r="N188" s="23"/>
      <c r="O188" s="23">
        <f t="shared" si="86"/>
        <v>0</v>
      </c>
      <c r="P188" s="23"/>
      <c r="Q188" s="24" t="s">
        <v>463</v>
      </c>
    </row>
    <row r="189" spans="1:17" s="25" customFormat="1" ht="32.25" customHeight="1" outlineLevel="2" collapsed="1">
      <c r="A189" s="132"/>
      <c r="B189" s="132" t="s">
        <v>411</v>
      </c>
      <c r="C189" s="23">
        <f t="shared" si="106"/>
        <v>800</v>
      </c>
      <c r="D189" s="23"/>
      <c r="E189" s="23">
        <f>SUM(E190:E193)</f>
        <v>800</v>
      </c>
      <c r="F189" s="23"/>
      <c r="G189" s="23"/>
      <c r="H189" s="23">
        <f t="shared" si="107"/>
        <v>100</v>
      </c>
      <c r="I189" s="23"/>
      <c r="J189" s="23">
        <f>SUM(J190:J193)</f>
        <v>100</v>
      </c>
      <c r="K189" s="23"/>
      <c r="L189" s="23"/>
      <c r="M189" s="23">
        <f t="shared" si="84"/>
        <v>12.5</v>
      </c>
      <c r="N189" s="23" t="str">
        <f t="shared" si="85"/>
        <v>-</v>
      </c>
      <c r="O189" s="23">
        <f t="shared" si="86"/>
        <v>12.5</v>
      </c>
      <c r="P189" s="23" t="str">
        <f t="shared" si="87"/>
        <v>-</v>
      </c>
      <c r="Q189" s="24" t="s">
        <v>412</v>
      </c>
    </row>
    <row r="190" spans="1:17" s="25" customFormat="1" ht="131.25" hidden="1" customHeight="1" outlineLevel="3">
      <c r="A190" s="135"/>
      <c r="B190" s="138" t="s">
        <v>155</v>
      </c>
      <c r="C190" s="23">
        <f t="shared" si="106"/>
        <v>170</v>
      </c>
      <c r="D190" s="23"/>
      <c r="E190" s="23">
        <v>170</v>
      </c>
      <c r="F190" s="23"/>
      <c r="G190" s="23"/>
      <c r="H190" s="23">
        <f t="shared" si="107"/>
        <v>0</v>
      </c>
      <c r="I190" s="23"/>
      <c r="J190" s="23">
        <v>0</v>
      </c>
      <c r="K190" s="23"/>
      <c r="L190" s="23"/>
      <c r="M190" s="23">
        <f t="shared" si="84"/>
        <v>0</v>
      </c>
      <c r="N190" s="23" t="str">
        <f t="shared" si="85"/>
        <v>-</v>
      </c>
      <c r="O190" s="23">
        <f t="shared" si="86"/>
        <v>0</v>
      </c>
      <c r="P190" s="23" t="str">
        <f t="shared" si="87"/>
        <v>-</v>
      </c>
      <c r="Q190" s="24" t="s">
        <v>464</v>
      </c>
    </row>
    <row r="191" spans="1:17" s="25" customFormat="1" ht="49.5" hidden="1" customHeight="1" outlineLevel="3">
      <c r="A191" s="135"/>
      <c r="B191" s="138" t="s">
        <v>156</v>
      </c>
      <c r="C191" s="23">
        <f t="shared" si="106"/>
        <v>200</v>
      </c>
      <c r="D191" s="23"/>
      <c r="E191" s="23">
        <v>200</v>
      </c>
      <c r="F191" s="23"/>
      <c r="G191" s="23"/>
      <c r="H191" s="23">
        <f t="shared" si="107"/>
        <v>50</v>
      </c>
      <c r="I191" s="23"/>
      <c r="J191" s="23">
        <v>50</v>
      </c>
      <c r="K191" s="23"/>
      <c r="L191" s="23"/>
      <c r="M191" s="23">
        <f t="shared" si="84"/>
        <v>25</v>
      </c>
      <c r="N191" s="23" t="str">
        <f t="shared" si="85"/>
        <v>-</v>
      </c>
      <c r="O191" s="23">
        <f t="shared" si="86"/>
        <v>25</v>
      </c>
      <c r="P191" s="23" t="str">
        <f t="shared" si="87"/>
        <v>-</v>
      </c>
      <c r="Q191" s="24" t="s">
        <v>291</v>
      </c>
    </row>
    <row r="192" spans="1:17" s="25" customFormat="1" ht="114.75" hidden="1" customHeight="1" outlineLevel="3">
      <c r="A192" s="135"/>
      <c r="B192" s="138" t="s">
        <v>157</v>
      </c>
      <c r="C192" s="23">
        <f t="shared" si="106"/>
        <v>400</v>
      </c>
      <c r="D192" s="23"/>
      <c r="E192" s="23">
        <v>400</v>
      </c>
      <c r="F192" s="23"/>
      <c r="G192" s="23"/>
      <c r="H192" s="23">
        <f t="shared" si="107"/>
        <v>50</v>
      </c>
      <c r="I192" s="23"/>
      <c r="J192" s="23">
        <v>50</v>
      </c>
      <c r="K192" s="23"/>
      <c r="L192" s="23"/>
      <c r="M192" s="23">
        <f t="shared" si="84"/>
        <v>12.5</v>
      </c>
      <c r="N192" s="23" t="str">
        <f t="shared" si="85"/>
        <v>-</v>
      </c>
      <c r="O192" s="23">
        <f t="shared" si="86"/>
        <v>12.5</v>
      </c>
      <c r="P192" s="23" t="str">
        <f t="shared" si="87"/>
        <v>-</v>
      </c>
      <c r="Q192" s="24" t="s">
        <v>465</v>
      </c>
    </row>
    <row r="193" spans="1:17" s="25" customFormat="1" ht="80.25" hidden="1" customHeight="1" outlineLevel="3">
      <c r="A193" s="135"/>
      <c r="B193" s="138" t="s">
        <v>158</v>
      </c>
      <c r="C193" s="23">
        <f t="shared" si="106"/>
        <v>30</v>
      </c>
      <c r="D193" s="23"/>
      <c r="E193" s="23">
        <v>30</v>
      </c>
      <c r="F193" s="23"/>
      <c r="G193" s="23"/>
      <c r="H193" s="23">
        <f t="shared" si="107"/>
        <v>0</v>
      </c>
      <c r="I193" s="23"/>
      <c r="J193" s="23">
        <v>0</v>
      </c>
      <c r="K193" s="23"/>
      <c r="L193" s="23"/>
      <c r="M193" s="23">
        <f t="shared" si="84"/>
        <v>0</v>
      </c>
      <c r="N193" s="23" t="str">
        <f t="shared" si="85"/>
        <v>-</v>
      </c>
      <c r="O193" s="23">
        <f t="shared" si="86"/>
        <v>0</v>
      </c>
      <c r="P193" s="23" t="str">
        <f t="shared" si="87"/>
        <v>-</v>
      </c>
      <c r="Q193" s="24" t="s">
        <v>292</v>
      </c>
    </row>
    <row r="194" spans="1:17" s="25" customFormat="1" ht="63.75" customHeight="1" outlineLevel="2" collapsed="1">
      <c r="A194" s="135"/>
      <c r="B194" s="141" t="s">
        <v>415</v>
      </c>
      <c r="C194" s="23">
        <f t="shared" si="106"/>
        <v>6748</v>
      </c>
      <c r="D194" s="23">
        <f>SUM(D195:D198)</f>
        <v>6748</v>
      </c>
      <c r="E194" s="23"/>
      <c r="F194" s="23"/>
      <c r="G194" s="23"/>
      <c r="H194" s="23">
        <f t="shared" si="107"/>
        <v>6118</v>
      </c>
      <c r="I194" s="23">
        <f>SUM(I195:I198)</f>
        <v>6118</v>
      </c>
      <c r="J194" s="23"/>
      <c r="K194" s="23"/>
      <c r="L194" s="23"/>
      <c r="M194" s="23">
        <f t="shared" ref="M194" si="108">IFERROR(H194/C194*100,"-")</f>
        <v>90.663900414937757</v>
      </c>
      <c r="N194" s="23">
        <f t="shared" ref="N194" si="109">IFERROR(I194/D194*100,"-")</f>
        <v>90.663900414937757</v>
      </c>
      <c r="O194" s="23" t="str">
        <f t="shared" ref="O194" si="110">IFERROR(J194/E194*100,"-")</f>
        <v>-</v>
      </c>
      <c r="P194" s="23" t="str">
        <f t="shared" ref="P194" si="111">IFERROR(K194/F194*100,"-")</f>
        <v>-</v>
      </c>
      <c r="Q194" s="24" t="s">
        <v>413</v>
      </c>
    </row>
    <row r="195" spans="1:17" s="25" customFormat="1" ht="78.75" hidden="1" customHeight="1" outlineLevel="3">
      <c r="A195" s="135"/>
      <c r="B195" s="139" t="s">
        <v>162</v>
      </c>
      <c r="C195" s="23">
        <f t="shared" si="106"/>
        <v>500</v>
      </c>
      <c r="D195" s="23">
        <v>500</v>
      </c>
      <c r="E195" s="23"/>
      <c r="F195" s="23"/>
      <c r="G195" s="23"/>
      <c r="H195" s="23">
        <f t="shared" si="107"/>
        <v>350</v>
      </c>
      <c r="I195" s="23">
        <v>350</v>
      </c>
      <c r="J195" s="23"/>
      <c r="K195" s="23"/>
      <c r="L195" s="23"/>
      <c r="M195" s="23">
        <f t="shared" si="84"/>
        <v>70</v>
      </c>
      <c r="N195" s="23">
        <f t="shared" si="85"/>
        <v>70</v>
      </c>
      <c r="O195" s="23" t="str">
        <f t="shared" si="86"/>
        <v>-</v>
      </c>
      <c r="P195" s="23" t="str">
        <f t="shared" si="87"/>
        <v>-</v>
      </c>
      <c r="Q195" s="24" t="s">
        <v>466</v>
      </c>
    </row>
    <row r="196" spans="1:17" s="25" customFormat="1" ht="53.25" hidden="1" customHeight="1" outlineLevel="3">
      <c r="A196" s="135"/>
      <c r="B196" s="139" t="s">
        <v>163</v>
      </c>
      <c r="C196" s="23">
        <f t="shared" si="106"/>
        <v>480</v>
      </c>
      <c r="D196" s="23">
        <v>480</v>
      </c>
      <c r="E196" s="23"/>
      <c r="F196" s="23"/>
      <c r="G196" s="23"/>
      <c r="H196" s="23">
        <f t="shared" si="107"/>
        <v>0</v>
      </c>
      <c r="I196" s="23"/>
      <c r="J196" s="23"/>
      <c r="K196" s="23"/>
      <c r="L196" s="23"/>
      <c r="M196" s="23">
        <f t="shared" si="84"/>
        <v>0</v>
      </c>
      <c r="N196" s="23">
        <f t="shared" si="85"/>
        <v>0</v>
      </c>
      <c r="O196" s="23" t="str">
        <f t="shared" si="86"/>
        <v>-</v>
      </c>
      <c r="P196" s="23" t="str">
        <f t="shared" si="87"/>
        <v>-</v>
      </c>
      <c r="Q196" s="24" t="s">
        <v>292</v>
      </c>
    </row>
    <row r="197" spans="1:17" s="25" customFormat="1" ht="54.75" hidden="1" customHeight="1" outlineLevel="3">
      <c r="A197" s="135"/>
      <c r="B197" s="139" t="s">
        <v>164</v>
      </c>
      <c r="C197" s="23">
        <f t="shared" si="106"/>
        <v>1550</v>
      </c>
      <c r="D197" s="23">
        <v>1550</v>
      </c>
      <c r="E197" s="23"/>
      <c r="F197" s="23"/>
      <c r="G197" s="23"/>
      <c r="H197" s="23">
        <f t="shared" si="107"/>
        <v>1550</v>
      </c>
      <c r="I197" s="23">
        <v>1550</v>
      </c>
      <c r="J197" s="23"/>
      <c r="K197" s="23"/>
      <c r="L197" s="23"/>
      <c r="M197" s="23">
        <f t="shared" si="84"/>
        <v>100</v>
      </c>
      <c r="N197" s="23">
        <f t="shared" si="85"/>
        <v>100</v>
      </c>
      <c r="O197" s="23" t="str">
        <f t="shared" si="86"/>
        <v>-</v>
      </c>
      <c r="P197" s="23" t="str">
        <f t="shared" si="87"/>
        <v>-</v>
      </c>
      <c r="Q197" s="24" t="s">
        <v>293</v>
      </c>
    </row>
    <row r="198" spans="1:17" s="25" customFormat="1" ht="69.75" hidden="1" customHeight="1" outlineLevel="3">
      <c r="A198" s="140"/>
      <c r="B198" s="139" t="s">
        <v>165</v>
      </c>
      <c r="C198" s="23">
        <f t="shared" si="106"/>
        <v>4218</v>
      </c>
      <c r="D198" s="23">
        <v>4218</v>
      </c>
      <c r="E198" s="23"/>
      <c r="F198" s="23"/>
      <c r="G198" s="23"/>
      <c r="H198" s="23">
        <f t="shared" si="107"/>
        <v>4218</v>
      </c>
      <c r="I198" s="23">
        <v>4218</v>
      </c>
      <c r="J198" s="23"/>
      <c r="K198" s="23"/>
      <c r="L198" s="23"/>
      <c r="M198" s="23">
        <f t="shared" si="84"/>
        <v>100</v>
      </c>
      <c r="N198" s="23">
        <f t="shared" si="85"/>
        <v>100</v>
      </c>
      <c r="O198" s="23" t="str">
        <f t="shared" si="86"/>
        <v>-</v>
      </c>
      <c r="P198" s="23" t="str">
        <f t="shared" si="87"/>
        <v>-</v>
      </c>
      <c r="Q198" s="24" t="s">
        <v>294</v>
      </c>
    </row>
    <row r="199" spans="1:17" s="25" customFormat="1" ht="63.75" outlineLevel="2">
      <c r="A199" s="131"/>
      <c r="B199" s="45" t="s">
        <v>295</v>
      </c>
      <c r="C199" s="23">
        <f t="shared" si="106"/>
        <v>25</v>
      </c>
      <c r="D199" s="23">
        <v>25</v>
      </c>
      <c r="E199" s="23"/>
      <c r="F199" s="23"/>
      <c r="G199" s="23"/>
      <c r="H199" s="23">
        <f t="shared" si="107"/>
        <v>0</v>
      </c>
      <c r="I199" s="23"/>
      <c r="J199" s="23"/>
      <c r="K199" s="23"/>
      <c r="L199" s="23"/>
      <c r="M199" s="23">
        <f t="shared" si="84"/>
        <v>0</v>
      </c>
      <c r="N199" s="23">
        <f t="shared" si="85"/>
        <v>0</v>
      </c>
      <c r="O199" s="23" t="str">
        <f t="shared" si="86"/>
        <v>-</v>
      </c>
      <c r="P199" s="23" t="str">
        <f t="shared" si="87"/>
        <v>-</v>
      </c>
      <c r="Q199" s="24" t="s">
        <v>292</v>
      </c>
    </row>
    <row r="200" spans="1:17" s="64" customFormat="1" ht="60.75" customHeight="1">
      <c r="A200" s="50">
        <v>9</v>
      </c>
      <c r="B200" s="134" t="s">
        <v>167</v>
      </c>
      <c r="C200" s="10">
        <f>SUM(D200:G200)</f>
        <v>127714.3</v>
      </c>
      <c r="D200" s="10">
        <f>D201</f>
        <v>120064.3</v>
      </c>
      <c r="E200" s="10">
        <f t="shared" ref="E200:G200" si="112">E201</f>
        <v>0</v>
      </c>
      <c r="F200" s="10">
        <f t="shared" si="112"/>
        <v>7650</v>
      </c>
      <c r="G200" s="10">
        <f t="shared" si="112"/>
        <v>0</v>
      </c>
      <c r="H200" s="10">
        <f>SUM(I200:L200)</f>
        <v>86135.98</v>
      </c>
      <c r="I200" s="10">
        <f>I201</f>
        <v>86135.98</v>
      </c>
      <c r="J200" s="10">
        <f t="shared" ref="J200" si="113">J201</f>
        <v>0</v>
      </c>
      <c r="K200" s="10">
        <f t="shared" ref="K200" si="114">K201</f>
        <v>0</v>
      </c>
      <c r="L200" s="10">
        <f t="shared" ref="L200" si="115">L201</f>
        <v>0</v>
      </c>
      <c r="M200" s="10">
        <f t="shared" si="84"/>
        <v>67.444272097956144</v>
      </c>
      <c r="N200" s="10">
        <f t="shared" si="85"/>
        <v>71.741541823839384</v>
      </c>
      <c r="O200" s="10" t="str">
        <f t="shared" si="86"/>
        <v>-</v>
      </c>
      <c r="P200" s="10">
        <f t="shared" si="87"/>
        <v>0</v>
      </c>
      <c r="Q200" s="63"/>
    </row>
    <row r="201" spans="1:17" s="25" customFormat="1" ht="60" outlineLevel="2">
      <c r="A201" s="70"/>
      <c r="B201" s="71" t="s">
        <v>166</v>
      </c>
      <c r="C201" s="23">
        <f>SUM(D201:G201)</f>
        <v>127714.3</v>
      </c>
      <c r="D201" s="23">
        <v>120064.3</v>
      </c>
      <c r="E201" s="23"/>
      <c r="F201" s="23">
        <v>7650</v>
      </c>
      <c r="G201" s="23"/>
      <c r="H201" s="23"/>
      <c r="I201" s="23">
        <v>86135.98</v>
      </c>
      <c r="J201" s="23"/>
      <c r="K201" s="23"/>
      <c r="L201" s="23"/>
      <c r="M201" s="23">
        <f t="shared" si="84"/>
        <v>0</v>
      </c>
      <c r="N201" s="23">
        <f t="shared" si="85"/>
        <v>71.741541823839384</v>
      </c>
      <c r="O201" s="23" t="str">
        <f t="shared" si="86"/>
        <v>-</v>
      </c>
      <c r="P201" s="23">
        <f t="shared" si="87"/>
        <v>0</v>
      </c>
      <c r="Q201" s="24" t="s">
        <v>494</v>
      </c>
    </row>
    <row r="202" spans="1:17" s="64" customFormat="1" ht="165" collapsed="1">
      <c r="A202" s="50">
        <v>10</v>
      </c>
      <c r="B202" s="134" t="s">
        <v>174</v>
      </c>
      <c r="C202" s="10">
        <f>SUM(D202:G202)</f>
        <v>3272</v>
      </c>
      <c r="D202" s="10">
        <f>SUM(D203:D208)</f>
        <v>100</v>
      </c>
      <c r="E202" s="10">
        <f>SUM(E203:E208)</f>
        <v>3172</v>
      </c>
      <c r="F202" s="10">
        <f>SUM(F203:F208)</f>
        <v>0</v>
      </c>
      <c r="G202" s="10">
        <f>SUM(G203:G208)</f>
        <v>0</v>
      </c>
      <c r="H202" s="10">
        <f>SUM(I202:L202)</f>
        <v>3094.4</v>
      </c>
      <c r="I202" s="10">
        <f>SUM(I203:I208)</f>
        <v>50</v>
      </c>
      <c r="J202" s="10">
        <f>SUM(J203:J208)</f>
        <v>3044.4</v>
      </c>
      <c r="K202" s="10">
        <f>SUM(K203:K208)</f>
        <v>0</v>
      </c>
      <c r="L202" s="10">
        <f>SUM(L203:L208)</f>
        <v>0</v>
      </c>
      <c r="M202" s="10">
        <f t="shared" si="84"/>
        <v>94.572127139364298</v>
      </c>
      <c r="N202" s="10">
        <f t="shared" si="85"/>
        <v>50</v>
      </c>
      <c r="O202" s="10">
        <f t="shared" si="86"/>
        <v>95.977301387137459</v>
      </c>
      <c r="P202" s="10" t="str">
        <f t="shared" si="87"/>
        <v>-</v>
      </c>
      <c r="Q202" s="188" t="s">
        <v>584</v>
      </c>
    </row>
    <row r="203" spans="1:17" s="25" customFormat="1" ht="175.5" hidden="1" outlineLevel="2">
      <c r="A203" s="131"/>
      <c r="B203" s="132" t="s">
        <v>168</v>
      </c>
      <c r="C203" s="133">
        <f>SUM(D203:G203)</f>
        <v>2544.4</v>
      </c>
      <c r="D203" s="133"/>
      <c r="E203" s="133">
        <v>2544.4</v>
      </c>
      <c r="F203" s="133"/>
      <c r="G203" s="133"/>
      <c r="H203" s="133">
        <f>SUM(I203:L203)</f>
        <v>2544.4</v>
      </c>
      <c r="I203" s="23"/>
      <c r="J203" s="23">
        <v>2544.4</v>
      </c>
      <c r="K203" s="23"/>
      <c r="L203" s="23"/>
      <c r="M203" s="23">
        <f t="shared" si="84"/>
        <v>100</v>
      </c>
      <c r="N203" s="23" t="str">
        <f t="shared" si="85"/>
        <v>-</v>
      </c>
      <c r="O203" s="23">
        <f t="shared" si="86"/>
        <v>100</v>
      </c>
      <c r="P203" s="23" t="str">
        <f t="shared" si="87"/>
        <v>-</v>
      </c>
      <c r="Q203" s="24"/>
    </row>
    <row r="204" spans="1:17" s="25" customFormat="1" ht="40.5" hidden="1" outlineLevel="2">
      <c r="A204" s="132"/>
      <c r="B204" s="132" t="s">
        <v>169</v>
      </c>
      <c r="C204" s="133">
        <f t="shared" ref="C204:C208" si="116">SUM(D204:G204)</f>
        <v>117.6</v>
      </c>
      <c r="D204" s="133"/>
      <c r="E204" s="133">
        <v>117.6</v>
      </c>
      <c r="F204" s="133"/>
      <c r="G204" s="133"/>
      <c r="H204" s="133">
        <f t="shared" ref="H204:H208" si="117">SUM(I204:L204)</f>
        <v>0</v>
      </c>
      <c r="I204" s="23"/>
      <c r="J204" s="23">
        <v>0</v>
      </c>
      <c r="K204" s="23"/>
      <c r="L204" s="23"/>
      <c r="M204" s="23">
        <f t="shared" si="84"/>
        <v>0</v>
      </c>
      <c r="N204" s="23" t="str">
        <f t="shared" si="85"/>
        <v>-</v>
      </c>
      <c r="O204" s="23">
        <f t="shared" si="86"/>
        <v>0</v>
      </c>
      <c r="P204" s="23" t="str">
        <f t="shared" si="87"/>
        <v>-</v>
      </c>
      <c r="Q204" s="24"/>
    </row>
    <row r="205" spans="1:17" s="25" customFormat="1" ht="108" hidden="1" outlineLevel="2">
      <c r="A205" s="132"/>
      <c r="B205" s="132" t="s">
        <v>170</v>
      </c>
      <c r="C205" s="133">
        <f t="shared" si="116"/>
        <v>500</v>
      </c>
      <c r="D205" s="133"/>
      <c r="E205" s="133">
        <v>500</v>
      </c>
      <c r="F205" s="133"/>
      <c r="G205" s="133"/>
      <c r="H205" s="133">
        <f t="shared" si="117"/>
        <v>500</v>
      </c>
      <c r="I205" s="23"/>
      <c r="J205" s="23">
        <v>500</v>
      </c>
      <c r="K205" s="23"/>
      <c r="L205" s="23"/>
      <c r="M205" s="23">
        <f t="shared" si="84"/>
        <v>100</v>
      </c>
      <c r="N205" s="23" t="str">
        <f t="shared" si="85"/>
        <v>-</v>
      </c>
      <c r="O205" s="23">
        <f t="shared" si="86"/>
        <v>100</v>
      </c>
      <c r="P205" s="23" t="str">
        <f t="shared" si="87"/>
        <v>-</v>
      </c>
      <c r="Q205" s="24"/>
    </row>
    <row r="206" spans="1:17" s="25" customFormat="1" ht="67.5" hidden="1" outlineLevel="2">
      <c r="A206" s="132"/>
      <c r="B206" s="132" t="s">
        <v>171</v>
      </c>
      <c r="C206" s="133">
        <f t="shared" si="116"/>
        <v>10</v>
      </c>
      <c r="D206" s="133"/>
      <c r="E206" s="133">
        <v>10</v>
      </c>
      <c r="F206" s="133"/>
      <c r="G206" s="133"/>
      <c r="H206" s="133">
        <f t="shared" si="117"/>
        <v>0</v>
      </c>
      <c r="I206" s="23"/>
      <c r="J206" s="23">
        <v>0</v>
      </c>
      <c r="K206" s="23"/>
      <c r="L206" s="23"/>
      <c r="M206" s="23">
        <f t="shared" si="84"/>
        <v>0</v>
      </c>
      <c r="N206" s="23" t="str">
        <f t="shared" si="85"/>
        <v>-</v>
      </c>
      <c r="O206" s="23">
        <f t="shared" si="86"/>
        <v>0</v>
      </c>
      <c r="P206" s="23" t="str">
        <f t="shared" si="87"/>
        <v>-</v>
      </c>
      <c r="Q206" s="24"/>
    </row>
    <row r="207" spans="1:17" s="25" customFormat="1" ht="40.5" hidden="1" outlineLevel="2">
      <c r="A207" s="131"/>
      <c r="B207" s="132" t="s">
        <v>172</v>
      </c>
      <c r="C207" s="133">
        <f t="shared" si="116"/>
        <v>50</v>
      </c>
      <c r="D207" s="133">
        <v>50</v>
      </c>
      <c r="E207" s="133"/>
      <c r="F207" s="133"/>
      <c r="G207" s="133"/>
      <c r="H207" s="133">
        <f t="shared" si="117"/>
        <v>50</v>
      </c>
      <c r="I207" s="23">
        <v>50</v>
      </c>
      <c r="J207" s="23"/>
      <c r="K207" s="23"/>
      <c r="L207" s="23"/>
      <c r="M207" s="23">
        <f t="shared" si="84"/>
        <v>100</v>
      </c>
      <c r="N207" s="23">
        <f t="shared" si="85"/>
        <v>100</v>
      </c>
      <c r="O207" s="23" t="str">
        <f t="shared" si="86"/>
        <v>-</v>
      </c>
      <c r="P207" s="23" t="str">
        <f t="shared" si="87"/>
        <v>-</v>
      </c>
      <c r="Q207" s="24"/>
    </row>
    <row r="208" spans="1:17" s="25" customFormat="1" ht="40.5" hidden="1" outlineLevel="2">
      <c r="A208" s="132"/>
      <c r="B208" s="132" t="s">
        <v>173</v>
      </c>
      <c r="C208" s="133">
        <f t="shared" si="116"/>
        <v>50</v>
      </c>
      <c r="D208" s="133">
        <v>50</v>
      </c>
      <c r="E208" s="133"/>
      <c r="F208" s="133"/>
      <c r="G208" s="133"/>
      <c r="H208" s="133">
        <f t="shared" si="117"/>
        <v>0</v>
      </c>
      <c r="I208" s="23">
        <v>0</v>
      </c>
      <c r="J208" s="23"/>
      <c r="K208" s="23"/>
      <c r="L208" s="23"/>
      <c r="M208" s="23">
        <f t="shared" si="84"/>
        <v>0</v>
      </c>
      <c r="N208" s="23">
        <f t="shared" si="85"/>
        <v>0</v>
      </c>
      <c r="O208" s="23" t="str">
        <f t="shared" si="86"/>
        <v>-</v>
      </c>
      <c r="P208" s="23" t="str">
        <f t="shared" si="87"/>
        <v>-</v>
      </c>
      <c r="Q208" s="24"/>
    </row>
    <row r="209" spans="1:17" s="64" customFormat="1" ht="40.5">
      <c r="A209" s="50">
        <v>11</v>
      </c>
      <c r="B209" s="134" t="s">
        <v>189</v>
      </c>
      <c r="C209" s="10">
        <f>SUM(D209:G209)</f>
        <v>153081.31</v>
      </c>
      <c r="D209" s="10">
        <f t="shared" ref="D209:L209" si="118">D210+D220+D224</f>
        <v>65359.009999999995</v>
      </c>
      <c r="E209" s="10">
        <f t="shared" si="118"/>
        <v>87722.3</v>
      </c>
      <c r="F209" s="10">
        <f t="shared" si="118"/>
        <v>0</v>
      </c>
      <c r="G209" s="10">
        <f t="shared" si="118"/>
        <v>0</v>
      </c>
      <c r="H209" s="10">
        <f t="shared" si="118"/>
        <v>29104.86</v>
      </c>
      <c r="I209" s="10">
        <f t="shared" si="118"/>
        <v>12848.93</v>
      </c>
      <c r="J209" s="10">
        <f t="shared" si="118"/>
        <v>16255.93</v>
      </c>
      <c r="K209" s="10">
        <f t="shared" si="118"/>
        <v>0</v>
      </c>
      <c r="L209" s="10">
        <f t="shared" si="118"/>
        <v>0</v>
      </c>
      <c r="M209" s="10">
        <f t="shared" si="84"/>
        <v>19.012680254696019</v>
      </c>
      <c r="N209" s="10">
        <f t="shared" si="85"/>
        <v>19.659003402897323</v>
      </c>
      <c r="O209" s="10">
        <f t="shared" si="86"/>
        <v>18.531126064866061</v>
      </c>
      <c r="P209" s="10" t="str">
        <f t="shared" si="87"/>
        <v>-</v>
      </c>
      <c r="Q209" s="63"/>
    </row>
    <row r="210" spans="1:17" s="151" customFormat="1" ht="38.25" outlineLevel="1">
      <c r="A210" s="152"/>
      <c r="B210" s="150" t="s">
        <v>190</v>
      </c>
      <c r="C210" s="44">
        <f>SUM(D210:G210)</f>
        <v>121328.61</v>
      </c>
      <c r="D210" s="44">
        <f>SUM(D211:D219)</f>
        <v>34796.31</v>
      </c>
      <c r="E210" s="44">
        <f t="shared" ref="E210:G210" si="119">SUM(E211:E219)</f>
        <v>86532.3</v>
      </c>
      <c r="F210" s="44">
        <f t="shared" si="119"/>
        <v>0</v>
      </c>
      <c r="G210" s="44">
        <f t="shared" si="119"/>
        <v>0</v>
      </c>
      <c r="H210" s="44">
        <f>SUM(I210:L210)</f>
        <v>25920.41</v>
      </c>
      <c r="I210" s="44">
        <f>SUM(I211:I219)</f>
        <v>9664.48</v>
      </c>
      <c r="J210" s="44">
        <f t="shared" ref="J210" si="120">SUM(J211:J219)</f>
        <v>16255.93</v>
      </c>
      <c r="K210" s="44">
        <f t="shared" ref="K210" si="121">SUM(K211:K219)</f>
        <v>0</v>
      </c>
      <c r="L210" s="44">
        <f t="shared" ref="L210" si="122">SUM(L211:L219)</f>
        <v>0</v>
      </c>
      <c r="M210" s="44">
        <f t="shared" si="84"/>
        <v>21.363806937209613</v>
      </c>
      <c r="N210" s="44">
        <f t="shared" si="85"/>
        <v>27.774439301178777</v>
      </c>
      <c r="O210" s="44">
        <f t="shared" si="86"/>
        <v>18.785967783128381</v>
      </c>
      <c r="P210" s="44" t="str">
        <f t="shared" si="87"/>
        <v>-</v>
      </c>
      <c r="Q210" s="24"/>
    </row>
    <row r="211" spans="1:17" s="25" customFormat="1" outlineLevel="2">
      <c r="A211" s="153"/>
      <c r="B211" s="45" t="s">
        <v>175</v>
      </c>
      <c r="C211" s="23">
        <f t="shared" ref="C211:C227" si="123">SUM(D211:G211)</f>
        <v>6067.04</v>
      </c>
      <c r="D211" s="23">
        <v>6067.04</v>
      </c>
      <c r="E211" s="23"/>
      <c r="F211" s="23"/>
      <c r="G211" s="23"/>
      <c r="H211" s="23">
        <f t="shared" ref="H211:H214" si="124">SUM(I211:L211)</f>
        <v>0</v>
      </c>
      <c r="I211" s="23">
        <v>0</v>
      </c>
      <c r="J211" s="23"/>
      <c r="K211" s="23"/>
      <c r="L211" s="23"/>
      <c r="M211" s="23"/>
      <c r="N211" s="23"/>
      <c r="O211" s="23"/>
      <c r="P211" s="23"/>
      <c r="Q211" s="24"/>
    </row>
    <row r="212" spans="1:17" s="25" customFormat="1" ht="60" outlineLevel="2">
      <c r="A212" s="60"/>
      <c r="B212" s="45" t="s">
        <v>483</v>
      </c>
      <c r="C212" s="23">
        <f t="shared" si="123"/>
        <v>36860.300000000003</v>
      </c>
      <c r="D212" s="23">
        <v>3686</v>
      </c>
      <c r="E212" s="23">
        <v>33174.300000000003</v>
      </c>
      <c r="F212" s="23"/>
      <c r="G212" s="23"/>
      <c r="H212" s="23">
        <f t="shared" si="124"/>
        <v>0</v>
      </c>
      <c r="I212" s="23">
        <v>0</v>
      </c>
      <c r="J212" s="23">
        <v>0</v>
      </c>
      <c r="K212" s="23"/>
      <c r="L212" s="23"/>
      <c r="M212" s="23">
        <f t="shared" ref="M212:M282" si="125">IFERROR(H212/C212*100,"-")</f>
        <v>0</v>
      </c>
      <c r="N212" s="23">
        <f t="shared" ref="N212:N282" si="126">IFERROR(I212/D212*100,"-")</f>
        <v>0</v>
      </c>
      <c r="O212" s="23">
        <f t="shared" ref="O212:O282" si="127">IFERROR(J212/E212*100,"-")</f>
        <v>0</v>
      </c>
      <c r="P212" s="23" t="str">
        <f t="shared" ref="P212:P282" si="128">IFERROR(K212/F212*100,"-")</f>
        <v>-</v>
      </c>
      <c r="Q212" s="24" t="s">
        <v>484</v>
      </c>
    </row>
    <row r="213" spans="1:17" s="25" customFormat="1" ht="45" outlineLevel="2">
      <c r="A213" s="60"/>
      <c r="B213" s="45" t="s">
        <v>176</v>
      </c>
      <c r="C213" s="23">
        <f t="shared" si="123"/>
        <v>40637</v>
      </c>
      <c r="D213" s="23">
        <v>4064</v>
      </c>
      <c r="E213" s="23">
        <v>36573</v>
      </c>
      <c r="F213" s="23"/>
      <c r="G213" s="23"/>
      <c r="H213" s="23">
        <f t="shared" si="124"/>
        <v>8203.32</v>
      </c>
      <c r="I213" s="23">
        <v>820.33</v>
      </c>
      <c r="J213" s="23">
        <v>7382.99</v>
      </c>
      <c r="K213" s="23"/>
      <c r="L213" s="23"/>
      <c r="M213" s="23">
        <f t="shared" si="125"/>
        <v>20.186824814823929</v>
      </c>
      <c r="N213" s="23">
        <f t="shared" si="126"/>
        <v>20.185285433070867</v>
      </c>
      <c r="O213" s="23">
        <f t="shared" si="127"/>
        <v>20.186995871271154</v>
      </c>
      <c r="P213" s="23" t="str">
        <f t="shared" si="128"/>
        <v>-</v>
      </c>
      <c r="Q213" s="24" t="s">
        <v>485</v>
      </c>
    </row>
    <row r="214" spans="1:17" s="25" customFormat="1" ht="45" outlineLevel="2">
      <c r="A214" s="60"/>
      <c r="B214" s="45" t="s">
        <v>177</v>
      </c>
      <c r="C214" s="23">
        <f t="shared" si="123"/>
        <v>18650</v>
      </c>
      <c r="D214" s="23">
        <v>1865</v>
      </c>
      <c r="E214" s="23">
        <v>16785</v>
      </c>
      <c r="F214" s="23"/>
      <c r="G214" s="23"/>
      <c r="H214" s="23">
        <f t="shared" si="124"/>
        <v>9858.82</v>
      </c>
      <c r="I214" s="23">
        <v>985.88</v>
      </c>
      <c r="J214" s="23">
        <v>8872.94</v>
      </c>
      <c r="K214" s="23"/>
      <c r="L214" s="23"/>
      <c r="M214" s="23">
        <f t="shared" si="125"/>
        <v>52.86230563002681</v>
      </c>
      <c r="N214" s="23">
        <f t="shared" si="126"/>
        <v>52.862198391420911</v>
      </c>
      <c r="O214" s="23">
        <f t="shared" si="127"/>
        <v>52.862317545427473</v>
      </c>
      <c r="P214" s="23" t="str">
        <f t="shared" si="128"/>
        <v>-</v>
      </c>
      <c r="Q214" s="24" t="s">
        <v>486</v>
      </c>
    </row>
    <row r="215" spans="1:17" s="25" customFormat="1" ht="30" outlineLevel="2">
      <c r="A215" s="60"/>
      <c r="B215" s="45" t="s">
        <v>178</v>
      </c>
      <c r="C215" s="23">
        <f t="shared" si="123"/>
        <v>740</v>
      </c>
      <c r="D215" s="23">
        <v>740</v>
      </c>
      <c r="E215" s="23"/>
      <c r="F215" s="23"/>
      <c r="G215" s="23"/>
      <c r="H215" s="23">
        <f>SUM(I215:L215)</f>
        <v>500</v>
      </c>
      <c r="I215" s="23">
        <v>500</v>
      </c>
      <c r="J215" s="23"/>
      <c r="K215" s="23"/>
      <c r="L215" s="23"/>
      <c r="M215" s="23">
        <f t="shared" si="125"/>
        <v>67.567567567567565</v>
      </c>
      <c r="N215" s="23">
        <f t="shared" si="126"/>
        <v>67.567567567567565</v>
      </c>
      <c r="O215" s="23" t="str">
        <f t="shared" si="127"/>
        <v>-</v>
      </c>
      <c r="P215" s="23" t="str">
        <f t="shared" si="128"/>
        <v>-</v>
      </c>
      <c r="Q215" s="24" t="s">
        <v>487</v>
      </c>
    </row>
    <row r="216" spans="1:17" s="25" customFormat="1" ht="30" outlineLevel="2">
      <c r="A216" s="60"/>
      <c r="B216" s="45" t="s">
        <v>179</v>
      </c>
      <c r="C216" s="23">
        <f t="shared" si="123"/>
        <v>400</v>
      </c>
      <c r="D216" s="23">
        <v>400</v>
      </c>
      <c r="E216" s="23"/>
      <c r="F216" s="23"/>
      <c r="G216" s="23"/>
      <c r="H216" s="23">
        <f t="shared" ref="H216:H219" si="129">SUM(I216:L216)</f>
        <v>0</v>
      </c>
      <c r="I216" s="23">
        <v>0</v>
      </c>
      <c r="J216" s="23"/>
      <c r="K216" s="23"/>
      <c r="L216" s="23"/>
      <c r="M216" s="23">
        <f t="shared" si="125"/>
        <v>0</v>
      </c>
      <c r="N216" s="23">
        <f t="shared" si="126"/>
        <v>0</v>
      </c>
      <c r="O216" s="23" t="str">
        <f t="shared" si="127"/>
        <v>-</v>
      </c>
      <c r="P216" s="23" t="str">
        <f t="shared" si="128"/>
        <v>-</v>
      </c>
      <c r="Q216" s="24" t="s">
        <v>329</v>
      </c>
    </row>
    <row r="217" spans="1:17" s="25" customFormat="1" ht="30" outlineLevel="2">
      <c r="A217" s="60"/>
      <c r="B217" s="45" t="s">
        <v>488</v>
      </c>
      <c r="C217" s="23">
        <f t="shared" si="123"/>
        <v>250</v>
      </c>
      <c r="D217" s="23">
        <v>250</v>
      </c>
      <c r="E217" s="23"/>
      <c r="F217" s="23"/>
      <c r="G217" s="23"/>
      <c r="H217" s="23">
        <f t="shared" si="129"/>
        <v>0</v>
      </c>
      <c r="I217" s="23">
        <v>0</v>
      </c>
      <c r="J217" s="23"/>
      <c r="K217" s="23"/>
      <c r="L217" s="23"/>
      <c r="M217" s="23"/>
      <c r="N217" s="23">
        <f t="shared" si="126"/>
        <v>0</v>
      </c>
      <c r="O217" s="23"/>
      <c r="P217" s="23"/>
      <c r="Q217" s="24" t="s">
        <v>490</v>
      </c>
    </row>
    <row r="218" spans="1:17" s="25" customFormat="1" ht="30" outlineLevel="2">
      <c r="A218" s="60"/>
      <c r="B218" s="45" t="s">
        <v>489</v>
      </c>
      <c r="C218" s="23">
        <f t="shared" si="123"/>
        <v>250</v>
      </c>
      <c r="D218" s="23">
        <v>250</v>
      </c>
      <c r="E218" s="23"/>
      <c r="F218" s="23"/>
      <c r="G218" s="23"/>
      <c r="H218" s="23">
        <f t="shared" si="129"/>
        <v>0</v>
      </c>
      <c r="I218" s="23">
        <v>0</v>
      </c>
      <c r="J218" s="23"/>
      <c r="K218" s="23"/>
      <c r="L218" s="23"/>
      <c r="M218" s="23"/>
      <c r="N218" s="23">
        <f t="shared" si="126"/>
        <v>0</v>
      </c>
      <c r="O218" s="23"/>
      <c r="P218" s="23"/>
      <c r="Q218" s="24" t="s">
        <v>490</v>
      </c>
    </row>
    <row r="219" spans="1:17" s="25" customFormat="1" ht="60" outlineLevel="2">
      <c r="A219" s="60"/>
      <c r="B219" s="45" t="s">
        <v>180</v>
      </c>
      <c r="C219" s="23">
        <f t="shared" si="123"/>
        <v>17474.27</v>
      </c>
      <c r="D219" s="23">
        <v>17474.27</v>
      </c>
      <c r="E219" s="23"/>
      <c r="F219" s="23"/>
      <c r="G219" s="23"/>
      <c r="H219" s="23">
        <f t="shared" si="129"/>
        <v>7358.27</v>
      </c>
      <c r="I219" s="23">
        <v>7358.27</v>
      </c>
      <c r="J219" s="23"/>
      <c r="K219" s="23"/>
      <c r="L219" s="23"/>
      <c r="M219" s="23">
        <f t="shared" si="125"/>
        <v>42.109169653439025</v>
      </c>
      <c r="N219" s="23">
        <f t="shared" si="126"/>
        <v>42.109169653439025</v>
      </c>
      <c r="O219" s="23" t="str">
        <f t="shared" si="127"/>
        <v>-</v>
      </c>
      <c r="P219" s="23" t="str">
        <f t="shared" si="128"/>
        <v>-</v>
      </c>
      <c r="Q219" s="24" t="s">
        <v>491</v>
      </c>
    </row>
    <row r="220" spans="1:17" s="25" customFormat="1" ht="38.25" outlineLevel="1">
      <c r="A220" s="150"/>
      <c r="B220" s="150" t="s">
        <v>181</v>
      </c>
      <c r="C220" s="44">
        <f>SUM(D220:G220)</f>
        <v>29000</v>
      </c>
      <c r="D220" s="44">
        <f>SUM(D221:D223)</f>
        <v>29000</v>
      </c>
      <c r="E220" s="44">
        <f t="shared" ref="E220:G220" si="130">SUM(E221:E223)</f>
        <v>0</v>
      </c>
      <c r="F220" s="44">
        <f t="shared" si="130"/>
        <v>0</v>
      </c>
      <c r="G220" s="44">
        <f t="shared" si="130"/>
        <v>0</v>
      </c>
      <c r="H220" s="44">
        <f>SUM(I220:L220)</f>
        <v>3184.45</v>
      </c>
      <c r="I220" s="44">
        <f>SUM(I221:I223)</f>
        <v>3184.45</v>
      </c>
      <c r="J220" s="44">
        <f t="shared" ref="J220" si="131">SUM(J221:J223)</f>
        <v>0</v>
      </c>
      <c r="K220" s="44">
        <f t="shared" ref="K220" si="132">SUM(K221:K223)</f>
        <v>0</v>
      </c>
      <c r="L220" s="44">
        <f t="shared" ref="L220" si="133">SUM(L221:L223)</f>
        <v>0</v>
      </c>
      <c r="M220" s="44">
        <f t="shared" si="125"/>
        <v>10.980862068965516</v>
      </c>
      <c r="N220" s="44">
        <f t="shared" si="126"/>
        <v>10.980862068965516</v>
      </c>
      <c r="O220" s="44" t="str">
        <f t="shared" si="127"/>
        <v>-</v>
      </c>
      <c r="P220" s="44" t="str">
        <f t="shared" si="128"/>
        <v>-</v>
      </c>
      <c r="Q220" s="24"/>
    </row>
    <row r="221" spans="1:17" s="25" customFormat="1" ht="60" outlineLevel="2">
      <c r="A221" s="60"/>
      <c r="B221" s="45" t="s">
        <v>182</v>
      </c>
      <c r="C221" s="23">
        <f t="shared" si="123"/>
        <v>22509.4</v>
      </c>
      <c r="D221" s="23">
        <v>22509.4</v>
      </c>
      <c r="E221" s="23"/>
      <c r="F221" s="23"/>
      <c r="G221" s="23"/>
      <c r="H221" s="23"/>
      <c r="I221" s="23">
        <v>3184.45</v>
      </c>
      <c r="J221" s="23"/>
      <c r="K221" s="23"/>
      <c r="L221" s="23"/>
      <c r="M221" s="23">
        <f t="shared" si="125"/>
        <v>0</v>
      </c>
      <c r="N221" s="23">
        <f t="shared" si="126"/>
        <v>14.147200725030428</v>
      </c>
      <c r="O221" s="23" t="str">
        <f t="shared" si="127"/>
        <v>-</v>
      </c>
      <c r="P221" s="23" t="str">
        <f t="shared" si="128"/>
        <v>-</v>
      </c>
      <c r="Q221" s="24" t="s">
        <v>492</v>
      </c>
    </row>
    <row r="222" spans="1:17" s="25" customFormat="1" ht="38.25" outlineLevel="2">
      <c r="A222" s="149"/>
      <c r="B222" s="45" t="s">
        <v>183</v>
      </c>
      <c r="C222" s="23">
        <f t="shared" si="123"/>
        <v>5471.6</v>
      </c>
      <c r="D222" s="23">
        <v>5471.6</v>
      </c>
      <c r="E222" s="23"/>
      <c r="F222" s="23"/>
      <c r="G222" s="23"/>
      <c r="H222" s="23"/>
      <c r="I222" s="23"/>
      <c r="J222" s="23"/>
      <c r="K222" s="23"/>
      <c r="L222" s="23"/>
      <c r="M222" s="23">
        <f t="shared" si="125"/>
        <v>0</v>
      </c>
      <c r="N222" s="23">
        <f t="shared" si="126"/>
        <v>0</v>
      </c>
      <c r="O222" s="23" t="str">
        <f t="shared" si="127"/>
        <v>-</v>
      </c>
      <c r="P222" s="23" t="str">
        <f t="shared" si="128"/>
        <v>-</v>
      </c>
      <c r="Q222" s="24" t="s">
        <v>493</v>
      </c>
    </row>
    <row r="223" spans="1:17" s="25" customFormat="1" ht="45" outlineLevel="2">
      <c r="A223" s="149"/>
      <c r="B223" s="45" t="s">
        <v>184</v>
      </c>
      <c r="C223" s="23">
        <f t="shared" si="123"/>
        <v>1019</v>
      </c>
      <c r="D223" s="23">
        <v>1019</v>
      </c>
      <c r="E223" s="23"/>
      <c r="F223" s="23"/>
      <c r="G223" s="23"/>
      <c r="H223" s="23"/>
      <c r="I223" s="23"/>
      <c r="J223" s="23"/>
      <c r="K223" s="23"/>
      <c r="L223" s="23"/>
      <c r="M223" s="23">
        <f t="shared" si="125"/>
        <v>0</v>
      </c>
      <c r="N223" s="23">
        <f t="shared" si="126"/>
        <v>0</v>
      </c>
      <c r="O223" s="23" t="str">
        <f t="shared" si="127"/>
        <v>-</v>
      </c>
      <c r="P223" s="23" t="str">
        <f t="shared" si="128"/>
        <v>-</v>
      </c>
      <c r="Q223" s="24" t="s">
        <v>330</v>
      </c>
    </row>
    <row r="224" spans="1:17" s="25" customFormat="1" ht="48.75" customHeight="1" outlineLevel="1" collapsed="1">
      <c r="A224" s="150"/>
      <c r="B224" s="150" t="s">
        <v>185</v>
      </c>
      <c r="C224" s="44">
        <f>SUM(D224:G224)</f>
        <v>2752.7</v>
      </c>
      <c r="D224" s="44">
        <f>SUM(D225:D227)</f>
        <v>1562.6999999999998</v>
      </c>
      <c r="E224" s="44">
        <f t="shared" ref="E224:G224" si="134">SUM(E225:E227)</f>
        <v>1190</v>
      </c>
      <c r="F224" s="44">
        <f t="shared" si="134"/>
        <v>0</v>
      </c>
      <c r="G224" s="44">
        <f t="shared" si="134"/>
        <v>0</v>
      </c>
      <c r="H224" s="44">
        <f>SUM(I224:L224)</f>
        <v>0</v>
      </c>
      <c r="I224" s="44">
        <f>SUM(I225:I227)</f>
        <v>0</v>
      </c>
      <c r="J224" s="44">
        <f t="shared" ref="J224" si="135">SUM(J225:J227)</f>
        <v>0</v>
      </c>
      <c r="K224" s="44">
        <f t="shared" ref="K224" si="136">SUM(K225:K227)</f>
        <v>0</v>
      </c>
      <c r="L224" s="44">
        <f t="shared" ref="L224" si="137">SUM(L225:L227)</f>
        <v>0</v>
      </c>
      <c r="M224" s="44">
        <f t="shared" si="125"/>
        <v>0</v>
      </c>
      <c r="N224" s="44">
        <f t="shared" si="126"/>
        <v>0</v>
      </c>
      <c r="O224" s="44">
        <f t="shared" si="127"/>
        <v>0</v>
      </c>
      <c r="P224" s="44" t="str">
        <f t="shared" si="128"/>
        <v>-</v>
      </c>
      <c r="Q224" s="24" t="s">
        <v>414</v>
      </c>
    </row>
    <row r="225" spans="1:17" s="25" customFormat="1" ht="25.5" hidden="1" outlineLevel="2">
      <c r="A225" s="60"/>
      <c r="B225" s="45" t="s">
        <v>186</v>
      </c>
      <c r="C225" s="23">
        <f t="shared" si="123"/>
        <v>1500</v>
      </c>
      <c r="D225" s="23">
        <v>1500</v>
      </c>
      <c r="E225" s="23"/>
      <c r="F225" s="23"/>
      <c r="G225" s="23"/>
      <c r="H225" s="23">
        <f>SUM(I225:L225)</f>
        <v>0</v>
      </c>
      <c r="I225" s="23">
        <v>0</v>
      </c>
      <c r="J225" s="23"/>
      <c r="K225" s="23"/>
      <c r="L225" s="23"/>
      <c r="M225" s="23">
        <f t="shared" si="125"/>
        <v>0</v>
      </c>
      <c r="N225" s="23">
        <f t="shared" si="126"/>
        <v>0</v>
      </c>
      <c r="O225" s="23" t="str">
        <f t="shared" si="127"/>
        <v>-</v>
      </c>
      <c r="P225" s="23" t="str">
        <f t="shared" si="128"/>
        <v>-</v>
      </c>
      <c r="Q225" s="24"/>
    </row>
    <row r="226" spans="1:17" s="25" customFormat="1" ht="51" hidden="1" outlineLevel="2">
      <c r="A226" s="60"/>
      <c r="B226" s="45" t="s">
        <v>187</v>
      </c>
      <c r="C226" s="23">
        <f t="shared" si="123"/>
        <v>421.1</v>
      </c>
      <c r="D226" s="23">
        <v>21.1</v>
      </c>
      <c r="E226" s="23">
        <v>400</v>
      </c>
      <c r="F226" s="23"/>
      <c r="G226" s="23"/>
      <c r="H226" s="23">
        <f t="shared" ref="H226:H227" si="138">SUM(I226:L226)</f>
        <v>0</v>
      </c>
      <c r="I226" s="23">
        <v>0</v>
      </c>
      <c r="J226" s="23">
        <v>0</v>
      </c>
      <c r="K226" s="23"/>
      <c r="L226" s="23"/>
      <c r="M226" s="23">
        <f t="shared" si="125"/>
        <v>0</v>
      </c>
      <c r="N226" s="23">
        <f t="shared" si="126"/>
        <v>0</v>
      </c>
      <c r="O226" s="23">
        <f t="shared" si="127"/>
        <v>0</v>
      </c>
      <c r="P226" s="23" t="str">
        <f t="shared" si="128"/>
        <v>-</v>
      </c>
      <c r="Q226" s="24" t="s">
        <v>331</v>
      </c>
    </row>
    <row r="227" spans="1:17" s="25" customFormat="1" ht="51" hidden="1" outlineLevel="2">
      <c r="A227" s="60"/>
      <c r="B227" s="45" t="s">
        <v>188</v>
      </c>
      <c r="C227" s="23">
        <f t="shared" si="123"/>
        <v>831.6</v>
      </c>
      <c r="D227" s="23">
        <v>41.6</v>
      </c>
      <c r="E227" s="23">
        <v>790</v>
      </c>
      <c r="F227" s="23"/>
      <c r="G227" s="23"/>
      <c r="H227" s="23">
        <f t="shared" si="138"/>
        <v>0</v>
      </c>
      <c r="I227" s="23">
        <v>0</v>
      </c>
      <c r="J227" s="23">
        <v>0</v>
      </c>
      <c r="K227" s="23"/>
      <c r="L227" s="23"/>
      <c r="M227" s="23">
        <f t="shared" si="125"/>
        <v>0</v>
      </c>
      <c r="N227" s="23">
        <f t="shared" si="126"/>
        <v>0</v>
      </c>
      <c r="O227" s="23">
        <f t="shared" si="127"/>
        <v>0</v>
      </c>
      <c r="P227" s="23" t="str">
        <f t="shared" si="128"/>
        <v>-</v>
      </c>
      <c r="Q227" s="24" t="s">
        <v>331</v>
      </c>
    </row>
    <row r="228" spans="1:17" s="64" customFormat="1" ht="67.5">
      <c r="A228" s="50">
        <v>12</v>
      </c>
      <c r="B228" s="134" t="s">
        <v>216</v>
      </c>
      <c r="C228" s="10">
        <f>SUM(D228:G228)</f>
        <v>263358.59999999998</v>
      </c>
      <c r="D228" s="10">
        <f t="shared" ref="D228:L228" si="139">D229+D244+D247+D250+D252+D254</f>
        <v>52125.299999999996</v>
      </c>
      <c r="E228" s="10">
        <f t="shared" si="139"/>
        <v>173336.6</v>
      </c>
      <c r="F228" s="10">
        <f t="shared" si="139"/>
        <v>37896.699999999997</v>
      </c>
      <c r="G228" s="10">
        <f t="shared" si="139"/>
        <v>0</v>
      </c>
      <c r="H228" s="10">
        <f t="shared" si="139"/>
        <v>40809.280000000006</v>
      </c>
      <c r="I228" s="10">
        <f t="shared" si="139"/>
        <v>11718.240000000002</v>
      </c>
      <c r="J228" s="10">
        <f t="shared" si="139"/>
        <v>22457.7</v>
      </c>
      <c r="K228" s="10">
        <f t="shared" si="139"/>
        <v>6633.34</v>
      </c>
      <c r="L228" s="10">
        <f t="shared" si="139"/>
        <v>0</v>
      </c>
      <c r="M228" s="10">
        <f t="shared" si="125"/>
        <v>15.495708133320882</v>
      </c>
      <c r="N228" s="10">
        <f t="shared" si="126"/>
        <v>22.480906584710308</v>
      </c>
      <c r="O228" s="10">
        <f t="shared" si="127"/>
        <v>12.956121211561783</v>
      </c>
      <c r="P228" s="10">
        <f t="shared" si="128"/>
        <v>17.503740431224884</v>
      </c>
      <c r="Q228" s="63"/>
    </row>
    <row r="229" spans="1:17" s="25" customFormat="1" ht="38.25" outlineLevel="1">
      <c r="A229" s="150"/>
      <c r="B229" s="150" t="s">
        <v>191</v>
      </c>
      <c r="C229" s="44">
        <f>SUM(D229:G229)</f>
        <v>80632.2</v>
      </c>
      <c r="D229" s="44">
        <f>SUM(D230:D243)</f>
        <v>18431.099999999999</v>
      </c>
      <c r="E229" s="44">
        <f t="shared" ref="E229:G229" si="140">SUM(E230:E243)</f>
        <v>62201.1</v>
      </c>
      <c r="F229" s="44">
        <f t="shared" si="140"/>
        <v>0</v>
      </c>
      <c r="G229" s="44">
        <f t="shared" si="140"/>
        <v>0</v>
      </c>
      <c r="H229" s="44">
        <f t="shared" ref="H229:H258" si="141">SUM(I229:L229)</f>
        <v>24162.940000000002</v>
      </c>
      <c r="I229" s="44">
        <f>SUM(I230:I243)</f>
        <v>1705.24</v>
      </c>
      <c r="J229" s="44">
        <f t="shared" ref="J229" si="142">SUM(J230:J243)</f>
        <v>22457.7</v>
      </c>
      <c r="K229" s="44">
        <f t="shared" ref="K229" si="143">SUM(K230:K243)</f>
        <v>0</v>
      </c>
      <c r="L229" s="44">
        <f t="shared" ref="L229" si="144">SUM(L230:L243)</f>
        <v>0</v>
      </c>
      <c r="M229" s="44">
        <f t="shared" si="125"/>
        <v>29.966861874040401</v>
      </c>
      <c r="N229" s="44">
        <f t="shared" si="126"/>
        <v>9.2519708536115584</v>
      </c>
      <c r="O229" s="44">
        <f t="shared" si="127"/>
        <v>36.104988496988</v>
      </c>
      <c r="P229" s="44" t="str">
        <f t="shared" si="128"/>
        <v>-</v>
      </c>
      <c r="Q229" s="24"/>
    </row>
    <row r="230" spans="1:17" ht="30" outlineLevel="2">
      <c r="A230" s="38"/>
      <c r="B230" s="45" t="s">
        <v>192</v>
      </c>
      <c r="C230" s="23">
        <f t="shared" ref="C230:C258" si="145">SUM(D230:G230)</f>
        <v>6250</v>
      </c>
      <c r="D230" s="23">
        <v>4950</v>
      </c>
      <c r="E230" s="23">
        <v>1300</v>
      </c>
      <c r="F230" s="23"/>
      <c r="G230" s="23"/>
      <c r="H230" s="23">
        <f t="shared" si="141"/>
        <v>0</v>
      </c>
      <c r="I230" s="23">
        <v>0</v>
      </c>
      <c r="J230" s="23">
        <v>0</v>
      </c>
      <c r="K230" s="23"/>
      <c r="L230" s="23"/>
      <c r="M230" s="23">
        <f t="shared" si="125"/>
        <v>0</v>
      </c>
      <c r="N230" s="23">
        <f t="shared" si="126"/>
        <v>0</v>
      </c>
      <c r="O230" s="23">
        <f t="shared" si="127"/>
        <v>0</v>
      </c>
      <c r="P230" s="23" t="str">
        <f t="shared" si="128"/>
        <v>-</v>
      </c>
      <c r="Q230" s="24" t="s">
        <v>586</v>
      </c>
    </row>
    <row r="231" spans="1:17" ht="30" outlineLevel="2">
      <c r="A231" s="38"/>
      <c r="B231" s="45" t="s">
        <v>193</v>
      </c>
      <c r="C231" s="23">
        <f t="shared" si="145"/>
        <v>4705.8</v>
      </c>
      <c r="D231" s="23">
        <v>3500</v>
      </c>
      <c r="E231" s="23">
        <v>1205.8</v>
      </c>
      <c r="F231" s="23"/>
      <c r="G231" s="23"/>
      <c r="H231" s="23">
        <f t="shared" si="141"/>
        <v>0</v>
      </c>
      <c r="I231" s="23">
        <v>0</v>
      </c>
      <c r="J231" s="23">
        <v>0</v>
      </c>
      <c r="K231" s="23"/>
      <c r="L231" s="23"/>
      <c r="M231" s="23">
        <f t="shared" si="125"/>
        <v>0</v>
      </c>
      <c r="N231" s="23">
        <f t="shared" si="126"/>
        <v>0</v>
      </c>
      <c r="O231" s="23">
        <f t="shared" si="127"/>
        <v>0</v>
      </c>
      <c r="P231" s="23" t="str">
        <f t="shared" si="128"/>
        <v>-</v>
      </c>
      <c r="Q231" s="24" t="s">
        <v>586</v>
      </c>
    </row>
    <row r="232" spans="1:17" ht="30" outlineLevel="2">
      <c r="A232" s="38"/>
      <c r="B232" s="45" t="s">
        <v>194</v>
      </c>
      <c r="C232" s="23">
        <f t="shared" si="145"/>
        <v>500</v>
      </c>
      <c r="D232" s="23">
        <v>500</v>
      </c>
      <c r="E232" s="23"/>
      <c r="F232" s="23"/>
      <c r="G232" s="23"/>
      <c r="H232" s="23">
        <f t="shared" si="141"/>
        <v>0</v>
      </c>
      <c r="I232" s="23">
        <v>0</v>
      </c>
      <c r="J232" s="23"/>
      <c r="K232" s="23"/>
      <c r="L232" s="23"/>
      <c r="M232" s="23">
        <f t="shared" si="125"/>
        <v>0</v>
      </c>
      <c r="N232" s="23">
        <f t="shared" si="126"/>
        <v>0</v>
      </c>
      <c r="O232" s="23" t="str">
        <f t="shared" si="127"/>
        <v>-</v>
      </c>
      <c r="P232" s="23" t="str">
        <f t="shared" si="128"/>
        <v>-</v>
      </c>
      <c r="Q232" s="24" t="s">
        <v>586</v>
      </c>
    </row>
    <row r="233" spans="1:17" ht="25.5" outlineLevel="2">
      <c r="A233" s="38"/>
      <c r="B233" s="45" t="s">
        <v>195</v>
      </c>
      <c r="C233" s="23">
        <f t="shared" si="145"/>
        <v>22621.399999999998</v>
      </c>
      <c r="D233" s="23">
        <v>1934.1</v>
      </c>
      <c r="E233" s="23">
        <v>20687.3</v>
      </c>
      <c r="F233" s="23"/>
      <c r="G233" s="23"/>
      <c r="H233" s="23">
        <f t="shared" si="141"/>
        <v>10698.15</v>
      </c>
      <c r="I233" s="23">
        <v>1032</v>
      </c>
      <c r="J233" s="23">
        <v>9666.15</v>
      </c>
      <c r="K233" s="23"/>
      <c r="L233" s="23"/>
      <c r="M233" s="23">
        <f t="shared" si="125"/>
        <v>47.292165825280492</v>
      </c>
      <c r="N233" s="23">
        <f t="shared" si="126"/>
        <v>53.358151078020789</v>
      </c>
      <c r="O233" s="23">
        <f t="shared" si="127"/>
        <v>46.725043867493582</v>
      </c>
      <c r="P233" s="23" t="str">
        <f t="shared" si="128"/>
        <v>-</v>
      </c>
      <c r="Q233" s="24" t="s">
        <v>587</v>
      </c>
    </row>
    <row r="234" spans="1:17" ht="30" outlineLevel="2">
      <c r="A234" s="38"/>
      <c r="B234" s="45" t="s">
        <v>196</v>
      </c>
      <c r="C234" s="23">
        <f t="shared" si="145"/>
        <v>800</v>
      </c>
      <c r="D234" s="23">
        <v>800</v>
      </c>
      <c r="E234" s="23"/>
      <c r="F234" s="23"/>
      <c r="G234" s="23"/>
      <c r="H234" s="23">
        <f t="shared" si="141"/>
        <v>0</v>
      </c>
      <c r="I234" s="23">
        <v>0</v>
      </c>
      <c r="J234" s="23"/>
      <c r="K234" s="23"/>
      <c r="L234" s="23"/>
      <c r="M234" s="23">
        <f t="shared" si="125"/>
        <v>0</v>
      </c>
      <c r="N234" s="23">
        <f t="shared" si="126"/>
        <v>0</v>
      </c>
      <c r="O234" s="23" t="str">
        <f t="shared" si="127"/>
        <v>-</v>
      </c>
      <c r="P234" s="23" t="str">
        <f t="shared" si="128"/>
        <v>-</v>
      </c>
      <c r="Q234" s="24" t="s">
        <v>586</v>
      </c>
    </row>
    <row r="235" spans="1:17" ht="60" outlineLevel="2">
      <c r="A235" s="38"/>
      <c r="B235" s="45" t="s">
        <v>197</v>
      </c>
      <c r="C235" s="23">
        <f t="shared" si="145"/>
        <v>24390</v>
      </c>
      <c r="D235" s="3">
        <v>1220</v>
      </c>
      <c r="E235" s="3">
        <v>23170</v>
      </c>
      <c r="F235" s="23"/>
      <c r="G235" s="23"/>
      <c r="H235" s="23">
        <f t="shared" si="141"/>
        <v>10088.620000000001</v>
      </c>
      <c r="I235" s="23">
        <v>504.43</v>
      </c>
      <c r="J235" s="23">
        <v>9584.19</v>
      </c>
      <c r="K235" s="23"/>
      <c r="L235" s="23"/>
      <c r="M235" s="23">
        <f t="shared" si="125"/>
        <v>41.363755637556373</v>
      </c>
      <c r="N235" s="23">
        <f t="shared" si="126"/>
        <v>41.346721311475406</v>
      </c>
      <c r="O235" s="23">
        <f t="shared" si="127"/>
        <v>41.364652567975838</v>
      </c>
      <c r="P235" s="23" t="str">
        <f t="shared" si="128"/>
        <v>-</v>
      </c>
      <c r="Q235" s="24" t="s">
        <v>296</v>
      </c>
    </row>
    <row r="236" spans="1:17" ht="45" outlineLevel="2">
      <c r="A236" s="38"/>
      <c r="B236" s="45" t="s">
        <v>198</v>
      </c>
      <c r="C236" s="23">
        <f t="shared" si="145"/>
        <v>5075</v>
      </c>
      <c r="D236" s="3">
        <v>254</v>
      </c>
      <c r="E236" s="3">
        <v>4821</v>
      </c>
      <c r="F236" s="23"/>
      <c r="G236" s="23"/>
      <c r="H236" s="23">
        <f t="shared" si="141"/>
        <v>1000</v>
      </c>
      <c r="I236" s="23">
        <v>50</v>
      </c>
      <c r="J236" s="23">
        <v>950</v>
      </c>
      <c r="K236" s="23"/>
      <c r="L236" s="23"/>
      <c r="M236" s="23">
        <f t="shared" si="125"/>
        <v>19.704433497536947</v>
      </c>
      <c r="N236" s="23">
        <f t="shared" si="126"/>
        <v>19.685039370078741</v>
      </c>
      <c r="O236" s="23">
        <f t="shared" si="127"/>
        <v>19.705455299730346</v>
      </c>
      <c r="P236" s="23" t="str">
        <f t="shared" si="128"/>
        <v>-</v>
      </c>
      <c r="Q236" s="24" t="s">
        <v>495</v>
      </c>
    </row>
    <row r="237" spans="1:17" ht="45" outlineLevel="2">
      <c r="A237" s="38"/>
      <c r="B237" s="45" t="s">
        <v>199</v>
      </c>
      <c r="C237" s="23">
        <f t="shared" si="145"/>
        <v>5727</v>
      </c>
      <c r="D237" s="3">
        <v>287</v>
      </c>
      <c r="E237" s="3">
        <v>5440</v>
      </c>
      <c r="F237" s="23"/>
      <c r="G237" s="23"/>
      <c r="H237" s="23">
        <f t="shared" si="141"/>
        <v>2376.17</v>
      </c>
      <c r="I237" s="23">
        <v>118.81</v>
      </c>
      <c r="J237" s="23">
        <v>2257.36</v>
      </c>
      <c r="K237" s="23"/>
      <c r="L237" s="23"/>
      <c r="M237" s="23">
        <f t="shared" si="125"/>
        <v>41.490658285315178</v>
      </c>
      <c r="N237" s="23">
        <f t="shared" si="126"/>
        <v>41.397212543554005</v>
      </c>
      <c r="O237" s="23">
        <f t="shared" si="127"/>
        <v>41.495588235294115</v>
      </c>
      <c r="P237" s="23" t="str">
        <f t="shared" si="128"/>
        <v>-</v>
      </c>
      <c r="Q237" s="24" t="s">
        <v>496</v>
      </c>
    </row>
    <row r="238" spans="1:17" ht="60" outlineLevel="2">
      <c r="A238" s="38"/>
      <c r="B238" s="45" t="s">
        <v>200</v>
      </c>
      <c r="C238" s="23">
        <f t="shared" si="145"/>
        <v>5871</v>
      </c>
      <c r="D238" s="3">
        <v>294</v>
      </c>
      <c r="E238" s="3">
        <v>5577</v>
      </c>
      <c r="F238" s="23"/>
      <c r="G238" s="23"/>
      <c r="H238" s="23">
        <f t="shared" si="141"/>
        <v>0</v>
      </c>
      <c r="I238" s="23">
        <v>0</v>
      </c>
      <c r="J238" s="23">
        <v>0</v>
      </c>
      <c r="K238" s="23"/>
      <c r="L238" s="23"/>
      <c r="M238" s="23">
        <f t="shared" si="125"/>
        <v>0</v>
      </c>
      <c r="N238" s="23">
        <f t="shared" si="126"/>
        <v>0</v>
      </c>
      <c r="O238" s="23">
        <f t="shared" si="127"/>
        <v>0</v>
      </c>
      <c r="P238" s="23" t="str">
        <f t="shared" si="128"/>
        <v>-</v>
      </c>
      <c r="Q238" s="24" t="s">
        <v>497</v>
      </c>
    </row>
    <row r="239" spans="1:17" ht="75" outlineLevel="2">
      <c r="A239" s="38"/>
      <c r="B239" s="45" t="s">
        <v>201</v>
      </c>
      <c r="C239" s="23">
        <f t="shared" si="145"/>
        <v>2102</v>
      </c>
      <c r="D239" s="3">
        <v>2102</v>
      </c>
      <c r="E239" s="3"/>
      <c r="F239" s="23"/>
      <c r="G239" s="23"/>
      <c r="H239" s="23">
        <f t="shared" si="141"/>
        <v>0</v>
      </c>
      <c r="I239" s="23">
        <v>0</v>
      </c>
      <c r="J239" s="23"/>
      <c r="K239" s="23"/>
      <c r="L239" s="23"/>
      <c r="M239" s="23">
        <f t="shared" si="125"/>
        <v>0</v>
      </c>
      <c r="N239" s="23">
        <f t="shared" si="126"/>
        <v>0</v>
      </c>
      <c r="O239" s="23" t="str">
        <f t="shared" si="127"/>
        <v>-</v>
      </c>
      <c r="P239" s="23" t="str">
        <f t="shared" si="128"/>
        <v>-</v>
      </c>
      <c r="Q239" s="24" t="s">
        <v>498</v>
      </c>
    </row>
    <row r="240" spans="1:17" ht="38.25" outlineLevel="2">
      <c r="A240" s="38"/>
      <c r="B240" s="45" t="s">
        <v>202</v>
      </c>
      <c r="C240" s="23">
        <f t="shared" si="145"/>
        <v>100</v>
      </c>
      <c r="D240" s="3">
        <v>100</v>
      </c>
      <c r="E240" s="3"/>
      <c r="F240" s="23"/>
      <c r="G240" s="23"/>
      <c r="H240" s="23">
        <f t="shared" si="141"/>
        <v>0</v>
      </c>
      <c r="I240" s="23">
        <v>0</v>
      </c>
      <c r="J240" s="23"/>
      <c r="K240" s="23"/>
      <c r="L240" s="23"/>
      <c r="M240" s="23">
        <f t="shared" si="125"/>
        <v>0</v>
      </c>
      <c r="N240" s="23">
        <f t="shared" si="126"/>
        <v>0</v>
      </c>
      <c r="O240" s="23" t="str">
        <f t="shared" si="127"/>
        <v>-</v>
      </c>
      <c r="P240" s="23" t="str">
        <f t="shared" si="128"/>
        <v>-</v>
      </c>
      <c r="Q240" s="24" t="s">
        <v>297</v>
      </c>
    </row>
    <row r="241" spans="1:17" ht="30" outlineLevel="2">
      <c r="A241" s="38"/>
      <c r="B241" s="45" t="s">
        <v>467</v>
      </c>
      <c r="C241" s="23">
        <f t="shared" si="145"/>
        <v>170</v>
      </c>
      <c r="D241" s="3">
        <v>170</v>
      </c>
      <c r="E241" s="3"/>
      <c r="F241" s="23"/>
      <c r="G241" s="23"/>
      <c r="H241" s="23">
        <f t="shared" si="141"/>
        <v>0</v>
      </c>
      <c r="I241" s="23">
        <v>0</v>
      </c>
      <c r="J241" s="23"/>
      <c r="K241" s="23"/>
      <c r="L241" s="23"/>
      <c r="M241" s="23">
        <f t="shared" si="125"/>
        <v>0</v>
      </c>
      <c r="N241" s="23">
        <f t="shared" si="126"/>
        <v>0</v>
      </c>
      <c r="O241" s="23"/>
      <c r="P241" s="23"/>
      <c r="Q241" s="24" t="s">
        <v>499</v>
      </c>
    </row>
    <row r="242" spans="1:17" ht="30" outlineLevel="2">
      <c r="A242" s="38"/>
      <c r="B242" s="45" t="s">
        <v>203</v>
      </c>
      <c r="C242" s="23">
        <f t="shared" si="145"/>
        <v>2000</v>
      </c>
      <c r="D242" s="3">
        <v>2000</v>
      </c>
      <c r="E242" s="3"/>
      <c r="F242" s="23"/>
      <c r="G242" s="23"/>
      <c r="H242" s="23">
        <f t="shared" si="141"/>
        <v>0</v>
      </c>
      <c r="I242" s="23">
        <v>0</v>
      </c>
      <c r="J242" s="23"/>
      <c r="K242" s="23"/>
      <c r="L242" s="23"/>
      <c r="M242" s="23">
        <f t="shared" si="125"/>
        <v>0</v>
      </c>
      <c r="N242" s="23">
        <f t="shared" si="126"/>
        <v>0</v>
      </c>
      <c r="O242" s="23" t="str">
        <f t="shared" si="127"/>
        <v>-</v>
      </c>
      <c r="P242" s="23" t="str">
        <f t="shared" si="128"/>
        <v>-</v>
      </c>
      <c r="Q242" s="24" t="s">
        <v>298</v>
      </c>
    </row>
    <row r="243" spans="1:17" ht="30" outlineLevel="2">
      <c r="A243" s="38"/>
      <c r="B243" s="45" t="s">
        <v>468</v>
      </c>
      <c r="C243" s="23">
        <f t="shared" si="145"/>
        <v>320</v>
      </c>
      <c r="D243" s="3">
        <v>320</v>
      </c>
      <c r="E243" s="3"/>
      <c r="F243" s="23"/>
      <c r="G243" s="23"/>
      <c r="H243" s="23">
        <f t="shared" si="141"/>
        <v>0</v>
      </c>
      <c r="I243" s="23">
        <v>0</v>
      </c>
      <c r="J243" s="23"/>
      <c r="K243" s="23"/>
      <c r="L243" s="23"/>
      <c r="M243" s="23">
        <f t="shared" si="125"/>
        <v>0</v>
      </c>
      <c r="N243" s="23">
        <f t="shared" si="126"/>
        <v>0</v>
      </c>
      <c r="O243" s="23"/>
      <c r="P243" s="23"/>
      <c r="Q243" s="24" t="s">
        <v>500</v>
      </c>
    </row>
    <row r="244" spans="1:17" s="25" customFormat="1" ht="25.5" outlineLevel="1">
      <c r="A244" s="150"/>
      <c r="B244" s="150" t="s">
        <v>204</v>
      </c>
      <c r="C244" s="44">
        <f t="shared" si="145"/>
        <v>973.6</v>
      </c>
      <c r="D244" s="44">
        <f>D245+D246</f>
        <v>591.1</v>
      </c>
      <c r="E244" s="44">
        <f t="shared" ref="E244:G244" si="146">E245+E246</f>
        <v>382.5</v>
      </c>
      <c r="F244" s="44">
        <f t="shared" si="146"/>
        <v>0</v>
      </c>
      <c r="G244" s="44">
        <f t="shared" si="146"/>
        <v>0</v>
      </c>
      <c r="H244" s="44">
        <f t="shared" ref="H244" si="147">SUM(I244:L244)</f>
        <v>0</v>
      </c>
      <c r="I244" s="44">
        <f>I245+I246</f>
        <v>0</v>
      </c>
      <c r="J244" s="44">
        <f t="shared" ref="J244" si="148">J245+J246</f>
        <v>0</v>
      </c>
      <c r="K244" s="44">
        <f t="shared" ref="K244" si="149">K245+K246</f>
        <v>0</v>
      </c>
      <c r="L244" s="44">
        <f t="shared" ref="L244" si="150">L245+L246</f>
        <v>0</v>
      </c>
      <c r="M244" s="44">
        <f t="shared" si="125"/>
        <v>0</v>
      </c>
      <c r="N244" s="44">
        <f t="shared" si="126"/>
        <v>0</v>
      </c>
      <c r="O244" s="44">
        <f t="shared" si="127"/>
        <v>0</v>
      </c>
      <c r="P244" s="44" t="str">
        <f t="shared" si="128"/>
        <v>-</v>
      </c>
      <c r="Q244" s="24"/>
    </row>
    <row r="245" spans="1:17" s="25" customFormat="1" ht="63.75" outlineLevel="2">
      <c r="A245" s="194"/>
      <c r="B245" s="141" t="s">
        <v>205</v>
      </c>
      <c r="C245" s="23">
        <f t="shared" si="145"/>
        <v>146.1</v>
      </c>
      <c r="D245" s="23">
        <v>146.1</v>
      </c>
      <c r="E245" s="23"/>
      <c r="F245" s="23"/>
      <c r="G245" s="23"/>
      <c r="H245" s="23">
        <f t="shared" si="141"/>
        <v>0</v>
      </c>
      <c r="I245" s="23">
        <v>0</v>
      </c>
      <c r="J245" s="23"/>
      <c r="K245" s="23"/>
      <c r="L245" s="23"/>
      <c r="M245" s="23">
        <f t="shared" si="125"/>
        <v>0</v>
      </c>
      <c r="N245" s="23">
        <f t="shared" si="126"/>
        <v>0</v>
      </c>
      <c r="O245" s="23" t="str">
        <f t="shared" si="127"/>
        <v>-</v>
      </c>
      <c r="P245" s="23" t="str">
        <f t="shared" si="128"/>
        <v>-</v>
      </c>
      <c r="Q245" s="24" t="s">
        <v>299</v>
      </c>
    </row>
    <row r="246" spans="1:17" s="25" customFormat="1" ht="25.5" outlineLevel="2">
      <c r="A246" s="194"/>
      <c r="B246" s="141" t="s">
        <v>469</v>
      </c>
      <c r="C246" s="23">
        <f t="shared" si="145"/>
        <v>827.5</v>
      </c>
      <c r="D246" s="23">
        <v>445</v>
      </c>
      <c r="E246" s="23">
        <v>382.5</v>
      </c>
      <c r="F246" s="23"/>
      <c r="G246" s="23"/>
      <c r="H246" s="23">
        <f t="shared" si="141"/>
        <v>0</v>
      </c>
      <c r="I246" s="23">
        <v>0</v>
      </c>
      <c r="J246" s="23"/>
      <c r="K246" s="23"/>
      <c r="L246" s="23"/>
      <c r="M246" s="23">
        <f t="shared" si="125"/>
        <v>0</v>
      </c>
      <c r="N246" s="23">
        <f t="shared" si="126"/>
        <v>0</v>
      </c>
      <c r="O246" s="23"/>
      <c r="P246" s="23"/>
      <c r="Q246" s="24" t="s">
        <v>588</v>
      </c>
    </row>
    <row r="247" spans="1:17" s="25" customFormat="1" outlineLevel="1">
      <c r="A247" s="150"/>
      <c r="B247" s="150" t="s">
        <v>206</v>
      </c>
      <c r="C247" s="44">
        <f t="shared" si="145"/>
        <v>582</v>
      </c>
      <c r="D247" s="44">
        <f>SUM(D248:D249)</f>
        <v>582</v>
      </c>
      <c r="E247" s="44">
        <f t="shared" ref="E247:F247" si="151">SUM(E248:E249)</f>
        <v>0</v>
      </c>
      <c r="F247" s="44">
        <f t="shared" si="151"/>
        <v>0</v>
      </c>
      <c r="G247" s="44">
        <f>SUM(G248:G249)</f>
        <v>0</v>
      </c>
      <c r="H247" s="44">
        <f t="shared" ref="H247" si="152">SUM(I247:L247)</f>
        <v>0</v>
      </c>
      <c r="I247" s="44">
        <f>SUM(I248:I249)</f>
        <v>0</v>
      </c>
      <c r="J247" s="44">
        <f t="shared" ref="J247" si="153">SUM(J248:J249)</f>
        <v>0</v>
      </c>
      <c r="K247" s="44">
        <f t="shared" ref="K247" si="154">SUM(K248:K249)</f>
        <v>0</v>
      </c>
      <c r="L247" s="44">
        <f>SUM(L248:L249)</f>
        <v>0</v>
      </c>
      <c r="M247" s="44">
        <f t="shared" si="125"/>
        <v>0</v>
      </c>
      <c r="N247" s="44">
        <f t="shared" si="126"/>
        <v>0</v>
      </c>
      <c r="O247" s="44" t="str">
        <f t="shared" si="127"/>
        <v>-</v>
      </c>
      <c r="P247" s="44" t="str">
        <f t="shared" si="128"/>
        <v>-</v>
      </c>
      <c r="Q247" s="24"/>
    </row>
    <row r="248" spans="1:17" ht="30" outlineLevel="2">
      <c r="A248" s="39"/>
      <c r="B248" s="45" t="s">
        <v>207</v>
      </c>
      <c r="C248" s="23">
        <f t="shared" si="145"/>
        <v>582</v>
      </c>
      <c r="D248" s="3">
        <v>582</v>
      </c>
      <c r="E248" s="23"/>
      <c r="F248" s="23"/>
      <c r="G248" s="23"/>
      <c r="H248" s="23">
        <f t="shared" si="141"/>
        <v>0</v>
      </c>
      <c r="I248" s="23">
        <v>0</v>
      </c>
      <c r="J248" s="23"/>
      <c r="K248" s="23"/>
      <c r="L248" s="23"/>
      <c r="M248" s="23">
        <f t="shared" si="125"/>
        <v>0</v>
      </c>
      <c r="N248" s="23">
        <f t="shared" si="126"/>
        <v>0</v>
      </c>
      <c r="O248" s="23" t="str">
        <f t="shared" si="127"/>
        <v>-</v>
      </c>
      <c r="P248" s="23" t="str">
        <f t="shared" si="128"/>
        <v>-</v>
      </c>
      <c r="Q248" s="24" t="s">
        <v>501</v>
      </c>
    </row>
    <row r="249" spans="1:17" outlineLevel="2">
      <c r="A249" s="39"/>
      <c r="B249" s="45" t="s">
        <v>208</v>
      </c>
      <c r="C249" s="23">
        <f t="shared" si="145"/>
        <v>0</v>
      </c>
      <c r="D249" s="23">
        <v>0</v>
      </c>
      <c r="E249" s="23"/>
      <c r="F249" s="23"/>
      <c r="G249" s="23"/>
      <c r="H249" s="23">
        <f t="shared" si="141"/>
        <v>0</v>
      </c>
      <c r="I249" s="23">
        <v>0</v>
      </c>
      <c r="J249" s="23"/>
      <c r="K249" s="23"/>
      <c r="L249" s="23"/>
      <c r="M249" s="23" t="str">
        <f t="shared" si="125"/>
        <v>-</v>
      </c>
      <c r="N249" s="23" t="str">
        <f t="shared" si="126"/>
        <v>-</v>
      </c>
      <c r="O249" s="23" t="str">
        <f t="shared" si="127"/>
        <v>-</v>
      </c>
      <c r="P249" s="23" t="str">
        <f t="shared" si="128"/>
        <v>-</v>
      </c>
      <c r="Q249" s="27"/>
    </row>
    <row r="250" spans="1:17" s="25" customFormat="1" ht="25.5" outlineLevel="1">
      <c r="A250" s="150"/>
      <c r="B250" s="150" t="s">
        <v>209</v>
      </c>
      <c r="C250" s="44">
        <f t="shared" si="145"/>
        <v>1019.6</v>
      </c>
      <c r="D250" s="44">
        <f>D251</f>
        <v>543.1</v>
      </c>
      <c r="E250" s="44">
        <f t="shared" ref="E250:G250" si="155">E251</f>
        <v>476.5</v>
      </c>
      <c r="F250" s="44">
        <f t="shared" si="155"/>
        <v>0</v>
      </c>
      <c r="G250" s="44">
        <f t="shared" si="155"/>
        <v>0</v>
      </c>
      <c r="H250" s="44">
        <f t="shared" ref="H250" si="156">SUM(I250:L250)</f>
        <v>0</v>
      </c>
      <c r="I250" s="44">
        <f>I251</f>
        <v>0</v>
      </c>
      <c r="J250" s="44">
        <f t="shared" ref="J250" si="157">J251</f>
        <v>0</v>
      </c>
      <c r="K250" s="44">
        <f t="shared" ref="K250" si="158">K251</f>
        <v>0</v>
      </c>
      <c r="L250" s="44">
        <f t="shared" ref="L250" si="159">L251</f>
        <v>0</v>
      </c>
      <c r="M250" s="44">
        <f t="shared" si="125"/>
        <v>0</v>
      </c>
      <c r="N250" s="44">
        <f t="shared" si="126"/>
        <v>0</v>
      </c>
      <c r="O250" s="44">
        <f t="shared" si="127"/>
        <v>0</v>
      </c>
      <c r="P250" s="44" t="str">
        <f t="shared" si="128"/>
        <v>-</v>
      </c>
      <c r="Q250" s="24"/>
    </row>
    <row r="251" spans="1:17" s="25" customFormat="1" outlineLevel="2">
      <c r="A251" s="189"/>
      <c r="B251" s="45" t="s">
        <v>208</v>
      </c>
      <c r="C251" s="23">
        <f t="shared" si="145"/>
        <v>1019.6</v>
      </c>
      <c r="D251" s="23">
        <v>543.1</v>
      </c>
      <c r="E251" s="23">
        <v>476.5</v>
      </c>
      <c r="F251" s="23"/>
      <c r="G251" s="23"/>
      <c r="H251" s="23">
        <f t="shared" si="141"/>
        <v>0</v>
      </c>
      <c r="I251" s="23">
        <v>0</v>
      </c>
      <c r="J251" s="23">
        <v>0</v>
      </c>
      <c r="K251" s="23"/>
      <c r="L251" s="23"/>
      <c r="M251" s="23">
        <f t="shared" si="125"/>
        <v>0</v>
      </c>
      <c r="N251" s="23">
        <f t="shared" si="126"/>
        <v>0</v>
      </c>
      <c r="O251" s="23">
        <f t="shared" si="127"/>
        <v>0</v>
      </c>
      <c r="P251" s="23" t="str">
        <f t="shared" si="128"/>
        <v>-</v>
      </c>
      <c r="Q251" s="24" t="s">
        <v>589</v>
      </c>
    </row>
    <row r="252" spans="1:17" s="25" customFormat="1" ht="25.5" outlineLevel="1">
      <c r="A252" s="150"/>
      <c r="B252" s="150" t="s">
        <v>210</v>
      </c>
      <c r="C252" s="44">
        <f t="shared" si="145"/>
        <v>149669.59999999998</v>
      </c>
      <c r="D252" s="44">
        <f>D253</f>
        <v>2346.4</v>
      </c>
      <c r="E252" s="44">
        <f t="shared" ref="E252:G252" si="160">E253</f>
        <v>110276.5</v>
      </c>
      <c r="F252" s="44">
        <f t="shared" si="160"/>
        <v>37046.699999999997</v>
      </c>
      <c r="G252" s="44">
        <f t="shared" si="160"/>
        <v>0</v>
      </c>
      <c r="H252" s="44">
        <f t="shared" ref="H252" si="161">SUM(I252:L252)</f>
        <v>6633.34</v>
      </c>
      <c r="I252" s="44">
        <f>I253</f>
        <v>0</v>
      </c>
      <c r="J252" s="44">
        <f t="shared" ref="J252" si="162">J253</f>
        <v>0</v>
      </c>
      <c r="K252" s="44">
        <f t="shared" ref="K252" si="163">K253</f>
        <v>6633.34</v>
      </c>
      <c r="L252" s="44">
        <f t="shared" ref="L252" si="164">L253</f>
        <v>0</v>
      </c>
      <c r="M252" s="44">
        <f t="shared" si="125"/>
        <v>4.4319888607973841</v>
      </c>
      <c r="N252" s="44">
        <f t="shared" si="126"/>
        <v>0</v>
      </c>
      <c r="O252" s="44">
        <f t="shared" si="127"/>
        <v>0</v>
      </c>
      <c r="P252" s="44">
        <f t="shared" si="128"/>
        <v>17.90534649509943</v>
      </c>
      <c r="Q252" s="24"/>
    </row>
    <row r="253" spans="1:17" s="25" customFormat="1" ht="30" outlineLevel="2">
      <c r="A253" s="190"/>
      <c r="B253" s="45" t="s">
        <v>211</v>
      </c>
      <c r="C253" s="23">
        <f t="shared" si="145"/>
        <v>149669.59999999998</v>
      </c>
      <c r="D253" s="23">
        <v>2346.4</v>
      </c>
      <c r="E253" s="23">
        <v>110276.5</v>
      </c>
      <c r="F253" s="23">
        <v>37046.699999999997</v>
      </c>
      <c r="G253" s="23"/>
      <c r="H253" s="23">
        <f t="shared" si="141"/>
        <v>6633.34</v>
      </c>
      <c r="I253" s="23">
        <v>0</v>
      </c>
      <c r="J253" s="23">
        <v>0</v>
      </c>
      <c r="K253" s="23">
        <v>6633.34</v>
      </c>
      <c r="L253" s="23"/>
      <c r="M253" s="23">
        <f t="shared" si="125"/>
        <v>4.4319888607973841</v>
      </c>
      <c r="N253" s="23">
        <f t="shared" si="126"/>
        <v>0</v>
      </c>
      <c r="O253" s="23">
        <f t="shared" si="127"/>
        <v>0</v>
      </c>
      <c r="P253" s="23">
        <f t="shared" si="128"/>
        <v>17.90534649509943</v>
      </c>
      <c r="Q253" s="24" t="s">
        <v>590</v>
      </c>
    </row>
    <row r="254" spans="1:17" s="25" customFormat="1" ht="25.5" outlineLevel="1">
      <c r="A254" s="150"/>
      <c r="B254" s="150" t="s">
        <v>212</v>
      </c>
      <c r="C254" s="44">
        <f>SUM(D254:G254)</f>
        <v>30481.599999999999</v>
      </c>
      <c r="D254" s="44">
        <f>SUM(D255:D258)</f>
        <v>29631.599999999999</v>
      </c>
      <c r="E254" s="44">
        <f t="shared" ref="E254:G254" si="165">SUM(E255:E258)</f>
        <v>0</v>
      </c>
      <c r="F254" s="44">
        <f t="shared" si="165"/>
        <v>850</v>
      </c>
      <c r="G254" s="44">
        <f t="shared" si="165"/>
        <v>0</v>
      </c>
      <c r="H254" s="44">
        <f t="shared" ref="H254" si="166">SUM(I254:L254)</f>
        <v>10013.000000000002</v>
      </c>
      <c r="I254" s="44">
        <f>SUM(I255:I258)</f>
        <v>10013.000000000002</v>
      </c>
      <c r="J254" s="44">
        <f t="shared" ref="J254" si="167">SUM(J255:J258)</f>
        <v>0</v>
      </c>
      <c r="K254" s="44">
        <f t="shared" ref="K254" si="168">SUM(K255:K258)</f>
        <v>0</v>
      </c>
      <c r="L254" s="44">
        <f t="shared" ref="L254" si="169">SUM(L255:L258)</f>
        <v>0</v>
      </c>
      <c r="M254" s="44">
        <f t="shared" si="125"/>
        <v>32.849325494724695</v>
      </c>
      <c r="N254" s="44">
        <f t="shared" si="126"/>
        <v>33.791627856747539</v>
      </c>
      <c r="O254" s="44" t="str">
        <f t="shared" si="127"/>
        <v>-</v>
      </c>
      <c r="P254" s="44">
        <f t="shared" si="128"/>
        <v>0</v>
      </c>
      <c r="Q254" s="24"/>
    </row>
    <row r="255" spans="1:17" s="25" customFormat="1" ht="39" customHeight="1" outlineLevel="2">
      <c r="A255" s="194"/>
      <c r="B255" s="141" t="s">
        <v>213</v>
      </c>
      <c r="C255" s="23">
        <f t="shared" si="145"/>
        <v>18856.3</v>
      </c>
      <c r="D255" s="23">
        <v>18856.3</v>
      </c>
      <c r="E255" s="23"/>
      <c r="F255" s="23"/>
      <c r="G255" s="23"/>
      <c r="H255" s="23">
        <f t="shared" si="141"/>
        <v>4561.0200000000004</v>
      </c>
      <c r="I255" s="23">
        <v>4561.0200000000004</v>
      </c>
      <c r="J255" s="23"/>
      <c r="K255" s="23"/>
      <c r="L255" s="23"/>
      <c r="M255" s="23">
        <f t="shared" si="125"/>
        <v>24.188308416815605</v>
      </c>
      <c r="N255" s="23">
        <f t="shared" si="126"/>
        <v>24.188308416815605</v>
      </c>
      <c r="O255" s="23" t="str">
        <f t="shared" si="127"/>
        <v>-</v>
      </c>
      <c r="P255" s="23" t="str">
        <f t="shared" si="128"/>
        <v>-</v>
      </c>
      <c r="Q255" s="24" t="s">
        <v>591</v>
      </c>
    </row>
    <row r="256" spans="1:17" s="25" customFormat="1" ht="51" outlineLevel="2">
      <c r="A256" s="194"/>
      <c r="B256" s="141" t="s">
        <v>214</v>
      </c>
      <c r="C256" s="23">
        <f t="shared" si="145"/>
        <v>7505.2</v>
      </c>
      <c r="D256" s="23">
        <v>7505.2</v>
      </c>
      <c r="E256" s="23"/>
      <c r="F256" s="23"/>
      <c r="G256" s="23"/>
      <c r="H256" s="23">
        <f t="shared" si="141"/>
        <v>3800.78</v>
      </c>
      <c r="I256" s="23">
        <v>3800.78</v>
      </c>
      <c r="J256" s="23"/>
      <c r="K256" s="23"/>
      <c r="L256" s="23"/>
      <c r="M256" s="23">
        <f t="shared" si="125"/>
        <v>50.641954911261536</v>
      </c>
      <c r="N256" s="23">
        <f t="shared" si="126"/>
        <v>50.641954911261536</v>
      </c>
      <c r="O256" s="23" t="str">
        <f t="shared" si="127"/>
        <v>-</v>
      </c>
      <c r="P256" s="23" t="str">
        <f t="shared" si="128"/>
        <v>-</v>
      </c>
      <c r="Q256" s="24" t="s">
        <v>591</v>
      </c>
    </row>
    <row r="257" spans="1:17" s="25" customFormat="1" ht="38.25" outlineLevel="2">
      <c r="A257" s="194"/>
      <c r="B257" s="141" t="s">
        <v>215</v>
      </c>
      <c r="C257" s="23">
        <f t="shared" si="145"/>
        <v>3270.1</v>
      </c>
      <c r="D257" s="23">
        <v>3270.1</v>
      </c>
      <c r="E257" s="23"/>
      <c r="F257" s="23"/>
      <c r="G257" s="23"/>
      <c r="H257" s="23">
        <f t="shared" si="141"/>
        <v>1651.2</v>
      </c>
      <c r="I257" s="23">
        <v>1651.2</v>
      </c>
      <c r="J257" s="23"/>
      <c r="K257" s="23"/>
      <c r="L257" s="23"/>
      <c r="M257" s="23">
        <f t="shared" si="125"/>
        <v>50.493868689030919</v>
      </c>
      <c r="N257" s="23">
        <f t="shared" si="126"/>
        <v>50.493868689030919</v>
      </c>
      <c r="O257" s="23" t="str">
        <f t="shared" si="127"/>
        <v>-</v>
      </c>
      <c r="P257" s="23" t="str">
        <f t="shared" si="128"/>
        <v>-</v>
      </c>
      <c r="Q257" s="24" t="s">
        <v>591</v>
      </c>
    </row>
    <row r="258" spans="1:17" s="25" customFormat="1" outlineLevel="2">
      <c r="A258" s="194"/>
      <c r="B258" s="141" t="s">
        <v>595</v>
      </c>
      <c r="C258" s="23">
        <f t="shared" si="145"/>
        <v>850</v>
      </c>
      <c r="D258" s="23"/>
      <c r="E258" s="23"/>
      <c r="F258" s="23">
        <v>850</v>
      </c>
      <c r="G258" s="23"/>
      <c r="H258" s="23">
        <f t="shared" si="141"/>
        <v>0</v>
      </c>
      <c r="I258" s="23"/>
      <c r="J258" s="23"/>
      <c r="K258" s="23">
        <v>0</v>
      </c>
      <c r="L258" s="23"/>
      <c r="M258" s="23"/>
      <c r="N258" s="23"/>
      <c r="O258" s="23"/>
      <c r="P258" s="23"/>
      <c r="Q258" s="24"/>
    </row>
    <row r="259" spans="1:17" s="64" customFormat="1" ht="330" collapsed="1">
      <c r="A259" s="50">
        <v>13</v>
      </c>
      <c r="B259" s="134" t="s">
        <v>304</v>
      </c>
      <c r="C259" s="10">
        <f>SUM(D259:G259)</f>
        <v>2431.6</v>
      </c>
      <c r="D259" s="164">
        <f>SUM(D260:D266)</f>
        <v>2361.6</v>
      </c>
      <c r="E259" s="164">
        <f t="shared" ref="E259:G259" si="170">SUM(E260:E266)</f>
        <v>70</v>
      </c>
      <c r="F259" s="164">
        <f t="shared" si="170"/>
        <v>0</v>
      </c>
      <c r="G259" s="164">
        <f t="shared" si="170"/>
        <v>0</v>
      </c>
      <c r="H259" s="10">
        <f>SUM(I259:L259)</f>
        <v>1548.6</v>
      </c>
      <c r="I259" s="164">
        <f>SUM(I260:I266)</f>
        <v>1533.3999999999999</v>
      </c>
      <c r="J259" s="164">
        <f t="shared" ref="J259" si="171">SUM(J260:J266)</f>
        <v>15.2</v>
      </c>
      <c r="K259" s="164">
        <f t="shared" ref="K259" si="172">SUM(K260:K266)</f>
        <v>0</v>
      </c>
      <c r="L259" s="164">
        <f t="shared" ref="L259" si="173">SUM(L260:L266)</f>
        <v>0</v>
      </c>
      <c r="M259" s="164">
        <f t="shared" si="125"/>
        <v>63.686461589077147</v>
      </c>
      <c r="N259" s="164">
        <f t="shared" si="126"/>
        <v>64.930555555555543</v>
      </c>
      <c r="O259" s="164">
        <f t="shared" si="127"/>
        <v>21.714285714285715</v>
      </c>
      <c r="P259" s="164" t="str">
        <f t="shared" si="128"/>
        <v>-</v>
      </c>
      <c r="Q259" s="63" t="s">
        <v>530</v>
      </c>
    </row>
    <row r="260" spans="1:17" s="25" customFormat="1" ht="76.5" hidden="1" outlineLevel="2">
      <c r="A260" s="154"/>
      <c r="B260" s="45" t="s">
        <v>217</v>
      </c>
      <c r="C260" s="23">
        <f t="shared" ref="C260:C266" si="174">SUM(D260:G260)</f>
        <v>100</v>
      </c>
      <c r="D260" s="42">
        <v>100</v>
      </c>
      <c r="E260" s="42"/>
      <c r="F260" s="42"/>
      <c r="G260" s="42"/>
      <c r="H260" s="23">
        <f t="shared" ref="H260:H266" si="175">SUM(I260:L260)</f>
        <v>73</v>
      </c>
      <c r="I260" s="42">
        <v>73</v>
      </c>
      <c r="J260" s="42"/>
      <c r="K260" s="42"/>
      <c r="L260" s="42"/>
      <c r="M260" s="42">
        <f t="shared" si="125"/>
        <v>73</v>
      </c>
      <c r="N260" s="42">
        <f t="shared" si="126"/>
        <v>73</v>
      </c>
      <c r="O260" s="42" t="str">
        <f t="shared" si="127"/>
        <v>-</v>
      </c>
      <c r="P260" s="42" t="str">
        <f t="shared" si="128"/>
        <v>-</v>
      </c>
      <c r="Q260" s="24" t="s">
        <v>527</v>
      </c>
    </row>
    <row r="261" spans="1:17" s="25" customFormat="1" ht="63.75" hidden="1" outlineLevel="2">
      <c r="A261" s="154"/>
      <c r="B261" s="148" t="s">
        <v>218</v>
      </c>
      <c r="C261" s="23">
        <f t="shared" si="174"/>
        <v>1331.6</v>
      </c>
      <c r="D261" s="42">
        <v>1331.6</v>
      </c>
      <c r="E261" s="42"/>
      <c r="F261" s="42"/>
      <c r="G261" s="42"/>
      <c r="H261" s="23">
        <f t="shared" si="175"/>
        <v>1331.6</v>
      </c>
      <c r="I261" s="42">
        <v>1331.6</v>
      </c>
      <c r="J261" s="42"/>
      <c r="K261" s="42"/>
      <c r="L261" s="42"/>
      <c r="M261" s="42">
        <f t="shared" si="125"/>
        <v>100</v>
      </c>
      <c r="N261" s="42">
        <f t="shared" si="126"/>
        <v>100</v>
      </c>
      <c r="O261" s="42" t="str">
        <f t="shared" si="127"/>
        <v>-</v>
      </c>
      <c r="P261" s="42" t="str">
        <f t="shared" si="128"/>
        <v>-</v>
      </c>
      <c r="Q261" s="24"/>
    </row>
    <row r="262" spans="1:17" s="25" customFormat="1" ht="38.25" hidden="1" outlineLevel="2">
      <c r="A262" s="154"/>
      <c r="B262" s="45" t="s">
        <v>219</v>
      </c>
      <c r="C262" s="23">
        <f t="shared" si="174"/>
        <v>100</v>
      </c>
      <c r="D262" s="42">
        <v>30</v>
      </c>
      <c r="E262" s="42">
        <v>70</v>
      </c>
      <c r="F262" s="42"/>
      <c r="G262" s="42"/>
      <c r="H262" s="23">
        <f t="shared" si="175"/>
        <v>19</v>
      </c>
      <c r="I262" s="42">
        <v>3.8</v>
      </c>
      <c r="J262" s="42">
        <v>15.2</v>
      </c>
      <c r="K262" s="42"/>
      <c r="L262" s="42"/>
      <c r="M262" s="42">
        <f t="shared" si="125"/>
        <v>19</v>
      </c>
      <c r="N262" s="42">
        <f t="shared" si="126"/>
        <v>12.666666666666664</v>
      </c>
      <c r="O262" s="42">
        <f t="shared" si="127"/>
        <v>21.714285714285715</v>
      </c>
      <c r="P262" s="42" t="str">
        <f t="shared" si="128"/>
        <v>-</v>
      </c>
      <c r="Q262" s="24" t="s">
        <v>529</v>
      </c>
    </row>
    <row r="263" spans="1:17" ht="153" hidden="1" outlineLevel="2">
      <c r="A263" s="35"/>
      <c r="B263" s="45" t="s">
        <v>220</v>
      </c>
      <c r="C263" s="23">
        <f t="shared" si="174"/>
        <v>700</v>
      </c>
      <c r="D263" s="42">
        <v>700</v>
      </c>
      <c r="E263" s="42"/>
      <c r="F263" s="42"/>
      <c r="G263" s="42"/>
      <c r="H263" s="23">
        <f t="shared" si="175"/>
        <v>0</v>
      </c>
      <c r="I263" s="42"/>
      <c r="J263" s="42"/>
      <c r="K263" s="42"/>
      <c r="L263" s="42"/>
      <c r="M263" s="42">
        <f t="shared" si="125"/>
        <v>0</v>
      </c>
      <c r="N263" s="42">
        <f t="shared" si="126"/>
        <v>0</v>
      </c>
      <c r="O263" s="42" t="str">
        <f t="shared" si="127"/>
        <v>-</v>
      </c>
      <c r="P263" s="42" t="str">
        <f t="shared" si="128"/>
        <v>-</v>
      </c>
      <c r="Q263" s="24" t="s">
        <v>528</v>
      </c>
    </row>
    <row r="264" spans="1:17" s="25" customFormat="1" ht="38.25" hidden="1" outlineLevel="2">
      <c r="A264" s="154"/>
      <c r="B264" s="45" t="s">
        <v>221</v>
      </c>
      <c r="C264" s="23">
        <f t="shared" si="174"/>
        <v>75</v>
      </c>
      <c r="D264" s="42">
        <v>75</v>
      </c>
      <c r="E264" s="42"/>
      <c r="F264" s="42"/>
      <c r="G264" s="42"/>
      <c r="H264" s="23">
        <f t="shared" si="175"/>
        <v>75</v>
      </c>
      <c r="I264" s="42">
        <v>75</v>
      </c>
      <c r="J264" s="42"/>
      <c r="K264" s="42"/>
      <c r="L264" s="42"/>
      <c r="M264" s="42">
        <f t="shared" si="125"/>
        <v>100</v>
      </c>
      <c r="N264" s="42">
        <f t="shared" si="126"/>
        <v>100</v>
      </c>
      <c r="O264" s="42" t="str">
        <f t="shared" si="127"/>
        <v>-</v>
      </c>
      <c r="P264" s="42" t="str">
        <f t="shared" si="128"/>
        <v>-</v>
      </c>
      <c r="Q264" s="24"/>
    </row>
    <row r="265" spans="1:17" s="25" customFormat="1" ht="51" hidden="1" outlineLevel="2">
      <c r="A265" s="154"/>
      <c r="B265" s="45" t="s">
        <v>222</v>
      </c>
      <c r="C265" s="23">
        <f t="shared" si="174"/>
        <v>50</v>
      </c>
      <c r="D265" s="42">
        <v>50</v>
      </c>
      <c r="E265" s="42"/>
      <c r="F265" s="42"/>
      <c r="G265" s="42"/>
      <c r="H265" s="23">
        <f t="shared" si="175"/>
        <v>50</v>
      </c>
      <c r="I265" s="42">
        <v>50</v>
      </c>
      <c r="J265" s="42"/>
      <c r="K265" s="42"/>
      <c r="L265" s="42"/>
      <c r="M265" s="42">
        <f t="shared" si="125"/>
        <v>100</v>
      </c>
      <c r="N265" s="42">
        <f t="shared" si="126"/>
        <v>100</v>
      </c>
      <c r="O265" s="42" t="str">
        <f t="shared" si="127"/>
        <v>-</v>
      </c>
      <c r="P265" s="42" t="str">
        <f t="shared" si="128"/>
        <v>-</v>
      </c>
      <c r="Q265" s="24"/>
    </row>
    <row r="266" spans="1:17" s="25" customFormat="1" ht="38.25" hidden="1" outlineLevel="2">
      <c r="A266" s="154"/>
      <c r="B266" s="45" t="s">
        <v>223</v>
      </c>
      <c r="C266" s="23">
        <f t="shared" si="174"/>
        <v>75</v>
      </c>
      <c r="D266" s="42">
        <v>75</v>
      </c>
      <c r="E266" s="42"/>
      <c r="F266" s="42"/>
      <c r="G266" s="42"/>
      <c r="H266" s="23">
        <f t="shared" si="175"/>
        <v>0</v>
      </c>
      <c r="I266" s="42"/>
      <c r="J266" s="42"/>
      <c r="K266" s="42"/>
      <c r="L266" s="42"/>
      <c r="M266" s="42">
        <f t="shared" si="125"/>
        <v>0</v>
      </c>
      <c r="N266" s="42">
        <f t="shared" si="126"/>
        <v>0</v>
      </c>
      <c r="O266" s="42" t="str">
        <f t="shared" si="127"/>
        <v>-</v>
      </c>
      <c r="P266" s="42" t="str">
        <f t="shared" si="128"/>
        <v>-</v>
      </c>
      <c r="Q266" s="24"/>
    </row>
    <row r="267" spans="1:17" s="64" customFormat="1" ht="67.5">
      <c r="A267" s="50">
        <v>14</v>
      </c>
      <c r="B267" s="134" t="s">
        <v>231</v>
      </c>
      <c r="C267" s="10">
        <f>SUM(D267:G267)</f>
        <v>19473.800000000003</v>
      </c>
      <c r="D267" s="10">
        <f>D268+D275</f>
        <v>19374.400000000001</v>
      </c>
      <c r="E267" s="10">
        <f t="shared" ref="E267:L267" si="176">E268+E275</f>
        <v>99.4</v>
      </c>
      <c r="F267" s="10">
        <f t="shared" si="176"/>
        <v>0</v>
      </c>
      <c r="G267" s="10">
        <f t="shared" si="176"/>
        <v>0</v>
      </c>
      <c r="H267" s="10">
        <f t="shared" si="176"/>
        <v>3535</v>
      </c>
      <c r="I267" s="10">
        <f t="shared" si="176"/>
        <v>3535</v>
      </c>
      <c r="J267" s="10">
        <f t="shared" si="176"/>
        <v>0</v>
      </c>
      <c r="K267" s="10">
        <f t="shared" si="176"/>
        <v>0</v>
      </c>
      <c r="L267" s="10">
        <f t="shared" si="176"/>
        <v>0</v>
      </c>
      <c r="M267" s="10">
        <f t="shared" si="125"/>
        <v>18.152594768355428</v>
      </c>
      <c r="N267" s="10">
        <f t="shared" si="126"/>
        <v>18.245726319266659</v>
      </c>
      <c r="O267" s="10">
        <f t="shared" si="127"/>
        <v>0</v>
      </c>
      <c r="P267" s="10" t="str">
        <f t="shared" si="128"/>
        <v>-</v>
      </c>
      <c r="Q267" s="63"/>
    </row>
    <row r="268" spans="1:17" s="25" customFormat="1" ht="38.25" outlineLevel="1">
      <c r="A268" s="150"/>
      <c r="B268" s="150" t="s">
        <v>224</v>
      </c>
      <c r="C268" s="44">
        <f t="shared" ref="C268:C281" si="177">SUM(D268:G268)</f>
        <v>2621.5</v>
      </c>
      <c r="D268" s="44">
        <f>SUM(D269:D274)</f>
        <v>2621.5</v>
      </c>
      <c r="E268" s="44">
        <f t="shared" ref="E268:G268" si="178">SUM(E269:E274)</f>
        <v>0</v>
      </c>
      <c r="F268" s="44">
        <f t="shared" si="178"/>
        <v>0</v>
      </c>
      <c r="G268" s="44">
        <f t="shared" si="178"/>
        <v>0</v>
      </c>
      <c r="H268" s="44">
        <f t="shared" ref="H268:H274" si="179">SUM(I268:L268)</f>
        <v>435</v>
      </c>
      <c r="I268" s="44">
        <f>SUM(I269:I274)</f>
        <v>435</v>
      </c>
      <c r="J268" s="44">
        <f t="shared" ref="J268" si="180">SUM(J269:J274)</f>
        <v>0</v>
      </c>
      <c r="K268" s="44">
        <f t="shared" ref="K268" si="181">SUM(K269:K274)</f>
        <v>0</v>
      </c>
      <c r="L268" s="44">
        <f t="shared" ref="L268" si="182">SUM(L269:L274)</f>
        <v>0</v>
      </c>
      <c r="M268" s="44">
        <f t="shared" si="125"/>
        <v>16.593553309174137</v>
      </c>
      <c r="N268" s="44">
        <f t="shared" si="126"/>
        <v>16.593553309174137</v>
      </c>
      <c r="O268" s="44" t="str">
        <f t="shared" si="127"/>
        <v>-</v>
      </c>
      <c r="P268" s="44" t="str">
        <f t="shared" si="128"/>
        <v>-</v>
      </c>
      <c r="Q268" s="24"/>
    </row>
    <row r="269" spans="1:17" s="25" customFormat="1" ht="63.75" outlineLevel="2">
      <c r="A269" s="21"/>
      <c r="B269" s="45" t="s">
        <v>280</v>
      </c>
      <c r="C269" s="23">
        <f t="shared" si="177"/>
        <v>2000</v>
      </c>
      <c r="D269" s="3">
        <v>2000</v>
      </c>
      <c r="E269" s="23"/>
      <c r="F269" s="23"/>
      <c r="G269" s="23"/>
      <c r="H269" s="23">
        <f t="shared" si="179"/>
        <v>0</v>
      </c>
      <c r="I269" s="23"/>
      <c r="J269" s="23"/>
      <c r="K269" s="23"/>
      <c r="L269" s="23"/>
      <c r="M269" s="23">
        <f t="shared" si="125"/>
        <v>0</v>
      </c>
      <c r="N269" s="23">
        <f t="shared" si="126"/>
        <v>0</v>
      </c>
      <c r="O269" s="23" t="str">
        <f t="shared" si="127"/>
        <v>-</v>
      </c>
      <c r="P269" s="23" t="str">
        <f t="shared" si="128"/>
        <v>-</v>
      </c>
      <c r="Q269" s="24" t="s">
        <v>401</v>
      </c>
    </row>
    <row r="270" spans="1:17" s="25" customFormat="1" ht="38.25" outlineLevel="2">
      <c r="A270" s="21"/>
      <c r="B270" s="45" t="s">
        <v>281</v>
      </c>
      <c r="C270" s="23">
        <f t="shared" si="177"/>
        <v>200</v>
      </c>
      <c r="D270" s="3">
        <v>200</v>
      </c>
      <c r="E270" s="23"/>
      <c r="F270" s="23"/>
      <c r="G270" s="23"/>
      <c r="H270" s="23">
        <f t="shared" si="179"/>
        <v>200</v>
      </c>
      <c r="I270" s="23">
        <v>200</v>
      </c>
      <c r="J270" s="23"/>
      <c r="K270" s="23"/>
      <c r="L270" s="23"/>
      <c r="M270" s="23">
        <f t="shared" si="125"/>
        <v>100</v>
      </c>
      <c r="N270" s="23">
        <f t="shared" si="126"/>
        <v>100</v>
      </c>
      <c r="O270" s="23" t="str">
        <f t="shared" si="127"/>
        <v>-</v>
      </c>
      <c r="P270" s="23" t="str">
        <f t="shared" si="128"/>
        <v>-</v>
      </c>
      <c r="Q270" s="24"/>
    </row>
    <row r="271" spans="1:17" s="25" customFormat="1" ht="38.25" outlineLevel="2">
      <c r="A271" s="21"/>
      <c r="B271" s="45" t="s">
        <v>225</v>
      </c>
      <c r="C271" s="23">
        <f t="shared" si="177"/>
        <v>200</v>
      </c>
      <c r="D271" s="3">
        <v>200</v>
      </c>
      <c r="E271" s="23"/>
      <c r="F271" s="23"/>
      <c r="G271" s="23"/>
      <c r="H271" s="23">
        <f t="shared" si="179"/>
        <v>200</v>
      </c>
      <c r="I271" s="23">
        <v>200</v>
      </c>
      <c r="J271" s="23"/>
      <c r="K271" s="23"/>
      <c r="L271" s="23"/>
      <c r="M271" s="23">
        <f t="shared" si="125"/>
        <v>100</v>
      </c>
      <c r="N271" s="23">
        <f t="shared" si="126"/>
        <v>100</v>
      </c>
      <c r="O271" s="23" t="str">
        <f t="shared" si="127"/>
        <v>-</v>
      </c>
      <c r="P271" s="23" t="str">
        <f t="shared" si="128"/>
        <v>-</v>
      </c>
      <c r="Q271" s="24"/>
    </row>
    <row r="272" spans="1:17" s="25" customFormat="1" ht="38.25" outlineLevel="2">
      <c r="A272" s="21"/>
      <c r="B272" s="45" t="s">
        <v>226</v>
      </c>
      <c r="C272" s="23">
        <f t="shared" si="177"/>
        <v>100.1</v>
      </c>
      <c r="D272" s="23">
        <v>100.1</v>
      </c>
      <c r="E272" s="23"/>
      <c r="F272" s="23"/>
      <c r="G272" s="23"/>
      <c r="H272" s="23">
        <f t="shared" si="179"/>
        <v>0</v>
      </c>
      <c r="I272" s="23">
        <v>0</v>
      </c>
      <c r="J272" s="23"/>
      <c r="K272" s="23"/>
      <c r="L272" s="23"/>
      <c r="M272" s="23">
        <f t="shared" si="125"/>
        <v>0</v>
      </c>
      <c r="N272" s="23">
        <f t="shared" si="126"/>
        <v>0</v>
      </c>
      <c r="O272" s="23" t="str">
        <f t="shared" si="127"/>
        <v>-</v>
      </c>
      <c r="P272" s="23" t="str">
        <f t="shared" si="128"/>
        <v>-</v>
      </c>
      <c r="Q272" s="24" t="s">
        <v>307</v>
      </c>
    </row>
    <row r="273" spans="1:17" s="25" customFormat="1" ht="25.5" outlineLevel="2">
      <c r="A273" s="21"/>
      <c r="B273" s="45" t="s">
        <v>511</v>
      </c>
      <c r="C273" s="23">
        <f t="shared" si="177"/>
        <v>86.4</v>
      </c>
      <c r="D273" s="23">
        <v>86.4</v>
      </c>
      <c r="E273" s="23"/>
      <c r="F273" s="23"/>
      <c r="G273" s="23"/>
      <c r="H273" s="23">
        <f t="shared" si="179"/>
        <v>0</v>
      </c>
      <c r="I273" s="23">
        <v>0</v>
      </c>
      <c r="J273" s="23"/>
      <c r="K273" s="23"/>
      <c r="L273" s="23"/>
      <c r="M273" s="23"/>
      <c r="N273" s="23">
        <f t="shared" si="126"/>
        <v>0</v>
      </c>
      <c r="O273" s="23"/>
      <c r="P273" s="23"/>
      <c r="Q273" s="24" t="s">
        <v>512</v>
      </c>
    </row>
    <row r="274" spans="1:17" s="25" customFormat="1" ht="38.25" outlineLevel="2">
      <c r="A274" s="60"/>
      <c r="B274" s="45" t="s">
        <v>227</v>
      </c>
      <c r="C274" s="23">
        <f t="shared" si="177"/>
        <v>35</v>
      </c>
      <c r="D274" s="23">
        <v>35</v>
      </c>
      <c r="E274" s="23"/>
      <c r="F274" s="23"/>
      <c r="G274" s="23"/>
      <c r="H274" s="23">
        <f t="shared" si="179"/>
        <v>35</v>
      </c>
      <c r="I274" s="23">
        <v>35</v>
      </c>
      <c r="J274" s="23"/>
      <c r="K274" s="23"/>
      <c r="L274" s="23"/>
      <c r="M274" s="23">
        <f t="shared" si="125"/>
        <v>100</v>
      </c>
      <c r="N274" s="23">
        <f t="shared" si="126"/>
        <v>100</v>
      </c>
      <c r="O274" s="23" t="str">
        <f t="shared" si="127"/>
        <v>-</v>
      </c>
      <c r="P274" s="23" t="str">
        <f t="shared" si="128"/>
        <v>-</v>
      </c>
      <c r="Q274" s="24"/>
    </row>
    <row r="275" spans="1:17" s="25" customFormat="1" ht="76.5" outlineLevel="1">
      <c r="A275" s="150"/>
      <c r="B275" s="150" t="s">
        <v>232</v>
      </c>
      <c r="C275" s="44">
        <f t="shared" si="177"/>
        <v>16852.300000000003</v>
      </c>
      <c r="D275" s="44">
        <f>SUM(D276:D281)</f>
        <v>16752.900000000001</v>
      </c>
      <c r="E275" s="44">
        <f t="shared" ref="E275:G275" si="183">SUM(E276:E281)</f>
        <v>99.4</v>
      </c>
      <c r="F275" s="44">
        <f t="shared" si="183"/>
        <v>0</v>
      </c>
      <c r="G275" s="44">
        <f t="shared" si="183"/>
        <v>0</v>
      </c>
      <c r="H275" s="44">
        <f t="shared" ref="H275:H281" si="184">SUM(I275:L275)</f>
        <v>3100</v>
      </c>
      <c r="I275" s="44">
        <f>SUM(I276:I281)</f>
        <v>3100</v>
      </c>
      <c r="J275" s="44">
        <f t="shared" ref="J275" si="185">SUM(J276:J281)</f>
        <v>0</v>
      </c>
      <c r="K275" s="44">
        <f t="shared" ref="K275" si="186">SUM(K276:K281)</f>
        <v>0</v>
      </c>
      <c r="L275" s="44">
        <f t="shared" ref="L275" si="187">SUM(L276:L281)</f>
        <v>0</v>
      </c>
      <c r="M275" s="44">
        <f t="shared" si="125"/>
        <v>18.395115206826365</v>
      </c>
      <c r="N275" s="44">
        <f t="shared" si="126"/>
        <v>18.504258964119643</v>
      </c>
      <c r="O275" s="44">
        <f t="shared" si="127"/>
        <v>0</v>
      </c>
      <c r="P275" s="44" t="str">
        <f t="shared" si="128"/>
        <v>-</v>
      </c>
      <c r="Q275" s="24"/>
    </row>
    <row r="276" spans="1:17" s="25" customFormat="1" ht="25.5" outlineLevel="2">
      <c r="A276" s="21"/>
      <c r="B276" s="45" t="s">
        <v>228</v>
      </c>
      <c r="C276" s="23">
        <f t="shared" si="177"/>
        <v>2132</v>
      </c>
      <c r="D276" s="23">
        <v>2132</v>
      </c>
      <c r="E276" s="23"/>
      <c r="F276" s="23"/>
      <c r="G276" s="23"/>
      <c r="H276" s="23">
        <f t="shared" si="184"/>
        <v>54.3</v>
      </c>
      <c r="I276" s="23">
        <v>54.3</v>
      </c>
      <c r="J276" s="23"/>
      <c r="K276" s="23"/>
      <c r="L276" s="23"/>
      <c r="M276" s="23">
        <f t="shared" si="125"/>
        <v>2.5469043151969979</v>
      </c>
      <c r="N276" s="23">
        <f t="shared" si="126"/>
        <v>2.5469043151969979</v>
      </c>
      <c r="O276" s="23" t="str">
        <f t="shared" si="127"/>
        <v>-</v>
      </c>
      <c r="P276" s="23" t="str">
        <f t="shared" si="128"/>
        <v>-</v>
      </c>
      <c r="Q276" s="24" t="s">
        <v>513</v>
      </c>
    </row>
    <row r="277" spans="1:17" s="25" customFormat="1" ht="60" outlineLevel="2">
      <c r="A277" s="21"/>
      <c r="B277" s="45" t="s">
        <v>311</v>
      </c>
      <c r="C277" s="23">
        <f t="shared" si="177"/>
        <v>501.4</v>
      </c>
      <c r="D277" s="23">
        <v>501.4</v>
      </c>
      <c r="E277" s="23"/>
      <c r="F277" s="23"/>
      <c r="G277" s="23"/>
      <c r="H277" s="23">
        <f t="shared" si="184"/>
        <v>233.2</v>
      </c>
      <c r="I277" s="23">
        <v>233.2</v>
      </c>
      <c r="J277" s="23"/>
      <c r="K277" s="23"/>
      <c r="L277" s="23"/>
      <c r="M277" s="23">
        <f t="shared" si="125"/>
        <v>46.50977263661747</v>
      </c>
      <c r="N277" s="23">
        <f t="shared" si="126"/>
        <v>46.50977263661747</v>
      </c>
      <c r="O277" s="23" t="str">
        <f t="shared" si="127"/>
        <v>-</v>
      </c>
      <c r="P277" s="23" t="str">
        <f t="shared" si="128"/>
        <v>-</v>
      </c>
      <c r="Q277" s="24" t="s">
        <v>402</v>
      </c>
    </row>
    <row r="278" spans="1:17" s="25" customFormat="1" ht="38.25" outlineLevel="2">
      <c r="A278" s="60"/>
      <c r="B278" s="45" t="s">
        <v>229</v>
      </c>
      <c r="C278" s="23">
        <f t="shared" si="177"/>
        <v>110.4</v>
      </c>
      <c r="D278" s="23">
        <v>11</v>
      </c>
      <c r="E278" s="23">
        <v>99.4</v>
      </c>
      <c r="F278" s="23"/>
      <c r="G278" s="23"/>
      <c r="H278" s="23">
        <f t="shared" si="184"/>
        <v>8</v>
      </c>
      <c r="I278" s="23">
        <v>8</v>
      </c>
      <c r="J278" s="23"/>
      <c r="K278" s="23"/>
      <c r="L278" s="23"/>
      <c r="M278" s="23">
        <f t="shared" si="125"/>
        <v>7.2463768115942031</v>
      </c>
      <c r="N278" s="23">
        <f t="shared" si="126"/>
        <v>72.727272727272734</v>
      </c>
      <c r="O278" s="23">
        <f t="shared" si="127"/>
        <v>0</v>
      </c>
      <c r="P278" s="23" t="str">
        <f t="shared" si="128"/>
        <v>-</v>
      </c>
      <c r="Q278" s="24" t="s">
        <v>514</v>
      </c>
    </row>
    <row r="279" spans="1:17" s="25" customFormat="1" ht="30" outlineLevel="2">
      <c r="A279" s="60"/>
      <c r="B279" s="45" t="s">
        <v>230</v>
      </c>
      <c r="C279" s="23">
        <f t="shared" si="177"/>
        <v>1296</v>
      </c>
      <c r="D279" s="23">
        <v>1296</v>
      </c>
      <c r="E279" s="23"/>
      <c r="F279" s="23"/>
      <c r="G279" s="23"/>
      <c r="H279" s="23">
        <f t="shared" si="184"/>
        <v>0</v>
      </c>
      <c r="I279" s="23">
        <v>0</v>
      </c>
      <c r="J279" s="23"/>
      <c r="K279" s="23"/>
      <c r="L279" s="23"/>
      <c r="M279" s="23">
        <f t="shared" si="125"/>
        <v>0</v>
      </c>
      <c r="N279" s="23">
        <f t="shared" si="126"/>
        <v>0</v>
      </c>
      <c r="O279" s="23" t="str">
        <f t="shared" si="127"/>
        <v>-</v>
      </c>
      <c r="P279" s="23" t="str">
        <f t="shared" si="128"/>
        <v>-</v>
      </c>
      <c r="Q279" s="24" t="s">
        <v>515</v>
      </c>
    </row>
    <row r="280" spans="1:17" s="25" customFormat="1" ht="38.25" outlineLevel="2">
      <c r="A280" s="21"/>
      <c r="B280" s="148" t="s">
        <v>308</v>
      </c>
      <c r="C280" s="23">
        <f t="shared" si="177"/>
        <v>4385.8</v>
      </c>
      <c r="D280" s="23">
        <v>4385.8</v>
      </c>
      <c r="E280" s="23"/>
      <c r="F280" s="23"/>
      <c r="G280" s="23"/>
      <c r="H280" s="23">
        <f t="shared" si="184"/>
        <v>0</v>
      </c>
      <c r="I280" s="23">
        <v>0</v>
      </c>
      <c r="J280" s="23"/>
      <c r="K280" s="23"/>
      <c r="L280" s="23"/>
      <c r="M280" s="23">
        <f t="shared" si="125"/>
        <v>0</v>
      </c>
      <c r="N280" s="23">
        <f t="shared" si="126"/>
        <v>0</v>
      </c>
      <c r="O280" s="23" t="str">
        <f t="shared" si="127"/>
        <v>-</v>
      </c>
      <c r="P280" s="23" t="str">
        <f t="shared" si="128"/>
        <v>-</v>
      </c>
      <c r="Q280" s="24" t="s">
        <v>516</v>
      </c>
    </row>
    <row r="281" spans="1:17" s="25" customFormat="1" ht="63.75" outlineLevel="2">
      <c r="A281" s="21"/>
      <c r="B281" s="45" t="s">
        <v>309</v>
      </c>
      <c r="C281" s="23">
        <f t="shared" si="177"/>
        <v>8426.7000000000007</v>
      </c>
      <c r="D281" s="23">
        <v>8426.7000000000007</v>
      </c>
      <c r="E281" s="23"/>
      <c r="F281" s="23"/>
      <c r="G281" s="23"/>
      <c r="H281" s="23">
        <f t="shared" si="184"/>
        <v>2804.5</v>
      </c>
      <c r="I281" s="23">
        <v>2804.5</v>
      </c>
      <c r="J281" s="23"/>
      <c r="K281" s="23"/>
      <c r="L281" s="23"/>
      <c r="M281" s="23">
        <f t="shared" si="125"/>
        <v>33.281118350006523</v>
      </c>
      <c r="N281" s="23">
        <f t="shared" si="126"/>
        <v>33.281118350006523</v>
      </c>
      <c r="O281" s="23" t="str">
        <f t="shared" si="127"/>
        <v>-</v>
      </c>
      <c r="P281" s="23" t="str">
        <f t="shared" si="128"/>
        <v>-</v>
      </c>
      <c r="Q281" s="24" t="s">
        <v>310</v>
      </c>
    </row>
    <row r="282" spans="1:17" s="64" customFormat="1" ht="180" collapsed="1">
      <c r="A282" s="50">
        <v>15</v>
      </c>
      <c r="B282" s="134" t="s">
        <v>241</v>
      </c>
      <c r="C282" s="10">
        <f>SUM(D282:G282)</f>
        <v>4970</v>
      </c>
      <c r="D282" s="10">
        <f>SUM(D283:D292)</f>
        <v>4970</v>
      </c>
      <c r="E282" s="10">
        <f t="shared" ref="E282:G282" si="188">SUM(E283:E292)</f>
        <v>0</v>
      </c>
      <c r="F282" s="10">
        <f t="shared" si="188"/>
        <v>0</v>
      </c>
      <c r="G282" s="10">
        <f t="shared" si="188"/>
        <v>0</v>
      </c>
      <c r="H282" s="10">
        <f>SUM(I282:L282)</f>
        <v>757</v>
      </c>
      <c r="I282" s="10">
        <f>SUM(I283:I292)</f>
        <v>757</v>
      </c>
      <c r="J282" s="10">
        <f t="shared" ref="J282" si="189">SUM(J283:J292)</f>
        <v>0</v>
      </c>
      <c r="K282" s="10">
        <f t="shared" ref="K282" si="190">SUM(K283:K292)</f>
        <v>0</v>
      </c>
      <c r="L282" s="10">
        <f t="shared" ref="L282" si="191">SUM(L283:L292)</f>
        <v>0</v>
      </c>
      <c r="M282" s="10">
        <f t="shared" si="125"/>
        <v>15.231388329979879</v>
      </c>
      <c r="N282" s="10">
        <f t="shared" si="126"/>
        <v>15.231388329979879</v>
      </c>
      <c r="O282" s="10" t="str">
        <f t="shared" si="127"/>
        <v>-</v>
      </c>
      <c r="P282" s="10" t="str">
        <f t="shared" si="128"/>
        <v>-</v>
      </c>
      <c r="Q282" s="63" t="s">
        <v>585</v>
      </c>
    </row>
    <row r="283" spans="1:17" s="25" customFormat="1" ht="75" hidden="1" outlineLevel="2">
      <c r="A283" s="45"/>
      <c r="B283" s="45" t="s">
        <v>233</v>
      </c>
      <c r="C283" s="23">
        <f t="shared" ref="C283:C292" si="192">SUM(D283:G283)</f>
        <v>950</v>
      </c>
      <c r="D283" s="23">
        <v>950</v>
      </c>
      <c r="E283" s="23"/>
      <c r="F283" s="23"/>
      <c r="G283" s="23"/>
      <c r="H283" s="23">
        <f t="shared" ref="H283:H292" si="193">SUM(I283:L283)</f>
        <v>260</v>
      </c>
      <c r="I283" s="23">
        <v>260</v>
      </c>
      <c r="J283" s="23"/>
      <c r="K283" s="23"/>
      <c r="L283" s="23"/>
      <c r="M283" s="23">
        <f t="shared" ref="M283:M328" si="194">IFERROR(H283/C283*100,"-")</f>
        <v>27.368421052631582</v>
      </c>
      <c r="N283" s="23">
        <f t="shared" ref="N283:N328" si="195">IFERROR(I283/D283*100,"-")</f>
        <v>27.368421052631582</v>
      </c>
      <c r="O283" s="23" t="str">
        <f t="shared" ref="O283:O328" si="196">IFERROR(J283/E283*100,"-")</f>
        <v>-</v>
      </c>
      <c r="P283" s="23" t="str">
        <f t="shared" ref="P283:P328" si="197">IFERROR(K283/F283*100,"-")</f>
        <v>-</v>
      </c>
      <c r="Q283" s="24" t="s">
        <v>470</v>
      </c>
    </row>
    <row r="284" spans="1:17" s="25" customFormat="1" ht="75" hidden="1" outlineLevel="2">
      <c r="A284" s="45"/>
      <c r="B284" s="45" t="s">
        <v>234</v>
      </c>
      <c r="C284" s="23">
        <f t="shared" si="192"/>
        <v>950</v>
      </c>
      <c r="D284" s="23">
        <v>950</v>
      </c>
      <c r="E284" s="23"/>
      <c r="F284" s="23"/>
      <c r="G284" s="23"/>
      <c r="H284" s="23">
        <f t="shared" si="193"/>
        <v>260</v>
      </c>
      <c r="I284" s="23">
        <v>260</v>
      </c>
      <c r="J284" s="23"/>
      <c r="K284" s="23"/>
      <c r="L284" s="23"/>
      <c r="M284" s="23">
        <f t="shared" si="194"/>
        <v>27.368421052631582</v>
      </c>
      <c r="N284" s="23">
        <f t="shared" si="195"/>
        <v>27.368421052631582</v>
      </c>
      <c r="O284" s="23" t="str">
        <f t="shared" si="196"/>
        <v>-</v>
      </c>
      <c r="P284" s="23" t="str">
        <f t="shared" si="197"/>
        <v>-</v>
      </c>
      <c r="Q284" s="24" t="s">
        <v>470</v>
      </c>
    </row>
    <row r="285" spans="1:17" s="25" customFormat="1" ht="90" hidden="1" outlineLevel="2">
      <c r="A285" s="115"/>
      <c r="B285" s="45" t="s">
        <v>235</v>
      </c>
      <c r="C285" s="23">
        <f t="shared" si="192"/>
        <v>350</v>
      </c>
      <c r="D285" s="23">
        <v>350</v>
      </c>
      <c r="E285" s="23"/>
      <c r="F285" s="23"/>
      <c r="G285" s="23"/>
      <c r="H285" s="23">
        <f t="shared" si="193"/>
        <v>0</v>
      </c>
      <c r="I285" s="23">
        <v>0</v>
      </c>
      <c r="J285" s="23"/>
      <c r="K285" s="23"/>
      <c r="L285" s="23"/>
      <c r="M285" s="23">
        <f t="shared" si="194"/>
        <v>0</v>
      </c>
      <c r="N285" s="23">
        <f t="shared" si="195"/>
        <v>0</v>
      </c>
      <c r="O285" s="23" t="str">
        <f t="shared" si="196"/>
        <v>-</v>
      </c>
      <c r="P285" s="23" t="str">
        <f t="shared" si="197"/>
        <v>-</v>
      </c>
      <c r="Q285" s="24" t="s">
        <v>471</v>
      </c>
    </row>
    <row r="286" spans="1:17" ht="76.5" hidden="1" outlineLevel="2">
      <c r="A286" s="37"/>
      <c r="B286" s="29" t="s">
        <v>236</v>
      </c>
      <c r="C286" s="23">
        <f t="shared" si="192"/>
        <v>350</v>
      </c>
      <c r="D286" s="23">
        <v>350</v>
      </c>
      <c r="E286" s="23"/>
      <c r="F286" s="23"/>
      <c r="G286" s="23"/>
      <c r="H286" s="23">
        <f t="shared" si="193"/>
        <v>0</v>
      </c>
      <c r="I286" s="23"/>
      <c r="J286" s="23"/>
      <c r="K286" s="23"/>
      <c r="L286" s="23"/>
      <c r="M286" s="23">
        <f t="shared" si="194"/>
        <v>0</v>
      </c>
      <c r="N286" s="23">
        <f t="shared" si="195"/>
        <v>0</v>
      </c>
      <c r="O286" s="23" t="str">
        <f t="shared" si="196"/>
        <v>-</v>
      </c>
      <c r="P286" s="23" t="str">
        <f t="shared" si="197"/>
        <v>-</v>
      </c>
      <c r="Q286" s="27"/>
    </row>
    <row r="287" spans="1:17" s="25" customFormat="1" ht="75" hidden="1" outlineLevel="2">
      <c r="A287" s="115"/>
      <c r="B287" s="45" t="s">
        <v>237</v>
      </c>
      <c r="C287" s="23">
        <f t="shared" si="192"/>
        <v>1000</v>
      </c>
      <c r="D287" s="23">
        <v>1000</v>
      </c>
      <c r="E287" s="23"/>
      <c r="F287" s="23"/>
      <c r="G287" s="23"/>
      <c r="H287" s="23">
        <f t="shared" si="193"/>
        <v>0</v>
      </c>
      <c r="I287" s="23"/>
      <c r="J287" s="23"/>
      <c r="K287" s="23"/>
      <c r="L287" s="23"/>
      <c r="M287" s="23">
        <f t="shared" si="194"/>
        <v>0</v>
      </c>
      <c r="N287" s="23">
        <f t="shared" si="195"/>
        <v>0</v>
      </c>
      <c r="O287" s="23" t="str">
        <f t="shared" si="196"/>
        <v>-</v>
      </c>
      <c r="P287" s="23" t="str">
        <f t="shared" si="197"/>
        <v>-</v>
      </c>
      <c r="Q287" s="24" t="s">
        <v>472</v>
      </c>
    </row>
    <row r="288" spans="1:17" s="25" customFormat="1" ht="63.75" hidden="1" outlineLevel="2">
      <c r="A288" s="45"/>
      <c r="B288" s="45" t="s">
        <v>238</v>
      </c>
      <c r="C288" s="23">
        <f t="shared" si="192"/>
        <v>300</v>
      </c>
      <c r="D288" s="23">
        <v>300</v>
      </c>
      <c r="E288" s="23"/>
      <c r="F288" s="23"/>
      <c r="G288" s="23"/>
      <c r="H288" s="23">
        <f t="shared" si="193"/>
        <v>0</v>
      </c>
      <c r="I288" s="23"/>
      <c r="J288" s="23"/>
      <c r="K288" s="23"/>
      <c r="L288" s="23"/>
      <c r="M288" s="23">
        <f t="shared" si="194"/>
        <v>0</v>
      </c>
      <c r="N288" s="23">
        <f t="shared" si="195"/>
        <v>0</v>
      </c>
      <c r="O288" s="23" t="str">
        <f t="shared" si="196"/>
        <v>-</v>
      </c>
      <c r="P288" s="23" t="str">
        <f t="shared" si="197"/>
        <v>-</v>
      </c>
      <c r="Q288" s="24" t="s">
        <v>473</v>
      </c>
    </row>
    <row r="289" spans="1:17" s="25" customFormat="1" ht="120" hidden="1" outlineLevel="2">
      <c r="A289" s="45"/>
      <c r="B289" s="45" t="s">
        <v>239</v>
      </c>
      <c r="C289" s="23">
        <f t="shared" si="192"/>
        <v>750</v>
      </c>
      <c r="D289" s="23">
        <v>750</v>
      </c>
      <c r="E289" s="23"/>
      <c r="F289" s="23"/>
      <c r="G289" s="23"/>
      <c r="H289" s="23">
        <f t="shared" si="193"/>
        <v>0</v>
      </c>
      <c r="I289" s="23"/>
      <c r="J289" s="23"/>
      <c r="K289" s="23"/>
      <c r="L289" s="23"/>
      <c r="M289" s="23">
        <f t="shared" si="194"/>
        <v>0</v>
      </c>
      <c r="N289" s="23">
        <f t="shared" si="195"/>
        <v>0</v>
      </c>
      <c r="O289" s="23" t="str">
        <f t="shared" si="196"/>
        <v>-</v>
      </c>
      <c r="P289" s="23" t="str">
        <f t="shared" si="197"/>
        <v>-</v>
      </c>
      <c r="Q289" s="24" t="s">
        <v>477</v>
      </c>
    </row>
    <row r="290" spans="1:17" s="25" customFormat="1" ht="150" hidden="1" outlineLevel="2">
      <c r="A290" s="115"/>
      <c r="B290" s="45" t="s">
        <v>240</v>
      </c>
      <c r="C290" s="23">
        <f t="shared" si="192"/>
        <v>70</v>
      </c>
      <c r="D290" s="23">
        <v>70</v>
      </c>
      <c r="E290" s="23"/>
      <c r="F290" s="23"/>
      <c r="G290" s="23"/>
      <c r="H290" s="23">
        <f t="shared" si="193"/>
        <v>57</v>
      </c>
      <c r="I290" s="23">
        <v>57</v>
      </c>
      <c r="J290" s="23"/>
      <c r="K290" s="23"/>
      <c r="L290" s="23"/>
      <c r="M290" s="23">
        <f t="shared" si="194"/>
        <v>81.428571428571431</v>
      </c>
      <c r="N290" s="23">
        <f t="shared" si="195"/>
        <v>81.428571428571431</v>
      </c>
      <c r="O290" s="23" t="str">
        <f t="shared" si="196"/>
        <v>-</v>
      </c>
      <c r="P290" s="23" t="str">
        <f t="shared" si="197"/>
        <v>-</v>
      </c>
      <c r="Q290" s="24" t="s">
        <v>474</v>
      </c>
    </row>
    <row r="291" spans="1:17" ht="51" hidden="1" outlineLevel="2">
      <c r="A291" s="40"/>
      <c r="B291" s="29" t="s">
        <v>475</v>
      </c>
      <c r="C291" s="23">
        <f t="shared" si="192"/>
        <v>150</v>
      </c>
      <c r="D291" s="23">
        <v>150</v>
      </c>
      <c r="E291" s="23"/>
      <c r="F291" s="23"/>
      <c r="G291" s="23"/>
      <c r="H291" s="23">
        <f t="shared" si="193"/>
        <v>130</v>
      </c>
      <c r="I291" s="23">
        <v>130</v>
      </c>
      <c r="J291" s="23"/>
      <c r="K291" s="23"/>
      <c r="L291" s="23"/>
      <c r="M291" s="23">
        <f t="shared" si="194"/>
        <v>86.666666666666671</v>
      </c>
      <c r="N291" s="23">
        <f t="shared" si="195"/>
        <v>86.666666666666671</v>
      </c>
      <c r="O291" s="23" t="str">
        <f t="shared" si="196"/>
        <v>-</v>
      </c>
      <c r="P291" s="23" t="str">
        <f t="shared" si="197"/>
        <v>-</v>
      </c>
      <c r="Q291" s="27"/>
    </row>
    <row r="292" spans="1:17" ht="51" hidden="1" outlineLevel="2">
      <c r="A292" s="40"/>
      <c r="B292" s="29" t="s">
        <v>476</v>
      </c>
      <c r="C292" s="23">
        <f t="shared" si="192"/>
        <v>100</v>
      </c>
      <c r="D292" s="23">
        <v>100</v>
      </c>
      <c r="E292" s="23"/>
      <c r="F292" s="23"/>
      <c r="G292" s="23"/>
      <c r="H292" s="23">
        <f t="shared" si="193"/>
        <v>50</v>
      </c>
      <c r="I292" s="23">
        <v>50</v>
      </c>
      <c r="J292" s="23"/>
      <c r="K292" s="23"/>
      <c r="L292" s="23"/>
      <c r="M292" s="23">
        <f t="shared" si="194"/>
        <v>50</v>
      </c>
      <c r="N292" s="23">
        <f t="shared" si="195"/>
        <v>50</v>
      </c>
      <c r="O292" s="23" t="str">
        <f t="shared" si="196"/>
        <v>-</v>
      </c>
      <c r="P292" s="23" t="str">
        <f t="shared" si="197"/>
        <v>-</v>
      </c>
      <c r="Q292" s="27"/>
    </row>
    <row r="293" spans="1:17" s="64" customFormat="1" ht="40.5">
      <c r="A293" s="50">
        <v>16</v>
      </c>
      <c r="B293" s="134" t="s">
        <v>300</v>
      </c>
      <c r="C293" s="10">
        <f>SUM(D293:G293)</f>
        <v>39808</v>
      </c>
      <c r="D293" s="10">
        <f>SUM(D294:D297)</f>
        <v>36672.400000000001</v>
      </c>
      <c r="E293" s="10">
        <f t="shared" ref="E293:G293" si="198">SUM(E294:E297)</f>
        <v>3135.6</v>
      </c>
      <c r="F293" s="10">
        <f t="shared" si="198"/>
        <v>0</v>
      </c>
      <c r="G293" s="10">
        <f t="shared" si="198"/>
        <v>0</v>
      </c>
      <c r="H293" s="10">
        <f>SUM(I293:L293)</f>
        <v>18026.8</v>
      </c>
      <c r="I293" s="10">
        <f>SUM(I294:I297)</f>
        <v>14892</v>
      </c>
      <c r="J293" s="10">
        <f t="shared" ref="J293" si="199">SUM(J294:J297)</f>
        <v>3134.8</v>
      </c>
      <c r="K293" s="10">
        <f t="shared" ref="K293" si="200">SUM(K294:K297)</f>
        <v>0</v>
      </c>
      <c r="L293" s="10">
        <f t="shared" ref="L293" si="201">SUM(L294:L297)</f>
        <v>0</v>
      </c>
      <c r="M293" s="10">
        <f t="shared" si="194"/>
        <v>45.284364951768488</v>
      </c>
      <c r="N293" s="10">
        <f t="shared" si="195"/>
        <v>40.608195809382529</v>
      </c>
      <c r="O293" s="10">
        <f t="shared" si="196"/>
        <v>99.974486541650734</v>
      </c>
      <c r="P293" s="10" t="str">
        <f t="shared" si="197"/>
        <v>-</v>
      </c>
      <c r="Q293" s="63" t="s">
        <v>400</v>
      </c>
    </row>
    <row r="294" spans="1:17" s="25" customFormat="1" ht="150" outlineLevel="2">
      <c r="A294" s="161"/>
      <c r="B294" s="162" t="s">
        <v>242</v>
      </c>
      <c r="C294" s="23">
        <f t="shared" ref="C294:C297" si="202">SUM(D294:G294)</f>
        <v>10734</v>
      </c>
      <c r="D294" s="160">
        <f>7250+348.4</f>
        <v>7598.4</v>
      </c>
      <c r="E294" s="160">
        <v>3135.6</v>
      </c>
      <c r="F294" s="23"/>
      <c r="G294" s="23"/>
      <c r="H294" s="23">
        <f>SUM(I294:L294)</f>
        <v>5971.2000000000007</v>
      </c>
      <c r="I294" s="23">
        <f>2488.1+348.3</f>
        <v>2836.4</v>
      </c>
      <c r="J294" s="23">
        <v>3134.8</v>
      </c>
      <c r="K294" s="23"/>
      <c r="L294" s="23"/>
      <c r="M294" s="23">
        <f t="shared" si="194"/>
        <v>55.628842929010624</v>
      </c>
      <c r="N294" s="23">
        <f t="shared" si="195"/>
        <v>37.328911349757846</v>
      </c>
      <c r="O294" s="23">
        <f t="shared" si="196"/>
        <v>99.974486541650734</v>
      </c>
      <c r="P294" s="23" t="str">
        <f t="shared" si="197"/>
        <v>-</v>
      </c>
      <c r="Q294" s="24" t="s">
        <v>507</v>
      </c>
    </row>
    <row r="295" spans="1:17" s="25" customFormat="1" ht="180" outlineLevel="2">
      <c r="A295" s="163"/>
      <c r="B295" s="162" t="s">
        <v>243</v>
      </c>
      <c r="C295" s="23">
        <f t="shared" si="202"/>
        <v>7666</v>
      </c>
      <c r="D295" s="160">
        <v>7666</v>
      </c>
      <c r="E295" s="160"/>
      <c r="F295" s="23"/>
      <c r="G295" s="23"/>
      <c r="H295" s="23">
        <f t="shared" ref="H295:H297" si="203">SUM(I295:L295)</f>
        <v>952.4</v>
      </c>
      <c r="I295" s="23">
        <v>952.4</v>
      </c>
      <c r="J295" s="23"/>
      <c r="K295" s="23"/>
      <c r="L295" s="23"/>
      <c r="M295" s="23">
        <f t="shared" si="194"/>
        <v>12.42368901643621</v>
      </c>
      <c r="N295" s="23">
        <f t="shared" si="195"/>
        <v>12.42368901643621</v>
      </c>
      <c r="O295" s="23" t="str">
        <f t="shared" si="196"/>
        <v>-</v>
      </c>
      <c r="P295" s="23" t="str">
        <f t="shared" si="197"/>
        <v>-</v>
      </c>
      <c r="Q295" s="24" t="s">
        <v>508</v>
      </c>
    </row>
    <row r="296" spans="1:17" s="25" customFormat="1" ht="105" outlineLevel="2">
      <c r="A296" s="161"/>
      <c r="B296" s="162" t="s">
        <v>244</v>
      </c>
      <c r="C296" s="23">
        <f t="shared" si="202"/>
        <v>2695</v>
      </c>
      <c r="D296" s="160">
        <v>2695</v>
      </c>
      <c r="E296" s="160"/>
      <c r="F296" s="23"/>
      <c r="G296" s="23"/>
      <c r="H296" s="23">
        <f t="shared" si="203"/>
        <v>0</v>
      </c>
      <c r="I296" s="23">
        <v>0</v>
      </c>
      <c r="J296" s="23"/>
      <c r="K296" s="23"/>
      <c r="L296" s="23"/>
      <c r="M296" s="23">
        <f t="shared" si="194"/>
        <v>0</v>
      </c>
      <c r="N296" s="23">
        <f t="shared" si="195"/>
        <v>0</v>
      </c>
      <c r="O296" s="23" t="str">
        <f t="shared" si="196"/>
        <v>-</v>
      </c>
      <c r="P296" s="23" t="str">
        <f t="shared" si="197"/>
        <v>-</v>
      </c>
      <c r="Q296" s="24" t="s">
        <v>509</v>
      </c>
    </row>
    <row r="297" spans="1:17" s="25" customFormat="1" ht="120" outlineLevel="2">
      <c r="A297" s="161"/>
      <c r="B297" s="162" t="s">
        <v>245</v>
      </c>
      <c r="C297" s="23">
        <f t="shared" si="202"/>
        <v>18713</v>
      </c>
      <c r="D297" s="160">
        <v>18713</v>
      </c>
      <c r="E297" s="160"/>
      <c r="F297" s="23"/>
      <c r="G297" s="23"/>
      <c r="H297" s="23">
        <f t="shared" si="203"/>
        <v>11103.2</v>
      </c>
      <c r="I297" s="23">
        <v>11103.2</v>
      </c>
      <c r="J297" s="23"/>
      <c r="K297" s="23"/>
      <c r="L297" s="23"/>
      <c r="M297" s="23">
        <f t="shared" si="194"/>
        <v>59.334152728050029</v>
      </c>
      <c r="N297" s="23">
        <f t="shared" si="195"/>
        <v>59.334152728050029</v>
      </c>
      <c r="O297" s="23" t="str">
        <f t="shared" si="196"/>
        <v>-</v>
      </c>
      <c r="P297" s="23" t="str">
        <f t="shared" si="197"/>
        <v>-</v>
      </c>
      <c r="Q297" s="24" t="s">
        <v>510</v>
      </c>
    </row>
    <row r="298" spans="1:17" s="8" customFormat="1" ht="27" collapsed="1">
      <c r="A298" s="50">
        <v>17</v>
      </c>
      <c r="B298" s="134" t="s">
        <v>248</v>
      </c>
      <c r="C298" s="10">
        <f>SUM(D298:G298)</f>
        <v>11099</v>
      </c>
      <c r="D298" s="10">
        <f>SUM(D299:D300)</f>
        <v>9219</v>
      </c>
      <c r="E298" s="10">
        <f t="shared" ref="E298:G298" si="204">SUM(E299:E300)</f>
        <v>1880</v>
      </c>
      <c r="F298" s="10">
        <f t="shared" si="204"/>
        <v>0</v>
      </c>
      <c r="G298" s="10">
        <f t="shared" si="204"/>
        <v>0</v>
      </c>
      <c r="H298" s="10">
        <f>SUM(I298:L298)</f>
        <v>6118.94</v>
      </c>
      <c r="I298" s="10">
        <f>SUM(I299:I300)</f>
        <v>4586.9399999999996</v>
      </c>
      <c r="J298" s="10">
        <f t="shared" ref="J298" si="205">SUM(J299:J300)</f>
        <v>1532</v>
      </c>
      <c r="K298" s="10">
        <f t="shared" ref="K298" si="206">SUM(K299:K300)</f>
        <v>0</v>
      </c>
      <c r="L298" s="10">
        <f t="shared" ref="L298" si="207">SUM(L299:L300)</f>
        <v>0</v>
      </c>
      <c r="M298" s="10">
        <f t="shared" si="194"/>
        <v>55.130552302009185</v>
      </c>
      <c r="N298" s="10">
        <f t="shared" si="195"/>
        <v>49.755287992190041</v>
      </c>
      <c r="O298" s="10">
        <f t="shared" si="196"/>
        <v>81.489361702127667</v>
      </c>
      <c r="P298" s="10" t="str">
        <f t="shared" si="197"/>
        <v>-</v>
      </c>
      <c r="Q298" s="28"/>
    </row>
    <row r="299" spans="1:17" ht="38.25" hidden="1" outlineLevel="2">
      <c r="A299" s="49"/>
      <c r="B299" s="45" t="s">
        <v>246</v>
      </c>
      <c r="C299" s="23">
        <f t="shared" ref="C299:C300" si="208">SUM(D299:G299)</f>
        <v>9803</v>
      </c>
      <c r="D299" s="23">
        <v>8271</v>
      </c>
      <c r="E299" s="23">
        <v>1532</v>
      </c>
      <c r="F299" s="23"/>
      <c r="G299" s="23"/>
      <c r="H299" s="23">
        <f>SUM(I299:L299)</f>
        <v>5912</v>
      </c>
      <c r="I299" s="23">
        <v>4380</v>
      </c>
      <c r="J299" s="23">
        <v>1532</v>
      </c>
      <c r="K299" s="23"/>
      <c r="L299" s="23"/>
      <c r="M299" s="23">
        <f t="shared" si="194"/>
        <v>60.308068958482096</v>
      </c>
      <c r="N299" s="23">
        <f t="shared" si="195"/>
        <v>52.956111715632936</v>
      </c>
      <c r="O299" s="23">
        <f t="shared" si="196"/>
        <v>100</v>
      </c>
      <c r="P299" s="23" t="str">
        <f t="shared" si="197"/>
        <v>-</v>
      </c>
      <c r="Q299" s="27"/>
    </row>
    <row r="300" spans="1:17" ht="25.5" hidden="1" outlineLevel="2">
      <c r="A300" s="49"/>
      <c r="B300" s="45" t="s">
        <v>247</v>
      </c>
      <c r="C300" s="23">
        <f t="shared" si="208"/>
        <v>1296</v>
      </c>
      <c r="D300" s="23">
        <v>948</v>
      </c>
      <c r="E300" s="23">
        <v>348</v>
      </c>
      <c r="F300" s="23"/>
      <c r="G300" s="23"/>
      <c r="H300" s="23">
        <f>SUM(I300:L300)</f>
        <v>206.94</v>
      </c>
      <c r="I300" s="23">
        <v>206.94</v>
      </c>
      <c r="J300" s="23"/>
      <c r="K300" s="23"/>
      <c r="L300" s="23"/>
      <c r="M300" s="23">
        <f t="shared" si="194"/>
        <v>15.967592592592592</v>
      </c>
      <c r="N300" s="23">
        <f t="shared" si="195"/>
        <v>21.829113924050635</v>
      </c>
      <c r="O300" s="23">
        <f t="shared" si="196"/>
        <v>0</v>
      </c>
      <c r="P300" s="23" t="str">
        <f t="shared" si="197"/>
        <v>-</v>
      </c>
      <c r="Q300" s="27"/>
    </row>
    <row r="301" spans="1:17" s="64" customFormat="1" ht="30">
      <c r="A301" s="50">
        <v>18</v>
      </c>
      <c r="B301" s="134" t="s">
        <v>260</v>
      </c>
      <c r="C301" s="10">
        <f>SUM(D301:G301)</f>
        <v>117062.74999999999</v>
      </c>
      <c r="D301" s="10">
        <f t="shared" ref="D301:L301" si="209">D302+D309+D313</f>
        <v>96460.049999999988</v>
      </c>
      <c r="E301" s="10">
        <f t="shared" si="209"/>
        <v>20602.7</v>
      </c>
      <c r="F301" s="10">
        <f t="shared" si="209"/>
        <v>0</v>
      </c>
      <c r="G301" s="10">
        <f t="shared" si="209"/>
        <v>0</v>
      </c>
      <c r="H301" s="10">
        <f t="shared" si="209"/>
        <v>41034.44</v>
      </c>
      <c r="I301" s="10">
        <f t="shared" si="209"/>
        <v>41034.44</v>
      </c>
      <c r="J301" s="10">
        <f t="shared" si="209"/>
        <v>0</v>
      </c>
      <c r="K301" s="10">
        <f t="shared" si="209"/>
        <v>0</v>
      </c>
      <c r="L301" s="10">
        <f t="shared" si="209"/>
        <v>0</v>
      </c>
      <c r="M301" s="10">
        <f t="shared" si="194"/>
        <v>35.053370948487036</v>
      </c>
      <c r="N301" s="10">
        <f t="shared" si="195"/>
        <v>42.540347014126581</v>
      </c>
      <c r="O301" s="10">
        <f t="shared" si="196"/>
        <v>0</v>
      </c>
      <c r="P301" s="10" t="str">
        <f t="shared" si="197"/>
        <v>-</v>
      </c>
      <c r="Q301" s="63" t="s">
        <v>592</v>
      </c>
    </row>
    <row r="302" spans="1:17" s="25" customFormat="1" ht="38.25" outlineLevel="1">
      <c r="A302" s="112"/>
      <c r="B302" s="150" t="s">
        <v>249</v>
      </c>
      <c r="C302" s="44">
        <f t="shared" ref="C302:C315" si="210">SUM(D302:G302)</f>
        <v>27976.550000000003</v>
      </c>
      <c r="D302" s="159">
        <f>D303+D305+D308</f>
        <v>7373.85</v>
      </c>
      <c r="E302" s="159">
        <f>E303+E305+E308</f>
        <v>20602.7</v>
      </c>
      <c r="F302" s="159">
        <f t="shared" ref="F302:L302" si="211">F303+F305+F308</f>
        <v>0</v>
      </c>
      <c r="G302" s="159">
        <f t="shared" si="211"/>
        <v>0</v>
      </c>
      <c r="H302" s="44">
        <f t="shared" ref="H302:H312" si="212">SUM(I302:L302)</f>
        <v>3254.64</v>
      </c>
      <c r="I302" s="159">
        <f t="shared" si="211"/>
        <v>3254.64</v>
      </c>
      <c r="J302" s="159">
        <f t="shared" si="211"/>
        <v>0</v>
      </c>
      <c r="K302" s="159">
        <f t="shared" si="211"/>
        <v>0</v>
      </c>
      <c r="L302" s="159">
        <f t="shared" si="211"/>
        <v>0</v>
      </c>
      <c r="M302" s="159">
        <f t="shared" si="194"/>
        <v>11.633457306208234</v>
      </c>
      <c r="N302" s="159">
        <f t="shared" si="195"/>
        <v>44.13759433674403</v>
      </c>
      <c r="O302" s="159">
        <f t="shared" si="196"/>
        <v>0</v>
      </c>
      <c r="P302" s="159" t="str">
        <f t="shared" si="197"/>
        <v>-</v>
      </c>
      <c r="Q302" s="24"/>
    </row>
    <row r="303" spans="1:17" s="25" customFormat="1" ht="25.5" outlineLevel="2">
      <c r="A303" s="109"/>
      <c r="B303" s="156" t="s">
        <v>250</v>
      </c>
      <c r="C303" s="23">
        <f t="shared" si="210"/>
        <v>2655.14</v>
      </c>
      <c r="D303" s="157">
        <f>D304</f>
        <v>2655.14</v>
      </c>
      <c r="E303" s="157">
        <f>E304</f>
        <v>0</v>
      </c>
      <c r="F303" s="157">
        <f>F304</f>
        <v>0</v>
      </c>
      <c r="G303" s="157">
        <f>G304</f>
        <v>0</v>
      </c>
      <c r="H303" s="23">
        <f t="shared" si="212"/>
        <v>2655.14</v>
      </c>
      <c r="I303" s="157">
        <f>I304</f>
        <v>2655.14</v>
      </c>
      <c r="J303" s="157">
        <f>J304</f>
        <v>0</v>
      </c>
      <c r="K303" s="157">
        <f>K304</f>
        <v>0</v>
      </c>
      <c r="L303" s="157">
        <f>L304</f>
        <v>0</v>
      </c>
      <c r="M303" s="23">
        <f t="shared" si="194"/>
        <v>100</v>
      </c>
      <c r="N303" s="23">
        <f t="shared" si="195"/>
        <v>100</v>
      </c>
      <c r="O303" s="23" t="str">
        <f t="shared" si="196"/>
        <v>-</v>
      </c>
      <c r="P303" s="23" t="str">
        <f t="shared" si="197"/>
        <v>-</v>
      </c>
      <c r="Q303" s="24"/>
    </row>
    <row r="304" spans="1:17" s="25" customFormat="1" ht="30" outlineLevel="3">
      <c r="A304" s="109"/>
      <c r="B304" s="158" t="s">
        <v>282</v>
      </c>
      <c r="C304" s="23">
        <f t="shared" si="210"/>
        <v>2655.14</v>
      </c>
      <c r="D304" s="157">
        <v>2655.14</v>
      </c>
      <c r="E304" s="157"/>
      <c r="F304" s="157"/>
      <c r="G304" s="157"/>
      <c r="H304" s="23">
        <f t="shared" si="212"/>
        <v>2655.14</v>
      </c>
      <c r="I304" s="157">
        <v>2655.14</v>
      </c>
      <c r="J304" s="157"/>
      <c r="K304" s="23"/>
      <c r="L304" s="23"/>
      <c r="M304" s="23">
        <f t="shared" si="194"/>
        <v>100</v>
      </c>
      <c r="N304" s="23">
        <f t="shared" si="195"/>
        <v>100</v>
      </c>
      <c r="O304" s="23" t="str">
        <f t="shared" si="196"/>
        <v>-</v>
      </c>
      <c r="P304" s="23" t="str">
        <f t="shared" si="197"/>
        <v>-</v>
      </c>
      <c r="Q304" s="24" t="s">
        <v>505</v>
      </c>
    </row>
    <row r="305" spans="1:17" s="25" customFormat="1" ht="25.5" outlineLevel="2">
      <c r="A305" s="112"/>
      <c r="B305" s="156" t="s">
        <v>251</v>
      </c>
      <c r="C305" s="23">
        <f t="shared" si="210"/>
        <v>22286.61</v>
      </c>
      <c r="D305" s="157">
        <f>D306+D307</f>
        <v>1683.91</v>
      </c>
      <c r="E305" s="157">
        <f t="shared" ref="E305:G305" si="213">E306+E307</f>
        <v>20602.7</v>
      </c>
      <c r="F305" s="157">
        <f t="shared" si="213"/>
        <v>0</v>
      </c>
      <c r="G305" s="157">
        <f t="shared" si="213"/>
        <v>0</v>
      </c>
      <c r="H305" s="23">
        <f t="shared" si="212"/>
        <v>599.5</v>
      </c>
      <c r="I305" s="157">
        <f>I306+I307</f>
        <v>599.5</v>
      </c>
      <c r="J305" s="157">
        <f t="shared" ref="J305" si="214">J306+J307</f>
        <v>0</v>
      </c>
      <c r="K305" s="157">
        <f t="shared" ref="K305" si="215">K306+K307</f>
        <v>0</v>
      </c>
      <c r="L305" s="157">
        <f t="shared" ref="L305" si="216">L306+L307</f>
        <v>0</v>
      </c>
      <c r="M305" s="23">
        <f t="shared" si="194"/>
        <v>2.6899559870253933</v>
      </c>
      <c r="N305" s="23">
        <f t="shared" si="195"/>
        <v>35.601665172129145</v>
      </c>
      <c r="O305" s="23">
        <f t="shared" si="196"/>
        <v>0</v>
      </c>
      <c r="P305" s="23" t="str">
        <f t="shared" si="197"/>
        <v>-</v>
      </c>
      <c r="Q305" s="24"/>
    </row>
    <row r="306" spans="1:17" s="25" customFormat="1" ht="75" outlineLevel="3">
      <c r="A306" s="112"/>
      <c r="B306" s="158" t="s">
        <v>283</v>
      </c>
      <c r="C306" s="23">
        <f t="shared" si="210"/>
        <v>21687.100000000002</v>
      </c>
      <c r="D306" s="157">
        <v>1084.4000000000001</v>
      </c>
      <c r="E306" s="157">
        <v>20602.7</v>
      </c>
      <c r="F306" s="157"/>
      <c r="G306" s="157"/>
      <c r="H306" s="23">
        <f t="shared" si="212"/>
        <v>0</v>
      </c>
      <c r="I306" s="157">
        <v>0</v>
      </c>
      <c r="J306" s="157">
        <v>0</v>
      </c>
      <c r="K306" s="23"/>
      <c r="L306" s="23"/>
      <c r="M306" s="23">
        <f t="shared" si="194"/>
        <v>0</v>
      </c>
      <c r="N306" s="23">
        <f t="shared" si="195"/>
        <v>0</v>
      </c>
      <c r="O306" s="23">
        <f t="shared" si="196"/>
        <v>0</v>
      </c>
      <c r="P306" s="23" t="str">
        <f t="shared" si="197"/>
        <v>-</v>
      </c>
      <c r="Q306" s="24" t="s">
        <v>503</v>
      </c>
    </row>
    <row r="307" spans="1:17" s="25" customFormat="1" ht="30" outlineLevel="3">
      <c r="A307" s="112"/>
      <c r="B307" s="158" t="s">
        <v>504</v>
      </c>
      <c r="C307" s="23">
        <f t="shared" si="210"/>
        <v>599.51</v>
      </c>
      <c r="D307" s="157">
        <v>599.51</v>
      </c>
      <c r="E307" s="157"/>
      <c r="F307" s="157"/>
      <c r="G307" s="157"/>
      <c r="H307" s="23">
        <f t="shared" si="212"/>
        <v>599.5</v>
      </c>
      <c r="I307" s="157">
        <v>599.5</v>
      </c>
      <c r="J307" s="157"/>
      <c r="K307" s="23"/>
      <c r="L307" s="23"/>
      <c r="M307" s="23"/>
      <c r="N307" s="23"/>
      <c r="O307" s="23"/>
      <c r="P307" s="23"/>
      <c r="Q307" s="24" t="s">
        <v>506</v>
      </c>
    </row>
    <row r="308" spans="1:17" s="25" customFormat="1" ht="25.5" outlineLevel="2">
      <c r="A308" s="109"/>
      <c r="B308" s="156" t="s">
        <v>252</v>
      </c>
      <c r="C308" s="23">
        <f t="shared" si="210"/>
        <v>3034.8</v>
      </c>
      <c r="D308" s="157">
        <v>3034.8</v>
      </c>
      <c r="E308" s="157">
        <v>0</v>
      </c>
      <c r="F308" s="157"/>
      <c r="G308" s="157"/>
      <c r="H308" s="23">
        <f t="shared" si="212"/>
        <v>0</v>
      </c>
      <c r="I308" s="157">
        <v>0</v>
      </c>
      <c r="J308" s="157">
        <v>0</v>
      </c>
      <c r="K308" s="23"/>
      <c r="L308" s="23"/>
      <c r="M308" s="23">
        <f t="shared" si="194"/>
        <v>0</v>
      </c>
      <c r="N308" s="23">
        <f t="shared" si="195"/>
        <v>0</v>
      </c>
      <c r="O308" s="23" t="str">
        <f t="shared" si="196"/>
        <v>-</v>
      </c>
      <c r="P308" s="23" t="str">
        <f t="shared" si="197"/>
        <v>-</v>
      </c>
      <c r="Q308" s="24"/>
    </row>
    <row r="309" spans="1:17" s="25" customFormat="1" ht="38.25" outlineLevel="1">
      <c r="A309" s="112"/>
      <c r="B309" s="150" t="s">
        <v>253</v>
      </c>
      <c r="C309" s="44">
        <f t="shared" si="210"/>
        <v>51716.299999999996</v>
      </c>
      <c r="D309" s="159">
        <f>SUM(D310:D312)</f>
        <v>51716.299999999996</v>
      </c>
      <c r="E309" s="159">
        <f t="shared" ref="E309:L309" si="217">SUM(E310:E312)</f>
        <v>0</v>
      </c>
      <c r="F309" s="159">
        <f t="shared" si="217"/>
        <v>0</v>
      </c>
      <c r="G309" s="159">
        <f t="shared" si="217"/>
        <v>0</v>
      </c>
      <c r="H309" s="44">
        <f t="shared" si="212"/>
        <v>20004.599999999999</v>
      </c>
      <c r="I309" s="159">
        <f t="shared" si="217"/>
        <v>20004.599999999999</v>
      </c>
      <c r="J309" s="159">
        <f t="shared" si="217"/>
        <v>0</v>
      </c>
      <c r="K309" s="159">
        <f t="shared" si="217"/>
        <v>0</v>
      </c>
      <c r="L309" s="159">
        <f t="shared" si="217"/>
        <v>0</v>
      </c>
      <c r="M309" s="44">
        <f t="shared" si="194"/>
        <v>38.681421524741715</v>
      </c>
      <c r="N309" s="44">
        <f t="shared" si="195"/>
        <v>38.681421524741715</v>
      </c>
      <c r="O309" s="44" t="str">
        <f t="shared" si="196"/>
        <v>-</v>
      </c>
      <c r="P309" s="44" t="str">
        <f t="shared" si="197"/>
        <v>-</v>
      </c>
      <c r="Q309" s="24"/>
    </row>
    <row r="310" spans="1:17" s="25" customFormat="1" ht="15.75" outlineLevel="2">
      <c r="A310" s="109"/>
      <c r="B310" s="156" t="s">
        <v>254</v>
      </c>
      <c r="C310" s="23">
        <f t="shared" si="210"/>
        <v>31950.1</v>
      </c>
      <c r="D310" s="157">
        <f>31820.1+130</f>
        <v>31950.1</v>
      </c>
      <c r="E310" s="157">
        <v>0</v>
      </c>
      <c r="F310" s="157"/>
      <c r="G310" s="157"/>
      <c r="H310" s="23">
        <f t="shared" si="212"/>
        <v>13713.7</v>
      </c>
      <c r="I310" s="157">
        <v>13713.7</v>
      </c>
      <c r="J310" s="157">
        <v>0</v>
      </c>
      <c r="K310" s="23"/>
      <c r="L310" s="23"/>
      <c r="M310" s="23">
        <f t="shared" si="194"/>
        <v>42.922244374821993</v>
      </c>
      <c r="N310" s="23">
        <f t="shared" si="195"/>
        <v>42.922244374821993</v>
      </c>
      <c r="O310" s="23" t="str">
        <f t="shared" si="196"/>
        <v>-</v>
      </c>
      <c r="P310" s="23" t="str">
        <f t="shared" si="197"/>
        <v>-</v>
      </c>
      <c r="Q310" s="24"/>
    </row>
    <row r="311" spans="1:17" s="25" customFormat="1" ht="15.75" outlineLevel="2">
      <c r="A311" s="109"/>
      <c r="B311" s="156" t="s">
        <v>255</v>
      </c>
      <c r="C311" s="23">
        <f t="shared" si="210"/>
        <v>16735.099999999999</v>
      </c>
      <c r="D311" s="157">
        <v>16735.099999999999</v>
      </c>
      <c r="E311" s="157"/>
      <c r="F311" s="157"/>
      <c r="G311" s="157"/>
      <c r="H311" s="23">
        <f t="shared" si="212"/>
        <v>6290.9</v>
      </c>
      <c r="I311" s="157">
        <v>6290.9</v>
      </c>
      <c r="J311" s="157">
        <v>0</v>
      </c>
      <c r="K311" s="23"/>
      <c r="L311" s="23"/>
      <c r="M311" s="23">
        <f t="shared" si="194"/>
        <v>37.591051144002726</v>
      </c>
      <c r="N311" s="23">
        <f t="shared" si="195"/>
        <v>37.591051144002726</v>
      </c>
      <c r="O311" s="23" t="str">
        <f t="shared" si="196"/>
        <v>-</v>
      </c>
      <c r="P311" s="23" t="str">
        <f t="shared" si="197"/>
        <v>-</v>
      </c>
      <c r="Q311" s="24"/>
    </row>
    <row r="312" spans="1:17" s="25" customFormat="1" ht="15.75" outlineLevel="2">
      <c r="A312" s="203"/>
      <c r="B312" s="156" t="s">
        <v>256</v>
      </c>
      <c r="C312" s="23">
        <f t="shared" si="210"/>
        <v>3031.1</v>
      </c>
      <c r="D312" s="157">
        <v>3031.1</v>
      </c>
      <c r="E312" s="157"/>
      <c r="F312" s="157"/>
      <c r="G312" s="157"/>
      <c r="H312" s="23">
        <f t="shared" si="212"/>
        <v>0</v>
      </c>
      <c r="I312" s="157">
        <v>0</v>
      </c>
      <c r="J312" s="157">
        <v>0</v>
      </c>
      <c r="K312" s="23"/>
      <c r="L312" s="23"/>
      <c r="M312" s="23">
        <f t="shared" si="194"/>
        <v>0</v>
      </c>
      <c r="N312" s="23">
        <f t="shared" si="195"/>
        <v>0</v>
      </c>
      <c r="O312" s="23" t="str">
        <f t="shared" si="196"/>
        <v>-</v>
      </c>
      <c r="P312" s="23" t="str">
        <f t="shared" si="197"/>
        <v>-</v>
      </c>
      <c r="Q312" s="24"/>
    </row>
    <row r="313" spans="1:17" s="25" customFormat="1" ht="25.5" outlineLevel="1">
      <c r="A313" s="204"/>
      <c r="B313" s="150" t="s">
        <v>257</v>
      </c>
      <c r="C313" s="44">
        <f t="shared" si="210"/>
        <v>37369.9</v>
      </c>
      <c r="D313" s="159">
        <f>SUM(D314:D315)</f>
        <v>37369.9</v>
      </c>
      <c r="E313" s="159">
        <f t="shared" ref="E313:G313" si="218">SUM(E314:E315)</f>
        <v>0</v>
      </c>
      <c r="F313" s="159">
        <f t="shared" si="218"/>
        <v>0</v>
      </c>
      <c r="G313" s="159">
        <f t="shared" si="218"/>
        <v>0</v>
      </c>
      <c r="H313" s="44">
        <f t="shared" ref="H313:H315" si="219">SUM(I313:L313)</f>
        <v>17775.2</v>
      </c>
      <c r="I313" s="159">
        <f>SUM(I314:I315)</f>
        <v>17775.2</v>
      </c>
      <c r="J313" s="159">
        <f t="shared" ref="J313" si="220">SUM(J314:J315)</f>
        <v>0</v>
      </c>
      <c r="K313" s="159">
        <f t="shared" ref="K313" si="221">SUM(K314:K315)</f>
        <v>0</v>
      </c>
      <c r="L313" s="159">
        <f t="shared" ref="L313" si="222">SUM(L314:L315)</f>
        <v>0</v>
      </c>
      <c r="M313" s="159">
        <f t="shared" si="194"/>
        <v>47.565554095675935</v>
      </c>
      <c r="N313" s="159">
        <f t="shared" si="195"/>
        <v>47.565554095675935</v>
      </c>
      <c r="O313" s="159" t="str">
        <f t="shared" si="196"/>
        <v>-</v>
      </c>
      <c r="P313" s="159" t="str">
        <f t="shared" si="197"/>
        <v>-</v>
      </c>
      <c r="Q313" s="24"/>
    </row>
    <row r="314" spans="1:17" s="25" customFormat="1" ht="25.5" outlineLevel="2">
      <c r="A314" s="112"/>
      <c r="B314" s="156" t="s">
        <v>258</v>
      </c>
      <c r="C314" s="23">
        <f t="shared" si="210"/>
        <v>34586.300000000003</v>
      </c>
      <c r="D314" s="157">
        <v>34586.300000000003</v>
      </c>
      <c r="E314" s="157"/>
      <c r="F314" s="157"/>
      <c r="G314" s="157"/>
      <c r="H314" s="23">
        <f t="shared" si="219"/>
        <v>16732.400000000001</v>
      </c>
      <c r="I314" s="157">
        <v>16732.400000000001</v>
      </c>
      <c r="J314" s="157"/>
      <c r="K314" s="23"/>
      <c r="L314" s="23"/>
      <c r="M314" s="23">
        <f t="shared" si="194"/>
        <v>48.378693297635188</v>
      </c>
      <c r="N314" s="23">
        <f t="shared" si="195"/>
        <v>48.378693297635188</v>
      </c>
      <c r="O314" s="23" t="str">
        <f t="shared" si="196"/>
        <v>-</v>
      </c>
      <c r="P314" s="23" t="str">
        <f t="shared" si="197"/>
        <v>-</v>
      </c>
      <c r="Q314" s="24"/>
    </row>
    <row r="315" spans="1:17" s="25" customFormat="1" ht="25.5" outlineLevel="2">
      <c r="A315" s="112"/>
      <c r="B315" s="156" t="s">
        <v>259</v>
      </c>
      <c r="C315" s="23">
        <f t="shared" si="210"/>
        <v>2783.6</v>
      </c>
      <c r="D315" s="157">
        <v>2783.6</v>
      </c>
      <c r="E315" s="157"/>
      <c r="F315" s="157"/>
      <c r="G315" s="157"/>
      <c r="H315" s="157">
        <f t="shared" si="219"/>
        <v>1042.8</v>
      </c>
      <c r="I315" s="157">
        <v>1042.8</v>
      </c>
      <c r="J315" s="157"/>
      <c r="K315" s="23"/>
      <c r="L315" s="23"/>
      <c r="M315" s="23">
        <f t="shared" si="194"/>
        <v>37.462279063083777</v>
      </c>
      <c r="N315" s="23">
        <f t="shared" si="195"/>
        <v>37.462279063083777</v>
      </c>
      <c r="O315" s="23" t="str">
        <f t="shared" si="196"/>
        <v>-</v>
      </c>
      <c r="P315" s="23" t="str">
        <f t="shared" si="197"/>
        <v>-</v>
      </c>
      <c r="Q315" s="24"/>
    </row>
    <row r="316" spans="1:17" s="64" customFormat="1" ht="67.5">
      <c r="A316" s="50">
        <v>19</v>
      </c>
      <c r="B316" s="134" t="s">
        <v>268</v>
      </c>
      <c r="C316" s="10">
        <f>SUM(D316:G316)</f>
        <v>36970.699999999997</v>
      </c>
      <c r="D316" s="10">
        <f>D317+D321</f>
        <v>36970.699999999997</v>
      </c>
      <c r="E316" s="10">
        <f t="shared" ref="E316:L316" si="223">E317+E321</f>
        <v>0</v>
      </c>
      <c r="F316" s="10">
        <f t="shared" si="223"/>
        <v>0</v>
      </c>
      <c r="G316" s="10">
        <f t="shared" si="223"/>
        <v>0</v>
      </c>
      <c r="H316" s="10">
        <f t="shared" si="223"/>
        <v>20157.2</v>
      </c>
      <c r="I316" s="10">
        <f t="shared" si="223"/>
        <v>20157.2</v>
      </c>
      <c r="J316" s="10">
        <f t="shared" si="223"/>
        <v>0</v>
      </c>
      <c r="K316" s="10">
        <f t="shared" si="223"/>
        <v>0</v>
      </c>
      <c r="L316" s="10">
        <f t="shared" si="223"/>
        <v>0</v>
      </c>
      <c r="M316" s="10">
        <f t="shared" si="194"/>
        <v>54.522094523501053</v>
      </c>
      <c r="N316" s="10">
        <f t="shared" si="195"/>
        <v>54.522094523501053</v>
      </c>
      <c r="O316" s="10" t="str">
        <f t="shared" si="196"/>
        <v>-</v>
      </c>
      <c r="P316" s="10" t="str">
        <f t="shared" si="197"/>
        <v>-</v>
      </c>
      <c r="Q316" s="63"/>
    </row>
    <row r="317" spans="1:17" s="151" customFormat="1" ht="38.25" outlineLevel="1" collapsed="1">
      <c r="A317" s="150"/>
      <c r="B317" s="150" t="s">
        <v>261</v>
      </c>
      <c r="C317" s="44">
        <f t="shared" ref="C317:C323" si="224">SUM(D317:G317)</f>
        <v>36920.699999999997</v>
      </c>
      <c r="D317" s="44">
        <f>SUM(D318:D320)</f>
        <v>36920.699999999997</v>
      </c>
      <c r="E317" s="44">
        <f t="shared" ref="E317:G317" si="225">SUM(E318:E320)</f>
        <v>0</v>
      </c>
      <c r="F317" s="44">
        <f t="shared" si="225"/>
        <v>0</v>
      </c>
      <c r="G317" s="44">
        <f t="shared" si="225"/>
        <v>0</v>
      </c>
      <c r="H317" s="44">
        <f t="shared" ref="H317:H323" si="226">SUM(I317:L317)</f>
        <v>20157.2</v>
      </c>
      <c r="I317" s="44">
        <f>SUM(I318:I320)</f>
        <v>20157.2</v>
      </c>
      <c r="J317" s="44">
        <f t="shared" ref="J317" si="227">SUM(J318:J320)</f>
        <v>0</v>
      </c>
      <c r="K317" s="44">
        <f t="shared" ref="K317" si="228">SUM(K318:K320)</f>
        <v>0</v>
      </c>
      <c r="L317" s="44">
        <f t="shared" ref="L317" si="229">SUM(L318:L320)</f>
        <v>0</v>
      </c>
      <c r="M317" s="44">
        <f t="shared" si="194"/>
        <v>54.595931279742807</v>
      </c>
      <c r="N317" s="44">
        <f t="shared" si="195"/>
        <v>54.595931279742807</v>
      </c>
      <c r="O317" s="44" t="str">
        <f t="shared" si="196"/>
        <v>-</v>
      </c>
      <c r="P317" s="44" t="str">
        <f t="shared" si="197"/>
        <v>-</v>
      </c>
      <c r="Q317" s="24"/>
    </row>
    <row r="318" spans="1:17" s="25" customFormat="1" ht="51" hidden="1" outlineLevel="2">
      <c r="A318" s="122"/>
      <c r="B318" s="136" t="s">
        <v>262</v>
      </c>
      <c r="C318" s="23">
        <f t="shared" si="224"/>
        <v>32230.7</v>
      </c>
      <c r="D318" s="23">
        <v>32230.7</v>
      </c>
      <c r="E318" s="23"/>
      <c r="F318" s="23"/>
      <c r="G318" s="23"/>
      <c r="H318" s="23">
        <f t="shared" si="226"/>
        <v>19957.2</v>
      </c>
      <c r="I318" s="23">
        <v>19957.2</v>
      </c>
      <c r="J318" s="23"/>
      <c r="K318" s="23"/>
      <c r="L318" s="23"/>
      <c r="M318" s="23">
        <f t="shared" si="194"/>
        <v>61.919846605875762</v>
      </c>
      <c r="N318" s="23">
        <f t="shared" si="195"/>
        <v>61.919846605875762</v>
      </c>
      <c r="O318" s="23" t="str">
        <f t="shared" si="196"/>
        <v>-</v>
      </c>
      <c r="P318" s="23" t="str">
        <f t="shared" si="197"/>
        <v>-</v>
      </c>
      <c r="Q318" s="24"/>
    </row>
    <row r="319" spans="1:17" s="25" customFormat="1" ht="51" hidden="1" outlineLevel="2">
      <c r="A319" s="45"/>
      <c r="B319" s="136" t="s">
        <v>263</v>
      </c>
      <c r="C319" s="23">
        <f t="shared" si="224"/>
        <v>1700</v>
      </c>
      <c r="D319" s="23">
        <v>1700</v>
      </c>
      <c r="E319" s="23"/>
      <c r="F319" s="23"/>
      <c r="G319" s="23"/>
      <c r="H319" s="23">
        <f t="shared" si="226"/>
        <v>200</v>
      </c>
      <c r="I319" s="23">
        <v>200</v>
      </c>
      <c r="J319" s="23"/>
      <c r="K319" s="23"/>
      <c r="L319" s="23"/>
      <c r="M319" s="23">
        <f t="shared" si="194"/>
        <v>11.76470588235294</v>
      </c>
      <c r="N319" s="23">
        <f t="shared" si="195"/>
        <v>11.76470588235294</v>
      </c>
      <c r="O319" s="23" t="str">
        <f t="shared" si="196"/>
        <v>-</v>
      </c>
      <c r="P319" s="23" t="str">
        <f t="shared" si="197"/>
        <v>-</v>
      </c>
      <c r="Q319" s="24" t="s">
        <v>517</v>
      </c>
    </row>
    <row r="320" spans="1:17" s="25" customFormat="1" ht="63.75" hidden="1" outlineLevel="2">
      <c r="A320" s="45"/>
      <c r="B320" s="136" t="s">
        <v>264</v>
      </c>
      <c r="C320" s="23">
        <f t="shared" si="224"/>
        <v>2990</v>
      </c>
      <c r="D320" s="23">
        <v>2990</v>
      </c>
      <c r="E320" s="23"/>
      <c r="F320" s="23"/>
      <c r="G320" s="23"/>
      <c r="H320" s="23">
        <f t="shared" si="226"/>
        <v>0</v>
      </c>
      <c r="I320" s="23"/>
      <c r="J320" s="23"/>
      <c r="K320" s="23"/>
      <c r="L320" s="23"/>
      <c r="M320" s="23">
        <f t="shared" si="194"/>
        <v>0</v>
      </c>
      <c r="N320" s="23">
        <f t="shared" si="195"/>
        <v>0</v>
      </c>
      <c r="O320" s="23" t="str">
        <f t="shared" si="196"/>
        <v>-</v>
      </c>
      <c r="P320" s="23" t="str">
        <f t="shared" si="197"/>
        <v>-</v>
      </c>
      <c r="Q320" s="24" t="s">
        <v>518</v>
      </c>
    </row>
    <row r="321" spans="1:17" s="151" customFormat="1" ht="25.5" outlineLevel="1" collapsed="1">
      <c r="A321" s="150"/>
      <c r="B321" s="150" t="s">
        <v>265</v>
      </c>
      <c r="C321" s="44">
        <f t="shared" si="224"/>
        <v>50</v>
      </c>
      <c r="D321" s="44">
        <f>SUM(D322:D323)</f>
        <v>50</v>
      </c>
      <c r="E321" s="44">
        <f t="shared" ref="E321:L321" si="230">SUM(E322:E323)</f>
        <v>0</v>
      </c>
      <c r="F321" s="44">
        <f t="shared" si="230"/>
        <v>0</v>
      </c>
      <c r="G321" s="44">
        <f t="shared" si="230"/>
        <v>0</v>
      </c>
      <c r="H321" s="44">
        <f t="shared" si="230"/>
        <v>0</v>
      </c>
      <c r="I321" s="44">
        <f t="shared" si="230"/>
        <v>0</v>
      </c>
      <c r="J321" s="44">
        <f t="shared" si="230"/>
        <v>0</v>
      </c>
      <c r="K321" s="44">
        <f t="shared" si="230"/>
        <v>0</v>
      </c>
      <c r="L321" s="44">
        <f t="shared" si="230"/>
        <v>0</v>
      </c>
      <c r="M321" s="44">
        <f t="shared" si="194"/>
        <v>0</v>
      </c>
      <c r="N321" s="44">
        <f t="shared" si="195"/>
        <v>0</v>
      </c>
      <c r="O321" s="44" t="str">
        <f t="shared" si="196"/>
        <v>-</v>
      </c>
      <c r="P321" s="44" t="str">
        <f t="shared" si="197"/>
        <v>-</v>
      </c>
      <c r="Q321" s="24"/>
    </row>
    <row r="322" spans="1:17" s="25" customFormat="1" ht="30" hidden="1" outlineLevel="2">
      <c r="A322" s="45"/>
      <c r="B322" s="136" t="s">
        <v>266</v>
      </c>
      <c r="C322" s="23">
        <f t="shared" si="224"/>
        <v>50</v>
      </c>
      <c r="D322" s="23">
        <v>50</v>
      </c>
      <c r="E322" s="23"/>
      <c r="F322" s="23"/>
      <c r="G322" s="23"/>
      <c r="H322" s="23">
        <f t="shared" si="226"/>
        <v>0</v>
      </c>
      <c r="I322" s="23">
        <v>0</v>
      </c>
      <c r="J322" s="23"/>
      <c r="K322" s="23"/>
      <c r="L322" s="23"/>
      <c r="M322" s="23">
        <f t="shared" si="194"/>
        <v>0</v>
      </c>
      <c r="N322" s="23">
        <f t="shared" si="195"/>
        <v>0</v>
      </c>
      <c r="O322" s="23" t="str">
        <f t="shared" si="196"/>
        <v>-</v>
      </c>
      <c r="P322" s="23" t="str">
        <f t="shared" si="197"/>
        <v>-</v>
      </c>
      <c r="Q322" s="24" t="s">
        <v>519</v>
      </c>
    </row>
    <row r="323" spans="1:17" s="25" customFormat="1" ht="38.25" hidden="1" outlineLevel="2">
      <c r="A323" s="45"/>
      <c r="B323" s="136" t="s">
        <v>267</v>
      </c>
      <c r="C323" s="23">
        <f t="shared" si="224"/>
        <v>0</v>
      </c>
      <c r="D323" s="23" t="s">
        <v>520</v>
      </c>
      <c r="E323" s="23"/>
      <c r="F323" s="23"/>
      <c r="G323" s="23"/>
      <c r="H323" s="23">
        <f t="shared" si="226"/>
        <v>0</v>
      </c>
      <c r="I323" s="23">
        <v>0</v>
      </c>
      <c r="J323" s="23"/>
      <c r="K323" s="23"/>
      <c r="L323" s="23"/>
      <c r="M323" s="23" t="str">
        <f t="shared" si="194"/>
        <v>-</v>
      </c>
      <c r="N323" s="23" t="str">
        <f t="shared" si="195"/>
        <v>-</v>
      </c>
      <c r="O323" s="23" t="str">
        <f t="shared" si="196"/>
        <v>-</v>
      </c>
      <c r="P323" s="23" t="str">
        <f t="shared" si="197"/>
        <v>-</v>
      </c>
      <c r="Q323" s="24"/>
    </row>
    <row r="324" spans="1:17" s="64" customFormat="1" ht="54" collapsed="1">
      <c r="A324" s="50">
        <v>20</v>
      </c>
      <c r="B324" s="134" t="s">
        <v>273</v>
      </c>
      <c r="C324" s="10">
        <f>SUM(D324:G324)</f>
        <v>161154.1</v>
      </c>
      <c r="D324" s="10">
        <f>SUM(D325:D330)</f>
        <v>83461.600000000006</v>
      </c>
      <c r="E324" s="10">
        <f t="shared" ref="E324:G324" si="231">SUM(E325:E330)</f>
        <v>77692.5</v>
      </c>
      <c r="F324" s="10">
        <f t="shared" si="231"/>
        <v>0</v>
      </c>
      <c r="G324" s="10">
        <f t="shared" si="231"/>
        <v>0</v>
      </c>
      <c r="H324" s="10">
        <f t="shared" ref="H324" si="232">SUM(H325:H328)</f>
        <v>96215.1</v>
      </c>
      <c r="I324" s="10">
        <f>SUM(I325:I330)</f>
        <v>57418.799999999996</v>
      </c>
      <c r="J324" s="10">
        <f>SUM(J325:J330)</f>
        <v>38996.300000000003</v>
      </c>
      <c r="K324" s="10">
        <f t="shared" ref="K324" si="233">SUM(K325:K330)</f>
        <v>0</v>
      </c>
      <c r="L324" s="10">
        <f t="shared" ref="L324" si="234">SUM(L325:L330)</f>
        <v>0</v>
      </c>
      <c r="M324" s="10">
        <f t="shared" si="194"/>
        <v>59.703786624106989</v>
      </c>
      <c r="N324" s="10">
        <f t="shared" si="195"/>
        <v>68.796668168355254</v>
      </c>
      <c r="O324" s="10">
        <f t="shared" si="196"/>
        <v>50.193133185313897</v>
      </c>
      <c r="P324" s="10" t="str">
        <f t="shared" si="197"/>
        <v>-</v>
      </c>
      <c r="Q324" s="63"/>
    </row>
    <row r="325" spans="1:17" s="25" customFormat="1" ht="63.75" hidden="1" outlineLevel="2">
      <c r="A325" s="154"/>
      <c r="B325" s="45" t="s">
        <v>269</v>
      </c>
      <c r="C325" s="23">
        <f t="shared" ref="C325:C328" si="235">SUM(D325:G325)</f>
        <v>95315.3</v>
      </c>
      <c r="D325" s="23">
        <v>17922.8</v>
      </c>
      <c r="E325" s="23">
        <v>77392.5</v>
      </c>
      <c r="F325" s="23"/>
      <c r="G325" s="23"/>
      <c r="H325" s="23">
        <f t="shared" ref="H325:H328" si="236">SUM(I325:L325)</f>
        <v>47655.9</v>
      </c>
      <c r="I325" s="23">
        <v>8959.6</v>
      </c>
      <c r="J325" s="23">
        <v>38696.300000000003</v>
      </c>
      <c r="K325" s="23"/>
      <c r="L325" s="23"/>
      <c r="M325" s="23">
        <f t="shared" si="194"/>
        <v>49.998163988362833</v>
      </c>
      <c r="N325" s="23">
        <f t="shared" si="195"/>
        <v>49.989956926373111</v>
      </c>
      <c r="O325" s="23">
        <f t="shared" si="196"/>
        <v>50.000064605743454</v>
      </c>
      <c r="P325" s="23" t="str">
        <f t="shared" si="197"/>
        <v>-</v>
      </c>
      <c r="Q325" s="24" t="s">
        <v>521</v>
      </c>
    </row>
    <row r="326" spans="1:17" s="25" customFormat="1" ht="63.75" hidden="1" outlineLevel="2">
      <c r="A326" s="125"/>
      <c r="B326" s="45" t="s">
        <v>270</v>
      </c>
      <c r="C326" s="23">
        <f t="shared" si="235"/>
        <v>58645.8</v>
      </c>
      <c r="D326" s="23">
        <v>58645.8</v>
      </c>
      <c r="E326" s="23"/>
      <c r="F326" s="23"/>
      <c r="G326" s="23"/>
      <c r="H326" s="23">
        <f t="shared" si="236"/>
        <v>46303.7</v>
      </c>
      <c r="I326" s="23">
        <v>46303.7</v>
      </c>
      <c r="J326" s="23"/>
      <c r="K326" s="23"/>
      <c r="L326" s="23"/>
      <c r="M326" s="23">
        <f t="shared" si="194"/>
        <v>78.954844166163639</v>
      </c>
      <c r="N326" s="23">
        <f t="shared" si="195"/>
        <v>78.954844166163639</v>
      </c>
      <c r="O326" s="23" t="str">
        <f t="shared" si="196"/>
        <v>-</v>
      </c>
      <c r="P326" s="23" t="str">
        <f t="shared" si="197"/>
        <v>-</v>
      </c>
      <c r="Q326" s="24" t="s">
        <v>522</v>
      </c>
    </row>
    <row r="327" spans="1:17" s="25" customFormat="1" ht="102" hidden="1" outlineLevel="2">
      <c r="A327" s="125"/>
      <c r="B327" s="45" t="s">
        <v>271</v>
      </c>
      <c r="C327" s="23">
        <f t="shared" si="235"/>
        <v>4893</v>
      </c>
      <c r="D327" s="23">
        <v>4893</v>
      </c>
      <c r="E327" s="23"/>
      <c r="F327" s="23"/>
      <c r="G327" s="23"/>
      <c r="H327" s="23">
        <f t="shared" si="236"/>
        <v>2155.5</v>
      </c>
      <c r="I327" s="23">
        <v>2155.5</v>
      </c>
      <c r="J327" s="23"/>
      <c r="K327" s="23"/>
      <c r="L327" s="23"/>
      <c r="M327" s="23">
        <f t="shared" si="194"/>
        <v>44.052728387492337</v>
      </c>
      <c r="N327" s="23">
        <f t="shared" si="195"/>
        <v>44.052728387492337</v>
      </c>
      <c r="O327" s="23" t="str">
        <f t="shared" si="196"/>
        <v>-</v>
      </c>
      <c r="P327" s="23" t="str">
        <f t="shared" si="197"/>
        <v>-</v>
      </c>
      <c r="Q327" s="24" t="s">
        <v>523</v>
      </c>
    </row>
    <row r="328" spans="1:17" s="25" customFormat="1" ht="51" hidden="1" outlineLevel="2">
      <c r="A328" s="125"/>
      <c r="B328" s="45" t="s">
        <v>272</v>
      </c>
      <c r="C328" s="23">
        <f t="shared" si="235"/>
        <v>100</v>
      </c>
      <c r="D328" s="23"/>
      <c r="E328" s="23">
        <v>100</v>
      </c>
      <c r="F328" s="23"/>
      <c r="G328" s="23"/>
      <c r="H328" s="23">
        <f t="shared" si="236"/>
        <v>100</v>
      </c>
      <c r="I328" s="23"/>
      <c r="J328" s="23">
        <v>100</v>
      </c>
      <c r="K328" s="23"/>
      <c r="L328" s="23"/>
      <c r="M328" s="23">
        <f t="shared" si="194"/>
        <v>100</v>
      </c>
      <c r="N328" s="23" t="str">
        <f t="shared" si="195"/>
        <v>-</v>
      </c>
      <c r="O328" s="23">
        <f t="shared" si="196"/>
        <v>100</v>
      </c>
      <c r="P328" s="23" t="str">
        <f t="shared" si="197"/>
        <v>-</v>
      </c>
      <c r="Q328" s="24"/>
    </row>
    <row r="329" spans="1:17" s="25" customFormat="1" ht="51" hidden="1" outlineLevel="2">
      <c r="A329" s="125"/>
      <c r="B329" s="45" t="s">
        <v>524</v>
      </c>
      <c r="C329" s="23">
        <f t="shared" ref="C329:C330" si="237">SUM(D329:G329)</f>
        <v>200</v>
      </c>
      <c r="D329" s="23"/>
      <c r="E329" s="23">
        <v>200</v>
      </c>
      <c r="F329" s="23"/>
      <c r="G329" s="23"/>
      <c r="H329" s="23">
        <f t="shared" ref="H329:H330" si="238">SUM(I329:L329)</f>
        <v>200</v>
      </c>
      <c r="I329" s="23"/>
      <c r="J329" s="23">
        <v>200</v>
      </c>
      <c r="K329" s="23"/>
      <c r="L329" s="23"/>
      <c r="M329" s="23">
        <f t="shared" ref="M329:M330" si="239">IFERROR(H329/C329*100,"-")</f>
        <v>100</v>
      </c>
      <c r="N329" s="23" t="str">
        <f t="shared" ref="N329:N330" si="240">IFERROR(I329/D329*100,"-")</f>
        <v>-</v>
      </c>
      <c r="O329" s="23">
        <f t="shared" ref="O329:O330" si="241">IFERROR(J329/E329*100,"-")</f>
        <v>100</v>
      </c>
      <c r="P329" s="23" t="str">
        <f t="shared" ref="P329:P330" si="242">IFERROR(K329/F329*100,"-")</f>
        <v>-</v>
      </c>
      <c r="Q329" s="24"/>
    </row>
    <row r="330" spans="1:17" s="25" customFormat="1" ht="63.75" hidden="1" outlineLevel="2">
      <c r="A330" s="125"/>
      <c r="B330" s="45" t="s">
        <v>525</v>
      </c>
      <c r="C330" s="23">
        <f t="shared" si="237"/>
        <v>2000</v>
      </c>
      <c r="D330" s="23">
        <v>2000</v>
      </c>
      <c r="E330" s="23"/>
      <c r="F330" s="23"/>
      <c r="G330" s="23"/>
      <c r="H330" s="23">
        <f t="shared" si="238"/>
        <v>0</v>
      </c>
      <c r="I330" s="23"/>
      <c r="J330" s="23"/>
      <c r="K330" s="23"/>
      <c r="L330" s="23"/>
      <c r="M330" s="23">
        <f t="shared" si="239"/>
        <v>0</v>
      </c>
      <c r="N330" s="23">
        <f t="shared" si="240"/>
        <v>0</v>
      </c>
      <c r="O330" s="23" t="str">
        <f t="shared" si="241"/>
        <v>-</v>
      </c>
      <c r="P330" s="23" t="str">
        <f t="shared" si="242"/>
        <v>-</v>
      </c>
      <c r="Q330" s="24" t="s">
        <v>526</v>
      </c>
    </row>
    <row r="331" spans="1:17" collapsed="1">
      <c r="I331" s="5"/>
      <c r="J331" s="5"/>
      <c r="K331" s="5"/>
      <c r="L331" s="5"/>
      <c r="N331" s="5"/>
      <c r="O331" s="5"/>
      <c r="P331" s="5"/>
    </row>
    <row r="332" spans="1:17">
      <c r="A332" s="1" t="s">
        <v>274</v>
      </c>
    </row>
    <row r="334" spans="1:17" ht="18.75">
      <c r="A334" s="195" t="s">
        <v>394</v>
      </c>
      <c r="B334" s="195"/>
      <c r="C334" s="195"/>
      <c r="D334" s="195"/>
      <c r="E334" s="195"/>
      <c r="F334" s="195"/>
      <c r="G334" s="195"/>
      <c r="H334" s="195"/>
      <c r="I334" s="195"/>
      <c r="J334" s="195"/>
      <c r="K334" s="195"/>
      <c r="L334" s="195"/>
      <c r="M334" s="195"/>
      <c r="N334" s="195"/>
      <c r="O334" s="195"/>
      <c r="P334" s="195"/>
      <c r="Q334" s="195"/>
    </row>
    <row r="337" spans="1:1">
      <c r="A337" s="20" t="s">
        <v>393</v>
      </c>
    </row>
  </sheetData>
  <mergeCells count="17">
    <mergeCell ref="I5:K5"/>
    <mergeCell ref="A334:Q334"/>
    <mergeCell ref="A1:Q1"/>
    <mergeCell ref="A2:Q2"/>
    <mergeCell ref="A4:A6"/>
    <mergeCell ref="B4:B6"/>
    <mergeCell ref="C5:C6"/>
    <mergeCell ref="C4:F4"/>
    <mergeCell ref="D5:F5"/>
    <mergeCell ref="Q4:Q6"/>
    <mergeCell ref="M4:P4"/>
    <mergeCell ref="M5:M6"/>
    <mergeCell ref="N5:P5"/>
    <mergeCell ref="G4:G6"/>
    <mergeCell ref="L4:L6"/>
    <mergeCell ref="H4:K4"/>
    <mergeCell ref="H5:H6"/>
  </mergeCells>
  <pageMargins left="0.11811023622047245" right="0.11811023622047245" top="0.59055118110236227" bottom="0.19685039370078741" header="0.31496062992125984" footer="0.31496062992125984"/>
  <pageSetup paperSize="9" scale="51" fitToHeight="30" orientation="landscape" r:id="rId1"/>
  <headerFooter differentFirst="1">
    <oddHeader>&amp;R&amp;P</oddHead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27"/>
  <sheetViews>
    <sheetView view="pageBreakPreview" zoomScale="65" zoomScaleNormal="100" zoomScaleSheetLayoutView="65" workbookViewId="0">
      <pane ySplit="6" topLeftCell="A17" activePane="bottomLeft" state="frozen"/>
      <selection pane="bottomLeft" activeCell="G20" sqref="G20"/>
    </sheetView>
  </sheetViews>
  <sheetFormatPr defaultRowHeight="15" outlineLevelRow="4" outlineLevelCol="1"/>
  <cols>
    <col min="1" max="1" width="4.7109375" style="4" customWidth="1"/>
    <col min="2" max="2" width="39.7109375" style="1" customWidth="1"/>
    <col min="3" max="3" width="13.7109375" style="1" customWidth="1"/>
    <col min="4" max="4" width="13.85546875" style="1" customWidth="1"/>
    <col min="5" max="5" width="13.7109375" style="1" customWidth="1"/>
    <col min="6" max="6" width="12.5703125" style="1" customWidth="1"/>
    <col min="7" max="7" width="12.140625" style="1" customWidth="1"/>
    <col min="8" max="8" width="12" style="1" customWidth="1"/>
    <col min="9" max="9" width="12.140625" style="1" customWidth="1"/>
    <col min="10" max="10" width="12" style="1" customWidth="1"/>
    <col min="11" max="11" width="13.140625" style="1" customWidth="1"/>
    <col min="12" max="12" width="11" style="1" customWidth="1"/>
    <col min="13" max="13" width="11.140625" style="1" customWidth="1"/>
    <col min="14" max="14" width="11.7109375" style="1" customWidth="1"/>
    <col min="15" max="15" width="12" style="1" customWidth="1"/>
    <col min="16" max="16" width="13.140625" style="1" customWidth="1"/>
    <col min="17" max="17" width="68.5703125" style="7" customWidth="1" outlineLevel="1"/>
    <col min="18" max="16384" width="9.140625" style="1"/>
  </cols>
  <sheetData>
    <row r="1" spans="1:17" ht="18.75">
      <c r="A1" s="196" t="s">
        <v>312</v>
      </c>
      <c r="B1" s="196"/>
      <c r="C1" s="196"/>
      <c r="D1" s="196"/>
      <c r="E1" s="196"/>
      <c r="F1" s="196"/>
      <c r="G1" s="196"/>
      <c r="H1" s="196"/>
      <c r="I1" s="196"/>
      <c r="J1" s="196"/>
      <c r="K1" s="196"/>
      <c r="L1" s="196"/>
      <c r="M1" s="196"/>
      <c r="N1" s="196"/>
      <c r="O1" s="196"/>
      <c r="P1" s="196"/>
      <c r="Q1" s="196"/>
    </row>
    <row r="2" spans="1:17" ht="18.75">
      <c r="A2" s="196" t="s">
        <v>455</v>
      </c>
      <c r="B2" s="196"/>
      <c r="C2" s="196"/>
      <c r="D2" s="196"/>
      <c r="E2" s="196"/>
      <c r="F2" s="196"/>
      <c r="G2" s="196"/>
      <c r="H2" s="196"/>
      <c r="I2" s="196"/>
      <c r="J2" s="196"/>
      <c r="K2" s="196"/>
      <c r="L2" s="196"/>
      <c r="M2" s="196"/>
      <c r="N2" s="196"/>
      <c r="O2" s="196"/>
      <c r="P2" s="196"/>
      <c r="Q2" s="196"/>
    </row>
    <row r="4" spans="1:17" ht="44.25" customHeight="1">
      <c r="A4" s="197" t="s">
        <v>0</v>
      </c>
      <c r="B4" s="197" t="s">
        <v>65</v>
      </c>
      <c r="C4" s="197" t="s">
        <v>275</v>
      </c>
      <c r="D4" s="197"/>
      <c r="E4" s="197"/>
      <c r="F4" s="197"/>
      <c r="G4" s="197" t="s">
        <v>46</v>
      </c>
      <c r="H4" s="197" t="s">
        <v>276</v>
      </c>
      <c r="I4" s="197"/>
      <c r="J4" s="197"/>
      <c r="K4" s="197"/>
      <c r="L4" s="197" t="s">
        <v>46</v>
      </c>
      <c r="M4" s="197" t="s">
        <v>286</v>
      </c>
      <c r="N4" s="197"/>
      <c r="O4" s="197"/>
      <c r="P4" s="197"/>
      <c r="Q4" s="197" t="s">
        <v>284</v>
      </c>
    </row>
    <row r="5" spans="1:17" ht="15.75" customHeight="1">
      <c r="A5" s="197"/>
      <c r="B5" s="197"/>
      <c r="C5" s="197" t="s">
        <v>1</v>
      </c>
      <c r="D5" s="197" t="s">
        <v>2</v>
      </c>
      <c r="E5" s="197"/>
      <c r="F5" s="197"/>
      <c r="G5" s="197"/>
      <c r="H5" s="197" t="s">
        <v>1</v>
      </c>
      <c r="I5" s="197" t="s">
        <v>2</v>
      </c>
      <c r="J5" s="197"/>
      <c r="K5" s="197"/>
      <c r="L5" s="197"/>
      <c r="M5" s="197" t="s">
        <v>1</v>
      </c>
      <c r="N5" s="197" t="s">
        <v>2</v>
      </c>
      <c r="O5" s="197"/>
      <c r="P5" s="197"/>
      <c r="Q5" s="201"/>
    </row>
    <row r="6" spans="1:17" ht="40.5">
      <c r="A6" s="197"/>
      <c r="B6" s="197"/>
      <c r="C6" s="197"/>
      <c r="D6" s="11" t="s">
        <v>15</v>
      </c>
      <c r="E6" s="11" t="s">
        <v>16</v>
      </c>
      <c r="F6" s="11" t="s">
        <v>288</v>
      </c>
      <c r="G6" s="197"/>
      <c r="H6" s="197"/>
      <c r="I6" s="11" t="s">
        <v>15</v>
      </c>
      <c r="J6" s="11" t="s">
        <v>16</v>
      </c>
      <c r="K6" s="11" t="s">
        <v>288</v>
      </c>
      <c r="L6" s="197"/>
      <c r="M6" s="197"/>
      <c r="N6" s="11" t="s">
        <v>15</v>
      </c>
      <c r="O6" s="11" t="s">
        <v>16</v>
      </c>
      <c r="P6" s="11" t="s">
        <v>288</v>
      </c>
      <c r="Q6" s="201"/>
    </row>
    <row r="7" spans="1:17" s="130" customFormat="1" ht="45.75" customHeight="1">
      <c r="A7" s="126"/>
      <c r="B7" s="127" t="s">
        <v>395</v>
      </c>
      <c r="C7" s="128">
        <f>SUM(D7:G7)</f>
        <v>82011.674640000012</v>
      </c>
      <c r="D7" s="128">
        <f>D8+D31+D45+D56+D70+D88+D106</f>
        <v>81911.674640000012</v>
      </c>
      <c r="E7" s="128">
        <f t="shared" ref="E7:L7" si="0">E9+E17+E27+E32+E35+E41+E46+E49+E52+E57+E60+E66+E71+E74+E84+E89+E92+E102+E107+E113</f>
        <v>100</v>
      </c>
      <c r="F7" s="128">
        <f t="shared" si="0"/>
        <v>0</v>
      </c>
      <c r="G7" s="128">
        <f t="shared" si="0"/>
        <v>0</v>
      </c>
      <c r="H7" s="128">
        <f t="shared" si="0"/>
        <v>31292.042099999999</v>
      </c>
      <c r="I7" s="128">
        <f t="shared" si="0"/>
        <v>31192.042099999999</v>
      </c>
      <c r="J7" s="128">
        <f t="shared" si="0"/>
        <v>100</v>
      </c>
      <c r="K7" s="128">
        <f t="shared" si="0"/>
        <v>0</v>
      </c>
      <c r="L7" s="128">
        <f t="shared" si="0"/>
        <v>0</v>
      </c>
      <c r="M7" s="128">
        <f>IFERROR(H7/C7*100,"-")</f>
        <v>38.155594599622717</v>
      </c>
      <c r="N7" s="128">
        <f t="shared" ref="N7:P9" si="1">IFERROR(I7/D7*100,"-")</f>
        <v>38.080093267642653</v>
      </c>
      <c r="O7" s="128">
        <f t="shared" si="1"/>
        <v>100</v>
      </c>
      <c r="P7" s="128" t="str">
        <f t="shared" si="1"/>
        <v>-</v>
      </c>
      <c r="Q7" s="129"/>
    </row>
    <row r="8" spans="1:17" s="99" customFormat="1" ht="29.25" customHeight="1">
      <c r="A8" s="96"/>
      <c r="B8" s="97" t="s">
        <v>313</v>
      </c>
      <c r="C8" s="78">
        <f t="shared" ref="C8:L8" si="2">C9+C17+C27</f>
        <v>4310.9000000000005</v>
      </c>
      <c r="D8" s="78">
        <f t="shared" si="2"/>
        <v>4310.9000000000005</v>
      </c>
      <c r="E8" s="78">
        <f t="shared" si="2"/>
        <v>0</v>
      </c>
      <c r="F8" s="78">
        <f t="shared" si="2"/>
        <v>0</v>
      </c>
      <c r="G8" s="78">
        <f t="shared" si="2"/>
        <v>0</v>
      </c>
      <c r="H8" s="78">
        <f t="shared" si="2"/>
        <v>726.4</v>
      </c>
      <c r="I8" s="78">
        <f t="shared" si="2"/>
        <v>726.4</v>
      </c>
      <c r="J8" s="78">
        <f t="shared" si="2"/>
        <v>0</v>
      </c>
      <c r="K8" s="78">
        <f t="shared" si="2"/>
        <v>0</v>
      </c>
      <c r="L8" s="78">
        <f t="shared" si="2"/>
        <v>0</v>
      </c>
      <c r="M8" s="79">
        <f t="shared" ref="M8" si="3">IFERROR(H8/C8*100,"-")</f>
        <v>16.850309680113199</v>
      </c>
      <c r="N8" s="79">
        <f t="shared" ref="N8" si="4">IFERROR(I8/D8*100,"-")</f>
        <v>16.850309680113199</v>
      </c>
      <c r="O8" s="79" t="str">
        <f t="shared" ref="O8" si="5">IFERROR(J8/E8*100,"-")</f>
        <v>-</v>
      </c>
      <c r="P8" s="79" t="str">
        <f t="shared" ref="P8" si="6">IFERROR(K8/F8*100,"-")</f>
        <v>-</v>
      </c>
      <c r="Q8" s="98"/>
    </row>
    <row r="9" spans="1:17" s="64" customFormat="1" ht="85.5" customHeight="1" outlineLevel="1">
      <c r="A9" s="95">
        <v>1</v>
      </c>
      <c r="B9" s="51" t="s">
        <v>314</v>
      </c>
      <c r="C9" s="10">
        <f>SUM(D9:G9)</f>
        <v>160</v>
      </c>
      <c r="D9" s="48">
        <f>D10+D11</f>
        <v>160</v>
      </c>
      <c r="E9" s="48">
        <f t="shared" ref="E9:G9" si="7">E10+E11</f>
        <v>0</v>
      </c>
      <c r="F9" s="48">
        <f t="shared" si="7"/>
        <v>0</v>
      </c>
      <c r="G9" s="48">
        <f t="shared" si="7"/>
        <v>0</v>
      </c>
      <c r="H9" s="10">
        <f>SUM(I9:L9)</f>
        <v>0</v>
      </c>
      <c r="I9" s="48">
        <f t="shared" ref="I9:L9" si="8">I10+I11</f>
        <v>0</v>
      </c>
      <c r="J9" s="48">
        <f t="shared" si="8"/>
        <v>0</v>
      </c>
      <c r="K9" s="48">
        <f t="shared" si="8"/>
        <v>0</v>
      </c>
      <c r="L9" s="48">
        <f t="shared" si="8"/>
        <v>0</v>
      </c>
      <c r="M9" s="48">
        <f t="shared" ref="M9:P35" si="9">IFERROR(H9/C9*100,"-")</f>
        <v>0</v>
      </c>
      <c r="N9" s="48">
        <f t="shared" si="1"/>
        <v>0</v>
      </c>
      <c r="O9" s="48" t="str">
        <f t="shared" si="1"/>
        <v>-</v>
      </c>
      <c r="P9" s="48" t="str">
        <f t="shared" si="1"/>
        <v>-</v>
      </c>
      <c r="Q9" s="63"/>
    </row>
    <row r="10" spans="1:17" s="16" customFormat="1" ht="159" customHeight="1" outlineLevel="2">
      <c r="A10" s="91"/>
      <c r="B10" s="73" t="s">
        <v>317</v>
      </c>
      <c r="C10" s="17">
        <f>SUM(D10:G10)</f>
        <v>40</v>
      </c>
      <c r="D10" s="84">
        <v>40</v>
      </c>
      <c r="E10" s="84"/>
      <c r="F10" s="84"/>
      <c r="G10" s="84"/>
      <c r="H10" s="17">
        <f>SUM(I10:L10)</f>
        <v>0</v>
      </c>
      <c r="I10" s="84">
        <v>0</v>
      </c>
      <c r="J10" s="84"/>
      <c r="K10" s="84"/>
      <c r="L10" s="92"/>
      <c r="M10" s="92">
        <f t="shared" ref="M10:M11" si="10">IFERROR(H10/C10*100,"-")</f>
        <v>0</v>
      </c>
      <c r="N10" s="92">
        <f t="shared" ref="N10:N11" si="11">IFERROR(I10/D10*100,"-")</f>
        <v>0</v>
      </c>
      <c r="O10" s="92" t="str">
        <f t="shared" ref="O10:O11" si="12">IFERROR(J10/E10*100,"-")</f>
        <v>-</v>
      </c>
      <c r="P10" s="92" t="str">
        <f t="shared" ref="P10:P11" si="13">IFERROR(K10/F10*100,"-")</f>
        <v>-</v>
      </c>
      <c r="Q10" s="61" t="s">
        <v>425</v>
      </c>
    </row>
    <row r="11" spans="1:17" s="16" customFormat="1" ht="112.5" customHeight="1" outlineLevel="2">
      <c r="A11" s="91"/>
      <c r="B11" s="73" t="s">
        <v>318</v>
      </c>
      <c r="C11" s="17">
        <f>SUM(D11:G11)</f>
        <v>120</v>
      </c>
      <c r="D11" s="84">
        <v>120</v>
      </c>
      <c r="E11" s="84"/>
      <c r="F11" s="84"/>
      <c r="G11" s="84"/>
      <c r="H11" s="17">
        <f>SUM(I11:L11)</f>
        <v>0</v>
      </c>
      <c r="I11" s="84">
        <v>0</v>
      </c>
      <c r="J11" s="84"/>
      <c r="K11" s="84"/>
      <c r="L11" s="92"/>
      <c r="M11" s="92">
        <f t="shared" si="10"/>
        <v>0</v>
      </c>
      <c r="N11" s="92">
        <f t="shared" si="11"/>
        <v>0</v>
      </c>
      <c r="O11" s="92" t="str">
        <f t="shared" si="12"/>
        <v>-</v>
      </c>
      <c r="P11" s="92" t="str">
        <f t="shared" si="13"/>
        <v>-</v>
      </c>
      <c r="Q11" s="61" t="s">
        <v>425</v>
      </c>
    </row>
    <row r="12" spans="1:17" s="14" customFormat="1" ht="30" outlineLevel="2">
      <c r="A12" s="93"/>
      <c r="B12" s="24" t="s">
        <v>438</v>
      </c>
      <c r="C12" s="3">
        <f t="shared" ref="C12:C16" si="14">SUM(D12:G12)</f>
        <v>10</v>
      </c>
      <c r="D12" s="86">
        <v>10</v>
      </c>
      <c r="E12" s="86"/>
      <c r="F12" s="86"/>
      <c r="G12" s="86"/>
      <c r="H12" s="3">
        <f t="shared" ref="H12:H16" si="15">SUM(I12:L12)</f>
        <v>0</v>
      </c>
      <c r="I12" s="86">
        <v>0</v>
      </c>
      <c r="J12" s="86"/>
      <c r="K12" s="86"/>
      <c r="L12" s="79"/>
      <c r="M12" s="94">
        <f t="shared" ref="M12:M16" si="16">IFERROR(H12/C12*100,"-")</f>
        <v>0</v>
      </c>
      <c r="N12" s="94">
        <f t="shared" ref="N12:N16" si="17">IFERROR(I12/D12*100,"-")</f>
        <v>0</v>
      </c>
      <c r="O12" s="94" t="str">
        <f t="shared" ref="O12:O16" si="18">IFERROR(J12/E12*100,"-")</f>
        <v>-</v>
      </c>
      <c r="P12" s="94" t="str">
        <f t="shared" ref="P12:P16" si="19">IFERROR(K12/F12*100,"-")</f>
        <v>-</v>
      </c>
      <c r="Q12" s="13"/>
    </row>
    <row r="13" spans="1:17" s="14" customFormat="1" ht="45" outlineLevel="2">
      <c r="A13" s="93"/>
      <c r="B13" s="24" t="s">
        <v>439</v>
      </c>
      <c r="C13" s="3">
        <f t="shared" si="14"/>
        <v>10</v>
      </c>
      <c r="D13" s="86">
        <v>10</v>
      </c>
      <c r="E13" s="86"/>
      <c r="F13" s="86"/>
      <c r="G13" s="86"/>
      <c r="H13" s="3">
        <f t="shared" si="15"/>
        <v>0</v>
      </c>
      <c r="I13" s="86">
        <v>0</v>
      </c>
      <c r="J13" s="86"/>
      <c r="K13" s="86"/>
      <c r="L13" s="79"/>
      <c r="M13" s="94">
        <f t="shared" si="16"/>
        <v>0</v>
      </c>
      <c r="N13" s="94">
        <f t="shared" si="17"/>
        <v>0</v>
      </c>
      <c r="O13" s="94" t="str">
        <f t="shared" si="18"/>
        <v>-</v>
      </c>
      <c r="P13" s="94" t="str">
        <f t="shared" si="19"/>
        <v>-</v>
      </c>
      <c r="Q13" s="13"/>
    </row>
    <row r="14" spans="1:17" s="14" customFormat="1" ht="45" outlineLevel="2">
      <c r="A14" s="93"/>
      <c r="B14" s="24" t="s">
        <v>440</v>
      </c>
      <c r="C14" s="3">
        <f t="shared" si="14"/>
        <v>60</v>
      </c>
      <c r="D14" s="86">
        <v>60</v>
      </c>
      <c r="E14" s="86"/>
      <c r="F14" s="86"/>
      <c r="G14" s="86"/>
      <c r="H14" s="3">
        <f t="shared" si="15"/>
        <v>0</v>
      </c>
      <c r="I14" s="86">
        <v>0</v>
      </c>
      <c r="J14" s="86"/>
      <c r="K14" s="86"/>
      <c r="L14" s="79"/>
      <c r="M14" s="94">
        <f t="shared" si="16"/>
        <v>0</v>
      </c>
      <c r="N14" s="94">
        <f t="shared" si="17"/>
        <v>0</v>
      </c>
      <c r="O14" s="94" t="str">
        <f t="shared" si="18"/>
        <v>-</v>
      </c>
      <c r="P14" s="94" t="str">
        <f t="shared" si="19"/>
        <v>-</v>
      </c>
      <c r="Q14" s="13"/>
    </row>
    <row r="15" spans="1:17" s="14" customFormat="1" ht="45" outlineLevel="2">
      <c r="A15" s="93"/>
      <c r="B15" s="24" t="s">
        <v>441</v>
      </c>
      <c r="C15" s="3">
        <f t="shared" si="14"/>
        <v>30</v>
      </c>
      <c r="D15" s="86">
        <v>30</v>
      </c>
      <c r="E15" s="86"/>
      <c r="F15" s="86"/>
      <c r="G15" s="86"/>
      <c r="H15" s="3">
        <f t="shared" si="15"/>
        <v>0</v>
      </c>
      <c r="I15" s="86">
        <v>0</v>
      </c>
      <c r="J15" s="86"/>
      <c r="K15" s="86"/>
      <c r="L15" s="79"/>
      <c r="M15" s="94">
        <f t="shared" si="16"/>
        <v>0</v>
      </c>
      <c r="N15" s="94">
        <f t="shared" si="17"/>
        <v>0</v>
      </c>
      <c r="O15" s="94" t="str">
        <f t="shared" si="18"/>
        <v>-</v>
      </c>
      <c r="P15" s="94" t="str">
        <f t="shared" si="19"/>
        <v>-</v>
      </c>
      <c r="Q15" s="13"/>
    </row>
    <row r="16" spans="1:17" s="14" customFormat="1" ht="45" outlineLevel="2">
      <c r="A16" s="93"/>
      <c r="B16" s="24" t="s">
        <v>442</v>
      </c>
      <c r="C16" s="3">
        <f t="shared" si="14"/>
        <v>10</v>
      </c>
      <c r="D16" s="86">
        <v>10</v>
      </c>
      <c r="E16" s="86"/>
      <c r="F16" s="86"/>
      <c r="G16" s="86"/>
      <c r="H16" s="3">
        <f t="shared" si="15"/>
        <v>0</v>
      </c>
      <c r="I16" s="86">
        <v>0</v>
      </c>
      <c r="J16" s="86"/>
      <c r="K16" s="86"/>
      <c r="L16" s="79"/>
      <c r="M16" s="94">
        <f t="shared" si="16"/>
        <v>0</v>
      </c>
      <c r="N16" s="94">
        <f t="shared" si="17"/>
        <v>0</v>
      </c>
      <c r="O16" s="94" t="str">
        <f t="shared" si="18"/>
        <v>-</v>
      </c>
      <c r="P16" s="94" t="str">
        <f t="shared" si="19"/>
        <v>-</v>
      </c>
      <c r="Q16" s="13"/>
    </row>
    <row r="17" spans="1:17" s="90" customFormat="1" ht="72" customHeight="1" outlineLevel="1">
      <c r="A17" s="89">
        <v>2</v>
      </c>
      <c r="B17" s="51" t="s">
        <v>315</v>
      </c>
      <c r="C17" s="10">
        <f>SUM(D17:G17)</f>
        <v>4131.8</v>
      </c>
      <c r="D17" s="48">
        <f>D18+D22</f>
        <v>4131.8</v>
      </c>
      <c r="E17" s="48">
        <f t="shared" ref="E17:G17" si="20">E18+E22</f>
        <v>0</v>
      </c>
      <c r="F17" s="48">
        <f t="shared" si="20"/>
        <v>0</v>
      </c>
      <c r="G17" s="48">
        <f t="shared" si="20"/>
        <v>0</v>
      </c>
      <c r="H17" s="10">
        <f>SUM(I17:L17)</f>
        <v>707.3</v>
      </c>
      <c r="I17" s="48">
        <f t="shared" ref="I17" si="21">I18+I22</f>
        <v>707.3</v>
      </c>
      <c r="J17" s="48">
        <f t="shared" ref="J17" si="22">J18+J22</f>
        <v>0</v>
      </c>
      <c r="K17" s="48">
        <f t="shared" ref="K17" si="23">K18+K22</f>
        <v>0</v>
      </c>
      <c r="L17" s="48">
        <f t="shared" ref="L17" si="24">L18+L22</f>
        <v>0</v>
      </c>
      <c r="M17" s="48">
        <f t="shared" si="9"/>
        <v>17.118447165884117</v>
      </c>
      <c r="N17" s="48">
        <f t="shared" si="9"/>
        <v>17.118447165884117</v>
      </c>
      <c r="O17" s="48" t="str">
        <f t="shared" si="9"/>
        <v>-</v>
      </c>
      <c r="P17" s="48" t="str">
        <f t="shared" si="9"/>
        <v>-</v>
      </c>
      <c r="Q17" s="63"/>
    </row>
    <row r="18" spans="1:17" s="87" customFormat="1" ht="94.5" outlineLevel="2">
      <c r="A18" s="83"/>
      <c r="B18" s="73" t="s">
        <v>319</v>
      </c>
      <c r="C18" s="17">
        <f t="shared" ref="C18:C26" si="25">SUM(D18:G18)</f>
        <v>190</v>
      </c>
      <c r="D18" s="84">
        <f>SUM(D19:D21)</f>
        <v>190</v>
      </c>
      <c r="E18" s="84"/>
      <c r="F18" s="84"/>
      <c r="G18" s="84"/>
      <c r="H18" s="17">
        <f t="shared" ref="H18:H26" si="26">SUM(I18:L18)</f>
        <v>0</v>
      </c>
      <c r="I18" s="84">
        <f>SUM(I19:I21)</f>
        <v>0</v>
      </c>
      <c r="J18" s="84"/>
      <c r="K18" s="84"/>
      <c r="L18" s="84"/>
      <c r="M18" s="84">
        <f t="shared" ref="M18:M22" si="27">IFERROR(H18/C18*100,"-")</f>
        <v>0</v>
      </c>
      <c r="N18" s="84">
        <f t="shared" ref="N18:N22" si="28">IFERROR(I18/D18*100,"-")</f>
        <v>0</v>
      </c>
      <c r="O18" s="84" t="str">
        <f t="shared" ref="O18:O22" si="29">IFERROR(J18/E18*100,"-")</f>
        <v>-</v>
      </c>
      <c r="P18" s="84" t="str">
        <f t="shared" ref="P18:P22" si="30">IFERROR(K18/F18*100,"-")</f>
        <v>-</v>
      </c>
      <c r="Q18" s="61" t="s">
        <v>425</v>
      </c>
    </row>
    <row r="19" spans="1:17" s="88" customFormat="1" ht="72" customHeight="1" outlineLevel="3">
      <c r="A19" s="85"/>
      <c r="B19" s="66" t="s">
        <v>433</v>
      </c>
      <c r="C19" s="3">
        <f t="shared" si="25"/>
        <v>30</v>
      </c>
      <c r="D19" s="86">
        <v>30</v>
      </c>
      <c r="E19" s="86"/>
      <c r="F19" s="86"/>
      <c r="G19" s="86"/>
      <c r="H19" s="3">
        <f t="shared" si="26"/>
        <v>0</v>
      </c>
      <c r="I19" s="86">
        <v>0</v>
      </c>
      <c r="J19" s="86"/>
      <c r="K19" s="86"/>
      <c r="L19" s="86"/>
      <c r="M19" s="86"/>
      <c r="N19" s="86"/>
      <c r="O19" s="86"/>
      <c r="P19" s="86"/>
      <c r="Q19" s="68"/>
    </row>
    <row r="20" spans="1:17" s="88" customFormat="1" ht="72" customHeight="1" outlineLevel="3">
      <c r="A20" s="85"/>
      <c r="B20" s="66" t="s">
        <v>434</v>
      </c>
      <c r="C20" s="3">
        <f t="shared" si="25"/>
        <v>60</v>
      </c>
      <c r="D20" s="86">
        <v>60</v>
      </c>
      <c r="E20" s="86"/>
      <c r="F20" s="86"/>
      <c r="G20" s="86"/>
      <c r="H20" s="3">
        <f t="shared" si="26"/>
        <v>0</v>
      </c>
      <c r="I20" s="86">
        <v>0</v>
      </c>
      <c r="J20" s="86"/>
      <c r="K20" s="86"/>
      <c r="L20" s="86"/>
      <c r="M20" s="86"/>
      <c r="N20" s="86"/>
      <c r="O20" s="86"/>
      <c r="P20" s="86"/>
      <c r="Q20" s="68"/>
    </row>
    <row r="21" spans="1:17" s="88" customFormat="1" ht="72" customHeight="1" outlineLevel="3">
      <c r="A21" s="85"/>
      <c r="B21" s="66" t="s">
        <v>435</v>
      </c>
      <c r="C21" s="3">
        <f t="shared" si="25"/>
        <v>100</v>
      </c>
      <c r="D21" s="86">
        <v>100</v>
      </c>
      <c r="E21" s="86"/>
      <c r="F21" s="86"/>
      <c r="G21" s="86"/>
      <c r="H21" s="3">
        <f t="shared" si="26"/>
        <v>0</v>
      </c>
      <c r="I21" s="86">
        <v>0</v>
      </c>
      <c r="J21" s="86"/>
      <c r="K21" s="86"/>
      <c r="L21" s="86"/>
      <c r="M21" s="86"/>
      <c r="N21" s="86"/>
      <c r="O21" s="86"/>
      <c r="P21" s="86"/>
      <c r="Q21" s="68"/>
    </row>
    <row r="22" spans="1:17" s="16" customFormat="1" ht="101.25" customHeight="1" outlineLevel="2">
      <c r="A22" s="83"/>
      <c r="B22" s="73" t="s">
        <v>320</v>
      </c>
      <c r="C22" s="17">
        <f t="shared" si="25"/>
        <v>3941.8</v>
      </c>
      <c r="D22" s="84">
        <f>SUM(D23:D26)</f>
        <v>3941.8</v>
      </c>
      <c r="E22" s="84"/>
      <c r="F22" s="84"/>
      <c r="G22" s="84"/>
      <c r="H22" s="17">
        <f>SUM(I22:L22)</f>
        <v>707.3</v>
      </c>
      <c r="I22" s="84">
        <f>SUM(I23:I26)</f>
        <v>707.3</v>
      </c>
      <c r="J22" s="84"/>
      <c r="K22" s="84"/>
      <c r="L22" s="84"/>
      <c r="M22" s="84">
        <f t="shared" si="27"/>
        <v>17.943579075549241</v>
      </c>
      <c r="N22" s="84">
        <f t="shared" si="28"/>
        <v>17.943579075549241</v>
      </c>
      <c r="O22" s="84" t="str">
        <f t="shared" si="29"/>
        <v>-</v>
      </c>
      <c r="P22" s="84" t="str">
        <f t="shared" si="30"/>
        <v>-</v>
      </c>
      <c r="Q22" s="61" t="s">
        <v>425</v>
      </c>
    </row>
    <row r="23" spans="1:17" s="14" customFormat="1" ht="15.75" outlineLevel="3">
      <c r="A23" s="85"/>
      <c r="B23" s="24" t="s">
        <v>436</v>
      </c>
      <c r="C23" s="3">
        <f t="shared" si="25"/>
        <v>515.4</v>
      </c>
      <c r="D23" s="86">
        <v>515.4</v>
      </c>
      <c r="E23" s="86"/>
      <c r="F23" s="86"/>
      <c r="G23" s="86"/>
      <c r="H23" s="3">
        <f t="shared" si="26"/>
        <v>325.8</v>
      </c>
      <c r="I23" s="86">
        <v>325.8</v>
      </c>
      <c r="J23" s="86"/>
      <c r="K23" s="86"/>
      <c r="L23" s="86"/>
      <c r="M23" s="86"/>
      <c r="N23" s="86"/>
      <c r="O23" s="86"/>
      <c r="P23" s="86"/>
      <c r="Q23" s="13"/>
    </row>
    <row r="24" spans="1:17" s="14" customFormat="1" outlineLevel="3">
      <c r="A24" s="85"/>
      <c r="B24" s="24" t="s">
        <v>377</v>
      </c>
      <c r="C24" s="3">
        <f t="shared" si="25"/>
        <v>210</v>
      </c>
      <c r="D24" s="86">
        <v>210</v>
      </c>
      <c r="E24" s="86"/>
      <c r="F24" s="86"/>
      <c r="G24" s="86"/>
      <c r="H24" s="3">
        <f t="shared" si="26"/>
        <v>0</v>
      </c>
      <c r="I24" s="86">
        <v>0</v>
      </c>
      <c r="J24" s="86"/>
      <c r="K24" s="86"/>
      <c r="L24" s="86"/>
      <c r="M24" s="86"/>
      <c r="N24" s="86"/>
      <c r="O24" s="86"/>
      <c r="P24" s="86"/>
      <c r="Q24" s="13"/>
    </row>
    <row r="25" spans="1:17" s="14" customFormat="1" ht="45" outlineLevel="3">
      <c r="A25" s="85"/>
      <c r="B25" s="24" t="s">
        <v>427</v>
      </c>
      <c r="C25" s="3">
        <f t="shared" si="25"/>
        <v>2401.3000000000002</v>
      </c>
      <c r="D25" s="86">
        <v>2401.3000000000002</v>
      </c>
      <c r="E25" s="86"/>
      <c r="F25" s="86"/>
      <c r="G25" s="86"/>
      <c r="H25" s="3">
        <f t="shared" si="26"/>
        <v>381.5</v>
      </c>
      <c r="I25" s="86">
        <v>381.5</v>
      </c>
      <c r="J25" s="86"/>
      <c r="K25" s="86"/>
      <c r="L25" s="86"/>
      <c r="M25" s="86"/>
      <c r="N25" s="86"/>
      <c r="O25" s="86"/>
      <c r="P25" s="86"/>
      <c r="Q25" s="13"/>
    </row>
    <row r="26" spans="1:17" s="14" customFormat="1" ht="75" outlineLevel="3">
      <c r="A26" s="85"/>
      <c r="B26" s="24" t="s">
        <v>437</v>
      </c>
      <c r="C26" s="3">
        <f t="shared" si="25"/>
        <v>815.1</v>
      </c>
      <c r="D26" s="86">
        <v>815.1</v>
      </c>
      <c r="E26" s="86"/>
      <c r="F26" s="86"/>
      <c r="G26" s="86"/>
      <c r="H26" s="3">
        <f t="shared" si="26"/>
        <v>0</v>
      </c>
      <c r="I26" s="86">
        <v>0</v>
      </c>
      <c r="J26" s="86"/>
      <c r="K26" s="86"/>
      <c r="L26" s="86"/>
      <c r="M26" s="86"/>
      <c r="N26" s="86"/>
      <c r="O26" s="86"/>
      <c r="P26" s="86"/>
      <c r="Q26" s="13"/>
    </row>
    <row r="27" spans="1:17" s="64" customFormat="1" ht="42.75" customHeight="1" outlineLevel="1">
      <c r="A27" s="82">
        <v>3</v>
      </c>
      <c r="B27" s="51" t="s">
        <v>316</v>
      </c>
      <c r="C27" s="10">
        <f t="shared" ref="C27:C34" si="31">SUM(D27:G27)</f>
        <v>19.100000000000001</v>
      </c>
      <c r="D27" s="10">
        <f>D28</f>
        <v>19.100000000000001</v>
      </c>
      <c r="E27" s="10">
        <f t="shared" ref="E27:G27" si="32">E28</f>
        <v>0</v>
      </c>
      <c r="F27" s="10">
        <f t="shared" si="32"/>
        <v>0</v>
      </c>
      <c r="G27" s="10">
        <f t="shared" si="32"/>
        <v>0</v>
      </c>
      <c r="H27" s="10">
        <f t="shared" ref="H27:H34" si="33">SUM(I27:L27)</f>
        <v>19.100000000000001</v>
      </c>
      <c r="I27" s="10">
        <f t="shared" ref="I27" si="34">I28</f>
        <v>19.100000000000001</v>
      </c>
      <c r="J27" s="10">
        <f t="shared" ref="J27" si="35">J28</f>
        <v>0</v>
      </c>
      <c r="K27" s="10">
        <f t="shared" ref="K27" si="36">K28</f>
        <v>0</v>
      </c>
      <c r="L27" s="10">
        <f t="shared" ref="L27" si="37">L28</f>
        <v>0</v>
      </c>
      <c r="M27" s="52">
        <f t="shared" si="9"/>
        <v>100</v>
      </c>
      <c r="N27" s="52">
        <f t="shared" si="9"/>
        <v>100</v>
      </c>
      <c r="O27" s="52" t="str">
        <f t="shared" si="9"/>
        <v>-</v>
      </c>
      <c r="P27" s="52" t="str">
        <f t="shared" si="9"/>
        <v>-</v>
      </c>
      <c r="Q27" s="63"/>
    </row>
    <row r="28" spans="1:17" s="62" customFormat="1" ht="84.75" customHeight="1" outlineLevel="2">
      <c r="A28" s="80"/>
      <c r="B28" s="73" t="s">
        <v>321</v>
      </c>
      <c r="C28" s="17">
        <f t="shared" si="31"/>
        <v>19.100000000000001</v>
      </c>
      <c r="D28" s="17">
        <f>D29+D30</f>
        <v>19.100000000000001</v>
      </c>
      <c r="E28" s="17">
        <f t="shared" ref="E28:G28" si="38">E29+E30</f>
        <v>0</v>
      </c>
      <c r="F28" s="17">
        <f t="shared" si="38"/>
        <v>0</v>
      </c>
      <c r="G28" s="17">
        <f t="shared" si="38"/>
        <v>0</v>
      </c>
      <c r="H28" s="17">
        <f t="shared" si="33"/>
        <v>19.100000000000001</v>
      </c>
      <c r="I28" s="17">
        <f t="shared" ref="I28" si="39">I29+I30</f>
        <v>19.100000000000001</v>
      </c>
      <c r="J28" s="17">
        <f t="shared" ref="J28" si="40">J29+J30</f>
        <v>0</v>
      </c>
      <c r="K28" s="17">
        <f t="shared" ref="K28" si="41">K29+K30</f>
        <v>0</v>
      </c>
      <c r="L28" s="17">
        <f t="shared" ref="L28" si="42">L29+L30</f>
        <v>0</v>
      </c>
      <c r="M28" s="55">
        <f t="shared" ref="M28:M31" si="43">IFERROR(H28/C28*100,"-")</f>
        <v>100</v>
      </c>
      <c r="N28" s="55">
        <f t="shared" ref="N28:N31" si="44">IFERROR(I28/D28*100,"-")</f>
        <v>100</v>
      </c>
      <c r="O28" s="55" t="str">
        <f t="shared" ref="O28:O31" si="45">IFERROR(J28/E28*100,"-")</f>
        <v>-</v>
      </c>
      <c r="P28" s="55" t="str">
        <f t="shared" ref="P28:P31" si="46">IFERROR(K28/F28*100,"-")</f>
        <v>-</v>
      </c>
      <c r="Q28" s="61"/>
    </row>
    <row r="29" spans="1:17" s="69" customFormat="1" ht="54" outlineLevel="3">
      <c r="A29" s="81"/>
      <c r="B29" s="66" t="s">
        <v>150</v>
      </c>
      <c r="C29" s="3">
        <f t="shared" si="31"/>
        <v>0</v>
      </c>
      <c r="D29" s="3"/>
      <c r="E29" s="3"/>
      <c r="F29" s="3"/>
      <c r="G29" s="3"/>
      <c r="H29" s="3">
        <f t="shared" si="33"/>
        <v>0</v>
      </c>
      <c r="I29" s="3"/>
      <c r="J29" s="3"/>
      <c r="K29" s="3"/>
      <c r="L29" s="3"/>
      <c r="M29" s="67"/>
      <c r="N29" s="67"/>
      <c r="O29" s="67"/>
      <c r="P29" s="67"/>
      <c r="Q29" s="68" t="s">
        <v>432</v>
      </c>
    </row>
    <row r="30" spans="1:17" s="69" customFormat="1" outlineLevel="3">
      <c r="A30" s="81"/>
      <c r="B30" s="66" t="s">
        <v>399</v>
      </c>
      <c r="C30" s="3">
        <f t="shared" si="31"/>
        <v>19.100000000000001</v>
      </c>
      <c r="D30" s="3">
        <v>19.100000000000001</v>
      </c>
      <c r="E30" s="3"/>
      <c r="F30" s="3"/>
      <c r="G30" s="3"/>
      <c r="H30" s="3">
        <f t="shared" si="33"/>
        <v>19.100000000000001</v>
      </c>
      <c r="I30" s="3">
        <v>19.100000000000001</v>
      </c>
      <c r="J30" s="3"/>
      <c r="K30" s="3"/>
      <c r="L30" s="3"/>
      <c r="M30" s="67"/>
      <c r="N30" s="67"/>
      <c r="O30" s="67"/>
      <c r="P30" s="67"/>
      <c r="Q30" s="68" t="s">
        <v>431</v>
      </c>
    </row>
    <row r="31" spans="1:17" s="99" customFormat="1" ht="32.25" customHeight="1">
      <c r="A31" s="121"/>
      <c r="B31" s="77" t="s">
        <v>322</v>
      </c>
      <c r="C31" s="78">
        <f t="shared" ref="C31:L31" si="47">C32+C35+C41</f>
        <v>4338.2000000000007</v>
      </c>
      <c r="D31" s="78">
        <f t="shared" si="47"/>
        <v>4338.2000000000007</v>
      </c>
      <c r="E31" s="78">
        <f t="shared" si="47"/>
        <v>0</v>
      </c>
      <c r="F31" s="78">
        <f t="shared" si="47"/>
        <v>0</v>
      </c>
      <c r="G31" s="78">
        <f t="shared" si="47"/>
        <v>0</v>
      </c>
      <c r="H31" s="78">
        <f t="shared" si="47"/>
        <v>642.65</v>
      </c>
      <c r="I31" s="78">
        <f t="shared" si="47"/>
        <v>642.65</v>
      </c>
      <c r="J31" s="78">
        <f t="shared" si="47"/>
        <v>0</v>
      </c>
      <c r="K31" s="78">
        <f t="shared" si="47"/>
        <v>0</v>
      </c>
      <c r="L31" s="78">
        <f t="shared" si="47"/>
        <v>0</v>
      </c>
      <c r="M31" s="79">
        <f t="shared" si="43"/>
        <v>14.813747637268909</v>
      </c>
      <c r="N31" s="79">
        <f t="shared" si="44"/>
        <v>14.813747637268909</v>
      </c>
      <c r="O31" s="79" t="str">
        <f t="shared" si="45"/>
        <v>-</v>
      </c>
      <c r="P31" s="79" t="str">
        <f t="shared" si="46"/>
        <v>-</v>
      </c>
      <c r="Q31" s="98"/>
    </row>
    <row r="32" spans="1:17" s="64" customFormat="1" ht="87" customHeight="1" outlineLevel="1">
      <c r="A32" s="82">
        <v>4</v>
      </c>
      <c r="B32" s="51" t="s">
        <v>323</v>
      </c>
      <c r="C32" s="10">
        <f>SUM(D32:G32)</f>
        <v>90</v>
      </c>
      <c r="D32" s="10">
        <f>SUM(D33:D34)</f>
        <v>90</v>
      </c>
      <c r="E32" s="10">
        <f>SUM(E33:E34)</f>
        <v>0</v>
      </c>
      <c r="F32" s="10">
        <f>SUM(F33:F34)</f>
        <v>0</v>
      </c>
      <c r="G32" s="10">
        <f>SUM(G33:G34)</f>
        <v>0</v>
      </c>
      <c r="H32" s="10">
        <f t="shared" si="33"/>
        <v>40</v>
      </c>
      <c r="I32" s="10">
        <f>SUM(I33:I34)</f>
        <v>40</v>
      </c>
      <c r="J32" s="10">
        <f>SUM(J33:J34)</f>
        <v>0</v>
      </c>
      <c r="K32" s="10">
        <f>SUM(K33:K34)</f>
        <v>0</v>
      </c>
      <c r="L32" s="10">
        <f>SUM(L33:L34)</f>
        <v>0</v>
      </c>
      <c r="M32" s="52">
        <f t="shared" si="9"/>
        <v>44.444444444444443</v>
      </c>
      <c r="N32" s="52">
        <f t="shared" si="9"/>
        <v>44.444444444444443</v>
      </c>
      <c r="O32" s="52" t="str">
        <f t="shared" si="9"/>
        <v>-</v>
      </c>
      <c r="P32" s="52" t="str">
        <f t="shared" si="9"/>
        <v>-</v>
      </c>
      <c r="Q32" s="63" t="s">
        <v>426</v>
      </c>
    </row>
    <row r="33" spans="1:33" s="62" customFormat="1" ht="127.5" outlineLevel="3">
      <c r="A33" s="74"/>
      <c r="B33" s="58" t="s">
        <v>324</v>
      </c>
      <c r="C33" s="17">
        <f t="shared" si="31"/>
        <v>40</v>
      </c>
      <c r="D33" s="17">
        <v>40</v>
      </c>
      <c r="E33" s="17"/>
      <c r="F33" s="17"/>
      <c r="G33" s="17"/>
      <c r="H33" s="17">
        <f t="shared" si="33"/>
        <v>40</v>
      </c>
      <c r="I33" s="17">
        <v>40</v>
      </c>
      <c r="J33" s="17"/>
      <c r="K33" s="55"/>
      <c r="L33" s="55"/>
      <c r="M33" s="55">
        <f t="shared" si="9"/>
        <v>100</v>
      </c>
      <c r="N33" s="55">
        <f t="shared" si="9"/>
        <v>100</v>
      </c>
      <c r="O33" s="55" t="str">
        <f t="shared" si="9"/>
        <v>-</v>
      </c>
      <c r="P33" s="55" t="str">
        <f t="shared" si="9"/>
        <v>-</v>
      </c>
      <c r="Q33" s="61"/>
    </row>
    <row r="34" spans="1:33" s="62" customFormat="1" ht="89.25" outlineLevel="3">
      <c r="A34" s="54"/>
      <c r="B34" s="18" t="s">
        <v>325</v>
      </c>
      <c r="C34" s="17">
        <f t="shared" si="31"/>
        <v>50</v>
      </c>
      <c r="D34" s="17">
        <v>50</v>
      </c>
      <c r="E34" s="17"/>
      <c r="F34" s="17"/>
      <c r="G34" s="17"/>
      <c r="H34" s="17">
        <f t="shared" si="33"/>
        <v>0</v>
      </c>
      <c r="I34" s="17">
        <v>0</v>
      </c>
      <c r="J34" s="17"/>
      <c r="K34" s="55"/>
      <c r="L34" s="55"/>
      <c r="M34" s="55">
        <f t="shared" si="9"/>
        <v>0</v>
      </c>
      <c r="N34" s="55">
        <f t="shared" si="9"/>
        <v>0</v>
      </c>
      <c r="O34" s="55" t="str">
        <f t="shared" si="9"/>
        <v>-</v>
      </c>
      <c r="P34" s="55" t="str">
        <f t="shared" si="9"/>
        <v>-</v>
      </c>
      <c r="Q34" s="61" t="s">
        <v>426</v>
      </c>
    </row>
    <row r="35" spans="1:33" s="64" customFormat="1" ht="67.5" outlineLevel="1">
      <c r="A35" s="50">
        <v>5</v>
      </c>
      <c r="B35" s="51" t="s">
        <v>326</v>
      </c>
      <c r="C35" s="10">
        <f>SUM(D35:G35)</f>
        <v>4176.1000000000004</v>
      </c>
      <c r="D35" s="52">
        <f>D36+D37</f>
        <v>4176.1000000000004</v>
      </c>
      <c r="E35" s="52">
        <f>E36+E37</f>
        <v>0</v>
      </c>
      <c r="F35" s="52">
        <f t="shared" ref="F35:G35" si="48">F36+F37</f>
        <v>0</v>
      </c>
      <c r="G35" s="52">
        <f t="shared" si="48"/>
        <v>0</v>
      </c>
      <c r="H35" s="10">
        <f>SUM(I35:L35)</f>
        <v>602.65</v>
      </c>
      <c r="I35" s="52">
        <f>I36+I37</f>
        <v>602.65</v>
      </c>
      <c r="J35" s="52">
        <f t="shared" ref="J35:L35" si="49">J36+J37</f>
        <v>0</v>
      </c>
      <c r="K35" s="52">
        <f t="shared" si="49"/>
        <v>0</v>
      </c>
      <c r="L35" s="52">
        <f t="shared" si="49"/>
        <v>0</v>
      </c>
      <c r="M35" s="52">
        <f t="shared" si="9"/>
        <v>14.430928378151862</v>
      </c>
      <c r="N35" s="52">
        <f t="shared" si="9"/>
        <v>14.430928378151862</v>
      </c>
      <c r="O35" s="52" t="str">
        <f t="shared" si="9"/>
        <v>-</v>
      </c>
      <c r="P35" s="52" t="str">
        <f t="shared" si="9"/>
        <v>-</v>
      </c>
      <c r="Q35" s="63"/>
    </row>
    <row r="36" spans="1:33" s="62" customFormat="1" ht="42" customHeight="1" outlineLevel="2">
      <c r="A36" s="119"/>
      <c r="B36" s="18" t="s">
        <v>327</v>
      </c>
      <c r="C36" s="17">
        <f>SUM(D36:G36)</f>
        <v>25</v>
      </c>
      <c r="D36" s="17">
        <v>25</v>
      </c>
      <c r="E36" s="17"/>
      <c r="F36" s="17"/>
      <c r="G36" s="17"/>
      <c r="H36" s="17">
        <f>SUM(I36:L36)</f>
        <v>0</v>
      </c>
      <c r="I36" s="17">
        <v>0</v>
      </c>
      <c r="J36" s="17"/>
      <c r="K36" s="17"/>
      <c r="L36" s="17"/>
      <c r="M36" s="55">
        <f t="shared" ref="M36:P45" si="50">IFERROR(H36/C36*100,"-")</f>
        <v>0</v>
      </c>
      <c r="N36" s="55">
        <f t="shared" si="50"/>
        <v>0</v>
      </c>
      <c r="O36" s="55" t="str">
        <f t="shared" si="50"/>
        <v>-</v>
      </c>
      <c r="P36" s="55" t="str">
        <f t="shared" si="50"/>
        <v>-</v>
      </c>
      <c r="Q36" s="61" t="s">
        <v>426</v>
      </c>
    </row>
    <row r="37" spans="1:33" s="62" customFormat="1" ht="63.75" outlineLevel="2">
      <c r="A37" s="119"/>
      <c r="B37" s="18" t="s">
        <v>328</v>
      </c>
      <c r="C37" s="17">
        <f t="shared" ref="C37:C40" si="51">SUM(D37:G37)</f>
        <v>4151.1000000000004</v>
      </c>
      <c r="D37" s="17">
        <f>SUM(D38:D40)</f>
        <v>4151.1000000000004</v>
      </c>
      <c r="E37" s="17"/>
      <c r="F37" s="17"/>
      <c r="G37" s="17"/>
      <c r="H37" s="17">
        <f t="shared" ref="H37:H40" si="52">SUM(I37:L37)</f>
        <v>602.65</v>
      </c>
      <c r="I37" s="17">
        <f>SUM(I38:I40)</f>
        <v>602.65</v>
      </c>
      <c r="J37" s="17"/>
      <c r="K37" s="17"/>
      <c r="L37" s="17"/>
      <c r="M37" s="55">
        <f t="shared" si="50"/>
        <v>14.517838645178385</v>
      </c>
      <c r="N37" s="55">
        <f t="shared" si="50"/>
        <v>14.517838645178385</v>
      </c>
      <c r="O37" s="55" t="str">
        <f t="shared" si="50"/>
        <v>-</v>
      </c>
      <c r="P37" s="55" t="str">
        <f t="shared" si="50"/>
        <v>-</v>
      </c>
      <c r="Q37" s="61" t="s">
        <v>452</v>
      </c>
    </row>
    <row r="38" spans="1:33" s="69" customFormat="1" ht="15.75" outlineLevel="3">
      <c r="A38" s="120"/>
      <c r="B38" s="19" t="s">
        <v>404</v>
      </c>
      <c r="C38" s="3">
        <f t="shared" si="51"/>
        <v>481.392</v>
      </c>
      <c r="D38" s="3">
        <v>481.392</v>
      </c>
      <c r="E38" s="3"/>
      <c r="F38" s="3"/>
      <c r="G38" s="3"/>
      <c r="H38" s="3">
        <f t="shared" si="52"/>
        <v>375.55</v>
      </c>
      <c r="I38" s="3">
        <v>375.55</v>
      </c>
      <c r="J38" s="3"/>
      <c r="K38" s="3"/>
      <c r="L38" s="3"/>
      <c r="M38" s="67"/>
      <c r="N38" s="67"/>
      <c r="O38" s="67"/>
      <c r="P38" s="67"/>
      <c r="Q38" s="68"/>
    </row>
    <row r="39" spans="1:33" s="69" customFormat="1" ht="15.75" outlineLevel="3">
      <c r="A39" s="120"/>
      <c r="B39" s="19" t="s">
        <v>405</v>
      </c>
      <c r="C39" s="3">
        <f t="shared" si="51"/>
        <v>170</v>
      </c>
      <c r="D39" s="3">
        <v>170</v>
      </c>
      <c r="E39" s="3"/>
      <c r="F39" s="3"/>
      <c r="G39" s="3"/>
      <c r="H39" s="3">
        <f t="shared" si="52"/>
        <v>100</v>
      </c>
      <c r="I39" s="3">
        <v>100</v>
      </c>
      <c r="J39" s="3"/>
      <c r="K39" s="3"/>
      <c r="L39" s="3"/>
      <c r="M39" s="67"/>
      <c r="N39" s="67"/>
      <c r="O39" s="67"/>
      <c r="P39" s="67"/>
      <c r="Q39" s="68"/>
    </row>
    <row r="40" spans="1:33" s="69" customFormat="1" ht="45" outlineLevel="3">
      <c r="A40" s="120"/>
      <c r="B40" s="19" t="s">
        <v>379</v>
      </c>
      <c r="C40" s="3">
        <f t="shared" si="51"/>
        <v>3499.7080000000001</v>
      </c>
      <c r="D40" s="3">
        <v>3499.7080000000001</v>
      </c>
      <c r="E40" s="3"/>
      <c r="F40" s="3"/>
      <c r="G40" s="3"/>
      <c r="H40" s="3">
        <f t="shared" si="52"/>
        <v>127.1</v>
      </c>
      <c r="I40" s="3">
        <v>127.1</v>
      </c>
      <c r="J40" s="3"/>
      <c r="K40" s="3"/>
      <c r="L40" s="3"/>
      <c r="M40" s="67"/>
      <c r="N40" s="67"/>
      <c r="O40" s="67"/>
      <c r="P40" s="67"/>
      <c r="Q40" s="68"/>
    </row>
    <row r="41" spans="1:33" s="64" customFormat="1" ht="47.25" customHeight="1" outlineLevel="1">
      <c r="A41" s="50">
        <v>6</v>
      </c>
      <c r="B41" s="51" t="s">
        <v>332</v>
      </c>
      <c r="C41" s="10">
        <f>SUM(D41:G41)</f>
        <v>72.099999999999994</v>
      </c>
      <c r="D41" s="52">
        <f>D42</f>
        <v>72.099999999999994</v>
      </c>
      <c r="E41" s="52">
        <f t="shared" ref="E41:G41" si="53">E42</f>
        <v>0</v>
      </c>
      <c r="F41" s="52">
        <f t="shared" si="53"/>
        <v>0</v>
      </c>
      <c r="G41" s="52">
        <f t="shared" si="53"/>
        <v>0</v>
      </c>
      <c r="H41" s="10">
        <f>SUM(I41:L41)</f>
        <v>0</v>
      </c>
      <c r="I41" s="52">
        <f>I42</f>
        <v>0</v>
      </c>
      <c r="J41" s="52">
        <f t="shared" ref="J41:L41" si="54">J42</f>
        <v>0</v>
      </c>
      <c r="K41" s="52">
        <f t="shared" si="54"/>
        <v>0</v>
      </c>
      <c r="L41" s="52">
        <f t="shared" si="54"/>
        <v>0</v>
      </c>
      <c r="M41" s="52">
        <f t="shared" si="50"/>
        <v>0</v>
      </c>
      <c r="N41" s="52">
        <f t="shared" si="50"/>
        <v>0</v>
      </c>
      <c r="O41" s="52" t="str">
        <f t="shared" si="50"/>
        <v>-</v>
      </c>
      <c r="P41" s="52" t="str">
        <f t="shared" si="50"/>
        <v>-</v>
      </c>
      <c r="Q41" s="63"/>
    </row>
    <row r="42" spans="1:33" s="62" customFormat="1" ht="51" outlineLevel="2">
      <c r="A42" s="100"/>
      <c r="B42" s="100" t="s">
        <v>333</v>
      </c>
      <c r="C42" s="102">
        <f>SUM(D42:G42)</f>
        <v>72.099999999999994</v>
      </c>
      <c r="D42" s="102">
        <f>SUM(D43:D44)</f>
        <v>72.099999999999994</v>
      </c>
      <c r="E42" s="102">
        <f t="shared" ref="E42:G42" si="55">SUM(E43:E44)</f>
        <v>0</v>
      </c>
      <c r="F42" s="102">
        <f t="shared" si="55"/>
        <v>0</v>
      </c>
      <c r="G42" s="102">
        <f t="shared" si="55"/>
        <v>0</v>
      </c>
      <c r="H42" s="102">
        <f>SUM(I42:L42)</f>
        <v>0</v>
      </c>
      <c r="I42" s="102">
        <f>SUM(I43:I44)</f>
        <v>0</v>
      </c>
      <c r="J42" s="102">
        <f t="shared" ref="J42:L42" si="56">SUM(J43:J44)</f>
        <v>0</v>
      </c>
      <c r="K42" s="102">
        <f t="shared" si="56"/>
        <v>0</v>
      </c>
      <c r="L42" s="102">
        <f t="shared" si="56"/>
        <v>0</v>
      </c>
      <c r="M42" s="102">
        <f t="shared" si="50"/>
        <v>0</v>
      </c>
      <c r="N42" s="102">
        <f t="shared" si="50"/>
        <v>0</v>
      </c>
      <c r="O42" s="102" t="str">
        <f t="shared" si="50"/>
        <v>-</v>
      </c>
      <c r="P42" s="102" t="str">
        <f t="shared" si="50"/>
        <v>-</v>
      </c>
      <c r="Q42" s="116"/>
      <c r="R42" s="117"/>
      <c r="S42" s="117"/>
      <c r="T42" s="117"/>
      <c r="U42" s="117"/>
      <c r="V42" s="117"/>
      <c r="W42" s="117"/>
      <c r="X42" s="117"/>
      <c r="Y42" s="117"/>
      <c r="Z42" s="117"/>
      <c r="AA42" s="117"/>
      <c r="AB42" s="117"/>
      <c r="AC42" s="117"/>
      <c r="AD42" s="117"/>
      <c r="AE42" s="117"/>
      <c r="AF42" s="117"/>
      <c r="AG42" s="117"/>
    </row>
    <row r="43" spans="1:33" s="25" customFormat="1" ht="38.25" outlineLevel="3">
      <c r="A43" s="70"/>
      <c r="B43" s="45" t="s">
        <v>334</v>
      </c>
      <c r="C43" s="118">
        <f>SUM(D43:G43)</f>
        <v>54</v>
      </c>
      <c r="D43" s="118">
        <v>54</v>
      </c>
      <c r="E43" s="23"/>
      <c r="F43" s="23"/>
      <c r="G43" s="47"/>
      <c r="H43" s="23">
        <f t="shared" ref="H43:H44" si="57">SUM(I43:L43)</f>
        <v>0</v>
      </c>
      <c r="I43" s="22">
        <v>0</v>
      </c>
      <c r="J43" s="22"/>
      <c r="K43" s="22"/>
      <c r="L43" s="22"/>
      <c r="M43" s="22">
        <f t="shared" si="50"/>
        <v>0</v>
      </c>
      <c r="N43" s="22">
        <f t="shared" si="50"/>
        <v>0</v>
      </c>
      <c r="O43" s="22" t="str">
        <f t="shared" si="50"/>
        <v>-</v>
      </c>
      <c r="P43" s="22" t="str">
        <f t="shared" si="50"/>
        <v>-</v>
      </c>
      <c r="Q43" s="24" t="s">
        <v>403</v>
      </c>
    </row>
    <row r="44" spans="1:33" s="25" customFormat="1" ht="45" outlineLevel="3">
      <c r="A44" s="70"/>
      <c r="B44" s="45" t="s">
        <v>148</v>
      </c>
      <c r="C44" s="118">
        <f t="shared" ref="C44" si="58">SUM(D44:G44)</f>
        <v>18.100000000000001</v>
      </c>
      <c r="D44" s="118">
        <v>18.100000000000001</v>
      </c>
      <c r="E44" s="23"/>
      <c r="F44" s="23"/>
      <c r="G44" s="47"/>
      <c r="H44" s="23">
        <f t="shared" si="57"/>
        <v>0</v>
      </c>
      <c r="I44" s="22">
        <v>0</v>
      </c>
      <c r="J44" s="22"/>
      <c r="K44" s="22"/>
      <c r="L44" s="22"/>
      <c r="M44" s="22">
        <f t="shared" si="50"/>
        <v>0</v>
      </c>
      <c r="N44" s="22">
        <f t="shared" si="50"/>
        <v>0</v>
      </c>
      <c r="O44" s="22" t="str">
        <f t="shared" si="50"/>
        <v>-</v>
      </c>
      <c r="P44" s="22" t="str">
        <f t="shared" si="50"/>
        <v>-</v>
      </c>
      <c r="Q44" s="24" t="s">
        <v>451</v>
      </c>
    </row>
    <row r="45" spans="1:33" s="25" customFormat="1" ht="27.75" customHeight="1">
      <c r="A45" s="70"/>
      <c r="B45" s="77" t="s">
        <v>335</v>
      </c>
      <c r="C45" s="78">
        <f t="shared" ref="C45:L45" si="59">C46+C49+C52</f>
        <v>4019.6</v>
      </c>
      <c r="D45" s="78">
        <f t="shared" si="59"/>
        <v>4019.6</v>
      </c>
      <c r="E45" s="78">
        <f t="shared" si="59"/>
        <v>0</v>
      </c>
      <c r="F45" s="78">
        <f t="shared" si="59"/>
        <v>0</v>
      </c>
      <c r="G45" s="78">
        <f t="shared" si="59"/>
        <v>0</v>
      </c>
      <c r="H45" s="78">
        <f t="shared" si="59"/>
        <v>345.56510000000003</v>
      </c>
      <c r="I45" s="78">
        <f t="shared" si="59"/>
        <v>345.56510000000003</v>
      </c>
      <c r="J45" s="78">
        <f t="shared" si="59"/>
        <v>0</v>
      </c>
      <c r="K45" s="78">
        <f t="shared" si="59"/>
        <v>0</v>
      </c>
      <c r="L45" s="78">
        <f t="shared" si="59"/>
        <v>0</v>
      </c>
      <c r="M45" s="79">
        <f t="shared" si="50"/>
        <v>8.5970021892725654</v>
      </c>
      <c r="N45" s="79">
        <f t="shared" si="50"/>
        <v>8.5970021892725654</v>
      </c>
      <c r="O45" s="79" t="str">
        <f t="shared" si="50"/>
        <v>-</v>
      </c>
      <c r="P45" s="79" t="str">
        <f t="shared" si="50"/>
        <v>-</v>
      </c>
      <c r="Q45" s="24"/>
    </row>
    <row r="46" spans="1:33" s="64" customFormat="1" ht="87" customHeight="1" outlineLevel="1">
      <c r="A46" s="50">
        <v>7</v>
      </c>
      <c r="B46" s="51" t="s">
        <v>336</v>
      </c>
      <c r="C46" s="10">
        <f>SUM(D46:G46)</f>
        <v>91</v>
      </c>
      <c r="D46" s="52">
        <f>SUM(D47:D48)</f>
        <v>91</v>
      </c>
      <c r="E46" s="52">
        <f t="shared" ref="E46:G46" si="60">SUM(E47:E48)</f>
        <v>0</v>
      </c>
      <c r="F46" s="52">
        <f t="shared" si="60"/>
        <v>0</v>
      </c>
      <c r="G46" s="52">
        <f t="shared" si="60"/>
        <v>0</v>
      </c>
      <c r="H46" s="10">
        <f>SUM(I46:L46)</f>
        <v>0</v>
      </c>
      <c r="I46" s="52">
        <f>SUM(I47:I48)</f>
        <v>0</v>
      </c>
      <c r="J46" s="52">
        <f t="shared" ref="J46:L46" si="61">SUM(J47:J48)</f>
        <v>0</v>
      </c>
      <c r="K46" s="52">
        <f t="shared" si="61"/>
        <v>0</v>
      </c>
      <c r="L46" s="52">
        <f t="shared" si="61"/>
        <v>0</v>
      </c>
      <c r="M46" s="52">
        <f t="shared" ref="M46:P61" si="62">IFERROR(H46/C46*100,"-")</f>
        <v>0</v>
      </c>
      <c r="N46" s="52">
        <f t="shared" si="62"/>
        <v>0</v>
      </c>
      <c r="O46" s="52" t="str">
        <f t="shared" si="62"/>
        <v>-</v>
      </c>
      <c r="P46" s="52" t="str">
        <f t="shared" si="62"/>
        <v>-</v>
      </c>
      <c r="Q46" s="63"/>
    </row>
    <row r="47" spans="1:33" s="62" customFormat="1" ht="127.5" outlineLevel="3">
      <c r="A47" s="74"/>
      <c r="B47" s="58" t="s">
        <v>337</v>
      </c>
      <c r="C47" s="17">
        <f>SUM(D47:G47)</f>
        <v>40</v>
      </c>
      <c r="D47" s="17">
        <v>40</v>
      </c>
      <c r="E47" s="17"/>
      <c r="F47" s="17"/>
      <c r="G47" s="17"/>
      <c r="H47" s="17">
        <f>SUM(I47:L47)</f>
        <v>0</v>
      </c>
      <c r="I47" s="17">
        <v>0</v>
      </c>
      <c r="J47" s="17"/>
      <c r="K47" s="55"/>
      <c r="L47" s="55"/>
      <c r="M47" s="55">
        <f t="shared" si="62"/>
        <v>0</v>
      </c>
      <c r="N47" s="55">
        <f t="shared" si="62"/>
        <v>0</v>
      </c>
      <c r="O47" s="55" t="str">
        <f t="shared" si="62"/>
        <v>-</v>
      </c>
      <c r="P47" s="55" t="str">
        <f t="shared" si="62"/>
        <v>-</v>
      </c>
      <c r="Q47" s="61" t="s">
        <v>426</v>
      </c>
    </row>
    <row r="48" spans="1:33" s="62" customFormat="1" ht="89.25" outlineLevel="3">
      <c r="A48" s="74"/>
      <c r="B48" s="58" t="s">
        <v>338</v>
      </c>
      <c r="C48" s="17">
        <f>SUM(D48:G48)</f>
        <v>51</v>
      </c>
      <c r="D48" s="17">
        <v>51</v>
      </c>
      <c r="E48" s="17"/>
      <c r="F48" s="17"/>
      <c r="G48" s="17"/>
      <c r="H48" s="17">
        <f>SUM(I48:L48)</f>
        <v>0</v>
      </c>
      <c r="I48" s="17">
        <v>0</v>
      </c>
      <c r="J48" s="17"/>
      <c r="K48" s="55"/>
      <c r="L48" s="55"/>
      <c r="M48" s="55">
        <f t="shared" si="62"/>
        <v>0</v>
      </c>
      <c r="N48" s="55">
        <f t="shared" si="62"/>
        <v>0</v>
      </c>
      <c r="O48" s="55" t="str">
        <f t="shared" si="62"/>
        <v>-</v>
      </c>
      <c r="P48" s="55" t="str">
        <f t="shared" si="62"/>
        <v>-</v>
      </c>
      <c r="Q48" s="61" t="s">
        <v>426</v>
      </c>
    </row>
    <row r="49" spans="1:17" s="64" customFormat="1" ht="67.5" outlineLevel="1">
      <c r="A49" s="50">
        <v>8</v>
      </c>
      <c r="B49" s="51" t="s">
        <v>339</v>
      </c>
      <c r="C49" s="52">
        <f>SUM(D49:G49)</f>
        <v>3853.6</v>
      </c>
      <c r="D49" s="52">
        <f>D50+D51</f>
        <v>3853.6</v>
      </c>
      <c r="E49" s="52">
        <f t="shared" ref="E49:G49" si="63">E50+E51</f>
        <v>0</v>
      </c>
      <c r="F49" s="52">
        <f t="shared" si="63"/>
        <v>0</v>
      </c>
      <c r="G49" s="52">
        <f t="shared" si="63"/>
        <v>0</v>
      </c>
      <c r="H49" s="52">
        <f>SUM(I49:L49)</f>
        <v>315.76510000000002</v>
      </c>
      <c r="I49" s="52">
        <f>I50+I51</f>
        <v>315.76510000000002</v>
      </c>
      <c r="J49" s="52">
        <f t="shared" ref="J49:L49" si="64">J50+J51</f>
        <v>0</v>
      </c>
      <c r="K49" s="52">
        <f t="shared" si="64"/>
        <v>0</v>
      </c>
      <c r="L49" s="52">
        <f t="shared" si="64"/>
        <v>0</v>
      </c>
      <c r="M49" s="52">
        <f t="shared" si="62"/>
        <v>8.1940289599335685</v>
      </c>
      <c r="N49" s="52">
        <f t="shared" si="62"/>
        <v>8.1940289599335685</v>
      </c>
      <c r="O49" s="52" t="str">
        <f t="shared" si="62"/>
        <v>-</v>
      </c>
      <c r="P49" s="52" t="str">
        <f t="shared" si="62"/>
        <v>-</v>
      </c>
      <c r="Q49" s="63"/>
    </row>
    <row r="50" spans="1:17" s="62" customFormat="1" ht="101.25" customHeight="1" outlineLevel="3">
      <c r="A50" s="75"/>
      <c r="B50" s="76" t="s">
        <v>340</v>
      </c>
      <c r="C50" s="55">
        <f>SUM(D50:G50)</f>
        <v>50</v>
      </c>
      <c r="D50" s="17">
        <v>50</v>
      </c>
      <c r="E50" s="17"/>
      <c r="F50" s="55"/>
      <c r="G50" s="55"/>
      <c r="H50" s="55">
        <f>SUM(I50:L50)</f>
        <v>0</v>
      </c>
      <c r="I50" s="55">
        <v>0</v>
      </c>
      <c r="J50" s="17"/>
      <c r="K50" s="55"/>
      <c r="L50" s="55"/>
      <c r="M50" s="55">
        <f t="shared" si="62"/>
        <v>0</v>
      </c>
      <c r="N50" s="55">
        <f t="shared" si="62"/>
        <v>0</v>
      </c>
      <c r="O50" s="55" t="str">
        <f t="shared" si="62"/>
        <v>-</v>
      </c>
      <c r="P50" s="55" t="str">
        <f t="shared" si="62"/>
        <v>-</v>
      </c>
      <c r="Q50" s="61" t="s">
        <v>430</v>
      </c>
    </row>
    <row r="51" spans="1:17" s="62" customFormat="1" ht="74.25" customHeight="1" outlineLevel="3">
      <c r="A51" s="76"/>
      <c r="B51" s="76" t="s">
        <v>341</v>
      </c>
      <c r="C51" s="55">
        <f t="shared" ref="C51" si="65">SUM(D51:G51)</f>
        <v>3803.6</v>
      </c>
      <c r="D51" s="17">
        <f>247+170+3327.9+58.7</f>
        <v>3803.6</v>
      </c>
      <c r="E51" s="17"/>
      <c r="F51" s="55"/>
      <c r="G51" s="55"/>
      <c r="H51" s="55">
        <f t="shared" ref="H51" si="66">SUM(I51:L51)</f>
        <v>315.76510000000002</v>
      </c>
      <c r="I51" s="55">
        <f>127.0651+130+58.7</f>
        <v>315.76510000000002</v>
      </c>
      <c r="J51" s="55">
        <v>0</v>
      </c>
      <c r="K51" s="55"/>
      <c r="L51" s="55"/>
      <c r="M51" s="55">
        <f t="shared" si="62"/>
        <v>8.3017430854979501</v>
      </c>
      <c r="N51" s="55">
        <f t="shared" si="62"/>
        <v>8.3017430854979501</v>
      </c>
      <c r="O51" s="55" t="str">
        <f t="shared" si="62"/>
        <v>-</v>
      </c>
      <c r="P51" s="55" t="str">
        <f t="shared" si="62"/>
        <v>-</v>
      </c>
      <c r="Q51" s="61" t="s">
        <v>426</v>
      </c>
    </row>
    <row r="52" spans="1:17" s="64" customFormat="1" ht="42" customHeight="1" outlineLevel="1">
      <c r="A52" s="50">
        <v>9</v>
      </c>
      <c r="B52" s="51" t="s">
        <v>342</v>
      </c>
      <c r="C52" s="52">
        <f>SUM(D52:G52)</f>
        <v>75</v>
      </c>
      <c r="D52" s="52">
        <f>D53</f>
        <v>75</v>
      </c>
      <c r="E52" s="52">
        <f t="shared" ref="E52:G52" si="67">E53</f>
        <v>0</v>
      </c>
      <c r="F52" s="52">
        <f t="shared" si="67"/>
        <v>0</v>
      </c>
      <c r="G52" s="52">
        <f t="shared" si="67"/>
        <v>0</v>
      </c>
      <c r="H52" s="52">
        <f>SUM(I52:L52)</f>
        <v>29.8</v>
      </c>
      <c r="I52" s="52">
        <f>I53</f>
        <v>29.8</v>
      </c>
      <c r="J52" s="52">
        <f t="shared" ref="J52" si="68">J53</f>
        <v>0</v>
      </c>
      <c r="K52" s="52">
        <f t="shared" ref="K52" si="69">K53</f>
        <v>0</v>
      </c>
      <c r="L52" s="52">
        <f t="shared" ref="L52" si="70">L53</f>
        <v>0</v>
      </c>
      <c r="M52" s="52">
        <f t="shared" si="62"/>
        <v>39.733333333333334</v>
      </c>
      <c r="N52" s="52">
        <f t="shared" si="62"/>
        <v>39.733333333333334</v>
      </c>
      <c r="O52" s="52" t="str">
        <f t="shared" si="62"/>
        <v>-</v>
      </c>
      <c r="P52" s="52" t="str">
        <f t="shared" si="62"/>
        <v>-</v>
      </c>
      <c r="Q52" s="63"/>
    </row>
    <row r="53" spans="1:17" s="62" customFormat="1" ht="67.5" outlineLevel="2">
      <c r="A53" s="72"/>
      <c r="B53" s="73" t="s">
        <v>343</v>
      </c>
      <c r="C53" s="55">
        <f>SUM(D53:G53)</f>
        <v>75</v>
      </c>
      <c r="D53" s="55">
        <f>D54+D55</f>
        <v>75</v>
      </c>
      <c r="E53" s="55">
        <f t="shared" ref="E53:G53" si="71">E54+E55</f>
        <v>0</v>
      </c>
      <c r="F53" s="55">
        <f t="shared" si="71"/>
        <v>0</v>
      </c>
      <c r="G53" s="55">
        <f t="shared" si="71"/>
        <v>0</v>
      </c>
      <c r="H53" s="55">
        <f>SUM(I53:L53)</f>
        <v>29.8</v>
      </c>
      <c r="I53" s="55">
        <f>I54+I55</f>
        <v>29.8</v>
      </c>
      <c r="J53" s="55">
        <f t="shared" ref="J53" si="72">J54+J55</f>
        <v>0</v>
      </c>
      <c r="K53" s="55">
        <f t="shared" ref="K53" si="73">K54+K55</f>
        <v>0</v>
      </c>
      <c r="L53" s="55">
        <f t="shared" ref="L53" si="74">L54+L55</f>
        <v>0</v>
      </c>
      <c r="M53" s="55"/>
      <c r="N53" s="55"/>
      <c r="O53" s="55"/>
      <c r="P53" s="55"/>
      <c r="Q53" s="61"/>
    </row>
    <row r="54" spans="1:17" s="69" customFormat="1" ht="42" customHeight="1" outlineLevel="3">
      <c r="A54" s="65"/>
      <c r="B54" s="66" t="s">
        <v>334</v>
      </c>
      <c r="C54" s="22">
        <f>SUM(D54:G54)</f>
        <v>45.2</v>
      </c>
      <c r="D54" s="67">
        <v>45.2</v>
      </c>
      <c r="E54" s="67"/>
      <c r="F54" s="67"/>
      <c r="G54" s="67"/>
      <c r="H54" s="22">
        <f>SUM(I54:L54)</f>
        <v>0</v>
      </c>
      <c r="I54" s="67">
        <v>0</v>
      </c>
      <c r="J54" s="67"/>
      <c r="K54" s="67"/>
      <c r="L54" s="67"/>
      <c r="M54" s="67"/>
      <c r="N54" s="67"/>
      <c r="O54" s="67"/>
      <c r="P54" s="67"/>
      <c r="Q54" s="68" t="s">
        <v>428</v>
      </c>
    </row>
    <row r="55" spans="1:17" s="25" customFormat="1" ht="30" outlineLevel="3">
      <c r="A55" s="70"/>
      <c r="B55" s="71" t="s">
        <v>148</v>
      </c>
      <c r="C55" s="22">
        <f>SUM(D55:G55)</f>
        <v>29.8</v>
      </c>
      <c r="D55" s="23">
        <v>29.8</v>
      </c>
      <c r="E55" s="22"/>
      <c r="F55" s="22"/>
      <c r="G55" s="22"/>
      <c r="H55" s="22">
        <f>SUM(I55:L55)</f>
        <v>29.8</v>
      </c>
      <c r="I55" s="23">
        <v>29.8</v>
      </c>
      <c r="J55" s="22"/>
      <c r="K55" s="22"/>
      <c r="L55" s="22"/>
      <c r="M55" s="22">
        <f t="shared" si="62"/>
        <v>100</v>
      </c>
      <c r="N55" s="22">
        <f t="shared" si="62"/>
        <v>100</v>
      </c>
      <c r="O55" s="22" t="str">
        <f t="shared" si="62"/>
        <v>-</v>
      </c>
      <c r="P55" s="22" t="str">
        <f t="shared" si="62"/>
        <v>-</v>
      </c>
      <c r="Q55" s="24" t="s">
        <v>429</v>
      </c>
    </row>
    <row r="56" spans="1:17" s="25" customFormat="1" ht="27.75" customHeight="1">
      <c r="A56" s="70"/>
      <c r="B56" s="77" t="s">
        <v>344</v>
      </c>
      <c r="C56" s="78">
        <f t="shared" ref="C56:L56" si="75">C57+C60+C66</f>
        <v>5899</v>
      </c>
      <c r="D56" s="78">
        <f>D57+D60+D66</f>
        <v>5899</v>
      </c>
      <c r="E56" s="78">
        <f t="shared" si="75"/>
        <v>0</v>
      </c>
      <c r="F56" s="78">
        <f t="shared" si="75"/>
        <v>0</v>
      </c>
      <c r="G56" s="78">
        <f t="shared" si="75"/>
        <v>0</v>
      </c>
      <c r="H56" s="78">
        <f t="shared" si="75"/>
        <v>798.6099999999999</v>
      </c>
      <c r="I56" s="78">
        <f t="shared" si="75"/>
        <v>798.6099999999999</v>
      </c>
      <c r="J56" s="78">
        <f t="shared" si="75"/>
        <v>0</v>
      </c>
      <c r="K56" s="78">
        <f t="shared" si="75"/>
        <v>0</v>
      </c>
      <c r="L56" s="78">
        <f t="shared" si="75"/>
        <v>0</v>
      </c>
      <c r="M56" s="79">
        <f t="shared" si="62"/>
        <v>13.538057297847091</v>
      </c>
      <c r="N56" s="79">
        <f t="shared" si="62"/>
        <v>13.538057297847091</v>
      </c>
      <c r="O56" s="79" t="str">
        <f t="shared" si="62"/>
        <v>-</v>
      </c>
      <c r="P56" s="79" t="str">
        <f t="shared" si="62"/>
        <v>-</v>
      </c>
      <c r="Q56" s="24"/>
    </row>
    <row r="57" spans="1:17" s="64" customFormat="1" ht="87" customHeight="1" outlineLevel="1">
      <c r="A57" s="50">
        <v>10</v>
      </c>
      <c r="B57" s="51" t="s">
        <v>345</v>
      </c>
      <c r="C57" s="52">
        <f>SUM(D57:G57)</f>
        <v>145</v>
      </c>
      <c r="D57" s="52">
        <f>SUM(D58:D59)</f>
        <v>145</v>
      </c>
      <c r="E57" s="52">
        <f>SUM(E58:E59)</f>
        <v>0</v>
      </c>
      <c r="F57" s="52">
        <f>SUM(F58:F59)</f>
        <v>0</v>
      </c>
      <c r="G57" s="52">
        <f>SUM(G58:G59)</f>
        <v>0</v>
      </c>
      <c r="H57" s="52">
        <f>SUM(I57:L57)</f>
        <v>29.310000000000002</v>
      </c>
      <c r="I57" s="52">
        <f>SUM(I58:I59)</f>
        <v>29.310000000000002</v>
      </c>
      <c r="J57" s="52">
        <f>SUM(J58:J59)</f>
        <v>0</v>
      </c>
      <c r="K57" s="52">
        <f>SUM(K58:K59)</f>
        <v>0</v>
      </c>
      <c r="L57" s="52">
        <f>SUM(L58:L59)</f>
        <v>0</v>
      </c>
      <c r="M57" s="52">
        <f t="shared" si="62"/>
        <v>20.213793103448278</v>
      </c>
      <c r="N57" s="52">
        <f t="shared" si="62"/>
        <v>20.213793103448278</v>
      </c>
      <c r="O57" s="52" t="str">
        <f t="shared" si="62"/>
        <v>-</v>
      </c>
      <c r="P57" s="52" t="str">
        <f t="shared" si="62"/>
        <v>-</v>
      </c>
      <c r="Q57" s="63"/>
    </row>
    <row r="58" spans="1:17" s="62" customFormat="1" ht="156" customHeight="1" outlineLevel="3">
      <c r="A58" s="192"/>
      <c r="B58" s="76" t="s">
        <v>346</v>
      </c>
      <c r="C58" s="191">
        <f>SUM(D58:G58)</f>
        <v>40</v>
      </c>
      <c r="D58" s="191">
        <v>40</v>
      </c>
      <c r="E58" s="191"/>
      <c r="F58" s="191"/>
      <c r="G58" s="191"/>
      <c r="H58" s="191">
        <f>SUM(I58:L58)</f>
        <v>17.3</v>
      </c>
      <c r="I58" s="17">
        <v>17.3</v>
      </c>
      <c r="J58" s="17"/>
      <c r="K58" s="55"/>
      <c r="L58" s="55"/>
      <c r="M58" s="55">
        <f t="shared" si="62"/>
        <v>43.25</v>
      </c>
      <c r="N58" s="55">
        <f t="shared" si="62"/>
        <v>43.25</v>
      </c>
      <c r="O58" s="55" t="str">
        <f t="shared" si="62"/>
        <v>-</v>
      </c>
      <c r="P58" s="55" t="str">
        <f t="shared" si="62"/>
        <v>-</v>
      </c>
      <c r="Q58" s="61" t="s">
        <v>426</v>
      </c>
    </row>
    <row r="59" spans="1:17" s="62" customFormat="1" ht="111.75" customHeight="1" outlineLevel="3">
      <c r="A59" s="76"/>
      <c r="B59" s="76" t="s">
        <v>347</v>
      </c>
      <c r="C59" s="191">
        <f t="shared" ref="C59" si="76">SUM(D59:G59)</f>
        <v>105</v>
      </c>
      <c r="D59" s="191">
        <v>105</v>
      </c>
      <c r="E59" s="191"/>
      <c r="F59" s="191"/>
      <c r="G59" s="191"/>
      <c r="H59" s="191">
        <f t="shared" ref="H59" si="77">SUM(I59:L59)</f>
        <v>12.01</v>
      </c>
      <c r="I59" s="17">
        <v>12.01</v>
      </c>
      <c r="J59" s="17"/>
      <c r="K59" s="55"/>
      <c r="L59" s="55"/>
      <c r="M59" s="55">
        <f t="shared" si="62"/>
        <v>11.438095238095238</v>
      </c>
      <c r="N59" s="55">
        <f t="shared" si="62"/>
        <v>11.438095238095238</v>
      </c>
      <c r="O59" s="55" t="str">
        <f t="shared" si="62"/>
        <v>-</v>
      </c>
      <c r="P59" s="55" t="str">
        <f t="shared" si="62"/>
        <v>-</v>
      </c>
      <c r="Q59" s="61" t="s">
        <v>426</v>
      </c>
    </row>
    <row r="60" spans="1:17" s="64" customFormat="1" ht="67.5" outlineLevel="1">
      <c r="A60" s="50">
        <v>11</v>
      </c>
      <c r="B60" s="51" t="s">
        <v>348</v>
      </c>
      <c r="C60" s="52">
        <f>SUM(D60:G60)</f>
        <v>5662.3</v>
      </c>
      <c r="D60" s="52">
        <f>D61+D62</f>
        <v>5662.3</v>
      </c>
      <c r="E60" s="52">
        <f t="shared" ref="E60:G60" si="78">E61+E62</f>
        <v>0</v>
      </c>
      <c r="F60" s="52">
        <f t="shared" si="78"/>
        <v>0</v>
      </c>
      <c r="G60" s="52">
        <f t="shared" si="78"/>
        <v>0</v>
      </c>
      <c r="H60" s="52">
        <f>SUM(I60:L60)</f>
        <v>769.3</v>
      </c>
      <c r="I60" s="52">
        <f>I61+I62</f>
        <v>769.3</v>
      </c>
      <c r="J60" s="52"/>
      <c r="K60" s="52"/>
      <c r="L60" s="52"/>
      <c r="M60" s="52">
        <f t="shared" si="62"/>
        <v>13.586351835826429</v>
      </c>
      <c r="N60" s="52">
        <f t="shared" si="62"/>
        <v>13.586351835826429</v>
      </c>
      <c r="O60" s="52" t="str">
        <f t="shared" si="62"/>
        <v>-</v>
      </c>
      <c r="P60" s="52" t="str">
        <f t="shared" si="62"/>
        <v>-</v>
      </c>
      <c r="Q60" s="63"/>
    </row>
    <row r="61" spans="1:17" s="62" customFormat="1" ht="89.25" outlineLevel="2">
      <c r="A61" s="83"/>
      <c r="B61" s="193" t="s">
        <v>349</v>
      </c>
      <c r="C61" s="55">
        <f>SUM(D61:G61)</f>
        <v>150</v>
      </c>
      <c r="D61" s="55">
        <v>150</v>
      </c>
      <c r="E61" s="55"/>
      <c r="F61" s="55"/>
      <c r="G61" s="55"/>
      <c r="H61" s="55">
        <f>SUM(I61:L61)</f>
        <v>39.200000000000003</v>
      </c>
      <c r="I61" s="55">
        <v>39.200000000000003</v>
      </c>
      <c r="J61" s="55"/>
      <c r="K61" s="55"/>
      <c r="L61" s="55"/>
      <c r="M61" s="55">
        <f t="shared" si="62"/>
        <v>26.133333333333336</v>
      </c>
      <c r="N61" s="55">
        <f t="shared" si="62"/>
        <v>26.133333333333336</v>
      </c>
      <c r="O61" s="55" t="str">
        <f t="shared" si="62"/>
        <v>-</v>
      </c>
      <c r="P61" s="55" t="str">
        <f t="shared" ref="P61:P84" si="79">IFERROR(K61/F61*100,"-")</f>
        <v>-</v>
      </c>
      <c r="Q61" s="61" t="s">
        <v>426</v>
      </c>
    </row>
    <row r="62" spans="1:17" s="62" customFormat="1" ht="63.75" outlineLevel="2">
      <c r="A62" s="18"/>
      <c r="B62" s="18" t="s">
        <v>350</v>
      </c>
      <c r="C62" s="55">
        <f>SUM(D62:G62)</f>
        <v>5512.3</v>
      </c>
      <c r="D62" s="17">
        <f>SUM(D63:D65)</f>
        <v>5512.3</v>
      </c>
      <c r="E62" s="17">
        <f t="shared" ref="E62:G62" si="80">SUM(E63:E65)</f>
        <v>0</v>
      </c>
      <c r="F62" s="17">
        <f t="shared" si="80"/>
        <v>0</v>
      </c>
      <c r="G62" s="17">
        <f t="shared" si="80"/>
        <v>0</v>
      </c>
      <c r="H62" s="55">
        <f>SUM(I62:L62)</f>
        <v>730.09999999999991</v>
      </c>
      <c r="I62" s="17">
        <f t="shared" ref="I62" si="81">SUM(I63:I65)</f>
        <v>730.09999999999991</v>
      </c>
      <c r="J62" s="17">
        <f t="shared" ref="J62" si="82">SUM(J63:J65)</f>
        <v>0</v>
      </c>
      <c r="K62" s="17">
        <f t="shared" ref="K62" si="83">SUM(K63:K65)</f>
        <v>0</v>
      </c>
      <c r="L62" s="17">
        <f t="shared" ref="L62" si="84">SUM(L63:L65)</f>
        <v>0</v>
      </c>
      <c r="M62" s="17">
        <f t="shared" ref="M62:O84" si="85">IFERROR(H62/C62*100,"-")</f>
        <v>13.244924985940532</v>
      </c>
      <c r="N62" s="17">
        <f t="shared" si="85"/>
        <v>13.244924985940532</v>
      </c>
      <c r="O62" s="17" t="str">
        <f t="shared" si="85"/>
        <v>-</v>
      </c>
      <c r="P62" s="17" t="str">
        <f t="shared" si="79"/>
        <v>-</v>
      </c>
      <c r="Q62" s="61" t="s">
        <v>426</v>
      </c>
    </row>
    <row r="63" spans="1:17" s="69" customFormat="1" outlineLevel="3">
      <c r="A63" s="187"/>
      <c r="B63" s="19" t="s">
        <v>404</v>
      </c>
      <c r="C63" s="67">
        <f>SUM(D63:G63)</f>
        <v>833</v>
      </c>
      <c r="D63" s="3">
        <v>833</v>
      </c>
      <c r="E63" s="3"/>
      <c r="F63" s="3"/>
      <c r="G63" s="3"/>
      <c r="H63" s="67">
        <f>SUM(I63:L63)</f>
        <v>544.9</v>
      </c>
      <c r="I63" s="3">
        <v>544.9</v>
      </c>
      <c r="J63" s="3"/>
      <c r="K63" s="3"/>
      <c r="L63" s="3"/>
      <c r="M63" s="3"/>
      <c r="N63" s="3"/>
      <c r="O63" s="3"/>
      <c r="P63" s="3"/>
      <c r="Q63" s="68"/>
    </row>
    <row r="64" spans="1:17" s="69" customFormat="1" ht="45" outlineLevel="3">
      <c r="A64" s="187"/>
      <c r="B64" s="19" t="s">
        <v>379</v>
      </c>
      <c r="C64" s="67">
        <f t="shared" ref="C64:C65" si="86">SUM(D64:G64)</f>
        <v>4529.3</v>
      </c>
      <c r="D64" s="3">
        <v>4529.3</v>
      </c>
      <c r="E64" s="3"/>
      <c r="F64" s="3"/>
      <c r="G64" s="3"/>
      <c r="H64" s="67">
        <f t="shared" ref="H64:H65" si="87">SUM(I64:L64)</f>
        <v>85.3</v>
      </c>
      <c r="I64" s="3">
        <v>85.3</v>
      </c>
      <c r="J64" s="3"/>
      <c r="K64" s="3"/>
      <c r="L64" s="3"/>
      <c r="M64" s="3"/>
      <c r="N64" s="3"/>
      <c r="O64" s="3"/>
      <c r="P64" s="3"/>
      <c r="Q64" s="68"/>
    </row>
    <row r="65" spans="1:17" s="69" customFormat="1" outlineLevel="3">
      <c r="A65" s="187"/>
      <c r="B65" s="19" t="s">
        <v>405</v>
      </c>
      <c r="C65" s="67">
        <f t="shared" si="86"/>
        <v>150</v>
      </c>
      <c r="D65" s="3">
        <v>150</v>
      </c>
      <c r="E65" s="3"/>
      <c r="F65" s="3"/>
      <c r="G65" s="3"/>
      <c r="H65" s="67">
        <f t="shared" si="87"/>
        <v>99.9</v>
      </c>
      <c r="I65" s="3">
        <v>99.9</v>
      </c>
      <c r="J65" s="3"/>
      <c r="K65" s="3"/>
      <c r="L65" s="3"/>
      <c r="M65" s="3"/>
      <c r="N65" s="3"/>
      <c r="O65" s="3"/>
      <c r="P65" s="3"/>
      <c r="Q65" s="68"/>
    </row>
    <row r="66" spans="1:17" s="64" customFormat="1" ht="42" customHeight="1" outlineLevel="1">
      <c r="A66" s="50">
        <v>12</v>
      </c>
      <c r="B66" s="51" t="s">
        <v>351</v>
      </c>
      <c r="C66" s="52">
        <f>SUM(D66:G66)</f>
        <v>91.7</v>
      </c>
      <c r="D66" s="52">
        <f>D67</f>
        <v>91.7</v>
      </c>
      <c r="E66" s="52">
        <f t="shared" ref="E66:G66" si="88">E67</f>
        <v>0</v>
      </c>
      <c r="F66" s="52">
        <f t="shared" si="88"/>
        <v>0</v>
      </c>
      <c r="G66" s="52">
        <f t="shared" si="88"/>
        <v>0</v>
      </c>
      <c r="H66" s="52">
        <f>SUM(I66:L66)</f>
        <v>0</v>
      </c>
      <c r="I66" s="52">
        <f>I67</f>
        <v>0</v>
      </c>
      <c r="J66" s="52">
        <f t="shared" ref="J66:L66" si="89">J67</f>
        <v>0</v>
      </c>
      <c r="K66" s="52">
        <f t="shared" si="89"/>
        <v>0</v>
      </c>
      <c r="L66" s="52">
        <f t="shared" si="89"/>
        <v>0</v>
      </c>
      <c r="M66" s="52">
        <f t="shared" si="85"/>
        <v>0</v>
      </c>
      <c r="N66" s="52">
        <f t="shared" si="85"/>
        <v>0</v>
      </c>
      <c r="O66" s="52" t="str">
        <f t="shared" si="85"/>
        <v>-</v>
      </c>
      <c r="P66" s="52" t="str">
        <f t="shared" si="79"/>
        <v>-</v>
      </c>
      <c r="Q66" s="63"/>
    </row>
    <row r="67" spans="1:17" s="62" customFormat="1" ht="64.5" customHeight="1" outlineLevel="2">
      <c r="A67" s="100"/>
      <c r="B67" s="100" t="s">
        <v>352</v>
      </c>
      <c r="C67" s="101">
        <f t="shared" ref="C67:C69" si="90">SUM(D67:G67)</f>
        <v>91.7</v>
      </c>
      <c r="D67" s="102">
        <f>SUM(D68:D69)</f>
        <v>91.7</v>
      </c>
      <c r="E67" s="102">
        <f>SUM(E68:E69)</f>
        <v>0</v>
      </c>
      <c r="F67" s="102">
        <f>SUM(F68:F69)</f>
        <v>0</v>
      </c>
      <c r="G67" s="102">
        <f>SUM(G68:G69)</f>
        <v>0</v>
      </c>
      <c r="H67" s="101">
        <f t="shared" ref="H67:H69" si="91">SUM(I67:L67)</f>
        <v>0</v>
      </c>
      <c r="I67" s="102">
        <f>SUM(I68:I69)</f>
        <v>0</v>
      </c>
      <c r="J67" s="102">
        <f>SUM(J68:J69)</f>
        <v>0</v>
      </c>
      <c r="K67" s="102">
        <f>SUM(K68:K69)</f>
        <v>0</v>
      </c>
      <c r="L67" s="102">
        <f>SUM(L68:L69)</f>
        <v>0</v>
      </c>
      <c r="M67" s="102">
        <f t="shared" si="85"/>
        <v>0</v>
      </c>
      <c r="N67" s="102">
        <f t="shared" si="85"/>
        <v>0</v>
      </c>
      <c r="O67" s="102" t="str">
        <f t="shared" si="85"/>
        <v>-</v>
      </c>
      <c r="P67" s="102" t="str">
        <f t="shared" si="79"/>
        <v>-</v>
      </c>
      <c r="Q67" s="61"/>
    </row>
    <row r="68" spans="1:17" s="25" customFormat="1" ht="38.25" outlineLevel="3">
      <c r="A68" s="103"/>
      <c r="B68" s="45" t="s">
        <v>334</v>
      </c>
      <c r="C68" s="22">
        <f t="shared" si="90"/>
        <v>72</v>
      </c>
      <c r="D68" s="23">
        <v>72</v>
      </c>
      <c r="E68" s="23"/>
      <c r="F68" s="22"/>
      <c r="G68" s="22"/>
      <c r="H68" s="22">
        <f t="shared" si="91"/>
        <v>0</v>
      </c>
      <c r="I68" s="22">
        <v>0</v>
      </c>
      <c r="J68" s="22"/>
      <c r="K68" s="22"/>
      <c r="L68" s="22"/>
      <c r="M68" s="22">
        <f t="shared" si="85"/>
        <v>0</v>
      </c>
      <c r="N68" s="22">
        <f t="shared" si="85"/>
        <v>0</v>
      </c>
      <c r="O68" s="22" t="str">
        <f t="shared" si="85"/>
        <v>-</v>
      </c>
      <c r="P68" s="22" t="str">
        <f t="shared" si="79"/>
        <v>-</v>
      </c>
      <c r="Q68" s="24" t="s">
        <v>403</v>
      </c>
    </row>
    <row r="69" spans="1:17" s="25" customFormat="1" ht="45" outlineLevel="3">
      <c r="A69" s="103"/>
      <c r="B69" s="45" t="s">
        <v>148</v>
      </c>
      <c r="C69" s="22">
        <f t="shared" si="90"/>
        <v>19.7</v>
      </c>
      <c r="D69" s="23">
        <v>19.7</v>
      </c>
      <c r="E69" s="23"/>
      <c r="F69" s="22"/>
      <c r="G69" s="22"/>
      <c r="H69" s="22">
        <f t="shared" si="91"/>
        <v>0</v>
      </c>
      <c r="I69" s="22">
        <v>0</v>
      </c>
      <c r="J69" s="22"/>
      <c r="K69" s="22"/>
      <c r="L69" s="22"/>
      <c r="M69" s="22">
        <f t="shared" si="85"/>
        <v>0</v>
      </c>
      <c r="N69" s="22">
        <f t="shared" si="85"/>
        <v>0</v>
      </c>
      <c r="O69" s="22" t="str">
        <f t="shared" si="85"/>
        <v>-</v>
      </c>
      <c r="P69" s="22" t="str">
        <f t="shared" si="79"/>
        <v>-</v>
      </c>
      <c r="Q69" s="24" t="s">
        <v>443</v>
      </c>
    </row>
    <row r="70" spans="1:17" s="25" customFormat="1" ht="32.25" customHeight="1">
      <c r="A70" s="103"/>
      <c r="B70" s="77" t="s">
        <v>353</v>
      </c>
      <c r="C70" s="78">
        <f t="shared" ref="C70" si="92">C71+C74+C77</f>
        <v>5461</v>
      </c>
      <c r="D70" s="78">
        <f>D71+D74+D84</f>
        <v>5165</v>
      </c>
      <c r="E70" s="78">
        <f t="shared" ref="E70:G70" si="93">E71+E74+E84</f>
        <v>100</v>
      </c>
      <c r="F70" s="78">
        <f t="shared" si="93"/>
        <v>0</v>
      </c>
      <c r="G70" s="78">
        <f t="shared" si="93"/>
        <v>0</v>
      </c>
      <c r="H70" s="78">
        <f t="shared" ref="H70" si="94">H71+H74+H77</f>
        <v>1482.21</v>
      </c>
      <c r="I70" s="78">
        <f t="shared" ref="I70" si="95">I71+I74+I84</f>
        <v>1400.31</v>
      </c>
      <c r="J70" s="78">
        <f t="shared" ref="J70" si="96">J71+J74+J84</f>
        <v>100</v>
      </c>
      <c r="K70" s="78">
        <f t="shared" ref="K70" si="97">K71+K74+K84</f>
        <v>0</v>
      </c>
      <c r="L70" s="78">
        <f t="shared" ref="L70" si="98">L71+L74+L84</f>
        <v>0</v>
      </c>
      <c r="M70" s="79">
        <f t="shared" si="85"/>
        <v>27.14173228346457</v>
      </c>
      <c r="N70" s="79">
        <f t="shared" si="85"/>
        <v>27.111519845111324</v>
      </c>
      <c r="O70" s="79">
        <f t="shared" si="85"/>
        <v>100</v>
      </c>
      <c r="P70" s="79" t="str">
        <f t="shared" si="79"/>
        <v>-</v>
      </c>
      <c r="Q70" s="24"/>
    </row>
    <row r="71" spans="1:17" s="8" customFormat="1" ht="94.5" outlineLevel="1">
      <c r="A71" s="50">
        <v>13</v>
      </c>
      <c r="B71" s="51" t="s">
        <v>354</v>
      </c>
      <c r="C71" s="52">
        <f>SUM(D71:G71)</f>
        <v>141</v>
      </c>
      <c r="D71" s="53">
        <f>SUM(D72:D73)</f>
        <v>141</v>
      </c>
      <c r="E71" s="53">
        <f>SUM(E72:E73)</f>
        <v>0</v>
      </c>
      <c r="F71" s="53">
        <f>SUM(F72:F73)</f>
        <v>0</v>
      </c>
      <c r="G71" s="53">
        <f>SUM(G72:G73)</f>
        <v>0</v>
      </c>
      <c r="H71" s="52">
        <f>SUM(I71:L71)</f>
        <v>16.7</v>
      </c>
      <c r="I71" s="53">
        <f>SUM(I72:I73)</f>
        <v>16.7</v>
      </c>
      <c r="J71" s="53">
        <f>SUM(J72:J73)</f>
        <v>0</v>
      </c>
      <c r="K71" s="53">
        <f>SUM(K72:K73)</f>
        <v>0</v>
      </c>
      <c r="L71" s="53">
        <f>SUM(L72:L73)</f>
        <v>0</v>
      </c>
      <c r="M71" s="53">
        <f t="shared" si="85"/>
        <v>11.843971631205672</v>
      </c>
      <c r="N71" s="53">
        <f t="shared" si="85"/>
        <v>11.843971631205672</v>
      </c>
      <c r="O71" s="53" t="str">
        <f t="shared" si="85"/>
        <v>-</v>
      </c>
      <c r="P71" s="53" t="str">
        <f t="shared" si="79"/>
        <v>-</v>
      </c>
      <c r="Q71" s="12"/>
    </row>
    <row r="72" spans="1:17" s="16" customFormat="1" ht="127.5" outlineLevel="3">
      <c r="A72" s="54"/>
      <c r="B72" s="18" t="s">
        <v>355</v>
      </c>
      <c r="C72" s="55">
        <f t="shared" ref="C72:C73" si="99">SUM(D72:G72)</f>
        <v>30</v>
      </c>
      <c r="D72" s="56">
        <v>30</v>
      </c>
      <c r="E72" s="57"/>
      <c r="F72" s="57"/>
      <c r="G72" s="57"/>
      <c r="H72" s="55">
        <f t="shared" ref="H72:H73" si="100">SUM(I72:L72)</f>
        <v>0</v>
      </c>
      <c r="I72" s="57">
        <v>0</v>
      </c>
      <c r="J72" s="57"/>
      <c r="K72" s="57"/>
      <c r="L72" s="57"/>
      <c r="M72" s="57">
        <f t="shared" si="85"/>
        <v>0</v>
      </c>
      <c r="N72" s="57">
        <f t="shared" si="85"/>
        <v>0</v>
      </c>
      <c r="O72" s="57" t="str">
        <f t="shared" si="85"/>
        <v>-</v>
      </c>
      <c r="P72" s="57" t="str">
        <f t="shared" si="79"/>
        <v>-</v>
      </c>
      <c r="Q72" s="15" t="s">
        <v>426</v>
      </c>
    </row>
    <row r="73" spans="1:17" s="16" customFormat="1" ht="89.25" outlineLevel="3">
      <c r="A73" s="54"/>
      <c r="B73" s="58" t="s">
        <v>356</v>
      </c>
      <c r="C73" s="55">
        <f t="shared" si="99"/>
        <v>111</v>
      </c>
      <c r="D73" s="56">
        <v>111</v>
      </c>
      <c r="E73" s="57"/>
      <c r="F73" s="57"/>
      <c r="G73" s="57"/>
      <c r="H73" s="55">
        <f t="shared" si="100"/>
        <v>16.7</v>
      </c>
      <c r="I73" s="57">
        <v>16.7</v>
      </c>
      <c r="J73" s="57"/>
      <c r="K73" s="57"/>
      <c r="L73" s="57"/>
      <c r="M73" s="57">
        <f t="shared" si="85"/>
        <v>15.045045045045043</v>
      </c>
      <c r="N73" s="57">
        <f t="shared" si="85"/>
        <v>15.045045045045043</v>
      </c>
      <c r="O73" s="57" t="str">
        <f t="shared" si="85"/>
        <v>-</v>
      </c>
      <c r="P73" s="57" t="str">
        <f t="shared" si="79"/>
        <v>-</v>
      </c>
      <c r="Q73" s="15" t="s">
        <v>425</v>
      </c>
    </row>
    <row r="74" spans="1:17" s="64" customFormat="1" ht="72" customHeight="1" outlineLevel="1">
      <c r="A74" s="50">
        <v>14</v>
      </c>
      <c r="B74" s="51" t="s">
        <v>357</v>
      </c>
      <c r="C74" s="52">
        <f>SUM(D74:G74)</f>
        <v>5038</v>
      </c>
      <c r="D74" s="52">
        <f t="shared" ref="D74:L74" si="101">D75+D76</f>
        <v>4938</v>
      </c>
      <c r="E74" s="52">
        <f t="shared" si="101"/>
        <v>100</v>
      </c>
      <c r="F74" s="52">
        <f t="shared" si="101"/>
        <v>0</v>
      </c>
      <c r="G74" s="52">
        <f t="shared" si="101"/>
        <v>0</v>
      </c>
      <c r="H74" s="52">
        <f t="shared" si="101"/>
        <v>1465.51</v>
      </c>
      <c r="I74" s="52">
        <f t="shared" si="101"/>
        <v>1365.51</v>
      </c>
      <c r="J74" s="52">
        <f t="shared" si="101"/>
        <v>100</v>
      </c>
      <c r="K74" s="52">
        <f t="shared" si="101"/>
        <v>0</v>
      </c>
      <c r="L74" s="52">
        <f t="shared" si="101"/>
        <v>0</v>
      </c>
      <c r="M74" s="52">
        <f t="shared" si="85"/>
        <v>29.089122667725288</v>
      </c>
      <c r="N74" s="52">
        <f t="shared" si="85"/>
        <v>27.653098420413123</v>
      </c>
      <c r="O74" s="52">
        <f t="shared" si="85"/>
        <v>100</v>
      </c>
      <c r="P74" s="52" t="str">
        <f t="shared" si="79"/>
        <v>-</v>
      </c>
      <c r="Q74" s="63"/>
    </row>
    <row r="75" spans="1:17" s="62" customFormat="1" ht="89.25" outlineLevel="2">
      <c r="A75" s="18"/>
      <c r="B75" s="18" t="s">
        <v>358</v>
      </c>
      <c r="C75" s="55">
        <f t="shared" ref="C75:C83" si="102">SUM(D75:G75)</f>
        <v>75</v>
      </c>
      <c r="D75" s="17">
        <v>75</v>
      </c>
      <c r="E75" s="17"/>
      <c r="F75" s="17"/>
      <c r="G75" s="17"/>
      <c r="H75" s="55">
        <f t="shared" ref="H75:H83" si="103">SUM(I75:L75)</f>
        <v>44.3</v>
      </c>
      <c r="I75" s="17">
        <v>44.3</v>
      </c>
      <c r="J75" s="17"/>
      <c r="K75" s="17"/>
      <c r="L75" s="17"/>
      <c r="M75" s="17">
        <f t="shared" si="85"/>
        <v>59.06666666666667</v>
      </c>
      <c r="N75" s="17">
        <f t="shared" si="85"/>
        <v>59.06666666666667</v>
      </c>
      <c r="O75" s="17" t="str">
        <f t="shared" si="85"/>
        <v>-</v>
      </c>
      <c r="P75" s="17" t="str">
        <f t="shared" si="79"/>
        <v>-</v>
      </c>
      <c r="Q75" s="61" t="s">
        <v>426</v>
      </c>
    </row>
    <row r="76" spans="1:17" s="62" customFormat="1" ht="63.75" outlineLevel="2">
      <c r="A76" s="18"/>
      <c r="B76" s="18" t="s">
        <v>359</v>
      </c>
      <c r="C76" s="55">
        <f t="shared" si="102"/>
        <v>4963</v>
      </c>
      <c r="D76" s="17">
        <f>SUM(D77:D83)</f>
        <v>4863</v>
      </c>
      <c r="E76" s="17">
        <f t="shared" ref="E76:G76" si="104">SUM(E77:E83)</f>
        <v>100</v>
      </c>
      <c r="F76" s="17">
        <f t="shared" si="104"/>
        <v>0</v>
      </c>
      <c r="G76" s="17">
        <f t="shared" si="104"/>
        <v>0</v>
      </c>
      <c r="H76" s="55">
        <f t="shared" si="103"/>
        <v>1421.21</v>
      </c>
      <c r="I76" s="17">
        <f>SUM(I77:I83)</f>
        <v>1321.21</v>
      </c>
      <c r="J76" s="17">
        <f t="shared" ref="J76:L76" si="105">SUM(J77:J83)</f>
        <v>100</v>
      </c>
      <c r="K76" s="17">
        <f t="shared" si="105"/>
        <v>0</v>
      </c>
      <c r="L76" s="17">
        <f t="shared" si="105"/>
        <v>0</v>
      </c>
      <c r="M76" s="17">
        <f t="shared" si="85"/>
        <v>28.636107193229904</v>
      </c>
      <c r="N76" s="17">
        <f t="shared" si="85"/>
        <v>27.168620193296324</v>
      </c>
      <c r="O76" s="17">
        <f t="shared" si="85"/>
        <v>100</v>
      </c>
      <c r="P76" s="17" t="str">
        <f t="shared" si="79"/>
        <v>-</v>
      </c>
      <c r="Q76" s="15" t="s">
        <v>425</v>
      </c>
    </row>
    <row r="77" spans="1:17" s="25" customFormat="1" ht="30" outlineLevel="3">
      <c r="A77" s="21"/>
      <c r="B77" s="59" t="s">
        <v>360</v>
      </c>
      <c r="C77" s="22">
        <f t="shared" si="102"/>
        <v>282</v>
      </c>
      <c r="D77" s="23">
        <v>282</v>
      </c>
      <c r="E77" s="23"/>
      <c r="F77" s="23"/>
      <c r="G77" s="23"/>
      <c r="H77" s="22">
        <f t="shared" si="103"/>
        <v>0</v>
      </c>
      <c r="I77" s="23">
        <v>0</v>
      </c>
      <c r="J77" s="23"/>
      <c r="K77" s="22"/>
      <c r="L77" s="22"/>
      <c r="M77" s="22">
        <f t="shared" si="85"/>
        <v>0</v>
      </c>
      <c r="N77" s="22">
        <f t="shared" si="85"/>
        <v>0</v>
      </c>
      <c r="O77" s="22" t="str">
        <f t="shared" si="85"/>
        <v>-</v>
      </c>
      <c r="P77" s="22" t="str">
        <f t="shared" si="79"/>
        <v>-</v>
      </c>
      <c r="Q77" s="24"/>
    </row>
    <row r="78" spans="1:17" s="25" customFormat="1" ht="30" outlineLevel="3">
      <c r="A78" s="21"/>
      <c r="B78" s="24" t="s">
        <v>361</v>
      </c>
      <c r="C78" s="22">
        <f t="shared" si="102"/>
        <v>657</v>
      </c>
      <c r="D78" s="23">
        <v>657</v>
      </c>
      <c r="E78" s="23"/>
      <c r="F78" s="23"/>
      <c r="G78" s="23"/>
      <c r="H78" s="22">
        <f t="shared" si="103"/>
        <v>309</v>
      </c>
      <c r="I78" s="23">
        <v>309</v>
      </c>
      <c r="J78" s="23"/>
      <c r="K78" s="22"/>
      <c r="L78" s="22"/>
      <c r="M78" s="22">
        <f t="shared" si="85"/>
        <v>47.031963470319631</v>
      </c>
      <c r="N78" s="22">
        <f t="shared" si="85"/>
        <v>47.031963470319631</v>
      </c>
      <c r="O78" s="22" t="str">
        <f t="shared" si="85"/>
        <v>-</v>
      </c>
      <c r="P78" s="22" t="str">
        <f t="shared" si="79"/>
        <v>-</v>
      </c>
      <c r="Q78" s="24"/>
    </row>
    <row r="79" spans="1:17" s="25" customFormat="1" ht="38.25" customHeight="1" outlineLevel="3">
      <c r="A79" s="60"/>
      <c r="B79" s="24" t="s">
        <v>362</v>
      </c>
      <c r="C79" s="22">
        <f t="shared" si="102"/>
        <v>681</v>
      </c>
      <c r="D79" s="23">
        <v>681</v>
      </c>
      <c r="E79" s="23"/>
      <c r="F79" s="23"/>
      <c r="G79" s="23"/>
      <c r="H79" s="22">
        <f t="shared" si="103"/>
        <v>383</v>
      </c>
      <c r="I79" s="23">
        <v>383</v>
      </c>
      <c r="J79" s="23"/>
      <c r="K79" s="22"/>
      <c r="L79" s="22"/>
      <c r="M79" s="22">
        <f t="shared" si="85"/>
        <v>56.240822320117481</v>
      </c>
      <c r="N79" s="22">
        <f t="shared" si="85"/>
        <v>56.240822320117481</v>
      </c>
      <c r="O79" s="22" t="str">
        <f t="shared" si="85"/>
        <v>-</v>
      </c>
      <c r="P79" s="22" t="str">
        <f t="shared" si="79"/>
        <v>-</v>
      </c>
      <c r="Q79" s="24"/>
    </row>
    <row r="80" spans="1:17" s="25" customFormat="1" ht="45" outlineLevel="3">
      <c r="A80" s="60"/>
      <c r="B80" s="19" t="s">
        <v>427</v>
      </c>
      <c r="C80" s="22">
        <f t="shared" si="102"/>
        <v>528.99</v>
      </c>
      <c r="D80" s="23">
        <v>528.99</v>
      </c>
      <c r="E80" s="23"/>
      <c r="F80" s="23"/>
      <c r="G80" s="23"/>
      <c r="H80" s="22">
        <f t="shared" si="103"/>
        <v>267.7</v>
      </c>
      <c r="I80" s="23">
        <v>267.7</v>
      </c>
      <c r="J80" s="23"/>
      <c r="K80" s="22"/>
      <c r="L80" s="22"/>
      <c r="M80" s="22">
        <f t="shared" si="85"/>
        <v>50.605871566570251</v>
      </c>
      <c r="N80" s="22">
        <f t="shared" si="85"/>
        <v>50.605871566570251</v>
      </c>
      <c r="O80" s="22" t="str">
        <f t="shared" si="85"/>
        <v>-</v>
      </c>
      <c r="P80" s="22" t="str">
        <f t="shared" si="79"/>
        <v>-</v>
      </c>
      <c r="Q80" s="24"/>
    </row>
    <row r="81" spans="1:17" s="25" customFormat="1" ht="45" outlineLevel="3">
      <c r="A81" s="21"/>
      <c r="B81" s="19" t="s">
        <v>363</v>
      </c>
      <c r="C81" s="22">
        <f t="shared" si="102"/>
        <v>101.01</v>
      </c>
      <c r="D81" s="23">
        <v>1.01</v>
      </c>
      <c r="E81" s="23">
        <v>100</v>
      </c>
      <c r="F81" s="23"/>
      <c r="G81" s="23"/>
      <c r="H81" s="22">
        <f t="shared" si="103"/>
        <v>101.01</v>
      </c>
      <c r="I81" s="23">
        <v>1.01</v>
      </c>
      <c r="J81" s="23">
        <v>100</v>
      </c>
      <c r="K81" s="22"/>
      <c r="L81" s="22"/>
      <c r="M81" s="22">
        <f t="shared" si="85"/>
        <v>100</v>
      </c>
      <c r="N81" s="22">
        <f t="shared" si="85"/>
        <v>100</v>
      </c>
      <c r="O81" s="22">
        <f t="shared" si="85"/>
        <v>100</v>
      </c>
      <c r="P81" s="22" t="str">
        <f t="shared" si="79"/>
        <v>-</v>
      </c>
      <c r="Q81" s="24"/>
    </row>
    <row r="82" spans="1:17" s="25" customFormat="1" ht="75" outlineLevel="3">
      <c r="A82" s="21"/>
      <c r="B82" s="19" t="s">
        <v>364</v>
      </c>
      <c r="C82" s="22">
        <f t="shared" si="102"/>
        <v>863</v>
      </c>
      <c r="D82" s="23">
        <v>863</v>
      </c>
      <c r="E82" s="23"/>
      <c r="F82" s="23"/>
      <c r="G82" s="23"/>
      <c r="H82" s="22">
        <f t="shared" si="103"/>
        <v>360.5</v>
      </c>
      <c r="I82" s="23">
        <v>360.5</v>
      </c>
      <c r="J82" s="23"/>
      <c r="K82" s="22"/>
      <c r="L82" s="22"/>
      <c r="M82" s="22">
        <f t="shared" si="85"/>
        <v>41.772885283893395</v>
      </c>
      <c r="N82" s="22">
        <f t="shared" si="85"/>
        <v>41.772885283893395</v>
      </c>
      <c r="O82" s="22" t="str">
        <f t="shared" si="85"/>
        <v>-</v>
      </c>
      <c r="P82" s="22" t="str">
        <f t="shared" si="79"/>
        <v>-</v>
      </c>
      <c r="Q82" s="24"/>
    </row>
    <row r="83" spans="1:17" s="25" customFormat="1" ht="45" outlineLevel="3">
      <c r="A83" s="21"/>
      <c r="B83" s="19" t="s">
        <v>365</v>
      </c>
      <c r="C83" s="22">
        <f t="shared" si="102"/>
        <v>1850</v>
      </c>
      <c r="D83" s="23">
        <v>1850</v>
      </c>
      <c r="E83" s="23"/>
      <c r="F83" s="23"/>
      <c r="G83" s="23"/>
      <c r="H83" s="22">
        <f t="shared" si="103"/>
        <v>0</v>
      </c>
      <c r="I83" s="23">
        <v>0</v>
      </c>
      <c r="J83" s="23"/>
      <c r="K83" s="22"/>
      <c r="L83" s="22"/>
      <c r="M83" s="22"/>
      <c r="N83" s="22">
        <f t="shared" si="85"/>
        <v>0</v>
      </c>
      <c r="O83" s="22"/>
      <c r="P83" s="22"/>
      <c r="Q83" s="24"/>
    </row>
    <row r="84" spans="1:17" s="64" customFormat="1" ht="40.5" outlineLevel="1">
      <c r="A84" s="50">
        <v>15</v>
      </c>
      <c r="B84" s="51" t="s">
        <v>366</v>
      </c>
      <c r="C84" s="52">
        <f>SUM(D84:G84)</f>
        <v>86</v>
      </c>
      <c r="D84" s="52">
        <f>D85</f>
        <v>86</v>
      </c>
      <c r="E84" s="52">
        <f t="shared" ref="E84:G84" si="106">E85</f>
        <v>0</v>
      </c>
      <c r="F84" s="52">
        <f t="shared" si="106"/>
        <v>0</v>
      </c>
      <c r="G84" s="52">
        <f t="shared" si="106"/>
        <v>0</v>
      </c>
      <c r="H84" s="52">
        <f>SUM(I84:L84)</f>
        <v>18.100000000000001</v>
      </c>
      <c r="I84" s="52">
        <f t="shared" ref="I84" si="107">I85</f>
        <v>18.100000000000001</v>
      </c>
      <c r="J84" s="52">
        <f t="shared" ref="J84" si="108">J85</f>
        <v>0</v>
      </c>
      <c r="K84" s="52">
        <f t="shared" ref="K84" si="109">K85</f>
        <v>0</v>
      </c>
      <c r="L84" s="52">
        <f t="shared" ref="L84" si="110">L85</f>
        <v>0</v>
      </c>
      <c r="M84" s="52">
        <f t="shared" si="85"/>
        <v>21.046511627906977</v>
      </c>
      <c r="N84" s="52">
        <f t="shared" si="85"/>
        <v>21.046511627906977</v>
      </c>
      <c r="O84" s="52" t="str">
        <f t="shared" si="85"/>
        <v>-</v>
      </c>
      <c r="P84" s="52" t="str">
        <f t="shared" si="79"/>
        <v>-</v>
      </c>
      <c r="Q84" s="63"/>
    </row>
    <row r="85" spans="1:17" s="62" customFormat="1" ht="51" outlineLevel="3">
      <c r="A85" s="18"/>
      <c r="B85" s="18" t="s">
        <v>367</v>
      </c>
      <c r="C85" s="55">
        <f t="shared" ref="C85:C87" si="111">SUM(D85:G85)</f>
        <v>86</v>
      </c>
      <c r="D85" s="17">
        <f>D86+D87</f>
        <v>86</v>
      </c>
      <c r="E85" s="17">
        <f t="shared" ref="E85:G85" si="112">E86+E87</f>
        <v>0</v>
      </c>
      <c r="F85" s="17">
        <f t="shared" si="112"/>
        <v>0</v>
      </c>
      <c r="G85" s="17">
        <f t="shared" si="112"/>
        <v>0</v>
      </c>
      <c r="H85" s="55">
        <f t="shared" ref="H85:H87" si="113">SUM(I85:L85)</f>
        <v>18.100000000000001</v>
      </c>
      <c r="I85" s="17">
        <f t="shared" ref="I85" si="114">I86+I87</f>
        <v>18.100000000000001</v>
      </c>
      <c r="J85" s="17">
        <f t="shared" ref="J85" si="115">J86+J87</f>
        <v>0</v>
      </c>
      <c r="K85" s="17">
        <f t="shared" ref="K85" si="116">K86+K87</f>
        <v>0</v>
      </c>
      <c r="L85" s="17">
        <f t="shared" ref="L85" si="117">L86+L87</f>
        <v>0</v>
      </c>
      <c r="M85" s="55">
        <f t="shared" ref="M85:P117" si="118">IFERROR(H85/C85*100,"-")</f>
        <v>21.046511627906977</v>
      </c>
      <c r="N85" s="55">
        <f t="shared" si="118"/>
        <v>21.046511627906977</v>
      </c>
      <c r="O85" s="55" t="str">
        <f t="shared" si="118"/>
        <v>-</v>
      </c>
      <c r="P85" s="55" t="str">
        <f t="shared" si="118"/>
        <v>-</v>
      </c>
      <c r="Q85" s="61"/>
    </row>
    <row r="86" spans="1:17" s="25" customFormat="1" ht="38.25" customHeight="1" outlineLevel="4">
      <c r="A86" s="45"/>
      <c r="B86" s="45" t="s">
        <v>334</v>
      </c>
      <c r="C86" s="22">
        <f t="shared" si="111"/>
        <v>67.900000000000006</v>
      </c>
      <c r="D86" s="23">
        <v>67.900000000000006</v>
      </c>
      <c r="E86" s="22"/>
      <c r="F86" s="22"/>
      <c r="G86" s="22"/>
      <c r="H86" s="22">
        <f t="shared" si="113"/>
        <v>0</v>
      </c>
      <c r="I86" s="22">
        <v>0</v>
      </c>
      <c r="J86" s="22"/>
      <c r="K86" s="22"/>
      <c r="L86" s="22"/>
      <c r="M86" s="22">
        <f t="shared" si="118"/>
        <v>0</v>
      </c>
      <c r="N86" s="22">
        <f t="shared" si="118"/>
        <v>0</v>
      </c>
      <c r="O86" s="22" t="str">
        <f t="shared" si="118"/>
        <v>-</v>
      </c>
      <c r="P86" s="22" t="str">
        <f t="shared" si="118"/>
        <v>-</v>
      </c>
      <c r="Q86" s="24" t="s">
        <v>456</v>
      </c>
    </row>
    <row r="87" spans="1:17" s="25" customFormat="1" outlineLevel="4">
      <c r="A87" s="115"/>
      <c r="B87" s="45" t="s">
        <v>368</v>
      </c>
      <c r="C87" s="22">
        <f t="shared" si="111"/>
        <v>18.100000000000001</v>
      </c>
      <c r="D87" s="23">
        <v>18.100000000000001</v>
      </c>
      <c r="E87" s="22"/>
      <c r="F87" s="22"/>
      <c r="G87" s="22"/>
      <c r="H87" s="22">
        <f t="shared" si="113"/>
        <v>18.100000000000001</v>
      </c>
      <c r="I87" s="22">
        <v>18.100000000000001</v>
      </c>
      <c r="J87" s="22"/>
      <c r="K87" s="22"/>
      <c r="L87" s="22"/>
      <c r="M87" s="22">
        <f t="shared" si="118"/>
        <v>100</v>
      </c>
      <c r="N87" s="22">
        <f t="shared" si="118"/>
        <v>100</v>
      </c>
      <c r="O87" s="22" t="str">
        <f t="shared" si="118"/>
        <v>-</v>
      </c>
      <c r="P87" s="22" t="str">
        <f t="shared" si="118"/>
        <v>-</v>
      </c>
      <c r="Q87" s="24" t="s">
        <v>406</v>
      </c>
    </row>
    <row r="88" spans="1:17" s="25" customFormat="1" ht="27.75" customHeight="1">
      <c r="A88" s="115"/>
      <c r="B88" s="77" t="s">
        <v>369</v>
      </c>
      <c r="C88" s="78">
        <f t="shared" ref="C88" si="119">C89+C92+C95</f>
        <v>7084.2709999999997</v>
      </c>
      <c r="D88" s="78">
        <f>D89+D92+D102</f>
        <v>6868.2709999999997</v>
      </c>
      <c r="E88" s="78">
        <f t="shared" ref="E88:G88" si="120">E89+E92+E102</f>
        <v>0</v>
      </c>
      <c r="F88" s="78">
        <f t="shared" si="120"/>
        <v>0</v>
      </c>
      <c r="G88" s="78">
        <f t="shared" si="120"/>
        <v>0</v>
      </c>
      <c r="H88" s="78">
        <f t="shared" ref="H88" si="121">H89+H92+H95</f>
        <v>1988.9790000000003</v>
      </c>
      <c r="I88" s="78">
        <f t="shared" ref="I88" si="122">I89+I92+I102</f>
        <v>2006.7790000000002</v>
      </c>
      <c r="J88" s="78">
        <f t="shared" ref="J88" si="123">J89+J92+J102</f>
        <v>0</v>
      </c>
      <c r="K88" s="78">
        <f t="shared" ref="K88" si="124">K89+K92+K102</f>
        <v>0</v>
      </c>
      <c r="L88" s="78">
        <f t="shared" ref="L88" si="125">L89+L92+L102</f>
        <v>0</v>
      </c>
      <c r="M88" s="79">
        <f t="shared" si="118"/>
        <v>28.075986929353782</v>
      </c>
      <c r="N88" s="79">
        <f t="shared" si="118"/>
        <v>29.218110351207756</v>
      </c>
      <c r="O88" s="79" t="str">
        <f t="shared" si="118"/>
        <v>-</v>
      </c>
      <c r="P88" s="79" t="str">
        <f t="shared" si="118"/>
        <v>-</v>
      </c>
      <c r="Q88" s="24"/>
    </row>
    <row r="89" spans="1:17" s="64" customFormat="1" ht="87" customHeight="1" outlineLevel="1">
      <c r="A89" s="50">
        <v>16</v>
      </c>
      <c r="B89" s="51" t="s">
        <v>370</v>
      </c>
      <c r="C89" s="52">
        <f>SUM(D89:G89)</f>
        <v>90</v>
      </c>
      <c r="D89" s="52">
        <f>SUM(D90:D91)</f>
        <v>90</v>
      </c>
      <c r="E89" s="52">
        <f>SUM(E90:E91)</f>
        <v>0</v>
      </c>
      <c r="F89" s="52">
        <f>SUM(F90:F91)</f>
        <v>0</v>
      </c>
      <c r="G89" s="52">
        <f>SUM(G90:G91)</f>
        <v>0</v>
      </c>
      <c r="H89" s="52">
        <f>SUM(I89:L89)</f>
        <v>0</v>
      </c>
      <c r="I89" s="52">
        <f>SUM(I90:I91)</f>
        <v>0</v>
      </c>
      <c r="J89" s="52">
        <f>SUM(J90:J91)</f>
        <v>0</v>
      </c>
      <c r="K89" s="52">
        <f>SUM(K90:K91)</f>
        <v>0</v>
      </c>
      <c r="L89" s="52">
        <f>SUM(L90:L91)</f>
        <v>0</v>
      </c>
      <c r="M89" s="52">
        <f t="shared" si="118"/>
        <v>0</v>
      </c>
      <c r="N89" s="52">
        <f t="shared" si="118"/>
        <v>0</v>
      </c>
      <c r="O89" s="52" t="str">
        <f t="shared" si="118"/>
        <v>-</v>
      </c>
      <c r="P89" s="52" t="str">
        <f t="shared" si="118"/>
        <v>-</v>
      </c>
      <c r="Q89" s="63"/>
    </row>
    <row r="90" spans="1:17" s="62" customFormat="1" ht="127.5" outlineLevel="3">
      <c r="A90" s="113"/>
      <c r="B90" s="18" t="s">
        <v>371</v>
      </c>
      <c r="C90" s="55">
        <f t="shared" ref="C90:C91" si="126">SUM(D90:G90)</f>
        <v>50</v>
      </c>
      <c r="D90" s="17">
        <v>50</v>
      </c>
      <c r="E90" s="17"/>
      <c r="F90" s="55"/>
      <c r="G90" s="55"/>
      <c r="H90" s="55">
        <f>SUM(I90:L90)</f>
        <v>0</v>
      </c>
      <c r="I90" s="55">
        <v>0</v>
      </c>
      <c r="J90" s="55"/>
      <c r="K90" s="55"/>
      <c r="L90" s="55"/>
      <c r="M90" s="55">
        <f t="shared" si="118"/>
        <v>0</v>
      </c>
      <c r="N90" s="55">
        <f t="shared" si="118"/>
        <v>0</v>
      </c>
      <c r="O90" s="55" t="str">
        <f t="shared" si="118"/>
        <v>-</v>
      </c>
      <c r="P90" s="55" t="str">
        <f t="shared" si="118"/>
        <v>-</v>
      </c>
      <c r="Q90" s="61" t="s">
        <v>450</v>
      </c>
    </row>
    <row r="91" spans="1:17" s="62" customFormat="1" ht="89.25" outlineLevel="3">
      <c r="A91" s="114"/>
      <c r="B91" s="18" t="s">
        <v>372</v>
      </c>
      <c r="C91" s="55">
        <f t="shared" si="126"/>
        <v>40</v>
      </c>
      <c r="D91" s="17">
        <v>40</v>
      </c>
      <c r="E91" s="17"/>
      <c r="F91" s="55"/>
      <c r="G91" s="55"/>
      <c r="H91" s="55">
        <f t="shared" ref="H91" si="127">SUM(I91:L91)</f>
        <v>0</v>
      </c>
      <c r="I91" s="55">
        <v>0</v>
      </c>
      <c r="J91" s="55"/>
      <c r="K91" s="55"/>
      <c r="L91" s="55"/>
      <c r="M91" s="55">
        <f t="shared" si="118"/>
        <v>0</v>
      </c>
      <c r="N91" s="55">
        <f t="shared" si="118"/>
        <v>0</v>
      </c>
      <c r="O91" s="55" t="str">
        <f t="shared" si="118"/>
        <v>-</v>
      </c>
      <c r="P91" s="55" t="str">
        <f t="shared" si="118"/>
        <v>-</v>
      </c>
      <c r="Q91" s="61" t="s">
        <v>425</v>
      </c>
    </row>
    <row r="92" spans="1:17" s="64" customFormat="1" ht="67.5" outlineLevel="1">
      <c r="A92" s="50">
        <v>17</v>
      </c>
      <c r="B92" s="51" t="s">
        <v>373</v>
      </c>
      <c r="C92" s="52">
        <f>SUM(D92:G92)</f>
        <v>6694.2709999999997</v>
      </c>
      <c r="D92" s="52">
        <f>SUM(D93:D94)</f>
        <v>6694.2709999999997</v>
      </c>
      <c r="E92" s="52">
        <f t="shared" ref="E92:G92" si="128">SUM(E93:E94)</f>
        <v>0</v>
      </c>
      <c r="F92" s="52">
        <f t="shared" si="128"/>
        <v>0</v>
      </c>
      <c r="G92" s="52">
        <f t="shared" si="128"/>
        <v>0</v>
      </c>
      <c r="H92" s="52">
        <f>SUM(I92:L92)</f>
        <v>1988.9790000000003</v>
      </c>
      <c r="I92" s="52">
        <f>SUM(I93:I94)</f>
        <v>1988.9790000000003</v>
      </c>
      <c r="J92" s="52">
        <f t="shared" ref="J92:L92" si="129">SUM(J93:J94)</f>
        <v>0</v>
      </c>
      <c r="K92" s="52">
        <f t="shared" si="129"/>
        <v>0</v>
      </c>
      <c r="L92" s="52">
        <f t="shared" si="129"/>
        <v>0</v>
      </c>
      <c r="M92" s="52">
        <f t="shared" si="118"/>
        <v>29.711659417433211</v>
      </c>
      <c r="N92" s="52">
        <f t="shared" si="118"/>
        <v>29.711659417433211</v>
      </c>
      <c r="O92" s="52" t="str">
        <f t="shared" si="118"/>
        <v>-</v>
      </c>
      <c r="P92" s="52" t="str">
        <f t="shared" si="118"/>
        <v>-</v>
      </c>
      <c r="Q92" s="63" t="s">
        <v>446</v>
      </c>
    </row>
    <row r="93" spans="1:17" s="16" customFormat="1" ht="89.25" outlineLevel="3">
      <c r="A93" s="104"/>
      <c r="B93" s="18" t="s">
        <v>374</v>
      </c>
      <c r="C93" s="55">
        <f t="shared" ref="C93:C101" si="130">SUM(D93:G93)</f>
        <v>50</v>
      </c>
      <c r="D93" s="17">
        <v>50</v>
      </c>
      <c r="E93" s="17"/>
      <c r="F93" s="17"/>
      <c r="G93" s="17"/>
      <c r="H93" s="55">
        <f>SUM(I93:L93)</f>
        <v>0</v>
      </c>
      <c r="I93" s="17">
        <v>0</v>
      </c>
      <c r="J93" s="17"/>
      <c r="K93" s="55"/>
      <c r="L93" s="55"/>
      <c r="M93" s="55">
        <f t="shared" si="118"/>
        <v>0</v>
      </c>
      <c r="N93" s="55">
        <f t="shared" si="118"/>
        <v>0</v>
      </c>
      <c r="O93" s="55" t="str">
        <f t="shared" si="118"/>
        <v>-</v>
      </c>
      <c r="P93" s="55" t="str">
        <f t="shared" si="118"/>
        <v>-</v>
      </c>
      <c r="Q93" s="15" t="s">
        <v>446</v>
      </c>
    </row>
    <row r="94" spans="1:17" s="16" customFormat="1" ht="63.75" outlineLevel="3">
      <c r="A94" s="104"/>
      <c r="B94" s="18" t="s">
        <v>375</v>
      </c>
      <c r="C94" s="55">
        <f t="shared" si="130"/>
        <v>6644.2709999999997</v>
      </c>
      <c r="D94" s="17">
        <f>SUM(D95:D101)</f>
        <v>6644.2709999999997</v>
      </c>
      <c r="E94" s="17">
        <f t="shared" ref="E94:G94" si="131">SUM(E95:E101)</f>
        <v>0</v>
      </c>
      <c r="F94" s="17">
        <f t="shared" si="131"/>
        <v>0</v>
      </c>
      <c r="G94" s="17">
        <f t="shared" si="131"/>
        <v>0</v>
      </c>
      <c r="H94" s="55">
        <f>SUM(I94:L94)</f>
        <v>1988.9790000000003</v>
      </c>
      <c r="I94" s="17">
        <f t="shared" ref="I94" si="132">SUM(I95:I101)</f>
        <v>1988.9790000000003</v>
      </c>
      <c r="J94" s="17">
        <f t="shared" ref="J94" si="133">SUM(J95:J101)</f>
        <v>0</v>
      </c>
      <c r="K94" s="17">
        <f t="shared" ref="K94" si="134">SUM(K95:K101)</f>
        <v>0</v>
      </c>
      <c r="L94" s="17">
        <f t="shared" ref="L94" si="135">SUM(L95:L101)</f>
        <v>0</v>
      </c>
      <c r="M94" s="55">
        <f t="shared" si="118"/>
        <v>29.935247975285783</v>
      </c>
      <c r="N94" s="55">
        <f t="shared" si="118"/>
        <v>29.935247975285783</v>
      </c>
      <c r="O94" s="55" t="str">
        <f t="shared" si="118"/>
        <v>-</v>
      </c>
      <c r="P94" s="55" t="str">
        <f t="shared" si="118"/>
        <v>-</v>
      </c>
      <c r="Q94" s="15"/>
    </row>
    <row r="95" spans="1:17" ht="75" outlineLevel="4">
      <c r="A95" s="49"/>
      <c r="B95" s="105" t="s">
        <v>376</v>
      </c>
      <c r="C95" s="67">
        <f t="shared" si="130"/>
        <v>300</v>
      </c>
      <c r="D95" s="23">
        <v>300</v>
      </c>
      <c r="E95" s="23"/>
      <c r="F95" s="23"/>
      <c r="G95" s="23"/>
      <c r="H95" s="67">
        <f>SUM(I95:L95)</f>
        <v>0</v>
      </c>
      <c r="I95" s="23">
        <v>0</v>
      </c>
      <c r="J95" s="23"/>
      <c r="K95" s="22"/>
      <c r="L95" s="22"/>
      <c r="M95" s="67">
        <f t="shared" ref="M95" si="136">IFERROR(H95/C95*100,"-")</f>
        <v>0</v>
      </c>
      <c r="N95" s="67">
        <f t="shared" ref="N95" si="137">IFERROR(I95/D95*100,"-")</f>
        <v>0</v>
      </c>
      <c r="O95" s="67" t="str">
        <f t="shared" ref="O95" si="138">IFERROR(J95/E95*100,"-")</f>
        <v>-</v>
      </c>
      <c r="P95" s="67" t="str">
        <f t="shared" ref="P95" si="139">IFERROR(K95/F95*100,"-")</f>
        <v>-</v>
      </c>
      <c r="Q95" s="9" t="s">
        <v>447</v>
      </c>
    </row>
    <row r="96" spans="1:17" ht="15.75" outlineLevel="4">
      <c r="A96" s="49"/>
      <c r="B96" s="105" t="s">
        <v>362</v>
      </c>
      <c r="C96" s="67">
        <f t="shared" si="130"/>
        <v>615.5</v>
      </c>
      <c r="D96" s="23">
        <v>615.5</v>
      </c>
      <c r="E96" s="23"/>
      <c r="F96" s="23"/>
      <c r="G96" s="23"/>
      <c r="H96" s="67">
        <f t="shared" ref="H96:H101" si="140">SUM(I96:L96)</f>
        <v>248.87</v>
      </c>
      <c r="I96" s="23">
        <v>248.87</v>
      </c>
      <c r="J96" s="23"/>
      <c r="K96" s="22"/>
      <c r="L96" s="22"/>
      <c r="M96" s="67">
        <f t="shared" ref="M96:M101" si="141">IFERROR(H96/C96*100,"-")</f>
        <v>40.433793663688064</v>
      </c>
      <c r="N96" s="67">
        <f t="shared" ref="N96:N101" si="142">IFERROR(I96/D96*100,"-")</f>
        <v>40.433793663688064</v>
      </c>
      <c r="O96" s="67" t="str">
        <f t="shared" ref="O96:O101" si="143">IFERROR(J96/E96*100,"-")</f>
        <v>-</v>
      </c>
      <c r="P96" s="67" t="str">
        <f t="shared" ref="P96:P101" si="144">IFERROR(K96/F96*100,"-")</f>
        <v>-</v>
      </c>
      <c r="Q96" s="9" t="s">
        <v>445</v>
      </c>
    </row>
    <row r="97" spans="1:17" ht="15.75" outlineLevel="4">
      <c r="A97" s="49"/>
      <c r="B97" s="105" t="s">
        <v>377</v>
      </c>
      <c r="C97" s="67">
        <f t="shared" si="130"/>
        <v>50</v>
      </c>
      <c r="D97" s="23">
        <v>50</v>
      </c>
      <c r="E97" s="23"/>
      <c r="F97" s="23"/>
      <c r="G97" s="23"/>
      <c r="H97" s="67">
        <f t="shared" si="140"/>
        <v>50</v>
      </c>
      <c r="I97" s="23">
        <v>50</v>
      </c>
      <c r="J97" s="23"/>
      <c r="K97" s="22"/>
      <c r="L97" s="22"/>
      <c r="M97" s="67">
        <f t="shared" si="141"/>
        <v>100</v>
      </c>
      <c r="N97" s="67">
        <f t="shared" si="142"/>
        <v>100</v>
      </c>
      <c r="O97" s="67" t="str">
        <f t="shared" si="143"/>
        <v>-</v>
      </c>
      <c r="P97" s="67" t="str">
        <f t="shared" si="144"/>
        <v>-</v>
      </c>
      <c r="Q97" s="9"/>
    </row>
    <row r="98" spans="1:17" ht="15.75" outlineLevel="4">
      <c r="A98" s="49"/>
      <c r="B98" s="105" t="s">
        <v>378</v>
      </c>
      <c r="C98" s="67">
        <f t="shared" si="130"/>
        <v>137</v>
      </c>
      <c r="D98" s="23">
        <v>137</v>
      </c>
      <c r="E98" s="23"/>
      <c r="F98" s="23"/>
      <c r="G98" s="23"/>
      <c r="H98" s="67">
        <f t="shared" si="140"/>
        <v>0</v>
      </c>
      <c r="I98" s="23"/>
      <c r="J98" s="23"/>
      <c r="K98" s="22"/>
      <c r="L98" s="22"/>
      <c r="M98" s="67">
        <f t="shared" si="141"/>
        <v>0</v>
      </c>
      <c r="N98" s="67">
        <f t="shared" si="142"/>
        <v>0</v>
      </c>
      <c r="O98" s="67" t="str">
        <f t="shared" si="143"/>
        <v>-</v>
      </c>
      <c r="P98" s="67" t="str">
        <f t="shared" si="144"/>
        <v>-</v>
      </c>
      <c r="Q98" s="9" t="s">
        <v>446</v>
      </c>
    </row>
    <row r="99" spans="1:17" ht="45" outlineLevel="4">
      <c r="A99" s="49"/>
      <c r="B99" s="105" t="s">
        <v>444</v>
      </c>
      <c r="C99" s="67">
        <f t="shared" si="130"/>
        <v>3354.5</v>
      </c>
      <c r="D99" s="23">
        <v>3354.5</v>
      </c>
      <c r="E99" s="23"/>
      <c r="F99" s="23"/>
      <c r="G99" s="23"/>
      <c r="H99" s="67">
        <f t="shared" si="140"/>
        <v>1070.8520000000001</v>
      </c>
      <c r="I99" s="23">
        <v>1070.8520000000001</v>
      </c>
      <c r="J99" s="23"/>
      <c r="K99" s="22"/>
      <c r="L99" s="22"/>
      <c r="M99" s="67">
        <f t="shared" si="141"/>
        <v>31.922849903115218</v>
      </c>
      <c r="N99" s="67">
        <f t="shared" si="142"/>
        <v>31.922849903115218</v>
      </c>
      <c r="O99" s="67" t="str">
        <f t="shared" si="143"/>
        <v>-</v>
      </c>
      <c r="P99" s="67" t="str">
        <f t="shared" si="144"/>
        <v>-</v>
      </c>
      <c r="Q99" s="9"/>
    </row>
    <row r="100" spans="1:17" ht="45" outlineLevel="4">
      <c r="A100" s="49"/>
      <c r="B100" s="106" t="s">
        <v>379</v>
      </c>
      <c r="C100" s="67">
        <f t="shared" si="130"/>
        <v>908.27099999999996</v>
      </c>
      <c r="D100" s="23">
        <v>908.27099999999996</v>
      </c>
      <c r="E100" s="23"/>
      <c r="F100" s="23"/>
      <c r="G100" s="23"/>
      <c r="H100" s="67">
        <f t="shared" si="140"/>
        <v>300.75700000000001</v>
      </c>
      <c r="I100" s="23">
        <v>300.75700000000001</v>
      </c>
      <c r="J100" s="23"/>
      <c r="K100" s="22"/>
      <c r="L100" s="22"/>
      <c r="M100" s="67">
        <f t="shared" si="141"/>
        <v>33.113134736218598</v>
      </c>
      <c r="N100" s="67">
        <f t="shared" si="142"/>
        <v>33.113134736218598</v>
      </c>
      <c r="O100" s="67" t="str">
        <f t="shared" si="143"/>
        <v>-</v>
      </c>
      <c r="P100" s="67" t="str">
        <f t="shared" si="144"/>
        <v>-</v>
      </c>
      <c r="Q100" s="9" t="s">
        <v>445</v>
      </c>
    </row>
    <row r="101" spans="1:17" ht="90" outlineLevel="4">
      <c r="A101" s="49"/>
      <c r="B101" s="106" t="s">
        <v>364</v>
      </c>
      <c r="C101" s="67">
        <f t="shared" si="130"/>
        <v>1279</v>
      </c>
      <c r="D101" s="23">
        <v>1279</v>
      </c>
      <c r="E101" s="23"/>
      <c r="F101" s="23"/>
      <c r="G101" s="23"/>
      <c r="H101" s="67">
        <f t="shared" si="140"/>
        <v>318.5</v>
      </c>
      <c r="I101" s="23">
        <v>318.5</v>
      </c>
      <c r="J101" s="23"/>
      <c r="K101" s="22"/>
      <c r="L101" s="22"/>
      <c r="M101" s="67">
        <f t="shared" si="141"/>
        <v>24.902267396403442</v>
      </c>
      <c r="N101" s="67">
        <f t="shared" si="142"/>
        <v>24.902267396403442</v>
      </c>
      <c r="O101" s="67" t="str">
        <f t="shared" si="143"/>
        <v>-</v>
      </c>
      <c r="P101" s="67" t="str">
        <f t="shared" si="144"/>
        <v>-</v>
      </c>
      <c r="Q101" s="9" t="s">
        <v>445</v>
      </c>
    </row>
    <row r="102" spans="1:17" s="64" customFormat="1" ht="40.5" outlineLevel="1">
      <c r="A102" s="50">
        <v>18</v>
      </c>
      <c r="B102" s="51" t="s">
        <v>380</v>
      </c>
      <c r="C102" s="52">
        <f>SUM(D102:G102)</f>
        <v>84</v>
      </c>
      <c r="D102" s="52">
        <f>D103</f>
        <v>84</v>
      </c>
      <c r="E102" s="52">
        <f t="shared" ref="E102:G102" si="145">E103</f>
        <v>0</v>
      </c>
      <c r="F102" s="52">
        <f t="shared" si="145"/>
        <v>0</v>
      </c>
      <c r="G102" s="52">
        <f t="shared" si="145"/>
        <v>0</v>
      </c>
      <c r="H102" s="52">
        <f>SUM(I102:L102)</f>
        <v>17.8</v>
      </c>
      <c r="I102" s="52">
        <f>I103</f>
        <v>17.8</v>
      </c>
      <c r="J102" s="52">
        <f t="shared" ref="J102:L102" si="146">J103</f>
        <v>0</v>
      </c>
      <c r="K102" s="52">
        <f t="shared" si="146"/>
        <v>0</v>
      </c>
      <c r="L102" s="52">
        <f t="shared" si="146"/>
        <v>0</v>
      </c>
      <c r="M102" s="52">
        <f t="shared" si="118"/>
        <v>21.19047619047619</v>
      </c>
      <c r="N102" s="52">
        <f t="shared" si="118"/>
        <v>21.19047619047619</v>
      </c>
      <c r="O102" s="52" t="str">
        <f t="shared" si="118"/>
        <v>-</v>
      </c>
      <c r="P102" s="52" t="str">
        <f t="shared" si="118"/>
        <v>-</v>
      </c>
      <c r="Q102" s="63" t="s">
        <v>446</v>
      </c>
    </row>
    <row r="103" spans="1:17" s="62" customFormat="1" ht="51" outlineLevel="2">
      <c r="A103" s="107"/>
      <c r="B103" s="18" t="s">
        <v>381</v>
      </c>
      <c r="C103" s="55">
        <f t="shared" ref="C103:C105" si="147">SUM(D103:G103)</f>
        <v>84</v>
      </c>
      <c r="D103" s="108">
        <f>D104+D105</f>
        <v>84</v>
      </c>
      <c r="E103" s="108">
        <f t="shared" ref="E103:G103" si="148">E104+E105</f>
        <v>0</v>
      </c>
      <c r="F103" s="108">
        <f t="shared" si="148"/>
        <v>0</v>
      </c>
      <c r="G103" s="108">
        <f t="shared" si="148"/>
        <v>0</v>
      </c>
      <c r="H103" s="55">
        <f t="shared" ref="H103:H105" si="149">SUM(I103:L103)</f>
        <v>17.8</v>
      </c>
      <c r="I103" s="108">
        <f>I104+I105</f>
        <v>17.8</v>
      </c>
      <c r="J103" s="108">
        <f t="shared" ref="J103:L103" si="150">J104+J105</f>
        <v>0</v>
      </c>
      <c r="K103" s="108">
        <f t="shared" si="150"/>
        <v>0</v>
      </c>
      <c r="L103" s="108">
        <f t="shared" si="150"/>
        <v>0</v>
      </c>
      <c r="M103" s="108">
        <f t="shared" si="118"/>
        <v>21.19047619047619</v>
      </c>
      <c r="N103" s="108">
        <f t="shared" si="118"/>
        <v>21.19047619047619</v>
      </c>
      <c r="O103" s="108" t="str">
        <f t="shared" si="118"/>
        <v>-</v>
      </c>
      <c r="P103" s="108" t="str">
        <f t="shared" si="118"/>
        <v>-</v>
      </c>
      <c r="Q103" s="61"/>
    </row>
    <row r="104" spans="1:17" s="25" customFormat="1" ht="42.75" customHeight="1" outlineLevel="3">
      <c r="A104" s="109"/>
      <c r="B104" s="110" t="s">
        <v>334</v>
      </c>
      <c r="C104" s="22">
        <f t="shared" si="147"/>
        <v>64</v>
      </c>
      <c r="D104" s="111">
        <v>64</v>
      </c>
      <c r="E104" s="111"/>
      <c r="F104" s="111"/>
      <c r="G104" s="111"/>
      <c r="H104" s="22">
        <f t="shared" si="149"/>
        <v>17.8</v>
      </c>
      <c r="I104" s="111">
        <v>17.8</v>
      </c>
      <c r="J104" s="111"/>
      <c r="K104" s="111"/>
      <c r="L104" s="111"/>
      <c r="M104" s="22">
        <f t="shared" si="118"/>
        <v>27.8125</v>
      </c>
      <c r="N104" s="22">
        <f t="shared" si="118"/>
        <v>27.8125</v>
      </c>
      <c r="O104" s="22" t="str">
        <f t="shared" si="118"/>
        <v>-</v>
      </c>
      <c r="P104" s="22" t="str">
        <f t="shared" si="118"/>
        <v>-</v>
      </c>
      <c r="Q104" s="24" t="s">
        <v>448</v>
      </c>
    </row>
    <row r="105" spans="1:17" s="25" customFormat="1" ht="42.75" customHeight="1" outlineLevel="3">
      <c r="A105" s="112"/>
      <c r="B105" s="110" t="s">
        <v>148</v>
      </c>
      <c r="C105" s="22">
        <f t="shared" si="147"/>
        <v>20</v>
      </c>
      <c r="D105" s="111">
        <v>20</v>
      </c>
      <c r="E105" s="111"/>
      <c r="F105" s="111"/>
      <c r="G105" s="111"/>
      <c r="H105" s="22">
        <f t="shared" si="149"/>
        <v>0</v>
      </c>
      <c r="I105" s="111">
        <v>0</v>
      </c>
      <c r="J105" s="111"/>
      <c r="K105" s="111"/>
      <c r="L105" s="111"/>
      <c r="M105" s="22">
        <f t="shared" si="118"/>
        <v>0</v>
      </c>
      <c r="N105" s="22">
        <f t="shared" si="118"/>
        <v>0</v>
      </c>
      <c r="O105" s="22" t="str">
        <f t="shared" si="118"/>
        <v>-</v>
      </c>
      <c r="P105" s="22" t="str">
        <f t="shared" si="118"/>
        <v>-</v>
      </c>
      <c r="Q105" s="24" t="s">
        <v>449</v>
      </c>
    </row>
    <row r="106" spans="1:17" s="25" customFormat="1" ht="27" customHeight="1">
      <c r="A106" s="112"/>
      <c r="B106" s="77" t="s">
        <v>382</v>
      </c>
      <c r="C106" s="78">
        <f t="shared" ref="C106" si="151">C107+C110+C113</f>
        <v>51326.70364</v>
      </c>
      <c r="D106" s="78">
        <f>D107+D113</f>
        <v>51310.70364</v>
      </c>
      <c r="E106" s="78">
        <f t="shared" ref="E106:G106" si="152">E107+E113</f>
        <v>0</v>
      </c>
      <c r="F106" s="78">
        <f t="shared" si="152"/>
        <v>0</v>
      </c>
      <c r="G106" s="78">
        <f t="shared" si="152"/>
        <v>0</v>
      </c>
      <c r="H106" s="78">
        <f t="shared" ref="H106" si="153">H107+H110+H113</f>
        <v>25271.727999999999</v>
      </c>
      <c r="I106" s="78">
        <f t="shared" ref="I106" si="154">I107+I113</f>
        <v>25271.727999999999</v>
      </c>
      <c r="J106" s="78">
        <f t="shared" ref="J106" si="155">J107+J113</f>
        <v>0</v>
      </c>
      <c r="K106" s="78">
        <f t="shared" ref="K106" si="156">K107+K113</f>
        <v>0</v>
      </c>
      <c r="L106" s="78">
        <f t="shared" ref="L106" si="157">L107+L113</f>
        <v>0</v>
      </c>
      <c r="M106" s="79">
        <f t="shared" ref="M106" si="158">IFERROR(H106/C106*100,"-")</f>
        <v>49.236997912924998</v>
      </c>
      <c r="N106" s="79">
        <f t="shared" ref="N106" si="159">IFERROR(I106/D106*100,"-")</f>
        <v>49.252351278026637</v>
      </c>
      <c r="O106" s="79" t="str">
        <f t="shared" ref="O106" si="160">IFERROR(J106/E106*100,"-")</f>
        <v>-</v>
      </c>
      <c r="P106" s="79" t="str">
        <f t="shared" ref="P106" si="161">IFERROR(K106/F106*100,"-")</f>
        <v>-</v>
      </c>
      <c r="Q106" s="24"/>
    </row>
    <row r="107" spans="1:17" s="64" customFormat="1" ht="67.5" outlineLevel="1">
      <c r="A107" s="50">
        <v>19</v>
      </c>
      <c r="B107" s="51" t="s">
        <v>383</v>
      </c>
      <c r="C107" s="52">
        <f>SUM(D107:G107)</f>
        <v>169.20000000000002</v>
      </c>
      <c r="D107" s="52">
        <f>D108</f>
        <v>169.20000000000002</v>
      </c>
      <c r="E107" s="52">
        <f t="shared" ref="E107:G107" si="162">E108</f>
        <v>0</v>
      </c>
      <c r="F107" s="52">
        <f t="shared" si="162"/>
        <v>0</v>
      </c>
      <c r="G107" s="52">
        <f t="shared" si="162"/>
        <v>0</v>
      </c>
      <c r="H107" s="52">
        <f>SUM(I107:L107)</f>
        <v>12.412000000000001</v>
      </c>
      <c r="I107" s="52">
        <f>I108</f>
        <v>12.412000000000001</v>
      </c>
      <c r="J107" s="52">
        <f t="shared" ref="J107:L107" si="163">J108</f>
        <v>0</v>
      </c>
      <c r="K107" s="52">
        <f t="shared" si="163"/>
        <v>0</v>
      </c>
      <c r="L107" s="52">
        <f t="shared" si="163"/>
        <v>0</v>
      </c>
      <c r="M107" s="52">
        <f t="shared" si="118"/>
        <v>7.335697399527187</v>
      </c>
      <c r="N107" s="52">
        <f t="shared" si="118"/>
        <v>7.335697399527187</v>
      </c>
      <c r="O107" s="52" t="str">
        <f t="shared" si="118"/>
        <v>-</v>
      </c>
      <c r="P107" s="52" t="str">
        <f t="shared" si="118"/>
        <v>-</v>
      </c>
      <c r="Q107" s="63" t="s">
        <v>454</v>
      </c>
    </row>
    <row r="108" spans="1:17" s="62" customFormat="1" ht="63.75" outlineLevel="2">
      <c r="A108" s="18"/>
      <c r="B108" s="18" t="s">
        <v>384</v>
      </c>
      <c r="C108" s="55">
        <f t="shared" ref="C108:C112" si="164">SUM(D108:G108)</f>
        <v>169.20000000000002</v>
      </c>
      <c r="D108" s="17">
        <f>SUM(D109:D112)</f>
        <v>169.20000000000002</v>
      </c>
      <c r="E108" s="17">
        <f t="shared" ref="E108:G108" si="165">SUM(E109:E112)</f>
        <v>0</v>
      </c>
      <c r="F108" s="17">
        <f t="shared" si="165"/>
        <v>0</v>
      </c>
      <c r="G108" s="17">
        <f t="shared" si="165"/>
        <v>0</v>
      </c>
      <c r="H108" s="55">
        <f t="shared" ref="H108" si="166">SUM(I108:L108)</f>
        <v>12.412000000000001</v>
      </c>
      <c r="I108" s="17">
        <f>SUM(I109:I112)</f>
        <v>12.412000000000001</v>
      </c>
      <c r="J108" s="17">
        <f t="shared" ref="J108:L108" si="167">SUM(J109:J112)</f>
        <v>0</v>
      </c>
      <c r="K108" s="17">
        <f t="shared" si="167"/>
        <v>0</v>
      </c>
      <c r="L108" s="17">
        <f t="shared" si="167"/>
        <v>0</v>
      </c>
      <c r="M108" s="17">
        <f t="shared" si="118"/>
        <v>7.335697399527187</v>
      </c>
      <c r="N108" s="17">
        <f t="shared" si="118"/>
        <v>7.335697399527187</v>
      </c>
      <c r="O108" s="17" t="str">
        <f t="shared" si="118"/>
        <v>-</v>
      </c>
      <c r="P108" s="17" t="str">
        <f t="shared" si="118"/>
        <v>-</v>
      </c>
      <c r="Q108" s="61"/>
    </row>
    <row r="109" spans="1:17" s="25" customFormat="1" ht="51" customHeight="1" outlineLevel="3">
      <c r="A109" s="122"/>
      <c r="B109" s="123" t="s">
        <v>385</v>
      </c>
      <c r="C109" s="22">
        <f t="shared" si="164"/>
        <v>132.80000000000001</v>
      </c>
      <c r="D109" s="22">
        <v>132.80000000000001</v>
      </c>
      <c r="E109" s="22"/>
      <c r="F109" s="22"/>
      <c r="G109" s="22"/>
      <c r="H109" s="22">
        <f>SUM(I109:L109)</f>
        <v>12.412000000000001</v>
      </c>
      <c r="I109" s="22">
        <v>12.412000000000001</v>
      </c>
      <c r="J109" s="22"/>
      <c r="K109" s="22"/>
      <c r="L109" s="22"/>
      <c r="M109" s="22">
        <f t="shared" si="118"/>
        <v>9.3463855421686741</v>
      </c>
      <c r="N109" s="22">
        <f t="shared" si="118"/>
        <v>9.3463855421686741</v>
      </c>
      <c r="O109" s="22" t="str">
        <f t="shared" si="118"/>
        <v>-</v>
      </c>
      <c r="P109" s="22" t="str">
        <f t="shared" si="118"/>
        <v>-</v>
      </c>
      <c r="Q109" s="24"/>
    </row>
    <row r="110" spans="1:17" s="25" customFormat="1" ht="38.25" customHeight="1" outlineLevel="3">
      <c r="A110" s="45"/>
      <c r="B110" s="124" t="s">
        <v>386</v>
      </c>
      <c r="C110" s="22">
        <f t="shared" si="164"/>
        <v>16</v>
      </c>
      <c r="D110" s="22">
        <v>16</v>
      </c>
      <c r="E110" s="22"/>
      <c r="F110" s="22"/>
      <c r="G110" s="22"/>
      <c r="H110" s="22">
        <f t="shared" ref="H110:H112" si="168">SUM(I110:L110)</f>
        <v>0</v>
      </c>
      <c r="I110" s="22">
        <v>0</v>
      </c>
      <c r="J110" s="22"/>
      <c r="K110" s="22"/>
      <c r="L110" s="22"/>
      <c r="M110" s="22">
        <f t="shared" si="118"/>
        <v>0</v>
      </c>
      <c r="N110" s="22">
        <f t="shared" si="118"/>
        <v>0</v>
      </c>
      <c r="O110" s="22" t="str">
        <f t="shared" si="118"/>
        <v>-</v>
      </c>
      <c r="P110" s="22" t="str">
        <f t="shared" si="118"/>
        <v>-</v>
      </c>
      <c r="Q110" s="24" t="s">
        <v>398</v>
      </c>
    </row>
    <row r="111" spans="1:17" s="25" customFormat="1" ht="29.25" customHeight="1" outlineLevel="3">
      <c r="A111" s="45"/>
      <c r="B111" s="123" t="s">
        <v>387</v>
      </c>
      <c r="C111" s="22">
        <f t="shared" si="164"/>
        <v>3.5</v>
      </c>
      <c r="D111" s="22">
        <v>3.5</v>
      </c>
      <c r="E111" s="23"/>
      <c r="F111" s="23"/>
      <c r="G111" s="23"/>
      <c r="H111" s="22">
        <f t="shared" si="168"/>
        <v>0</v>
      </c>
      <c r="I111" s="22">
        <v>0</v>
      </c>
      <c r="J111" s="23"/>
      <c r="K111" s="23"/>
      <c r="L111" s="23"/>
      <c r="M111" s="22">
        <f t="shared" si="118"/>
        <v>0</v>
      </c>
      <c r="N111" s="22">
        <f t="shared" si="118"/>
        <v>0</v>
      </c>
      <c r="O111" s="23" t="str">
        <f t="shared" si="118"/>
        <v>-</v>
      </c>
      <c r="P111" s="23" t="str">
        <f t="shared" si="118"/>
        <v>-</v>
      </c>
      <c r="Q111" s="24" t="s">
        <v>396</v>
      </c>
    </row>
    <row r="112" spans="1:17" s="25" customFormat="1" ht="30" outlineLevel="3">
      <c r="A112" s="45"/>
      <c r="B112" s="123" t="s">
        <v>388</v>
      </c>
      <c r="C112" s="22">
        <f t="shared" si="164"/>
        <v>16.899999999999999</v>
      </c>
      <c r="D112" s="22">
        <v>16.899999999999999</v>
      </c>
      <c r="E112" s="22"/>
      <c r="F112" s="22"/>
      <c r="G112" s="22"/>
      <c r="H112" s="22">
        <f t="shared" si="168"/>
        <v>0</v>
      </c>
      <c r="I112" s="22">
        <v>0</v>
      </c>
      <c r="J112" s="22"/>
      <c r="K112" s="22"/>
      <c r="L112" s="22"/>
      <c r="M112" s="22">
        <f t="shared" si="118"/>
        <v>0</v>
      </c>
      <c r="N112" s="22">
        <f t="shared" si="118"/>
        <v>0</v>
      </c>
      <c r="O112" s="22" t="str">
        <f t="shared" si="118"/>
        <v>-</v>
      </c>
      <c r="P112" s="22" t="str">
        <f t="shared" si="118"/>
        <v>-</v>
      </c>
      <c r="Q112" s="24" t="s">
        <v>397</v>
      </c>
    </row>
    <row r="113" spans="1:17" s="64" customFormat="1" ht="99.75" customHeight="1" outlineLevel="1">
      <c r="A113" s="50">
        <v>20</v>
      </c>
      <c r="B113" s="51" t="s">
        <v>389</v>
      </c>
      <c r="C113" s="52">
        <f>SUM(D113:G113)</f>
        <v>51141.503640000003</v>
      </c>
      <c r="D113" s="52">
        <f>D114</f>
        <v>51141.503640000003</v>
      </c>
      <c r="E113" s="52">
        <f t="shared" ref="E113:G113" si="169">E114</f>
        <v>0</v>
      </c>
      <c r="F113" s="52">
        <f t="shared" si="169"/>
        <v>0</v>
      </c>
      <c r="G113" s="52">
        <f t="shared" si="169"/>
        <v>0</v>
      </c>
      <c r="H113" s="52">
        <f>SUM(I113:L113)</f>
        <v>25259.315999999999</v>
      </c>
      <c r="I113" s="52">
        <f t="shared" ref="I113" si="170">I114</f>
        <v>25259.315999999999</v>
      </c>
      <c r="J113" s="52">
        <f t="shared" ref="J113" si="171">J114</f>
        <v>0</v>
      </c>
      <c r="K113" s="52">
        <f t="shared" ref="K113" si="172">K114</f>
        <v>0</v>
      </c>
      <c r="L113" s="52">
        <f t="shared" ref="L113" si="173">L114</f>
        <v>0</v>
      </c>
      <c r="M113" s="52">
        <f t="shared" si="118"/>
        <v>49.391031162884282</v>
      </c>
      <c r="N113" s="52">
        <f t="shared" si="118"/>
        <v>49.391031162884282</v>
      </c>
      <c r="O113" s="52" t="str">
        <f t="shared" si="118"/>
        <v>-</v>
      </c>
      <c r="P113" s="52" t="str">
        <f t="shared" si="118"/>
        <v>-</v>
      </c>
      <c r="Q113" s="63"/>
    </row>
    <row r="114" spans="1:17" s="62" customFormat="1" ht="89.25" outlineLevel="3">
      <c r="A114" s="54"/>
      <c r="B114" s="18" t="s">
        <v>453</v>
      </c>
      <c r="C114" s="55">
        <f t="shared" ref="C114:C117" si="174">SUM(D114:G114)</f>
        <v>51141.503640000003</v>
      </c>
      <c r="D114" s="55">
        <f>SUM(D115:D117)</f>
        <v>51141.503640000003</v>
      </c>
      <c r="E114" s="55">
        <f t="shared" ref="E114:G114" si="175">SUM(E115:E117)</f>
        <v>0</v>
      </c>
      <c r="F114" s="55">
        <f t="shared" si="175"/>
        <v>0</v>
      </c>
      <c r="G114" s="55">
        <f t="shared" si="175"/>
        <v>0</v>
      </c>
      <c r="H114" s="55">
        <f t="shared" ref="H114:H117" si="176">SUM(I114:L114)</f>
        <v>25259.315999999999</v>
      </c>
      <c r="I114" s="55">
        <f t="shared" ref="I114" si="177">SUM(I115:I117)</f>
        <v>25259.315999999999</v>
      </c>
      <c r="J114" s="55">
        <f t="shared" ref="J114" si="178">SUM(J115:J117)</f>
        <v>0</v>
      </c>
      <c r="K114" s="55">
        <f t="shared" ref="K114" si="179">SUM(K115:K117)</f>
        <v>0</v>
      </c>
      <c r="L114" s="55">
        <f t="shared" ref="L114" si="180">SUM(L115:L117)</f>
        <v>0</v>
      </c>
      <c r="M114" s="55">
        <f t="shared" si="118"/>
        <v>49.391031162884282</v>
      </c>
      <c r="N114" s="55">
        <f t="shared" si="118"/>
        <v>49.391031162884282</v>
      </c>
      <c r="O114" s="55" t="str">
        <f t="shared" si="118"/>
        <v>-</v>
      </c>
      <c r="P114" s="55" t="str">
        <f t="shared" si="118"/>
        <v>-</v>
      </c>
      <c r="Q114" s="61"/>
    </row>
    <row r="115" spans="1:17" s="25" customFormat="1" ht="15.75" outlineLevel="4">
      <c r="A115" s="125"/>
      <c r="B115" s="59" t="s">
        <v>390</v>
      </c>
      <c r="C115" s="22">
        <f t="shared" si="174"/>
        <v>1141.5</v>
      </c>
      <c r="D115" s="22">
        <v>1141.5</v>
      </c>
      <c r="E115" s="22"/>
      <c r="F115" s="22"/>
      <c r="G115" s="23"/>
      <c r="H115" s="22">
        <f t="shared" si="176"/>
        <v>0</v>
      </c>
      <c r="I115" s="23">
        <v>0</v>
      </c>
      <c r="J115" s="23"/>
      <c r="K115" s="22"/>
      <c r="L115" s="22"/>
      <c r="M115" s="22">
        <f t="shared" si="118"/>
        <v>0</v>
      </c>
      <c r="N115" s="22">
        <f t="shared" si="118"/>
        <v>0</v>
      </c>
      <c r="O115" s="22" t="str">
        <f t="shared" si="118"/>
        <v>-</v>
      </c>
      <c r="P115" s="22" t="str">
        <f t="shared" si="118"/>
        <v>-</v>
      </c>
      <c r="Q115" s="24"/>
    </row>
    <row r="116" spans="1:17" s="25" customFormat="1" ht="15.75" outlineLevel="4">
      <c r="A116" s="125"/>
      <c r="B116" s="59" t="s">
        <v>391</v>
      </c>
      <c r="C116" s="22">
        <f t="shared" si="174"/>
        <v>7586.0536300000003</v>
      </c>
      <c r="D116" s="22">
        <v>7586.0536300000003</v>
      </c>
      <c r="E116" s="22"/>
      <c r="F116" s="22"/>
      <c r="G116" s="23"/>
      <c r="H116" s="22">
        <f t="shared" si="176"/>
        <v>7586.05</v>
      </c>
      <c r="I116" s="23">
        <v>7586.05</v>
      </c>
      <c r="J116" s="23"/>
      <c r="K116" s="22"/>
      <c r="L116" s="22"/>
      <c r="M116" s="22">
        <f t="shared" si="118"/>
        <v>99.999952149033248</v>
      </c>
      <c r="N116" s="22">
        <f t="shared" si="118"/>
        <v>99.999952149033248</v>
      </c>
      <c r="O116" s="22" t="str">
        <f t="shared" si="118"/>
        <v>-</v>
      </c>
      <c r="P116" s="22" t="str">
        <f t="shared" si="118"/>
        <v>-</v>
      </c>
      <c r="Q116" s="24"/>
    </row>
    <row r="117" spans="1:17" s="25" customFormat="1" ht="15.75" outlineLevel="4">
      <c r="A117" s="125"/>
      <c r="B117" s="59" t="s">
        <v>392</v>
      </c>
      <c r="C117" s="22">
        <f t="shared" si="174"/>
        <v>42413.95001</v>
      </c>
      <c r="D117" s="22">
        <v>42413.95001</v>
      </c>
      <c r="E117" s="22"/>
      <c r="F117" s="22"/>
      <c r="G117" s="23"/>
      <c r="H117" s="22">
        <f t="shared" si="176"/>
        <v>17673.266</v>
      </c>
      <c r="I117" s="23">
        <v>17673.266</v>
      </c>
      <c r="J117" s="23"/>
      <c r="K117" s="22"/>
      <c r="L117" s="22"/>
      <c r="M117" s="22">
        <f t="shared" si="118"/>
        <v>41.668521785481303</v>
      </c>
      <c r="N117" s="22">
        <f t="shared" si="118"/>
        <v>41.668521785481303</v>
      </c>
      <c r="O117" s="22" t="str">
        <f t="shared" si="118"/>
        <v>-</v>
      </c>
      <c r="P117" s="22" t="str">
        <f t="shared" si="118"/>
        <v>-</v>
      </c>
      <c r="Q117" s="24"/>
    </row>
    <row r="118" spans="1:17" collapsed="1">
      <c r="I118" s="5"/>
      <c r="J118" s="5"/>
      <c r="K118" s="5"/>
      <c r="L118" s="5"/>
      <c r="N118" s="5"/>
      <c r="O118" s="5"/>
      <c r="P118" s="5"/>
    </row>
    <row r="119" spans="1:17">
      <c r="A119" s="1"/>
    </row>
    <row r="122" spans="1:17" ht="18.75">
      <c r="A122" s="195" t="s">
        <v>394</v>
      </c>
      <c r="B122" s="195"/>
      <c r="C122" s="195"/>
      <c r="D122" s="195"/>
      <c r="E122" s="195"/>
      <c r="F122" s="195"/>
      <c r="G122" s="195"/>
      <c r="H122" s="195"/>
      <c r="I122" s="195"/>
      <c r="J122" s="195"/>
      <c r="K122" s="195"/>
      <c r="L122" s="195"/>
      <c r="M122" s="195"/>
      <c r="N122" s="195"/>
      <c r="O122" s="195"/>
      <c r="P122" s="195"/>
      <c r="Q122" s="195"/>
    </row>
    <row r="127" spans="1:17">
      <c r="A127" s="20" t="s">
        <v>393</v>
      </c>
    </row>
  </sheetData>
  <mergeCells count="17">
    <mergeCell ref="A122:Q122"/>
    <mergeCell ref="N5:P5"/>
    <mergeCell ref="A1:Q1"/>
    <mergeCell ref="A2:Q2"/>
    <mergeCell ref="A4:A6"/>
    <mergeCell ref="B4:B6"/>
    <mergeCell ref="C4:F4"/>
    <mergeCell ref="G4:G6"/>
    <mergeCell ref="H4:K4"/>
    <mergeCell ref="L4:L6"/>
    <mergeCell ref="M4:P4"/>
    <mergeCell ref="Q4:Q6"/>
    <mergeCell ref="C5:C6"/>
    <mergeCell ref="D5:F5"/>
    <mergeCell ref="H5:H6"/>
    <mergeCell ref="I5:K5"/>
    <mergeCell ref="M5:M6"/>
  </mergeCells>
  <pageMargins left="0.11811023622047245" right="0.11811023622047245" top="0.59055118110236227" bottom="0.19685039370078741" header="0.31496062992125984" footer="0.31496062992125984"/>
  <pageSetup paperSize="9" scale="50" fitToHeight="14" orientation="landscape" r:id="rId1"/>
  <headerFooter differentFirst="1">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Бр</vt:lpstr>
      <vt:lpstr>Поселения</vt:lpstr>
      <vt:lpstr>Бр!Заголовки_для_печати</vt:lpstr>
      <vt:lpstr>Поселения!Заголовки_для_печати</vt:lpstr>
      <vt:lpstr>Бр!Область_печати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2014-08-28T05:24:45Z</cp:lastPrinted>
  <dcterms:created xsi:type="dcterms:W3CDTF">2014-04-24T03:02:31Z</dcterms:created>
  <dcterms:modified xsi:type="dcterms:W3CDTF">2014-08-28T05:25:20Z</dcterms:modified>
</cp:coreProperties>
</file>