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1085" windowHeight="7665"/>
  </bookViews>
  <sheets>
    <sheet name="Бр" sheetId="1" r:id="rId1"/>
    <sheet name="Поселения" sheetId="4" r:id="rId2"/>
  </sheets>
  <definedNames>
    <definedName name="_xlnm.Print_Titles" localSheetId="0">Бр!$4:$6</definedName>
    <definedName name="_xlnm.Print_Titles" localSheetId="1">Поселения!$4:$6</definedName>
    <definedName name="_xlnm.Print_Area" localSheetId="0">Бр!$A$1:$Q$350</definedName>
    <definedName name="_xlnm.Print_Area" localSheetId="1">Поселения!$A$1:$Q$137</definedName>
  </definedNames>
  <calcPr calcId="125725"/>
</workbook>
</file>

<file path=xl/calcChain.xml><?xml version="1.0" encoding="utf-8"?>
<calcChain xmlns="http://schemas.openxmlformats.org/spreadsheetml/2006/main">
  <c r="P127" i="4"/>
  <c r="O127"/>
  <c r="N127"/>
  <c r="M127"/>
  <c r="H127"/>
  <c r="C127"/>
  <c r="P126"/>
  <c r="O126"/>
  <c r="N126" s="1"/>
  <c r="M126" s="1"/>
  <c r="L126"/>
  <c r="K126"/>
  <c r="J126"/>
  <c r="I126"/>
  <c r="H126"/>
  <c r="G126"/>
  <c r="F126"/>
  <c r="E126"/>
  <c r="D126"/>
  <c r="C126"/>
  <c r="P125"/>
  <c r="O125"/>
  <c r="N125"/>
  <c r="M125" s="1"/>
  <c r="H125"/>
  <c r="C125"/>
  <c r="P124"/>
  <c r="O124"/>
  <c r="N124"/>
  <c r="M124" s="1"/>
  <c r="L124"/>
  <c r="K124"/>
  <c r="J124"/>
  <c r="I124"/>
  <c r="H124"/>
  <c r="D124"/>
  <c r="C124"/>
  <c r="P123" s="1"/>
  <c r="O123" s="1"/>
  <c r="N123"/>
  <c r="M123" s="1"/>
  <c r="L123" s="1"/>
  <c r="K123"/>
  <c r="J123"/>
  <c r="I123" s="1"/>
  <c r="H123"/>
  <c r="G123" s="1"/>
  <c r="F123"/>
  <c r="E123"/>
  <c r="D123"/>
  <c r="C123"/>
  <c r="P122"/>
  <c r="O122"/>
  <c r="N122"/>
  <c r="M122" s="1"/>
  <c r="H122"/>
  <c r="C122"/>
  <c r="P121"/>
  <c r="O121"/>
  <c r="N121"/>
  <c r="M121" s="1"/>
  <c r="H121"/>
  <c r="C121"/>
  <c r="P120"/>
  <c r="O120"/>
  <c r="N120"/>
  <c r="M120"/>
  <c r="H120"/>
  <c r="C120"/>
  <c r="P119"/>
  <c r="O119" s="1"/>
  <c r="N119"/>
  <c r="M119" s="1"/>
  <c r="L119"/>
  <c r="K119"/>
  <c r="J119" l="1"/>
  <c r="I119"/>
  <c r="H119"/>
  <c r="G119"/>
  <c r="F119"/>
  <c r="E119"/>
  <c r="D119"/>
  <c r="C119"/>
  <c r="P118"/>
  <c r="O118"/>
  <c r="N118"/>
  <c r="M118"/>
  <c r="L118" s="1"/>
  <c r="K118"/>
  <c r="J118"/>
  <c r="I118" s="1"/>
  <c r="H118"/>
  <c r="G118"/>
  <c r="F118"/>
  <c r="E118"/>
  <c r="D118" s="1"/>
  <c r="C118"/>
  <c r="P117"/>
  <c r="O117"/>
  <c r="N117"/>
  <c r="M117" s="1"/>
  <c r="L117"/>
  <c r="K117" l="1"/>
  <c r="J117"/>
  <c r="I117"/>
  <c r="H117"/>
  <c r="G117"/>
  <c r="F117" s="1"/>
  <c r="E117"/>
  <c r="D117"/>
  <c r="C117"/>
  <c r="P116"/>
  <c r="O116"/>
  <c r="N116"/>
  <c r="M116" s="1"/>
  <c r="H116"/>
  <c r="C116"/>
  <c r="P115"/>
  <c r="O115"/>
  <c r="N115"/>
  <c r="M115" s="1"/>
  <c r="H115"/>
  <c r="C115"/>
  <c r="P114"/>
  <c r="O114"/>
  <c r="N114"/>
  <c r="M114" s="1"/>
  <c r="H114"/>
  <c r="C114"/>
  <c r="P113" s="1"/>
  <c r="O113" s="1"/>
  <c r="N113"/>
  <c r="M113"/>
  <c r="L113"/>
  <c r="K113"/>
  <c r="J113"/>
  <c r="I113"/>
  <c r="H113"/>
  <c r="G113"/>
  <c r="F113"/>
  <c r="E113"/>
  <c r="D113"/>
  <c r="C113"/>
  <c r="P112"/>
  <c r="O112"/>
  <c r="N112" s="1"/>
  <c r="M112" s="1"/>
  <c r="L112" s="1"/>
  <c r="K112" s="1"/>
  <c r="J112" s="1"/>
  <c r="I112" s="1"/>
  <c r="H112"/>
  <c r="D112"/>
  <c r="C112" l="1"/>
  <c r="P111" l="1"/>
  <c r="O111"/>
  <c r="N111"/>
  <c r="M111"/>
  <c r="H111"/>
  <c r="C111"/>
  <c r="P110"/>
  <c r="O110"/>
  <c r="N110"/>
  <c r="M110"/>
  <c r="L110"/>
  <c r="K110"/>
  <c r="J110"/>
  <c r="I110"/>
  <c r="H110"/>
  <c r="G110"/>
  <c r="F110"/>
  <c r="E110"/>
  <c r="D110" l="1"/>
  <c r="C110"/>
  <c r="P109"/>
  <c r="O109"/>
  <c r="N109"/>
  <c r="M109"/>
  <c r="L109" s="1"/>
  <c r="K109" s="1"/>
  <c r="J109" s="1"/>
  <c r="I109"/>
  <c r="H109"/>
  <c r="G109" s="1"/>
  <c r="F109"/>
  <c r="E109" s="1"/>
  <c r="D109"/>
  <c r="C109"/>
  <c r="P108"/>
  <c r="O108"/>
  <c r="N108" l="1"/>
  <c r="M108"/>
  <c r="L108"/>
  <c r="K108"/>
  <c r="J108"/>
  <c r="I108"/>
  <c r="H108"/>
  <c r="G108"/>
  <c r="F108"/>
  <c r="E108"/>
  <c r="D108"/>
  <c r="C108"/>
  <c r="P107"/>
  <c r="O107"/>
  <c r="N107"/>
  <c r="H107"/>
  <c r="M107" s="1"/>
  <c r="C107"/>
  <c r="P106"/>
  <c r="O106"/>
  <c r="N106"/>
  <c r="H106"/>
  <c r="M106" s="1"/>
  <c r="C106"/>
  <c r="L105"/>
  <c r="K105"/>
  <c r="P105" s="1"/>
  <c r="O105" s="1"/>
  <c r="J105"/>
  <c r="I105"/>
  <c r="H105" s="1"/>
  <c r="M105" s="1"/>
  <c r="G105"/>
  <c r="F105"/>
  <c r="E105"/>
  <c r="D105"/>
  <c r="C105"/>
  <c r="E104"/>
  <c r="D104"/>
  <c r="P103"/>
  <c r="O103"/>
  <c r="N103"/>
  <c r="H103"/>
  <c r="C103"/>
  <c r="P102"/>
  <c r="O102"/>
  <c r="N102"/>
  <c r="H102"/>
  <c r="C102"/>
  <c r="P101"/>
  <c r="O101"/>
  <c r="N101"/>
  <c r="H101"/>
  <c r="C101"/>
  <c r="P100"/>
  <c r="O100"/>
  <c r="N100"/>
  <c r="H100"/>
  <c r="C100"/>
  <c r="P99"/>
  <c r="O99"/>
  <c r="N99"/>
  <c r="H99"/>
  <c r="M99" s="1"/>
  <c r="C99"/>
  <c r="P98"/>
  <c r="O98"/>
  <c r="N98"/>
  <c r="H98"/>
  <c r="C98"/>
  <c r="P97"/>
  <c r="O97"/>
  <c r="N97"/>
  <c r="H97"/>
  <c r="C97"/>
  <c r="L96"/>
  <c r="K96"/>
  <c r="J96"/>
  <c r="I96"/>
  <c r="G96"/>
  <c r="F96"/>
  <c r="E96"/>
  <c r="D96"/>
  <c r="N96" s="1"/>
  <c r="P95"/>
  <c r="O95"/>
  <c r="N95"/>
  <c r="H95"/>
  <c r="M95" s="1"/>
  <c r="C95"/>
  <c r="D94"/>
  <c r="P93"/>
  <c r="O93"/>
  <c r="N93"/>
  <c r="H93"/>
  <c r="M93" s="1"/>
  <c r="C93"/>
  <c r="P92"/>
  <c r="O92"/>
  <c r="N92"/>
  <c r="H92"/>
  <c r="M92" s="1"/>
  <c r="C92"/>
  <c r="L91"/>
  <c r="K91"/>
  <c r="J91"/>
  <c r="O91" s="1"/>
  <c r="I91"/>
  <c r="G91"/>
  <c r="F91"/>
  <c r="E91"/>
  <c r="D91"/>
  <c r="D90" s="1"/>
  <c r="P89"/>
  <c r="O89"/>
  <c r="N89"/>
  <c r="M89"/>
  <c r="H89"/>
  <c r="C89"/>
  <c r="P88"/>
  <c r="O88"/>
  <c r="N88"/>
  <c r="M88"/>
  <c r="H88"/>
  <c r="C88"/>
  <c r="P87"/>
  <c r="O87"/>
  <c r="N87"/>
  <c r="M87"/>
  <c r="L87"/>
  <c r="K87"/>
  <c r="J87"/>
  <c r="I87"/>
  <c r="H87"/>
  <c r="G87"/>
  <c r="F87"/>
  <c r="E87"/>
  <c r="D87"/>
  <c r="C87"/>
  <c r="P86"/>
  <c r="O86"/>
  <c r="N86"/>
  <c r="M86" s="1"/>
  <c r="L86" s="1"/>
  <c r="K86" s="1"/>
  <c r="J86" s="1"/>
  <c r="I86" s="1"/>
  <c r="H86"/>
  <c r="G86" s="1"/>
  <c r="F86" s="1"/>
  <c r="E86" s="1"/>
  <c r="D86"/>
  <c r="C86"/>
  <c r="N85"/>
  <c r="H85"/>
  <c r="C85"/>
  <c r="P84"/>
  <c r="O84"/>
  <c r="N84"/>
  <c r="M84"/>
  <c r="H84"/>
  <c r="C84"/>
  <c r="P83"/>
  <c r="O83"/>
  <c r="N83"/>
  <c r="M83"/>
  <c r="H83"/>
  <c r="C83"/>
  <c r="P82"/>
  <c r="O82"/>
  <c r="N82"/>
  <c r="M82"/>
  <c r="H82"/>
  <c r="C82"/>
  <c r="P81"/>
  <c r="O81"/>
  <c r="N81"/>
  <c r="M81"/>
  <c r="H81"/>
  <c r="C81"/>
  <c r="P80"/>
  <c r="O80"/>
  <c r="N80"/>
  <c r="M80"/>
  <c r="H80"/>
  <c r="C80"/>
  <c r="P79"/>
  <c r="O79"/>
  <c r="N79"/>
  <c r="M79"/>
  <c r="H79"/>
  <c r="C79"/>
  <c r="P78"/>
  <c r="O78"/>
  <c r="N78"/>
  <c r="M78"/>
  <c r="L78"/>
  <c r="K78"/>
  <c r="J78"/>
  <c r="I78"/>
  <c r="H78"/>
  <c r="G78"/>
  <c r="F78"/>
  <c r="E78"/>
  <c r="D78"/>
  <c r="C78"/>
  <c r="P77"/>
  <c r="O77"/>
  <c r="N77"/>
  <c r="M77"/>
  <c r="H77"/>
  <c r="C77"/>
  <c r="P76"/>
  <c r="O76" s="1"/>
  <c r="N76"/>
  <c r="M76" s="1"/>
  <c r="L76" s="1"/>
  <c r="K76" s="1"/>
  <c r="J76"/>
  <c r="I76"/>
  <c r="H76" s="1"/>
  <c r="G76" s="1"/>
  <c r="F76" s="1"/>
  <c r="E76" s="1"/>
  <c r="D76" s="1"/>
  <c r="C76"/>
  <c r="P75"/>
  <c r="O75"/>
  <c r="N75"/>
  <c r="M75"/>
  <c r="H75"/>
  <c r="C75"/>
  <c r="P74"/>
  <c r="O74"/>
  <c r="N74"/>
  <c r="M74"/>
  <c r="H74"/>
  <c r="C74"/>
  <c r="P73"/>
  <c r="O73"/>
  <c r="N73"/>
  <c r="M73"/>
  <c r="L73"/>
  <c r="K73"/>
  <c r="J73"/>
  <c r="I73"/>
  <c r="H73"/>
  <c r="G73"/>
  <c r="F73"/>
  <c r="E73"/>
  <c r="D73"/>
  <c r="C73"/>
  <c r="P72"/>
  <c r="M97" l="1"/>
  <c r="M101"/>
  <c r="N105"/>
  <c r="M102"/>
  <c r="C96"/>
  <c r="M96" s="1"/>
  <c r="M100"/>
  <c r="M103"/>
  <c r="H96"/>
  <c r="O96"/>
  <c r="M98"/>
  <c r="F94"/>
  <c r="E94" s="1"/>
  <c r="P96"/>
  <c r="P91"/>
  <c r="N91"/>
  <c r="H91"/>
  <c r="C91"/>
  <c r="O72"/>
  <c r="N72"/>
  <c r="M72"/>
  <c r="L72"/>
  <c r="K72"/>
  <c r="J72"/>
  <c r="I72"/>
  <c r="H72" s="1"/>
  <c r="G72"/>
  <c r="F72"/>
  <c r="E72"/>
  <c r="D72" s="1"/>
  <c r="C72"/>
  <c r="P71"/>
  <c r="O71"/>
  <c r="N71"/>
  <c r="M71"/>
  <c r="H71"/>
  <c r="C71"/>
  <c r="P70"/>
  <c r="O70"/>
  <c r="N70"/>
  <c r="M70"/>
  <c r="H70"/>
  <c r="C70"/>
  <c r="P69"/>
  <c r="O69" s="1"/>
  <c r="N69"/>
  <c r="M69"/>
  <c r="L69"/>
  <c r="K69"/>
  <c r="J69"/>
  <c r="I69"/>
  <c r="H69"/>
  <c r="G69"/>
  <c r="F69"/>
  <c r="E69"/>
  <c r="D69"/>
  <c r="C69"/>
  <c r="P68"/>
  <c r="O68" s="1"/>
  <c r="N68"/>
  <c r="M68"/>
  <c r="L68" s="1"/>
  <c r="K68" s="1"/>
  <c r="J68" s="1"/>
  <c r="I68"/>
  <c r="H68"/>
  <c r="G68"/>
  <c r="F68" s="1"/>
  <c r="E68"/>
  <c r="D68" s="1"/>
  <c r="C68"/>
  <c r="P67"/>
  <c r="O67"/>
  <c r="N67"/>
  <c r="M67" s="1"/>
  <c r="H67"/>
  <c r="C67"/>
  <c r="P66" s="1"/>
  <c r="O66" s="1"/>
  <c r="N66"/>
  <c r="M66" s="1"/>
  <c r="L66"/>
  <c r="I66"/>
  <c r="M91" l="1"/>
  <c r="E90"/>
  <c r="H66"/>
  <c r="G66"/>
  <c r="F66"/>
  <c r="E66"/>
  <c r="D66"/>
  <c r="C66"/>
  <c r="P65"/>
  <c r="O65"/>
  <c r="N65"/>
  <c r="M65"/>
  <c r="H65"/>
  <c r="C65"/>
  <c r="P64"/>
  <c r="O64"/>
  <c r="N64"/>
  <c r="M64"/>
  <c r="H64"/>
  <c r="C64"/>
  <c r="P63"/>
  <c r="O63"/>
  <c r="N63"/>
  <c r="M63"/>
  <c r="H63"/>
  <c r="C63"/>
  <c r="P62"/>
  <c r="O62"/>
  <c r="N62"/>
  <c r="M62"/>
  <c r="L62"/>
  <c r="K62"/>
  <c r="J62"/>
  <c r="I62"/>
  <c r="H62"/>
  <c r="G62"/>
  <c r="F62"/>
  <c r="E62"/>
  <c r="D62"/>
  <c r="C62"/>
  <c r="P61"/>
  <c r="O61"/>
  <c r="N61"/>
  <c r="M61"/>
  <c r="H61"/>
  <c r="C61"/>
  <c r="P60" s="1"/>
  <c r="O60" s="1"/>
  <c r="N60"/>
  <c r="M60" s="1"/>
  <c r="I60" s="1"/>
  <c r="H60"/>
  <c r="G60" s="1"/>
  <c r="F60" s="1"/>
  <c r="E60" s="1"/>
  <c r="D60" s="1"/>
  <c r="C60"/>
  <c r="P59"/>
  <c r="O59"/>
  <c r="N59"/>
  <c r="M59"/>
  <c r="H59"/>
  <c r="C59"/>
  <c r="P58"/>
  <c r="O58"/>
  <c r="N58"/>
  <c r="M58"/>
  <c r="H58"/>
  <c r="C58"/>
  <c r="P57" s="1"/>
  <c r="O57"/>
  <c r="N57"/>
  <c r="M57"/>
  <c r="L57"/>
  <c r="K57"/>
  <c r="J57"/>
  <c r="I57"/>
  <c r="H57"/>
  <c r="G57"/>
  <c r="F57"/>
  <c r="E57"/>
  <c r="D57"/>
  <c r="C57"/>
  <c r="P56"/>
  <c r="O56" s="1"/>
  <c r="N56" s="1"/>
  <c r="M56" s="1"/>
  <c r="L56"/>
  <c r="K56"/>
  <c r="J56"/>
  <c r="I56"/>
  <c r="H56"/>
  <c r="G56"/>
  <c r="F56"/>
  <c r="E56"/>
  <c r="D56"/>
  <c r="C56" s="1"/>
  <c r="P55"/>
  <c r="O55"/>
  <c r="N55"/>
  <c r="M55"/>
  <c r="H55"/>
  <c r="C55"/>
  <c r="H54"/>
  <c r="C54"/>
  <c r="L53"/>
  <c r="L52" s="1"/>
  <c r="K53"/>
  <c r="K52" s="1"/>
  <c r="J53"/>
  <c r="I53"/>
  <c r="H53" s="1"/>
  <c r="G53"/>
  <c r="F53"/>
  <c r="E53"/>
  <c r="D53"/>
  <c r="C53" s="1"/>
  <c r="P51"/>
  <c r="O51"/>
  <c r="N51"/>
  <c r="I51"/>
  <c r="H51"/>
  <c r="M51" s="1"/>
  <c r="C51"/>
  <c r="P50"/>
  <c r="O50"/>
  <c r="N50"/>
  <c r="H50"/>
  <c r="C50"/>
  <c r="L49"/>
  <c r="K49"/>
  <c r="J49"/>
  <c r="I49"/>
  <c r="G49"/>
  <c r="F49"/>
  <c r="E49"/>
  <c r="D49"/>
  <c r="P48"/>
  <c r="O48"/>
  <c r="N48"/>
  <c r="H48"/>
  <c r="C48"/>
  <c r="P47"/>
  <c r="O47"/>
  <c r="N47"/>
  <c r="H47"/>
  <c r="C47"/>
  <c r="P46" s="1"/>
  <c r="L46"/>
  <c r="K46"/>
  <c r="J46"/>
  <c r="I46"/>
  <c r="G46"/>
  <c r="F46"/>
  <c r="E46"/>
  <c r="O46" s="1"/>
  <c r="D46"/>
  <c r="C46" l="1"/>
  <c r="N46"/>
  <c r="M48"/>
  <c r="C49"/>
  <c r="J52"/>
  <c r="N49"/>
  <c r="P49"/>
  <c r="O49"/>
  <c r="M50"/>
  <c r="M47"/>
  <c r="H46"/>
  <c r="M46" s="1"/>
  <c r="H49"/>
  <c r="M49" s="1"/>
  <c r="L45"/>
  <c r="K45"/>
  <c r="J45"/>
  <c r="P44"/>
  <c r="O44"/>
  <c r="N44"/>
  <c r="M44"/>
  <c r="H44"/>
  <c r="C44"/>
  <c r="P43"/>
  <c r="O43"/>
  <c r="N43"/>
  <c r="M43"/>
  <c r="H43"/>
  <c r="C43"/>
  <c r="P42" s="1"/>
  <c r="O42"/>
  <c r="N42"/>
  <c r="M42"/>
  <c r="L42"/>
  <c r="K42"/>
  <c r="J42"/>
  <c r="I42"/>
  <c r="H42"/>
  <c r="G42"/>
  <c r="F42"/>
  <c r="E42"/>
  <c r="D42"/>
  <c r="C42"/>
  <c r="P41"/>
  <c r="O41"/>
  <c r="N41"/>
  <c r="M41" s="1"/>
  <c r="L41"/>
  <c r="K41"/>
  <c r="J41"/>
  <c r="I41" s="1"/>
  <c r="H41"/>
  <c r="G41" s="1"/>
  <c r="F41"/>
  <c r="E41" s="1"/>
  <c r="D41" s="1"/>
  <c r="C41" s="1"/>
  <c r="H40"/>
  <c r="C40"/>
  <c r="H39"/>
  <c r="C39"/>
  <c r="H38"/>
  <c r="C38"/>
  <c r="P37"/>
  <c r="O37"/>
  <c r="N37"/>
  <c r="M37" s="1"/>
  <c r="I37"/>
  <c r="H37"/>
  <c r="D37"/>
  <c r="C37" s="1"/>
  <c r="P36"/>
  <c r="O36"/>
  <c r="N36"/>
  <c r="M36"/>
  <c r="H36"/>
  <c r="C36"/>
  <c r="P35"/>
  <c r="O35"/>
  <c r="N35"/>
  <c r="M35"/>
  <c r="L35"/>
  <c r="K35"/>
  <c r="J35"/>
  <c r="I35"/>
  <c r="H35"/>
  <c r="G35"/>
  <c r="F35"/>
  <c r="E35"/>
  <c r="D35"/>
  <c r="C35"/>
  <c r="P34"/>
  <c r="O34"/>
  <c r="N34"/>
  <c r="M34"/>
  <c r="H34"/>
  <c r="C34"/>
  <c r="P33"/>
  <c r="O33"/>
  <c r="N33"/>
  <c r="M33"/>
  <c r="H33"/>
  <c r="C33"/>
  <c r="P32"/>
  <c r="O32" s="1"/>
  <c r="N32"/>
  <c r="M32"/>
  <c r="L32"/>
  <c r="K32"/>
  <c r="J32"/>
  <c r="I32"/>
  <c r="H32"/>
  <c r="G32"/>
  <c r="F32"/>
  <c r="E32"/>
  <c r="D32"/>
  <c r="C32"/>
  <c r="P31" s="1"/>
  <c r="O31" s="1"/>
  <c r="N31" s="1"/>
  <c r="M31" s="1"/>
  <c r="L31"/>
  <c r="K31"/>
  <c r="J31"/>
  <c r="I31"/>
  <c r="H31"/>
  <c r="G31"/>
  <c r="F31"/>
  <c r="E31"/>
  <c r="D31"/>
  <c r="C31"/>
  <c r="P30"/>
  <c r="O30"/>
  <c r="N30"/>
  <c r="M30" s="1"/>
  <c r="L30" s="1"/>
  <c r="H30"/>
  <c r="C30"/>
  <c r="P29"/>
  <c r="O29"/>
  <c r="N29"/>
  <c r="M29" s="1"/>
  <c r="L29"/>
  <c r="H29"/>
  <c r="C29"/>
  <c r="P28"/>
  <c r="O28"/>
  <c r="N28"/>
  <c r="M28" s="1"/>
  <c r="L28"/>
  <c r="K28"/>
  <c r="J28"/>
  <c r="I28"/>
  <c r="H28"/>
  <c r="G28"/>
  <c r="F28"/>
  <c r="E28"/>
  <c r="D28"/>
  <c r="C28"/>
  <c r="P27"/>
  <c r="O27"/>
  <c r="N27"/>
  <c r="M27"/>
  <c r="L27"/>
  <c r="K27" s="1"/>
  <c r="J27"/>
  <c r="I27" s="1"/>
  <c r="H27"/>
  <c r="G27" s="1"/>
  <c r="F27" s="1"/>
  <c r="E27" s="1"/>
  <c r="D27"/>
  <c r="C27"/>
  <c r="N26"/>
  <c r="H26"/>
  <c r="C26"/>
  <c r="N25"/>
  <c r="H25"/>
  <c r="C25"/>
  <c r="N24"/>
  <c r="H24"/>
  <c r="C24"/>
  <c r="I52" l="1"/>
  <c r="N23"/>
  <c r="H23"/>
  <c r="C23"/>
  <c r="P22"/>
  <c r="O22"/>
  <c r="N22"/>
  <c r="M22" s="1"/>
  <c r="I22"/>
  <c r="H22"/>
  <c r="D22"/>
  <c r="H52" l="1"/>
  <c r="I45"/>
  <c r="C22"/>
  <c r="H21"/>
  <c r="C21"/>
  <c r="H20"/>
  <c r="C20"/>
  <c r="H19"/>
  <c r="C19"/>
  <c r="P18"/>
  <c r="O18"/>
  <c r="N18"/>
  <c r="M18" s="1"/>
  <c r="G52" l="1"/>
  <c r="H45"/>
  <c r="I18"/>
  <c r="H18"/>
  <c r="D18"/>
  <c r="C18"/>
  <c r="P17"/>
  <c r="O17"/>
  <c r="N17"/>
  <c r="M17"/>
  <c r="L17"/>
  <c r="K17"/>
  <c r="J17"/>
  <c r="I17"/>
  <c r="H17"/>
  <c r="G17"/>
  <c r="F17"/>
  <c r="E17"/>
  <c r="D17"/>
  <c r="F52" l="1"/>
  <c r="G45"/>
  <c r="C17"/>
  <c r="P16"/>
  <c r="O16"/>
  <c r="N16"/>
  <c r="M16" s="1"/>
  <c r="H16"/>
  <c r="C16"/>
  <c r="P15"/>
  <c r="O15"/>
  <c r="N15"/>
  <c r="M15"/>
  <c r="H15"/>
  <c r="C15"/>
  <c r="P14"/>
  <c r="O14"/>
  <c r="E52" l="1"/>
  <c r="F45"/>
  <c r="P52"/>
  <c r="N14"/>
  <c r="M14" s="1"/>
  <c r="H14"/>
  <c r="C14"/>
  <c r="P13"/>
  <c r="O13"/>
  <c r="N13"/>
  <c r="M13"/>
  <c r="H13"/>
  <c r="C13"/>
  <c r="P12"/>
  <c r="O12"/>
  <c r="N12"/>
  <c r="M12"/>
  <c r="H12"/>
  <c r="C12"/>
  <c r="P11"/>
  <c r="O11"/>
  <c r="N11"/>
  <c r="M11" s="1"/>
  <c r="D52" l="1"/>
  <c r="E45"/>
  <c r="O52"/>
  <c r="P45"/>
  <c r="I11"/>
  <c r="H11"/>
  <c r="D11"/>
  <c r="C11" s="1"/>
  <c r="P10"/>
  <c r="O10"/>
  <c r="C52" l="1"/>
  <c r="D45"/>
  <c r="D128" s="1"/>
  <c r="N52"/>
  <c r="E128"/>
  <c r="O45"/>
  <c r="N10"/>
  <c r="M10" s="1"/>
  <c r="H10"/>
  <c r="C10"/>
  <c r="P9"/>
  <c r="O9"/>
  <c r="C45" l="1"/>
  <c r="M45" s="1"/>
  <c r="M52"/>
  <c r="N45"/>
  <c r="N9"/>
  <c r="M9" l="1"/>
  <c r="L9"/>
  <c r="K9"/>
  <c r="J9"/>
  <c r="I9"/>
  <c r="H9"/>
  <c r="G9"/>
  <c r="F9"/>
  <c r="E9"/>
  <c r="D9" l="1"/>
  <c r="C9"/>
  <c r="P8"/>
  <c r="O8"/>
  <c r="N8"/>
  <c r="M8" s="1"/>
  <c r="L8" l="1"/>
  <c r="K8"/>
  <c r="J8" s="1"/>
  <c r="I8" s="1"/>
  <c r="H8"/>
  <c r="G8"/>
  <c r="F8"/>
  <c r="E8"/>
  <c r="D8"/>
  <c r="C8"/>
  <c r="E7"/>
  <c r="D7" l="1"/>
  <c r="P343" i="1" l="1"/>
  <c r="O343"/>
  <c r="N343"/>
  <c r="H343" l="1"/>
  <c r="C343"/>
  <c r="H342"/>
  <c r="C342"/>
  <c r="P341"/>
  <c r="O341"/>
  <c r="N341"/>
  <c r="H341"/>
  <c r="M341" s="1"/>
  <c r="C341"/>
  <c r="P340"/>
  <c r="O340"/>
  <c r="N340"/>
  <c r="H340"/>
  <c r="C340"/>
  <c r="P339"/>
  <c r="O339"/>
  <c r="N339"/>
  <c r="H339"/>
  <c r="M339" s="1"/>
  <c r="C339"/>
  <c r="P338"/>
  <c r="O338"/>
  <c r="N338"/>
  <c r="H338"/>
  <c r="C338"/>
  <c r="P337"/>
  <c r="O337"/>
  <c r="N337"/>
  <c r="H337"/>
  <c r="C337"/>
  <c r="L336"/>
  <c r="K336"/>
  <c r="J336"/>
  <c r="M338" l="1"/>
  <c r="M337"/>
  <c r="M340"/>
  <c r="M343"/>
  <c r="I336"/>
  <c r="H336" l="1"/>
  <c r="G336"/>
  <c r="F336"/>
  <c r="P336" s="1"/>
  <c r="E336" l="1"/>
  <c r="O336" s="1"/>
  <c r="D336"/>
  <c r="N336" s="1"/>
  <c r="P335"/>
  <c r="O335"/>
  <c r="N335"/>
  <c r="H335"/>
  <c r="C335"/>
  <c r="P334"/>
  <c r="O334"/>
  <c r="N334"/>
  <c r="H334"/>
  <c r="C334"/>
  <c r="L333"/>
  <c r="K333"/>
  <c r="J333"/>
  <c r="I333"/>
  <c r="G333"/>
  <c r="F333"/>
  <c r="E333"/>
  <c r="D333"/>
  <c r="M335" l="1"/>
  <c r="P333"/>
  <c r="H333"/>
  <c r="O333"/>
  <c r="N333" s="1"/>
  <c r="M334"/>
  <c r="C336"/>
  <c r="M336" s="1"/>
  <c r="C333"/>
  <c r="M333" s="1"/>
  <c r="P332"/>
  <c r="O332"/>
  <c r="N332"/>
  <c r="H332"/>
  <c r="C332"/>
  <c r="P331"/>
  <c r="O331"/>
  <c r="N331"/>
  <c r="H331"/>
  <c r="C331"/>
  <c r="M331" s="1"/>
  <c r="P330"/>
  <c r="O330"/>
  <c r="N330"/>
  <c r="H330"/>
  <c r="C330"/>
  <c r="M332" l="1"/>
  <c r="M330"/>
  <c r="L329"/>
  <c r="K329"/>
  <c r="J329"/>
  <c r="I329"/>
  <c r="G329"/>
  <c r="F329"/>
  <c r="E329"/>
  <c r="D329"/>
  <c r="C329" s="1"/>
  <c r="N329" l="1"/>
  <c r="P329"/>
  <c r="H329"/>
  <c r="O329"/>
  <c r="M329"/>
  <c r="L328"/>
  <c r="K328"/>
  <c r="J328"/>
  <c r="I328"/>
  <c r="N328" s="1"/>
  <c r="H328"/>
  <c r="G328"/>
  <c r="F328"/>
  <c r="E328"/>
  <c r="D328"/>
  <c r="P327"/>
  <c r="O327"/>
  <c r="N327"/>
  <c r="H327"/>
  <c r="C327"/>
  <c r="P326"/>
  <c r="O326"/>
  <c r="N326"/>
  <c r="H326"/>
  <c r="C326"/>
  <c r="L325"/>
  <c r="K325"/>
  <c r="J325"/>
  <c r="I325"/>
  <c r="G325"/>
  <c r="F325"/>
  <c r="E325"/>
  <c r="D325"/>
  <c r="P324"/>
  <c r="O324"/>
  <c r="N324"/>
  <c r="H324"/>
  <c r="C324"/>
  <c r="P323"/>
  <c r="O323"/>
  <c r="N323"/>
  <c r="H323"/>
  <c r="C323"/>
  <c r="P322"/>
  <c r="O322"/>
  <c r="N322"/>
  <c r="H322"/>
  <c r="C322"/>
  <c r="L321"/>
  <c r="K321"/>
  <c r="J321"/>
  <c r="I321"/>
  <c r="G321"/>
  <c r="F321"/>
  <c r="E321"/>
  <c r="D321"/>
  <c r="P320"/>
  <c r="O320"/>
  <c r="N320"/>
  <c r="M320" s="1"/>
  <c r="H320"/>
  <c r="C320"/>
  <c r="P319"/>
  <c r="O319"/>
  <c r="P325" l="1"/>
  <c r="C328"/>
  <c r="M328" s="1"/>
  <c r="C321"/>
  <c r="O325"/>
  <c r="H325"/>
  <c r="O328"/>
  <c r="P328"/>
  <c r="N325"/>
  <c r="M326"/>
  <c r="H321"/>
  <c r="M321" s="1"/>
  <c r="P321"/>
  <c r="O321" s="1"/>
  <c r="N321" s="1"/>
  <c r="M324"/>
  <c r="M323"/>
  <c r="M327"/>
  <c r="C325"/>
  <c r="M325" s="1"/>
  <c r="M322"/>
  <c r="N319"/>
  <c r="H319" l="1"/>
  <c r="C319"/>
  <c r="P318"/>
  <c r="O318"/>
  <c r="N318"/>
  <c r="H318"/>
  <c r="C318"/>
  <c r="M318" l="1"/>
  <c r="M319"/>
  <c r="L317"/>
  <c r="K317"/>
  <c r="J317"/>
  <c r="I317"/>
  <c r="G317"/>
  <c r="F317"/>
  <c r="E317"/>
  <c r="D317"/>
  <c r="P316"/>
  <c r="O316"/>
  <c r="N316"/>
  <c r="H316"/>
  <c r="C316"/>
  <c r="L315"/>
  <c r="K315"/>
  <c r="J315"/>
  <c r="J314" s="1"/>
  <c r="I315"/>
  <c r="H315" s="1"/>
  <c r="G315"/>
  <c r="F315"/>
  <c r="F314" s="1"/>
  <c r="F313" s="1"/>
  <c r="E315"/>
  <c r="E314" s="1"/>
  <c r="E313" s="1"/>
  <c r="D315"/>
  <c r="P312"/>
  <c r="O312"/>
  <c r="N312"/>
  <c r="H312"/>
  <c r="C312"/>
  <c r="P311"/>
  <c r="O311"/>
  <c r="N311"/>
  <c r="H311"/>
  <c r="C311"/>
  <c r="L310"/>
  <c r="K310"/>
  <c r="P310" s="1"/>
  <c r="J310"/>
  <c r="I310"/>
  <c r="G310"/>
  <c r="F310"/>
  <c r="E310"/>
  <c r="O310" s="1"/>
  <c r="D310"/>
  <c r="P309"/>
  <c r="O309"/>
  <c r="N309"/>
  <c r="H309"/>
  <c r="C309"/>
  <c r="P308"/>
  <c r="O308"/>
  <c r="N308"/>
  <c r="H308"/>
  <c r="C308"/>
  <c r="P307"/>
  <c r="O307"/>
  <c r="N307"/>
  <c r="H307"/>
  <c r="C307"/>
  <c r="P306"/>
  <c r="O306"/>
  <c r="N306"/>
  <c r="M306" s="1"/>
  <c r="I306"/>
  <c r="H306"/>
  <c r="C306"/>
  <c r="L305"/>
  <c r="K305"/>
  <c r="J305"/>
  <c r="I305"/>
  <c r="G305"/>
  <c r="F305"/>
  <c r="P305" s="1"/>
  <c r="E305"/>
  <c r="D305"/>
  <c r="N305" s="1"/>
  <c r="P304"/>
  <c r="O304"/>
  <c r="N304"/>
  <c r="H304"/>
  <c r="M304" s="1"/>
  <c r="C304"/>
  <c r="P303"/>
  <c r="O303"/>
  <c r="N303"/>
  <c r="H303"/>
  <c r="M303" s="1"/>
  <c r="C303"/>
  <c r="P302"/>
  <c r="O302"/>
  <c r="N302"/>
  <c r="H302"/>
  <c r="C302"/>
  <c r="M302" s="1"/>
  <c r="P301"/>
  <c r="O301"/>
  <c r="N301"/>
  <c r="H301"/>
  <c r="C301"/>
  <c r="P300"/>
  <c r="O300"/>
  <c r="N300"/>
  <c r="M300"/>
  <c r="H300"/>
  <c r="C300"/>
  <c r="P299"/>
  <c r="O299"/>
  <c r="N299"/>
  <c r="H299"/>
  <c r="C299"/>
  <c r="P298"/>
  <c r="O298"/>
  <c r="N298"/>
  <c r="H298"/>
  <c r="M298" s="1"/>
  <c r="C298"/>
  <c r="P297"/>
  <c r="O297"/>
  <c r="N297"/>
  <c r="H297"/>
  <c r="M297" s="1"/>
  <c r="C297"/>
  <c r="P296"/>
  <c r="O296"/>
  <c r="N296"/>
  <c r="H296"/>
  <c r="M296" s="1"/>
  <c r="C296"/>
  <c r="P295"/>
  <c r="O295"/>
  <c r="N295"/>
  <c r="H295"/>
  <c r="M295" s="1"/>
  <c r="C295"/>
  <c r="L294"/>
  <c r="K294"/>
  <c r="J294"/>
  <c r="I294"/>
  <c r="G294"/>
  <c r="F294"/>
  <c r="P294" s="1"/>
  <c r="E294"/>
  <c r="D294"/>
  <c r="P293"/>
  <c r="O293"/>
  <c r="N293"/>
  <c r="H293"/>
  <c r="C293"/>
  <c r="P292"/>
  <c r="O292"/>
  <c r="N292"/>
  <c r="H292"/>
  <c r="C292"/>
  <c r="P291"/>
  <c r="O291"/>
  <c r="N291"/>
  <c r="H291"/>
  <c r="C291"/>
  <c r="P290"/>
  <c r="O290"/>
  <c r="N290"/>
  <c r="M290" s="1"/>
  <c r="H290"/>
  <c r="C290"/>
  <c r="P289"/>
  <c r="O289"/>
  <c r="N289"/>
  <c r="C294" l="1"/>
  <c r="H294"/>
  <c r="M294" s="1"/>
  <c r="N294"/>
  <c r="M299"/>
  <c r="G314"/>
  <c r="G313" s="1"/>
  <c r="P315"/>
  <c r="M301"/>
  <c r="C317"/>
  <c r="O294"/>
  <c r="H305"/>
  <c r="C310"/>
  <c r="H310"/>
  <c r="M312"/>
  <c r="L314"/>
  <c r="O317"/>
  <c r="N317"/>
  <c r="P317"/>
  <c r="C315"/>
  <c r="M315" s="1"/>
  <c r="O315"/>
  <c r="N315" s="1"/>
  <c r="I314"/>
  <c r="J313"/>
  <c r="O313" s="1"/>
  <c r="O305"/>
  <c r="M309"/>
  <c r="M291"/>
  <c r="M310"/>
  <c r="M293"/>
  <c r="M292"/>
  <c r="M307"/>
  <c r="N310"/>
  <c r="K314"/>
  <c r="O314"/>
  <c r="M316"/>
  <c r="H317"/>
  <c r="M317" s="1"/>
  <c r="C305"/>
  <c r="M305" s="1"/>
  <c r="D314"/>
  <c r="M308"/>
  <c r="M311"/>
  <c r="H289"/>
  <c r="M289" s="1"/>
  <c r="C289"/>
  <c r="P288"/>
  <c r="O288"/>
  <c r="N288"/>
  <c r="H288"/>
  <c r="C288"/>
  <c r="L287"/>
  <c r="K287"/>
  <c r="J287"/>
  <c r="N314" l="1"/>
  <c r="I313"/>
  <c r="M288"/>
  <c r="P314"/>
  <c r="K313"/>
  <c r="P313" s="1"/>
  <c r="C314"/>
  <c r="D313"/>
  <c r="H314"/>
  <c r="I287"/>
  <c r="G287"/>
  <c r="F287"/>
  <c r="P287" s="1"/>
  <c r="E287"/>
  <c r="O287" s="1"/>
  <c r="D287"/>
  <c r="P286"/>
  <c r="O286"/>
  <c r="N286"/>
  <c r="H286"/>
  <c r="C286"/>
  <c r="N285"/>
  <c r="H285"/>
  <c r="C285"/>
  <c r="P284"/>
  <c r="O284"/>
  <c r="N284"/>
  <c r="H284"/>
  <c r="C284"/>
  <c r="P283"/>
  <c r="O283"/>
  <c r="N283"/>
  <c r="H283"/>
  <c r="C283"/>
  <c r="P282"/>
  <c r="O282"/>
  <c r="N282"/>
  <c r="H282"/>
  <c r="C282"/>
  <c r="P281"/>
  <c r="O281"/>
  <c r="N281"/>
  <c r="H281"/>
  <c r="C281"/>
  <c r="L280"/>
  <c r="L279" s="1"/>
  <c r="K280"/>
  <c r="J280"/>
  <c r="I280"/>
  <c r="I279" s="1"/>
  <c r="G280"/>
  <c r="G279" s="1"/>
  <c r="F280"/>
  <c r="E280"/>
  <c r="E279" s="1"/>
  <c r="D280"/>
  <c r="N280" s="1"/>
  <c r="P278"/>
  <c r="O278"/>
  <c r="N278"/>
  <c r="H278"/>
  <c r="C278"/>
  <c r="P277"/>
  <c r="O277"/>
  <c r="N277"/>
  <c r="H277"/>
  <c r="C277"/>
  <c r="P276"/>
  <c r="O276"/>
  <c r="N276"/>
  <c r="H276"/>
  <c r="C276"/>
  <c r="P275"/>
  <c r="O275"/>
  <c r="N275"/>
  <c r="M275" s="1"/>
  <c r="H275"/>
  <c r="C275"/>
  <c r="P274"/>
  <c r="O274"/>
  <c r="N274"/>
  <c r="H274"/>
  <c r="C274"/>
  <c r="P273"/>
  <c r="O273"/>
  <c r="N273"/>
  <c r="H273"/>
  <c r="C273"/>
  <c r="P272"/>
  <c r="O272"/>
  <c r="N272"/>
  <c r="H272"/>
  <c r="C272"/>
  <c r="L271"/>
  <c r="K271"/>
  <c r="P271" s="1"/>
  <c r="J271"/>
  <c r="O271" s="1"/>
  <c r="I271"/>
  <c r="G271"/>
  <c r="F271"/>
  <c r="E271"/>
  <c r="D271"/>
  <c r="C271"/>
  <c r="H270"/>
  <c r="C270"/>
  <c r="P269"/>
  <c r="O269"/>
  <c r="N269"/>
  <c r="H269"/>
  <c r="C269"/>
  <c r="P268"/>
  <c r="O268"/>
  <c r="N268"/>
  <c r="H268"/>
  <c r="C268"/>
  <c r="P267"/>
  <c r="O267"/>
  <c r="N267"/>
  <c r="H267"/>
  <c r="C267"/>
  <c r="L266"/>
  <c r="K266"/>
  <c r="J266"/>
  <c r="I266"/>
  <c r="G266"/>
  <c r="F266"/>
  <c r="P266" s="1"/>
  <c r="E266"/>
  <c r="D266"/>
  <c r="H271" l="1"/>
  <c r="M271" s="1"/>
  <c r="N271"/>
  <c r="C287"/>
  <c r="C280"/>
  <c r="M281"/>
  <c r="N287"/>
  <c r="F279"/>
  <c r="O280"/>
  <c r="J279"/>
  <c r="O279" s="1"/>
  <c r="P280"/>
  <c r="O266"/>
  <c r="M269"/>
  <c r="H266"/>
  <c r="N266"/>
  <c r="C313"/>
  <c r="N313"/>
  <c r="M267"/>
  <c r="M273"/>
  <c r="M277"/>
  <c r="K279"/>
  <c r="M283"/>
  <c r="M314"/>
  <c r="H313"/>
  <c r="M313" s="1"/>
  <c r="L313" s="1"/>
  <c r="M272"/>
  <c r="M276"/>
  <c r="H280"/>
  <c r="M282"/>
  <c r="M268"/>
  <c r="M274"/>
  <c r="M278"/>
  <c r="D279"/>
  <c r="C279" s="1"/>
  <c r="M284"/>
  <c r="M286"/>
  <c r="H287"/>
  <c r="M287" s="1"/>
  <c r="C266"/>
  <c r="P265"/>
  <c r="O265"/>
  <c r="N265"/>
  <c r="H265"/>
  <c r="C265"/>
  <c r="L264"/>
  <c r="K264"/>
  <c r="J264"/>
  <c r="I264"/>
  <c r="G264"/>
  <c r="F264"/>
  <c r="E264"/>
  <c r="D264"/>
  <c r="P263"/>
  <c r="O263"/>
  <c r="N263"/>
  <c r="H263"/>
  <c r="C263"/>
  <c r="L262"/>
  <c r="K262"/>
  <c r="J262"/>
  <c r="I262"/>
  <c r="G262"/>
  <c r="F262"/>
  <c r="E262"/>
  <c r="D262"/>
  <c r="P260"/>
  <c r="O260"/>
  <c r="N260"/>
  <c r="H260"/>
  <c r="C260"/>
  <c r="P259"/>
  <c r="O259"/>
  <c r="N259"/>
  <c r="H259"/>
  <c r="C259"/>
  <c r="L258"/>
  <c r="K258"/>
  <c r="J258"/>
  <c r="I258"/>
  <c r="G258"/>
  <c r="F258"/>
  <c r="E258"/>
  <c r="D258"/>
  <c r="N257"/>
  <c r="P262" l="1"/>
  <c r="P279"/>
  <c r="M266"/>
  <c r="P258"/>
  <c r="H258"/>
  <c r="O258"/>
  <c r="C258"/>
  <c r="N258"/>
  <c r="O262"/>
  <c r="C262"/>
  <c r="H262"/>
  <c r="N262"/>
  <c r="C264"/>
  <c r="O264"/>
  <c r="P264"/>
  <c r="H264"/>
  <c r="M264" s="1"/>
  <c r="N264"/>
  <c r="M265"/>
  <c r="M259"/>
  <c r="M263"/>
  <c r="N279"/>
  <c r="H279"/>
  <c r="M279" s="1"/>
  <c r="M280"/>
  <c r="M260"/>
  <c r="H257"/>
  <c r="C257"/>
  <c r="P256"/>
  <c r="O256"/>
  <c r="N256"/>
  <c r="H256"/>
  <c r="C256"/>
  <c r="M257" l="1"/>
  <c r="M258"/>
  <c r="M256"/>
  <c r="M262"/>
  <c r="L255"/>
  <c r="K255"/>
  <c r="J255"/>
  <c r="I255"/>
  <c r="G255"/>
  <c r="F255"/>
  <c r="E255"/>
  <c r="D255"/>
  <c r="H254"/>
  <c r="C254"/>
  <c r="C255" l="1"/>
  <c r="N255"/>
  <c r="P255"/>
  <c r="O255"/>
  <c r="H255"/>
  <c r="M255" s="1"/>
  <c r="H253"/>
  <c r="C253"/>
  <c r="N252"/>
  <c r="H252"/>
  <c r="C252"/>
  <c r="P251"/>
  <c r="O251"/>
  <c r="N251"/>
  <c r="H251"/>
  <c r="C251"/>
  <c r="N250"/>
  <c r="M251" l="1"/>
  <c r="M252"/>
  <c r="H250"/>
  <c r="C250"/>
  <c r="P249"/>
  <c r="O249"/>
  <c r="N249"/>
  <c r="H249"/>
  <c r="C249"/>
  <c r="P248"/>
  <c r="O248"/>
  <c r="N248"/>
  <c r="H248"/>
  <c r="C248"/>
  <c r="P247"/>
  <c r="O247"/>
  <c r="N247"/>
  <c r="H247"/>
  <c r="C247"/>
  <c r="P246"/>
  <c r="O246"/>
  <c r="N246"/>
  <c r="H246"/>
  <c r="C246"/>
  <c r="P245"/>
  <c r="O245"/>
  <c r="N245"/>
  <c r="H245"/>
  <c r="C245"/>
  <c r="P244"/>
  <c r="O244"/>
  <c r="N244"/>
  <c r="H244"/>
  <c r="C244"/>
  <c r="P243"/>
  <c r="O243"/>
  <c r="N243"/>
  <c r="H243"/>
  <c r="C243"/>
  <c r="P242"/>
  <c r="O242"/>
  <c r="N242"/>
  <c r="H242"/>
  <c r="C242"/>
  <c r="P241"/>
  <c r="O241"/>
  <c r="N241"/>
  <c r="H241"/>
  <c r="C241"/>
  <c r="H240"/>
  <c r="C240"/>
  <c r="P239"/>
  <c r="O239"/>
  <c r="N239"/>
  <c r="H239"/>
  <c r="C239"/>
  <c r="P238"/>
  <c r="O238"/>
  <c r="N238"/>
  <c r="H238"/>
  <c r="C238"/>
  <c r="L237"/>
  <c r="K237"/>
  <c r="J237"/>
  <c r="M244" l="1"/>
  <c r="M238"/>
  <c r="M241"/>
  <c r="M245"/>
  <c r="M249"/>
  <c r="M250"/>
  <c r="M248"/>
  <c r="M239"/>
  <c r="M242"/>
  <c r="M246"/>
  <c r="M243"/>
  <c r="M247"/>
  <c r="I237"/>
  <c r="G237"/>
  <c r="F237"/>
  <c r="P237" s="1"/>
  <c r="H237" l="1"/>
  <c r="E237"/>
  <c r="O237" s="1"/>
  <c r="D237"/>
  <c r="N237" s="1"/>
  <c r="L236"/>
  <c r="K236"/>
  <c r="J236"/>
  <c r="I236"/>
  <c r="H236"/>
  <c r="G236"/>
  <c r="F236"/>
  <c r="P235"/>
  <c r="O235"/>
  <c r="N235"/>
  <c r="M235" s="1"/>
  <c r="H235"/>
  <c r="C235"/>
  <c r="P234"/>
  <c r="O234"/>
  <c r="N234"/>
  <c r="D236" l="1"/>
  <c r="P236"/>
  <c r="N236"/>
  <c r="E236"/>
  <c r="O236" s="1"/>
  <c r="C237"/>
  <c r="M237" s="1"/>
  <c r="H234"/>
  <c r="M234" s="1"/>
  <c r="C234"/>
  <c r="P233"/>
  <c r="O233"/>
  <c r="N233"/>
  <c r="H233"/>
  <c r="C233"/>
  <c r="L232"/>
  <c r="K232"/>
  <c r="J232"/>
  <c r="O232" s="1"/>
  <c r="I232"/>
  <c r="G232"/>
  <c r="F232"/>
  <c r="E232"/>
  <c r="D232"/>
  <c r="P231"/>
  <c r="O231"/>
  <c r="N231"/>
  <c r="H231"/>
  <c r="P232" l="1"/>
  <c r="H232"/>
  <c r="C236"/>
  <c r="M236" s="1"/>
  <c r="N232"/>
  <c r="M233"/>
  <c r="C232"/>
  <c r="M232" s="1"/>
  <c r="D231"/>
  <c r="C231"/>
  <c r="M231" s="1"/>
  <c r="P230"/>
  <c r="O230"/>
  <c r="N230"/>
  <c r="H230"/>
  <c r="C230"/>
  <c r="L229"/>
  <c r="K229"/>
  <c r="J229"/>
  <c r="I229"/>
  <c r="G229"/>
  <c r="F229"/>
  <c r="E229"/>
  <c r="D229"/>
  <c r="P228"/>
  <c r="O228"/>
  <c r="N228"/>
  <c r="H228"/>
  <c r="C228"/>
  <c r="N227"/>
  <c r="H227"/>
  <c r="C227"/>
  <c r="N226"/>
  <c r="H226"/>
  <c r="C226"/>
  <c r="P225"/>
  <c r="O225"/>
  <c r="N225"/>
  <c r="H225"/>
  <c r="C225"/>
  <c r="P224"/>
  <c r="O224"/>
  <c r="N224"/>
  <c r="H224"/>
  <c r="C224"/>
  <c r="P223"/>
  <c r="O223"/>
  <c r="N223"/>
  <c r="H223"/>
  <c r="C223"/>
  <c r="P222"/>
  <c r="O222"/>
  <c r="N222"/>
  <c r="H222"/>
  <c r="C222"/>
  <c r="P221"/>
  <c r="O221"/>
  <c r="N221"/>
  <c r="H221"/>
  <c r="C221"/>
  <c r="H220"/>
  <c r="C220"/>
  <c r="L219"/>
  <c r="L218" s="1"/>
  <c r="K219"/>
  <c r="K218" s="1"/>
  <c r="J219"/>
  <c r="I219"/>
  <c r="G219"/>
  <c r="G218" s="1"/>
  <c r="F219"/>
  <c r="F218" s="1"/>
  <c r="E219"/>
  <c r="O219" s="1"/>
  <c r="D219"/>
  <c r="P217"/>
  <c r="O217"/>
  <c r="N217"/>
  <c r="H217"/>
  <c r="C217"/>
  <c r="P216"/>
  <c r="O216"/>
  <c r="N216"/>
  <c r="M216" s="1"/>
  <c r="H216"/>
  <c r="C216"/>
  <c r="P215"/>
  <c r="O215"/>
  <c r="N215"/>
  <c r="H215"/>
  <c r="C215"/>
  <c r="P214"/>
  <c r="O214"/>
  <c r="N214"/>
  <c r="H214"/>
  <c r="C214"/>
  <c r="P213"/>
  <c r="O213"/>
  <c r="N213"/>
  <c r="H213"/>
  <c r="C213"/>
  <c r="P212"/>
  <c r="O212"/>
  <c r="N212"/>
  <c r="M212" s="1"/>
  <c r="H212"/>
  <c r="C212"/>
  <c r="M215" l="1"/>
  <c r="J218"/>
  <c r="I218"/>
  <c r="P229"/>
  <c r="M221"/>
  <c r="O229"/>
  <c r="C229"/>
  <c r="M229" s="1"/>
  <c r="H229"/>
  <c r="P219"/>
  <c r="M225"/>
  <c r="C219"/>
  <c r="M224"/>
  <c r="M228"/>
  <c r="P218"/>
  <c r="M214"/>
  <c r="M213"/>
  <c r="M217"/>
  <c r="D218"/>
  <c r="N219"/>
  <c r="M222"/>
  <c r="N229"/>
  <c r="H219"/>
  <c r="E218"/>
  <c r="O218" s="1"/>
  <c r="M223"/>
  <c r="M230"/>
  <c r="L211"/>
  <c r="K211"/>
  <c r="J211"/>
  <c r="I211"/>
  <c r="C218" l="1"/>
  <c r="M219"/>
  <c r="H218"/>
  <c r="N218"/>
  <c r="H211"/>
  <c r="G211"/>
  <c r="F211"/>
  <c r="P211" s="1"/>
  <c r="O211" s="1"/>
  <c r="N211" s="1"/>
  <c r="E211"/>
  <c r="D211"/>
  <c r="P210"/>
  <c r="O210"/>
  <c r="N210"/>
  <c r="C210"/>
  <c r="L209"/>
  <c r="K209"/>
  <c r="J209"/>
  <c r="I209"/>
  <c r="G209"/>
  <c r="F209"/>
  <c r="E209"/>
  <c r="O209" s="1"/>
  <c r="D209"/>
  <c r="P208"/>
  <c r="O208"/>
  <c r="N208"/>
  <c r="H208"/>
  <c r="C208"/>
  <c r="P207"/>
  <c r="O207"/>
  <c r="N207"/>
  <c r="H207"/>
  <c r="C207"/>
  <c r="P206"/>
  <c r="O206"/>
  <c r="N206"/>
  <c r="H206"/>
  <c r="C206"/>
  <c r="P205"/>
  <c r="O205"/>
  <c r="N205"/>
  <c r="H205"/>
  <c r="C205"/>
  <c r="P204"/>
  <c r="O204"/>
  <c r="N204"/>
  <c r="H204"/>
  <c r="C204"/>
  <c r="H209" l="1"/>
  <c r="C211"/>
  <c r="M211" s="1"/>
  <c r="P209"/>
  <c r="N209"/>
  <c r="M210"/>
  <c r="M204"/>
  <c r="M208"/>
  <c r="M207"/>
  <c r="M218"/>
  <c r="M205"/>
  <c r="C209"/>
  <c r="M209" s="1"/>
  <c r="M206"/>
  <c r="P203"/>
  <c r="O203"/>
  <c r="I203"/>
  <c r="H203" l="1"/>
  <c r="D203"/>
  <c r="N203" s="1"/>
  <c r="P202"/>
  <c r="O202"/>
  <c r="N202"/>
  <c r="H202"/>
  <c r="C202"/>
  <c r="P201"/>
  <c r="O201"/>
  <c r="N201"/>
  <c r="M201" s="1"/>
  <c r="H201"/>
  <c r="C201"/>
  <c r="P200"/>
  <c r="O200"/>
  <c r="N200"/>
  <c r="H200"/>
  <c r="C200"/>
  <c r="P199"/>
  <c r="O199"/>
  <c r="N199"/>
  <c r="H199"/>
  <c r="C199"/>
  <c r="P198"/>
  <c r="N198"/>
  <c r="J198"/>
  <c r="H198" s="1"/>
  <c r="E198"/>
  <c r="C198" s="1"/>
  <c r="O197"/>
  <c r="H197"/>
  <c r="C197"/>
  <c r="P196"/>
  <c r="O196"/>
  <c r="N196"/>
  <c r="H196"/>
  <c r="C196"/>
  <c r="P195"/>
  <c r="O195"/>
  <c r="N195"/>
  <c r="H195"/>
  <c r="C195"/>
  <c r="P194"/>
  <c r="O194"/>
  <c r="N194"/>
  <c r="M194" s="1"/>
  <c r="H194"/>
  <c r="C194"/>
  <c r="H193"/>
  <c r="C193"/>
  <c r="P192"/>
  <c r="O192"/>
  <c r="N192"/>
  <c r="H192"/>
  <c r="C192"/>
  <c r="P191"/>
  <c r="O191"/>
  <c r="N191"/>
  <c r="M202" l="1"/>
  <c r="M192"/>
  <c r="M195"/>
  <c r="O198"/>
  <c r="M199"/>
  <c r="M198"/>
  <c r="M203"/>
  <c r="C203"/>
  <c r="M196"/>
  <c r="M200"/>
  <c r="H191"/>
  <c r="M191" s="1"/>
  <c r="C191"/>
  <c r="P190"/>
  <c r="N190" l="1"/>
  <c r="J190"/>
  <c r="O190" s="1"/>
  <c r="E190"/>
  <c r="C190" s="1"/>
  <c r="H190" l="1"/>
  <c r="M190" s="1"/>
  <c r="L189" l="1"/>
  <c r="K189"/>
  <c r="G189"/>
  <c r="F189"/>
  <c r="E189"/>
  <c r="D189" s="1"/>
  <c r="P188"/>
  <c r="O188"/>
  <c r="N188"/>
  <c r="C189" l="1"/>
  <c r="J189"/>
  <c r="P189"/>
  <c r="H188"/>
  <c r="M188" s="1"/>
  <c r="C188"/>
  <c r="P187"/>
  <c r="O187"/>
  <c r="N187"/>
  <c r="H187"/>
  <c r="C187"/>
  <c r="L186"/>
  <c r="K186"/>
  <c r="M187" l="1"/>
  <c r="I189"/>
  <c r="O189"/>
  <c r="P186"/>
  <c r="O186" s="1"/>
  <c r="J186"/>
  <c r="I186"/>
  <c r="H186" s="1"/>
  <c r="D186"/>
  <c r="C186" s="1"/>
  <c r="P185"/>
  <c r="O185"/>
  <c r="N185"/>
  <c r="H185"/>
  <c r="C185"/>
  <c r="P184"/>
  <c r="O184"/>
  <c r="I184"/>
  <c r="H184" s="1"/>
  <c r="D184"/>
  <c r="C184" s="1"/>
  <c r="L183"/>
  <c r="K183"/>
  <c r="J183"/>
  <c r="M185" l="1"/>
  <c r="N184"/>
  <c r="N189"/>
  <c r="H189"/>
  <c r="M184"/>
  <c r="N186"/>
  <c r="M186" s="1"/>
  <c r="I183"/>
  <c r="H183" s="1"/>
  <c r="G183"/>
  <c r="F183"/>
  <c r="P183" s="1"/>
  <c r="E183"/>
  <c r="D183"/>
  <c r="P182"/>
  <c r="O182"/>
  <c r="N182"/>
  <c r="M182" s="1"/>
  <c r="H182"/>
  <c r="C182"/>
  <c r="P181"/>
  <c r="O181"/>
  <c r="N181"/>
  <c r="H181"/>
  <c r="C181"/>
  <c r="L180"/>
  <c r="K180"/>
  <c r="J180"/>
  <c r="I180"/>
  <c r="G180"/>
  <c r="F180"/>
  <c r="D180"/>
  <c r="C180"/>
  <c r="P179"/>
  <c r="O179"/>
  <c r="N179"/>
  <c r="H179"/>
  <c r="C179"/>
  <c r="L178"/>
  <c r="K178"/>
  <c r="J178"/>
  <c r="I178"/>
  <c r="H178" s="1"/>
  <c r="G178"/>
  <c r="F178"/>
  <c r="E178"/>
  <c r="D178"/>
  <c r="C178" s="1"/>
  <c r="P177"/>
  <c r="O177"/>
  <c r="N177"/>
  <c r="H177"/>
  <c r="C177"/>
  <c r="P176"/>
  <c r="O176"/>
  <c r="N176"/>
  <c r="M176" s="1"/>
  <c r="H176"/>
  <c r="C176"/>
  <c r="P175"/>
  <c r="O175"/>
  <c r="N175"/>
  <c r="H175"/>
  <c r="C175"/>
  <c r="P174"/>
  <c r="O174"/>
  <c r="N174"/>
  <c r="H174"/>
  <c r="C174"/>
  <c r="P173"/>
  <c r="O173"/>
  <c r="N173"/>
  <c r="H173"/>
  <c r="C173"/>
  <c r="L172"/>
  <c r="K172"/>
  <c r="J172"/>
  <c r="I172"/>
  <c r="G172"/>
  <c r="F172"/>
  <c r="E172"/>
  <c r="D172"/>
  <c r="P171"/>
  <c r="O171"/>
  <c r="N171"/>
  <c r="M171" s="1"/>
  <c r="H171"/>
  <c r="C171"/>
  <c r="P170"/>
  <c r="O170"/>
  <c r="N170"/>
  <c r="H170"/>
  <c r="C170"/>
  <c r="P169"/>
  <c r="O169"/>
  <c r="N169"/>
  <c r="M169"/>
  <c r="P168"/>
  <c r="O168"/>
  <c r="N168"/>
  <c r="H168"/>
  <c r="C168"/>
  <c r="P167"/>
  <c r="O167"/>
  <c r="N167"/>
  <c r="M167"/>
  <c r="P166"/>
  <c r="O166"/>
  <c r="N166"/>
  <c r="M166" s="1"/>
  <c r="H166"/>
  <c r="C166"/>
  <c r="P165"/>
  <c r="O165"/>
  <c r="N165"/>
  <c r="H165"/>
  <c r="C165"/>
  <c r="P164"/>
  <c r="O164"/>
  <c r="N164"/>
  <c r="H164"/>
  <c r="C164"/>
  <c r="P163"/>
  <c r="O163"/>
  <c r="N163"/>
  <c r="H163"/>
  <c r="C163"/>
  <c r="P162"/>
  <c r="O162" s="1"/>
  <c r="N162"/>
  <c r="M162" s="1"/>
  <c r="J162"/>
  <c r="H162"/>
  <c r="C162"/>
  <c r="H180" l="1"/>
  <c r="P180"/>
  <c r="O180" s="1"/>
  <c r="P172"/>
  <c r="O172"/>
  <c r="C172"/>
  <c r="H172"/>
  <c r="M175"/>
  <c r="M179"/>
  <c r="C183"/>
  <c r="M183" s="1"/>
  <c r="M163"/>
  <c r="M168"/>
  <c r="M173"/>
  <c r="M177"/>
  <c r="M189"/>
  <c r="N172"/>
  <c r="N180"/>
  <c r="M180" s="1"/>
  <c r="O183"/>
  <c r="N183" s="1"/>
  <c r="M165"/>
  <c r="M164"/>
  <c r="M170"/>
  <c r="M174"/>
  <c r="P178"/>
  <c r="O178" s="1"/>
  <c r="N178" s="1"/>
  <c r="M178" s="1"/>
  <c r="M181"/>
  <c r="K161"/>
  <c r="J161"/>
  <c r="I161"/>
  <c r="G161"/>
  <c r="F161"/>
  <c r="E161" s="1"/>
  <c r="D161"/>
  <c r="P160"/>
  <c r="O160"/>
  <c r="N160"/>
  <c r="H160"/>
  <c r="C160"/>
  <c r="P159"/>
  <c r="O159"/>
  <c r="N159"/>
  <c r="H159"/>
  <c r="C159"/>
  <c r="P158"/>
  <c r="O158"/>
  <c r="N158"/>
  <c r="H158"/>
  <c r="C158"/>
  <c r="P157"/>
  <c r="O157"/>
  <c r="N157"/>
  <c r="H157"/>
  <c r="C157"/>
  <c r="P156"/>
  <c r="O156"/>
  <c r="N156"/>
  <c r="H156"/>
  <c r="C156"/>
  <c r="P155"/>
  <c r="O155"/>
  <c r="N155"/>
  <c r="H155"/>
  <c r="C155"/>
  <c r="P154"/>
  <c r="O154"/>
  <c r="N154"/>
  <c r="H154"/>
  <c r="C154"/>
  <c r="P153"/>
  <c r="O153"/>
  <c r="N153"/>
  <c r="H153"/>
  <c r="C153"/>
  <c r="P152"/>
  <c r="O152"/>
  <c r="N152"/>
  <c r="H152"/>
  <c r="C152"/>
  <c r="L151"/>
  <c r="K151"/>
  <c r="J151"/>
  <c r="H151" s="1"/>
  <c r="I151"/>
  <c r="N151" s="1"/>
  <c r="G151"/>
  <c r="F151"/>
  <c r="E151"/>
  <c r="D151"/>
  <c r="C151" s="1"/>
  <c r="P150"/>
  <c r="O150"/>
  <c r="N150"/>
  <c r="H150"/>
  <c r="C150"/>
  <c r="P149"/>
  <c r="O149"/>
  <c r="N149"/>
  <c r="H149"/>
  <c r="C149"/>
  <c r="P148"/>
  <c r="O148"/>
  <c r="N148"/>
  <c r="H148"/>
  <c r="C148"/>
  <c r="P147"/>
  <c r="O147"/>
  <c r="N147"/>
  <c r="H147"/>
  <c r="C147"/>
  <c r="M148" l="1"/>
  <c r="P151"/>
  <c r="O151" s="1"/>
  <c r="C161"/>
  <c r="M153"/>
  <c r="M172"/>
  <c r="M151"/>
  <c r="M149"/>
  <c r="M152"/>
  <c r="M156"/>
  <c r="M160"/>
  <c r="M150"/>
  <c r="M154"/>
  <c r="M158"/>
  <c r="M157"/>
  <c r="P161"/>
  <c r="O161" s="1"/>
  <c r="N161" s="1"/>
  <c r="M147"/>
  <c r="M155"/>
  <c r="M159"/>
  <c r="L146"/>
  <c r="K146"/>
  <c r="J146"/>
  <c r="I146"/>
  <c r="G146"/>
  <c r="F146"/>
  <c r="E146"/>
  <c r="D146"/>
  <c r="C146" s="1"/>
  <c r="P145"/>
  <c r="O145"/>
  <c r="N145"/>
  <c r="H145"/>
  <c r="C145"/>
  <c r="P144"/>
  <c r="O144"/>
  <c r="N144"/>
  <c r="M144" s="1"/>
  <c r="H144"/>
  <c r="C144"/>
  <c r="P143"/>
  <c r="O143"/>
  <c r="N143"/>
  <c r="H143"/>
  <c r="C143"/>
  <c r="P142"/>
  <c r="O142"/>
  <c r="N142"/>
  <c r="H142"/>
  <c r="C142"/>
  <c r="P141"/>
  <c r="O141"/>
  <c r="N141"/>
  <c r="H141"/>
  <c r="C141"/>
  <c r="P140"/>
  <c r="O140"/>
  <c r="N140"/>
  <c r="M140" s="1"/>
  <c r="H140"/>
  <c r="C140"/>
  <c r="O146" l="1"/>
  <c r="N146"/>
  <c r="M143"/>
  <c r="P146"/>
  <c r="M142"/>
  <c r="M141"/>
  <c r="M145"/>
  <c r="H146"/>
  <c r="M146" s="1"/>
  <c r="L139" l="1"/>
  <c r="K139"/>
  <c r="J139"/>
  <c r="J138" s="1"/>
  <c r="G139"/>
  <c r="G138" s="1"/>
  <c r="F139"/>
  <c r="F138" s="1"/>
  <c r="E139"/>
  <c r="E138" s="1"/>
  <c r="D139"/>
  <c r="C139" s="1"/>
  <c r="D138"/>
  <c r="P137"/>
  <c r="O137"/>
  <c r="N137"/>
  <c r="H137"/>
  <c r="C137"/>
  <c r="L136"/>
  <c r="K136"/>
  <c r="P136" s="1"/>
  <c r="J136"/>
  <c r="I136"/>
  <c r="D136"/>
  <c r="C138" l="1"/>
  <c r="M137"/>
  <c r="O138"/>
  <c r="H136"/>
  <c r="O136"/>
  <c r="N136" s="1"/>
  <c r="P139"/>
  <c r="I139"/>
  <c r="O139"/>
  <c r="K138"/>
  <c r="P138" s="1"/>
  <c r="C136"/>
  <c r="P135"/>
  <c r="O135"/>
  <c r="N135"/>
  <c r="H135"/>
  <c r="C135"/>
  <c r="P134"/>
  <c r="O134"/>
  <c r="N134"/>
  <c r="M134" s="1"/>
  <c r="H134"/>
  <c r="C134"/>
  <c r="P133"/>
  <c r="O133"/>
  <c r="N133"/>
  <c r="M133" s="1"/>
  <c r="H133"/>
  <c r="C133"/>
  <c r="L132"/>
  <c r="K132"/>
  <c r="J132"/>
  <c r="I132"/>
  <c r="G132"/>
  <c r="F132"/>
  <c r="E132"/>
  <c r="D132"/>
  <c r="P131"/>
  <c r="O131"/>
  <c r="N131"/>
  <c r="H131"/>
  <c r="C131"/>
  <c r="P130" s="1"/>
  <c r="O130" s="1"/>
  <c r="N130" s="1"/>
  <c r="L130"/>
  <c r="K130"/>
  <c r="J130"/>
  <c r="I130"/>
  <c r="H130" s="1"/>
  <c r="G130"/>
  <c r="F130"/>
  <c r="E130"/>
  <c r="D130"/>
  <c r="C130" s="1"/>
  <c r="P129"/>
  <c r="O129"/>
  <c r="M131" l="1"/>
  <c r="C132"/>
  <c r="H132"/>
  <c r="P132"/>
  <c r="O132" s="1"/>
  <c r="M135"/>
  <c r="M136"/>
  <c r="N132"/>
  <c r="I138"/>
  <c r="H139"/>
  <c r="M139" s="1"/>
  <c r="M130"/>
  <c r="N139"/>
  <c r="M132"/>
  <c r="N129"/>
  <c r="M129"/>
  <c r="H129"/>
  <c r="C129"/>
  <c r="P128"/>
  <c r="O128"/>
  <c r="N128"/>
  <c r="H128"/>
  <c r="M128" s="1"/>
  <c r="C128"/>
  <c r="P127"/>
  <c r="O127"/>
  <c r="N127"/>
  <c r="H127"/>
  <c r="M127" s="1"/>
  <c r="C127"/>
  <c r="L126"/>
  <c r="K126"/>
  <c r="J126"/>
  <c r="I126"/>
  <c r="G126"/>
  <c r="F126"/>
  <c r="E126"/>
  <c r="D126"/>
  <c r="C126" s="1"/>
  <c r="H125"/>
  <c r="C125"/>
  <c r="H124"/>
  <c r="C124"/>
  <c r="P123"/>
  <c r="O123"/>
  <c r="N123"/>
  <c r="H123"/>
  <c r="C123"/>
  <c r="M123" s="1"/>
  <c r="P122"/>
  <c r="O122"/>
  <c r="N122"/>
  <c r="H122"/>
  <c r="C122"/>
  <c r="P121"/>
  <c r="O121"/>
  <c r="N121"/>
  <c r="M121"/>
  <c r="H121"/>
  <c r="C121"/>
  <c r="N120"/>
  <c r="H120"/>
  <c r="C120"/>
  <c r="N119"/>
  <c r="H119"/>
  <c r="C119"/>
  <c r="N118"/>
  <c r="H118"/>
  <c r="C118"/>
  <c r="P117"/>
  <c r="O117"/>
  <c r="N117"/>
  <c r="H117"/>
  <c r="M117" s="1"/>
  <c r="C117"/>
  <c r="P116"/>
  <c r="O116"/>
  <c r="N116"/>
  <c r="M116"/>
  <c r="H116"/>
  <c r="C116"/>
  <c r="P115"/>
  <c r="O115"/>
  <c r="N115"/>
  <c r="H115"/>
  <c r="C115"/>
  <c r="P114"/>
  <c r="O114"/>
  <c r="N114"/>
  <c r="M114"/>
  <c r="H114"/>
  <c r="C114"/>
  <c r="P113"/>
  <c r="O113"/>
  <c r="N113"/>
  <c r="H113"/>
  <c r="M113" s="1"/>
  <c r="C113"/>
  <c r="P112"/>
  <c r="O112"/>
  <c r="N112"/>
  <c r="H112"/>
  <c r="M112" s="1"/>
  <c r="C112"/>
  <c r="P111"/>
  <c r="O111"/>
  <c r="N111"/>
  <c r="H111"/>
  <c r="M111" s="1"/>
  <c r="C111"/>
  <c r="P110"/>
  <c r="O110"/>
  <c r="N110"/>
  <c r="H110"/>
  <c r="C110"/>
  <c r="M110" s="1"/>
  <c r="P109"/>
  <c r="O109"/>
  <c r="N109"/>
  <c r="H109"/>
  <c r="M109" s="1"/>
  <c r="C109"/>
  <c r="P108"/>
  <c r="O108"/>
  <c r="N108"/>
  <c r="M108"/>
  <c r="H108"/>
  <c r="C108"/>
  <c r="P107"/>
  <c r="N107"/>
  <c r="H107"/>
  <c r="C107"/>
  <c r="P106"/>
  <c r="O106"/>
  <c r="N106"/>
  <c r="O126" l="1"/>
  <c r="M122"/>
  <c r="N126"/>
  <c r="M107"/>
  <c r="M115"/>
  <c r="P126"/>
  <c r="N138"/>
  <c r="H126"/>
  <c r="M126" s="1"/>
  <c r="H106"/>
  <c r="M106" s="1"/>
  <c r="C106"/>
  <c r="P105"/>
  <c r="O105"/>
  <c r="N105"/>
  <c r="H105"/>
  <c r="M105" s="1"/>
  <c r="C105"/>
  <c r="P104"/>
  <c r="O104"/>
  <c r="N104"/>
  <c r="H104" l="1"/>
  <c r="M104" s="1"/>
  <c r="C104"/>
  <c r="P103"/>
  <c r="O103"/>
  <c r="N103"/>
  <c r="M103" s="1"/>
  <c r="H103"/>
  <c r="C103"/>
  <c r="P102"/>
  <c r="O102"/>
  <c r="N102"/>
  <c r="H102"/>
  <c r="C102"/>
  <c r="P101"/>
  <c r="O101"/>
  <c r="N101"/>
  <c r="H101"/>
  <c r="M101" s="1"/>
  <c r="C101"/>
  <c r="P100"/>
  <c r="O100"/>
  <c r="N100"/>
  <c r="H100"/>
  <c r="C100"/>
  <c r="M100" s="1"/>
  <c r="P99"/>
  <c r="O99"/>
  <c r="N99"/>
  <c r="H99"/>
  <c r="C99"/>
  <c r="P98"/>
  <c r="O98"/>
  <c r="N98"/>
  <c r="M102" l="1"/>
  <c r="M99"/>
  <c r="H98"/>
  <c r="C98"/>
  <c r="P97"/>
  <c r="O97"/>
  <c r="N97"/>
  <c r="H97"/>
  <c r="M97" s="1"/>
  <c r="C97"/>
  <c r="P96"/>
  <c r="O96"/>
  <c r="N96"/>
  <c r="H96"/>
  <c r="C96"/>
  <c r="M96" s="1"/>
  <c r="L95"/>
  <c r="K95"/>
  <c r="P95" s="1"/>
  <c r="J95"/>
  <c r="I95"/>
  <c r="N95" s="1"/>
  <c r="G95"/>
  <c r="F95"/>
  <c r="E95"/>
  <c r="D95"/>
  <c r="P94"/>
  <c r="O94"/>
  <c r="N94"/>
  <c r="M94"/>
  <c r="H94"/>
  <c r="C94"/>
  <c r="P93"/>
  <c r="O93"/>
  <c r="N93"/>
  <c r="H95" l="1"/>
  <c r="O95"/>
  <c r="C95"/>
  <c r="M95" s="1"/>
  <c r="M98"/>
  <c r="M93"/>
  <c r="H93"/>
  <c r="C93"/>
  <c r="P92"/>
  <c r="O92"/>
  <c r="N92"/>
  <c r="H92"/>
  <c r="M92" s="1"/>
  <c r="C92"/>
  <c r="P91"/>
  <c r="O91"/>
  <c r="N91"/>
  <c r="H91"/>
  <c r="M91" s="1"/>
  <c r="C91"/>
  <c r="P90"/>
  <c r="O90"/>
  <c r="N90"/>
  <c r="H90"/>
  <c r="M90" s="1"/>
  <c r="C90"/>
  <c r="H89" l="1"/>
  <c r="C89"/>
  <c r="P88"/>
  <c r="O88"/>
  <c r="N88"/>
  <c r="H88"/>
  <c r="M88" s="1"/>
  <c r="C88"/>
  <c r="P87"/>
  <c r="O87"/>
  <c r="N87"/>
  <c r="H87"/>
  <c r="C87"/>
  <c r="P86"/>
  <c r="O86"/>
  <c r="N86"/>
  <c r="H86"/>
  <c r="C86"/>
  <c r="M86" s="1"/>
  <c r="P85"/>
  <c r="O85"/>
  <c r="N85"/>
  <c r="H85"/>
  <c r="C85"/>
  <c r="P84"/>
  <c r="O84"/>
  <c r="N84"/>
  <c r="M84"/>
  <c r="H84"/>
  <c r="C84"/>
  <c r="P83"/>
  <c r="O83"/>
  <c r="N83"/>
  <c r="H83"/>
  <c r="C83"/>
  <c r="M83" s="1"/>
  <c r="P82"/>
  <c r="O82"/>
  <c r="N82"/>
  <c r="M82"/>
  <c r="H82"/>
  <c r="C82"/>
  <c r="P81"/>
  <c r="O81"/>
  <c r="N81"/>
  <c r="M85" l="1"/>
  <c r="M87"/>
  <c r="H81"/>
  <c r="M81" s="1"/>
  <c r="C81"/>
  <c r="P80"/>
  <c r="O80"/>
  <c r="N80"/>
  <c r="M80" s="1"/>
  <c r="H80"/>
  <c r="C80"/>
  <c r="P79"/>
  <c r="O79"/>
  <c r="N79"/>
  <c r="H79"/>
  <c r="C79"/>
  <c r="M79" s="1"/>
  <c r="P78"/>
  <c r="O78"/>
  <c r="N78"/>
  <c r="M78"/>
  <c r="H78"/>
  <c r="C78"/>
  <c r="P77"/>
  <c r="O77"/>
  <c r="N77"/>
  <c r="H77"/>
  <c r="C77"/>
  <c r="M77" s="1"/>
  <c r="P76"/>
  <c r="O76"/>
  <c r="N76"/>
  <c r="H76"/>
  <c r="M76" s="1"/>
  <c r="C76"/>
  <c r="P75"/>
  <c r="O75"/>
  <c r="N75"/>
  <c r="H75"/>
  <c r="C75"/>
  <c r="P74"/>
  <c r="O74"/>
  <c r="N74"/>
  <c r="H74"/>
  <c r="M74" s="1"/>
  <c r="C74"/>
  <c r="P73"/>
  <c r="O73"/>
  <c r="N73"/>
  <c r="H73"/>
  <c r="C73"/>
  <c r="L72"/>
  <c r="L71" s="1"/>
  <c r="K72"/>
  <c r="K71" s="1"/>
  <c r="J72"/>
  <c r="O72" s="1"/>
  <c r="I72"/>
  <c r="N72" s="1"/>
  <c r="G72"/>
  <c r="F72"/>
  <c r="E72"/>
  <c r="D72"/>
  <c r="C72" l="1"/>
  <c r="M73"/>
  <c r="J71"/>
  <c r="I71" s="1"/>
  <c r="M75"/>
  <c r="P72"/>
  <c r="H72"/>
  <c r="M72" s="1"/>
  <c r="H71"/>
  <c r="G71"/>
  <c r="F71"/>
  <c r="P71" s="1"/>
  <c r="E71"/>
  <c r="D71"/>
  <c r="N71" s="1"/>
  <c r="P70"/>
  <c r="O70"/>
  <c r="N70"/>
  <c r="M70" s="1"/>
  <c r="H70"/>
  <c r="C70"/>
  <c r="P69"/>
  <c r="O69"/>
  <c r="N69"/>
  <c r="H69"/>
  <c r="C69"/>
  <c r="P68"/>
  <c r="O68"/>
  <c r="N68"/>
  <c r="H68"/>
  <c r="C68"/>
  <c r="P67"/>
  <c r="O67"/>
  <c r="N67"/>
  <c r="H67"/>
  <c r="C67"/>
  <c r="L66"/>
  <c r="K66"/>
  <c r="J66"/>
  <c r="I66"/>
  <c r="M67" l="1"/>
  <c r="O71"/>
  <c r="M68"/>
  <c r="M69"/>
  <c r="C71"/>
  <c r="M71" s="1"/>
  <c r="H66"/>
  <c r="G66"/>
  <c r="F66"/>
  <c r="P66" s="1"/>
  <c r="O66" s="1"/>
  <c r="E66"/>
  <c r="D66"/>
  <c r="C66" s="1"/>
  <c r="P65"/>
  <c r="O65"/>
  <c r="N65"/>
  <c r="H65"/>
  <c r="C65"/>
  <c r="C64" s="1"/>
  <c r="L64"/>
  <c r="K64"/>
  <c r="J64"/>
  <c r="I64"/>
  <c r="H64" s="1"/>
  <c r="G64"/>
  <c r="F64"/>
  <c r="E64"/>
  <c r="D64"/>
  <c r="P63"/>
  <c r="O63"/>
  <c r="N63"/>
  <c r="H63"/>
  <c r="C63"/>
  <c r="P62"/>
  <c r="O62"/>
  <c r="N62"/>
  <c r="H62"/>
  <c r="C62"/>
  <c r="P61" s="1"/>
  <c r="O61" s="1"/>
  <c r="L61"/>
  <c r="K61"/>
  <c r="J61"/>
  <c r="I61"/>
  <c r="H61" s="1"/>
  <c r="G61"/>
  <c r="F61"/>
  <c r="E61"/>
  <c r="D61"/>
  <c r="C61" s="1"/>
  <c r="P60"/>
  <c r="O60"/>
  <c r="N60"/>
  <c r="H60"/>
  <c r="C60"/>
  <c r="P59"/>
  <c r="O59"/>
  <c r="N59"/>
  <c r="H59"/>
  <c r="C59"/>
  <c r="P58"/>
  <c r="O58"/>
  <c r="N58"/>
  <c r="H58"/>
  <c r="C58"/>
  <c r="P57"/>
  <c r="O57"/>
  <c r="N57"/>
  <c r="H57"/>
  <c r="C57"/>
  <c r="P56"/>
  <c r="O56"/>
  <c r="N56"/>
  <c r="H56"/>
  <c r="C56"/>
  <c r="N61" l="1"/>
  <c r="M57"/>
  <c r="N66"/>
  <c r="M66" s="1"/>
  <c r="M56"/>
  <c r="M59"/>
  <c r="M62"/>
  <c r="M65"/>
  <c r="M58"/>
  <c r="M61"/>
  <c r="P64"/>
  <c r="O64" s="1"/>
  <c r="N64" s="1"/>
  <c r="M64" s="1"/>
  <c r="M60"/>
  <c r="M63"/>
  <c r="L55"/>
  <c r="L54" s="1"/>
  <c r="K55"/>
  <c r="P55" s="1"/>
  <c r="O55" s="1"/>
  <c r="J55"/>
  <c r="I55"/>
  <c r="I54" s="1"/>
  <c r="G55"/>
  <c r="G54" s="1"/>
  <c r="F55"/>
  <c r="F54" s="1"/>
  <c r="E55"/>
  <c r="E54" s="1"/>
  <c r="D55"/>
  <c r="K54"/>
  <c r="J54"/>
  <c r="P53"/>
  <c r="O53"/>
  <c r="N53"/>
  <c r="H53"/>
  <c r="C53"/>
  <c r="L52"/>
  <c r="K52"/>
  <c r="J52"/>
  <c r="I52"/>
  <c r="G52"/>
  <c r="F52"/>
  <c r="E52"/>
  <c r="D52"/>
  <c r="P51"/>
  <c r="O51"/>
  <c r="N51"/>
  <c r="H51"/>
  <c r="C51"/>
  <c r="P50" s="1"/>
  <c r="L50"/>
  <c r="K50"/>
  <c r="J50"/>
  <c r="I50"/>
  <c r="G50"/>
  <c r="F50"/>
  <c r="E50"/>
  <c r="D50"/>
  <c r="C50" s="1"/>
  <c r="P49"/>
  <c r="O49"/>
  <c r="N49"/>
  <c r="H49"/>
  <c r="C49"/>
  <c r="P48"/>
  <c r="O48"/>
  <c r="N48"/>
  <c r="H48"/>
  <c r="C48"/>
  <c r="L47"/>
  <c r="K47"/>
  <c r="J47"/>
  <c r="I47"/>
  <c r="G47"/>
  <c r="F47"/>
  <c r="E47"/>
  <c r="D47"/>
  <c r="P46"/>
  <c r="O46"/>
  <c r="N46"/>
  <c r="H46"/>
  <c r="C46"/>
  <c r="L45"/>
  <c r="K45"/>
  <c r="P45" s="1"/>
  <c r="J45"/>
  <c r="I45"/>
  <c r="E45"/>
  <c r="D45"/>
  <c r="C45" s="1"/>
  <c r="N44"/>
  <c r="H44"/>
  <c r="C44"/>
  <c r="P43"/>
  <c r="O43"/>
  <c r="N43"/>
  <c r="H43"/>
  <c r="C43"/>
  <c r="P42"/>
  <c r="O42"/>
  <c r="N42"/>
  <c r="H42"/>
  <c r="C42"/>
  <c r="P41"/>
  <c r="O41"/>
  <c r="N41"/>
  <c r="H41"/>
  <c r="C41"/>
  <c r="L40"/>
  <c r="K40"/>
  <c r="J40"/>
  <c r="C52" l="1"/>
  <c r="H52"/>
  <c r="P52"/>
  <c r="C55"/>
  <c r="P54" s="1"/>
  <c r="O54" s="1"/>
  <c r="H55"/>
  <c r="O45"/>
  <c r="N45" s="1"/>
  <c r="H50"/>
  <c r="M41"/>
  <c r="C47"/>
  <c r="P47"/>
  <c r="N55"/>
  <c r="M55" s="1"/>
  <c r="M49"/>
  <c r="H47"/>
  <c r="H45"/>
  <c r="M46"/>
  <c r="H54"/>
  <c r="M42"/>
  <c r="M53"/>
  <c r="D54"/>
  <c r="C54" s="1"/>
  <c r="O47"/>
  <c r="N47" s="1"/>
  <c r="O50"/>
  <c r="N50" s="1"/>
  <c r="M45"/>
  <c r="O52"/>
  <c r="N52" s="1"/>
  <c r="M43"/>
  <c r="M48"/>
  <c r="M51"/>
  <c r="I40"/>
  <c r="G40"/>
  <c r="F40"/>
  <c r="P40" s="1"/>
  <c r="E40"/>
  <c r="O40" s="1"/>
  <c r="D40"/>
  <c r="M52" l="1"/>
  <c r="M50"/>
  <c r="N40"/>
  <c r="M47"/>
  <c r="C40"/>
  <c r="H40"/>
  <c r="N54"/>
  <c r="M54" s="1"/>
  <c r="L39"/>
  <c r="K39"/>
  <c r="M40" l="1"/>
  <c r="J39"/>
  <c r="I39"/>
  <c r="G39"/>
  <c r="F39"/>
  <c r="P39" s="1"/>
  <c r="E39"/>
  <c r="O39" l="1"/>
  <c r="H39"/>
  <c r="D39"/>
  <c r="C39" s="1"/>
  <c r="P38"/>
  <c r="O38"/>
  <c r="N38"/>
  <c r="H38"/>
  <c r="C38"/>
  <c r="P37"/>
  <c r="O37"/>
  <c r="N37"/>
  <c r="H37"/>
  <c r="C37"/>
  <c r="P36"/>
  <c r="O36"/>
  <c r="N36"/>
  <c r="H36"/>
  <c r="C36"/>
  <c r="M38" l="1"/>
  <c r="M36"/>
  <c r="N39"/>
  <c r="M39" s="1"/>
  <c r="M37"/>
  <c r="L35"/>
  <c r="K35"/>
  <c r="J35"/>
  <c r="I35"/>
  <c r="G35"/>
  <c r="F35"/>
  <c r="E35"/>
  <c r="D35"/>
  <c r="P34"/>
  <c r="O34"/>
  <c r="N34"/>
  <c r="H34"/>
  <c r="C34"/>
  <c r="P33"/>
  <c r="O33"/>
  <c r="N33"/>
  <c r="H33"/>
  <c r="C33"/>
  <c r="P32"/>
  <c r="O32"/>
  <c r="N32"/>
  <c r="H32"/>
  <c r="C32"/>
  <c r="P31"/>
  <c r="O31"/>
  <c r="N31"/>
  <c r="H31"/>
  <c r="C31"/>
  <c r="L30"/>
  <c r="K30"/>
  <c r="J30"/>
  <c r="I30"/>
  <c r="G30"/>
  <c r="F30"/>
  <c r="E30"/>
  <c r="D30"/>
  <c r="H30" l="1"/>
  <c r="M32"/>
  <c r="P30"/>
  <c r="O30" s="1"/>
  <c r="N30" s="1"/>
  <c r="M33"/>
  <c r="C35"/>
  <c r="P35"/>
  <c r="O35" s="1"/>
  <c r="N35" s="1"/>
  <c r="H35"/>
  <c r="M35" s="1"/>
  <c r="M31"/>
  <c r="M34"/>
  <c r="M30"/>
  <c r="C30"/>
  <c r="P29"/>
  <c r="O29"/>
  <c r="N29"/>
  <c r="H29"/>
  <c r="C29"/>
  <c r="L28"/>
  <c r="K28"/>
  <c r="J28"/>
  <c r="I28"/>
  <c r="G28"/>
  <c r="F28"/>
  <c r="E28"/>
  <c r="D28"/>
  <c r="P27"/>
  <c r="O27"/>
  <c r="N27"/>
  <c r="H27"/>
  <c r="O28" l="1"/>
  <c r="N28" s="1"/>
  <c r="C28"/>
  <c r="H28"/>
  <c r="M28" s="1"/>
  <c r="P28"/>
  <c r="M29"/>
  <c r="C27"/>
  <c r="M27" s="1"/>
  <c r="L26"/>
  <c r="K26"/>
  <c r="J26"/>
  <c r="I26"/>
  <c r="N26" s="1"/>
  <c r="G26"/>
  <c r="F26"/>
  <c r="E26"/>
  <c r="D26"/>
  <c r="P25"/>
  <c r="O25"/>
  <c r="N25"/>
  <c r="H25"/>
  <c r="C26" l="1"/>
  <c r="H26"/>
  <c r="M26" s="1"/>
  <c r="P26"/>
  <c r="O26" s="1"/>
  <c r="C25"/>
  <c r="L24"/>
  <c r="K24"/>
  <c r="J24"/>
  <c r="I24"/>
  <c r="H24"/>
  <c r="G24"/>
  <c r="F24"/>
  <c r="E24"/>
  <c r="O24" s="1"/>
  <c r="D24"/>
  <c r="N24" l="1"/>
  <c r="P24"/>
  <c r="M25"/>
  <c r="C24"/>
  <c r="M24" s="1"/>
  <c r="L23"/>
  <c r="K23"/>
  <c r="J23"/>
  <c r="I23"/>
  <c r="F23"/>
  <c r="E23"/>
  <c r="D23"/>
  <c r="P22"/>
  <c r="O22"/>
  <c r="N22"/>
  <c r="H22"/>
  <c r="C22"/>
  <c r="P21"/>
  <c r="O21"/>
  <c r="N21"/>
  <c r="H21"/>
  <c r="C21"/>
  <c r="P20"/>
  <c r="O20"/>
  <c r="N20"/>
  <c r="H20"/>
  <c r="C20"/>
  <c r="P19"/>
  <c r="O19"/>
  <c r="N19"/>
  <c r="H19"/>
  <c r="C19"/>
  <c r="P18"/>
  <c r="O18"/>
  <c r="N18"/>
  <c r="H18"/>
  <c r="C18"/>
  <c r="P17"/>
  <c r="O17"/>
  <c r="N17"/>
  <c r="H17"/>
  <c r="C17"/>
  <c r="P16"/>
  <c r="O16"/>
  <c r="N16"/>
  <c r="H16"/>
  <c r="C16"/>
  <c r="P15"/>
  <c r="O15"/>
  <c r="N15"/>
  <c r="H15"/>
  <c r="C15"/>
  <c r="P14"/>
  <c r="O14"/>
  <c r="N14"/>
  <c r="H14"/>
  <c r="C14"/>
  <c r="P13"/>
  <c r="O13"/>
  <c r="N13"/>
  <c r="H13"/>
  <c r="C13"/>
  <c r="P12"/>
  <c r="O12"/>
  <c r="N12"/>
  <c r="H12"/>
  <c r="C12"/>
  <c r="P11"/>
  <c r="O11"/>
  <c r="N11"/>
  <c r="H11"/>
  <c r="C11"/>
  <c r="P10"/>
  <c r="O10"/>
  <c r="N10"/>
  <c r="H10"/>
  <c r="C10"/>
  <c r="P9"/>
  <c r="O9"/>
  <c r="N9"/>
  <c r="H9"/>
  <c r="M9" s="1"/>
  <c r="C9"/>
  <c r="K8"/>
  <c r="J8"/>
  <c r="N23" l="1"/>
  <c r="H23"/>
  <c r="G23" s="1"/>
  <c r="C23" s="1"/>
  <c r="M23" s="1"/>
  <c r="M11"/>
  <c r="M15"/>
  <c r="M19"/>
  <c r="O23"/>
  <c r="P23"/>
  <c r="M10"/>
  <c r="M14"/>
  <c r="M18"/>
  <c r="M22"/>
  <c r="M13"/>
  <c r="M17"/>
  <c r="M21"/>
  <c r="M12"/>
  <c r="M16"/>
  <c r="M20"/>
  <c r="I8"/>
  <c r="H8" s="1"/>
  <c r="F8"/>
  <c r="P8" s="1"/>
  <c r="E8"/>
  <c r="O8" s="1"/>
  <c r="D8"/>
  <c r="C8" l="1"/>
  <c r="M8"/>
  <c r="N8"/>
  <c r="K7"/>
  <c r="J7"/>
  <c r="I7"/>
  <c r="G7" l="1"/>
  <c r="F7"/>
  <c r="P7" s="1"/>
  <c r="E7"/>
  <c r="O7" s="1"/>
  <c r="D7"/>
  <c r="N7" s="1"/>
  <c r="C7" l="1"/>
  <c r="L161"/>
  <c r="L138" s="1"/>
  <c r="K94" i="4"/>
  <c r="I94"/>
  <c r="J94"/>
  <c r="L94"/>
  <c r="G94"/>
  <c r="C94" s="1"/>
  <c r="N94"/>
  <c r="H138" i="1" l="1"/>
  <c r="L7"/>
  <c r="H161"/>
  <c r="M161" s="1"/>
  <c r="H7"/>
  <c r="M7" s="1"/>
  <c r="M138"/>
  <c r="P94" i="4"/>
  <c r="H94"/>
  <c r="O94"/>
  <c r="M94" l="1"/>
  <c r="I104"/>
  <c r="I90"/>
  <c r="J104"/>
  <c r="J90"/>
  <c r="K104"/>
  <c r="K90"/>
  <c r="L104"/>
  <c r="L90"/>
  <c r="H90"/>
  <c r="F104"/>
  <c r="F90"/>
  <c r="G104"/>
  <c r="G90"/>
  <c r="C90"/>
  <c r="M90"/>
  <c r="H128"/>
  <c r="F128"/>
  <c r="G128"/>
  <c r="C128"/>
  <c r="M128"/>
  <c r="N90"/>
  <c r="I128"/>
  <c r="N128"/>
  <c r="I7"/>
  <c r="N7"/>
  <c r="L128"/>
  <c r="L7"/>
  <c r="G7"/>
  <c r="F7"/>
  <c r="C7"/>
  <c r="J128"/>
  <c r="O128"/>
  <c r="J7"/>
  <c r="O7"/>
  <c r="O90"/>
  <c r="K128"/>
  <c r="P128"/>
  <c r="K7"/>
  <c r="P7"/>
  <c r="P90"/>
  <c r="H104"/>
  <c r="H7"/>
  <c r="M7"/>
  <c r="C104"/>
  <c r="M104"/>
  <c r="P104"/>
  <c r="O104"/>
  <c r="N104"/>
</calcChain>
</file>

<file path=xl/sharedStrings.xml><?xml version="1.0" encoding="utf-8"?>
<sst xmlns="http://schemas.openxmlformats.org/spreadsheetml/2006/main" count="782" uniqueCount="653">
  <si>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</si>
  <si>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</si>
  <si>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</si>
  <si>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</si>
  <si>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</si>
  <si>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</si>
  <si>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</si>
  <si>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</si>
  <si>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</si>
  <si>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</si>
  <si>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</si>
  <si>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</si>
  <si>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</si>
  <si>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</si>
  <si>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</si>
  <si>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</si>
  <si>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</si>
  <si>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</si>
  <si>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</si>
  <si>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</si>
  <si>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</si>
  <si>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</si>
  <si>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</si>
  <si>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</si>
  <si>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</si>
  <si>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</si>
  <si>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</si>
  <si>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</si>
  <si>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</si>
  <si>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</si>
  <si>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</si>
  <si>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</si>
  <si>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</si>
  <si>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</si>
  <si>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</si>
  <si>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</si>
  <si>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</si>
  <si>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Строительство и реконструкция общеобразовательных учреждений</t>
  </si>
  <si>
    <t>Строительство дошкольных образовательных учреждений</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</si>
  <si>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</si>
  <si>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</si>
  <si>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</si>
  <si>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</si>
  <si>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</si>
  <si>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</si>
  <si>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</si>
  <si>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</si>
  <si>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</si>
  <si>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</si>
  <si>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</si>
  <si>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</si>
  <si>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</si>
  <si>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</si>
  <si>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Оказание финансовой поддержки социально ориентированным некоммерческим организациям путем присуждения муниципального гранта Белоярского района в области социально значимых проектов социально ориентированных некоммерческих организаций</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</si>
  <si>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</si>
  <si>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</si>
  <si>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</si>
  <si>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</si>
  <si>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</si>
  <si>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</si>
  <si>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</si>
  <si>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</si>
  <si>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</si>
  <si>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Обустройство подходов к  пешеходным переходам (с каждой стороны пешеходного перехода) на улично-дорожной сети города Белоярский (УТиС)</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</si>
  <si>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</si>
  <si>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</si>
  <si>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</si>
  <si>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</si>
  <si>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Оплата услуг по оцифровке краеведческих документов</t>
  </si>
  <si>
    <t>Гарантии и компенсации, связанные с проживанием в районах крайнего Севера</t>
  </si>
  <si>
    <t>Цикл мероприятий «Вечная память России» по духовно-нравственному воспитанию молодежи</t>
  </si>
  <si>
    <t>Цикл мероприятий по летней оздоровительной кампании</t>
  </si>
  <si>
    <t>Повышение квалификации работников</t>
  </si>
  <si>
    <t>Проведение Дня оленевода</t>
  </si>
  <si>
    <t>Приобретение оленей, мебели для МАУК «БВЗ»</t>
  </si>
  <si>
    <t>Улучшение материально-технической базы Детской школы искусств</t>
  </si>
  <si>
    <t>Выполнение работ по инженерным изысканиям и разработке проектной документации на строительство нового объекта Сельский дом культуры с.Ванзеват</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</si>
  <si>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«Белоярский выставочный зал»</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</si>
  <si>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</si>
  <si>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</si>
  <si>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</si>
  <si>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Мероприятия по организации отдыха и оздоровления детей</t>
  </si>
  <si>
    <t>Расходы на обеспечение деятельности (оказание услуг) учреждением</t>
  </si>
  <si>
    <t>Участие оркестра русских народных инструментов МАОУДОД «ДШИ» в Международном конкурсе-фестивале «Урал собирает друзей»</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</si>
  <si>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</si>
  <si>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</si>
  <si>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</si>
  <si>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</si>
  <si>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</si>
  <si>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Проведение мероприятий в рамках празднования Года культуры</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</si>
  <si>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</si>
  <si>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Приобретение широкоформатного печатного устройства для МАУК «ЦКиД «Камертон»</t>
  </si>
  <si>
    <t>Приобретение тканей и фурнитуры для пошива сценических костюмов МАУК «ЦКиД «Камертон»</t>
  </si>
  <si>
    <t>Электротехнические измерения электрооборудования электрощитовой, монтаж системы дымоудаления и автоматизации, автоматизация водяного пожаротушения, установку дополнительных запотолочных извещателей</t>
  </si>
  <si>
    <t>Изготовление национальных костюмов, сувенирной продукции МБУК «ЦКНТ»</t>
  </si>
  <si>
    <t>Подпрограмма III  «Поддержка средств массовой информации»</t>
  </si>
  <si>
    <t>Приобретение и установка автоматической телефонной станции АУ «БИЦ «Квадрат»</t>
  </si>
  <si>
    <t>Подпрограмма  IV «Обеспечение реализации муниципальной программы»</t>
  </si>
  <si>
    <t>Расходы на обеспечение деятельности комитета по культуре</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</si>
  <si>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</si>
  <si>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</si>
  <si>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Обустройство пандуса в здании МАОУДОД «Детская школа искусств г. Белоярский»</t>
  </si>
  <si>
    <t>Сооружение пандуса и поручня центральной входной группы в МБУК «Центр культуры национального творчества»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</si>
  <si>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</si>
  <si>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</si>
  <si>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</si>
  <si>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Сертификация объектов спорта</t>
  </si>
  <si>
    <t>Обеспечение деятельности муниципального автономного учреждения физической культуры и спорта Белоярского района «Дворец спорта»</t>
  </si>
  <si>
    <t>Укрепление пожарной безопасности учреждений физической культуры и спорта:</t>
  </si>
  <si>
    <t>МАУ «Дворец спорта»</t>
  </si>
  <si>
    <t>МАУ «База спорта и отдыха «Северянка»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</si>
  <si>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</si>
  <si>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</si>
  <si>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</si>
  <si>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</si>
  <si>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Содействие в создании временных рабочих мест для несовершеннолетних, в том числе находящихся в трудной жизненной ситуации, в свободное от учебы время, во время каникул</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</si>
  <si>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</si>
  <si>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</si>
  <si>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</si>
  <si>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</si>
  <si>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</si>
  <si>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</si>
  <si>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</si>
  <si>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</si>
  <si>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</si>
  <si>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</si>
  <si>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</si>
  <si>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</si>
  <si>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отдыха и оздоровления детей в лагере с дневным  пребыванием детей  на базе учреждений молодежной политики Белоярского района, в том числе питание*</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</si>
  <si>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</si>
  <si>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</si>
  <si>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МАУ «Северянка»</t>
  </si>
  <si>
    <t>МКУ МЦ «Спутник»</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</si>
  <si>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</si>
  <si>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</si>
  <si>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</si>
  <si>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</si>
  <si>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Обустройство въезда, перил к спортивному залу «Олимп», к зданию «Дворец спорта» МАУ «Дворец спорта»</t>
  </si>
  <si>
    <t>Приобретение и установка душевой кабины, санузла в спортивном центре  с плавательным бассейном Лыхма, спортивном зале «Олимп» МАУ «Дворец спорта» раздевалки №№ 108,109</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</si>
  <si>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</si>
  <si>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</si>
  <si>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</si>
  <si>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</si>
  <si>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Укрепление технической безопасности здания и сооружений учреждений физической культуры и спорта (МАУ «Дворец спорта»)</t>
  </si>
  <si>
    <t>Строительство объекта «Спортивный центр с плавательным бассейном в г.Белоярский»</t>
  </si>
  <si>
    <t>Материально-техническое обеспечение учреждений, обеспечивающих отдых и оздоровление детей на территории района</t>
  </si>
  <si>
    <t>Проведение диспансеризации муниципальных служащих</t>
  </si>
  <si>
    <t>«Развитие муниципальной службы  в Белоярском районе  на 2014 - 2020 годы»</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</si>
  <si>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</si>
  <si>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</si>
  <si>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</si>
  <si>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предоставление субсидий на возмещение части затрат на содержание маточного поголовья животных (личные подсобные хозяйства)</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</si>
  <si>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</si>
  <si>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</si>
  <si>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</si>
  <si>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</si>
  <si>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</si>
  <si>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</si>
  <si>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</si>
  <si>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</si>
  <si>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</si>
  <si>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</si>
  <si>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</si>
  <si>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</si>
  <si>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Строительство и реконструкция объектов благоустройства капитального характера</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</si>
  <si>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</si>
  <si>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</si>
  <si>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</si>
  <si>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</si>
  <si>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</si>
  <si>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</si>
  <si>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</si>
  <si>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«Социально-экономическое развитие коренных малочисленных народов Севера на территории Белоярского района на 2012-2014 годы»</t>
  </si>
  <si>
    <t>Строительство и (или) приобретение жилья</t>
  </si>
  <si>
    <t>Инженерные сети микрорайона 3А г.Белоярский</t>
  </si>
  <si>
    <t>Застройка микрорайона 5А в г.Белоярский. Инженерные сети</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</si>
  <si>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</si>
  <si>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</si>
  <si>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</si>
  <si>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</si>
  <si>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Подготовка документации по планировке территории</t>
  </si>
  <si>
    <t>Подпрограмма 3 «Улучшение жилищных условий населения Белоярского района»</t>
  </si>
  <si>
    <t>Выкуп жилых помещений в аварийном жилищном фонде</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</si>
  <si>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</si>
  <si>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</si>
  <si>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</si>
  <si>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</si>
  <si>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</si>
  <si>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 xml:space="preserve">Проведение капитального ремонта сетей ТВС в городском поселении Белоярский </t>
  </si>
  <si>
    <t>Проведение капитального ремонта сетей ТВС в сельском поселении Казым</t>
  </si>
  <si>
    <t xml:space="preserve">Капитальный ремонт на центральной городской котельной города Белоярский </t>
  </si>
  <si>
    <t>Реализация электрической энергии в зоне децентрализованного электроснабжения</t>
  </si>
  <si>
    <t>Модернизация ВОС в с.Казым, с.Полноват</t>
  </si>
  <si>
    <t>Реконструкция водоочистных сооружений КС Сорумская в п.Сорум Белоярского района, первая очередь. Строительство водоочистных сооружений в п. Сорум (ВОС)</t>
  </si>
  <si>
    <t>Реконструкция сетей тепловодоснабжения микрорайона №3 в г. Белоярский. Третий этап</t>
  </si>
  <si>
    <t>Канализационная насосная станция № 4 по ул.Набережная в г. Белоярский</t>
  </si>
  <si>
    <t>Блочная газовая котельная в районе СУ-926 г. Беклоярский</t>
  </si>
  <si>
    <t>Локальные канализационно очистные сооружения (ПИР). Сельское поселение Казым.</t>
  </si>
  <si>
    <t>Локальные канализационно очистные сооружения (ПИР). Сельское поселение Полноват.</t>
  </si>
  <si>
    <t>Подземный водозабор питьевого и хоз-бытового водоснабжения г. Белоярский</t>
  </si>
  <si>
    <t xml:space="preserve">Подпрограмма 2 «Энергосбережение и повышение энергетической эффективности» </t>
  </si>
  <si>
    <t xml:space="preserve">Выполнение работ по обслуживанию и замене натриевых ламп высокого давления типа ДНаТ на светодиодные лампы на сети уличного освещения в городе Белоярский
</t>
  </si>
  <si>
    <t xml:space="preserve">Подпрограмма 3 «Наш дом » </t>
  </si>
  <si>
    <t xml:space="preserve">Капитальный ремонт дворовых территорий многоквартирных домов город Белоярский  </t>
  </si>
  <si>
    <t xml:space="preserve">Капитальный ремонт МКД город Белоярский </t>
  </si>
  <si>
    <t>Подпрограмма 5 «Проведение капитального ремонта многоквартирных домов»</t>
  </si>
  <si>
    <t>Подпрограмма 6 «Переселение граждан из аварийного жилищного фонда»</t>
  </si>
  <si>
    <t xml:space="preserve">Переселение граждан из аварийного жилищного фонда </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</si>
  <si>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</si>
  <si>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</si>
  <si>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</si>
  <si>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</si>
  <si>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</si>
  <si>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</si>
  <si>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 xml:space="preserve">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</si>
  <si>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</si>
  <si>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</si>
  <si>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</si>
  <si>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Информационно-пропагандистское сопровождение противодействия незаконному употреблению наркотиков и других психо-активных веществ</t>
  </si>
  <si>
    <t>Приобретение видеорегистраторов для организации охраны общественного порядка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</si>
  <si>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</si>
  <si>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Проектно-изыскательские работы по строительству пожарного резервуара объемом 250м³ в селе Полноват</t>
  </si>
  <si>
    <t>Мероприятия по снижению вероятности возникновения пожара на отселяемых домах муниципального жилищного фонда</t>
  </si>
  <si>
    <t>Разработка информационного материала и его размещение в муниципальном жилищном фонде</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</si>
  <si>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</si>
  <si>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</si>
  <si>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Приобретение мобильного пункта обогрева</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</si>
  <si>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</si>
  <si>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</si>
  <si>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</si>
  <si>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</si>
  <si>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Создание сети пунктов приема вторичного сырья и опасных (ртутьсодержащих) отходов в поселениях Белоярского района (приобретение необходимого оборудования)</t>
  </si>
  <si>
    <t>Приобретение специализированных транспортных средств, измельчителей (шредеров) для крупногабаритных отходов и другого специального оборудования, необходимых для обращения с муниципальными отходами и их утилизации</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</si>
  <si>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</si>
  <si>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</si>
  <si>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</si>
  <si>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</si>
  <si>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«Охрана окружающей среды на 2012 - 2014 годы»</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</si>
  <si>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</si>
  <si>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</si>
  <si>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</si>
  <si>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Расходы на обеспечение функций органов местного самоуправле ния.</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</si>
  <si>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</si>
  <si>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</si>
  <si>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</si>
  <si>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</si>
  <si>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Строительство автомобильных дорог общего пользования местного значения</t>
  </si>
  <si>
    <t>Реконструкция автомобильных дорог общего пользования местного значения</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</si>
  <si>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</si>
  <si>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</si>
  <si>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</si>
  <si>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</si>
  <si>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</si>
  <si>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</si>
  <si>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</si>
  <si>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</si>
  <si>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</si>
  <si>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</si>
  <si>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Разработка Стратегии социально-экономического развития Белоярского района до 2020 года и на период  до 2030 года.</t>
  </si>
  <si>
    <t>Модернизация автоматизированных систем Комитета по финансам и налоговой политике администрации Белоярского района, главных распорядителей бюджета Белоярского района</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</si>
  <si>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</si>
  <si>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</si>
  <si>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</si>
  <si>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</si>
  <si>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</si>
  <si>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</si>
  <si>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</si>
  <si>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Предоставление иных межбюджетных трансфертов на содействие местному самоуправлению в развитии исторических и иных местных традиций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</si>
  <si>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</si>
  <si>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</si>
  <si>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Объемы бюджетных ассигнований на реализацию муниципальной программы на 2014 год, тыс. рублей</t>
  </si>
  <si>
    <t>Фактические объемы бюджетных ассигнований на реализацию муниципальной программы за 1 квартал 2014 года, тыс. рублей</t>
  </si>
  <si>
    <t>Реконструкция здания школы под комплекс "Школа-детский сад" в п. Сорум</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</si>
  <si>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</si>
  <si>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</si>
  <si>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Проектно изыскательские работы (отдельный пост пожарной охраны на 2 автомобиля) на территории автономного учреждения Белоярского райо-на «База отдыха «Северянка»</t>
  </si>
  <si>
    <t>Проектно-изыскательские работы по строительству пожарного резервуара объемом 250м³ в городе Белоярский</t>
  </si>
  <si>
    <t>Объездная автомобильная дорога Мирный 2 этап</t>
  </si>
  <si>
    <t>г. Белоярский.  1 этап – участок перекресток ул. Молодости – ул. Центральная до перекрестка ул. Боковая – микрорайон Геологов</t>
  </si>
  <si>
    <t>Примечания</t>
  </si>
  <si>
    <t>Процент исполнения</t>
  </si>
  <si>
    <t>Подпрограмма 4 «Обеспечение реализации муниципальной программы»</t>
  </si>
  <si>
    <t>Федеральный бюджет</t>
  </si>
  <si>
    <t>Выплачена субсидия в виде квартального лимита  ООО СП «Белоярское»</t>
  </si>
  <si>
    <t>Субсидии не предоставлялись по причине отсутствия заявителей</t>
  </si>
  <si>
    <t>Предоставлены субсидии в целях возмещения части затрат в связи с завозом молодняка птицы в ООО СП «Белоярское»</t>
  </si>
  <si>
    <t>Предоставлены субсидии в целях возмещения затрат в связи с приобретением и транспортировкой концентрированных кормов в ООО СП «Белоярское»</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</si>
  <si>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</si>
  <si>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Готовится аукционная документация на выполнение проектных работ. Срок исполнения - декабрь 2014 года</t>
  </si>
  <si>
    <t>Готовится аукционная документация</t>
  </si>
  <si>
    <t xml:space="preserve">«Управление муниципальным имуществом на 2014-2020 годы»
</t>
  </si>
  <si>
    <t>Приобретение  и замена оборудования спутниковой станции Центров общественного доступа в библиотеках  с. Ванзеват и  п. Сосновка</t>
  </si>
  <si>
    <t>Расходы производятся согласно кассовому прогнозу</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</si>
  <si>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</si>
  <si>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</si>
  <si>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</si>
  <si>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Исполнение мероприятий запланировано на второе полугодие 2014 года.</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</si>
  <si>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</si>
  <si>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</si>
  <si>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</si>
  <si>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</si>
  <si>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</si>
  <si>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</si>
  <si>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</si>
  <si>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</si>
  <si>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</si>
  <si>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</si>
  <si>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</si>
  <si>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</si>
  <si>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</si>
  <si>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</si>
  <si>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</si>
  <si>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</si>
  <si>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</si>
  <si>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</si>
  <si>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</si>
  <si>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</si>
  <si>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</si>
  <si>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</si>
  <si>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</si>
  <si>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</si>
  <si>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</si>
  <si>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</si>
  <si>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</si>
  <si>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</si>
  <si>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</si>
  <si>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</si>
  <si>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</si>
  <si>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</si>
  <si>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</si>
  <si>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</si>
  <si>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</si>
  <si>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</si>
  <si>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</si>
  <si>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</si>
  <si>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</si>
  <si>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</si>
  <si>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</si>
  <si>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</si>
  <si>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</si>
  <si>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</si>
  <si>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</si>
  <si>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</si>
  <si>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</si>
  <si>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</si>
  <si>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</si>
  <si>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Обустройство сквера для массового отдыха в с.Тугияны (софинансирование мероприятия к юбилейной дате - 1%)</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</si>
  <si>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</si>
  <si>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Изготовление и установка скульптурной композиции святителя Филофея Лещинского</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</si>
  <si>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</si>
  <si>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</si>
  <si>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</si>
  <si>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</si>
  <si>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</si>
  <si>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</si>
  <si>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</si>
  <si>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</si>
  <si>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</si>
  <si>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</si>
  <si>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</si>
  <si>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</si>
  <si>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</si>
  <si>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</si>
  <si>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</si>
  <si>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</si>
  <si>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</si>
  <si>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</si>
  <si>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</si>
  <si>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</si>
  <si>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</si>
  <si>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</si>
  <si>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Реализация мероприятий программы осуществляется в соответствии с графиком. </t>
  </si>
  <si>
    <t>Время прохождения  курсов повышения квалификации запланировано на III-IV квартал 2014 года</t>
  </si>
  <si>
    <t xml:space="preserve">Благоустройство (уличное освещение) </t>
  </si>
  <si>
    <t xml:space="preserve">Благоустройство (озеленение) </t>
  </si>
  <si>
    <t>Расходы на обеспечение деятельности (оказание услуг) муниципальным автономным учреждением культуры Белоярского района «Белоярский выставочный зал»</t>
  </si>
  <si>
    <t xml:space="preserve">В МДОУ «Детский сад «Олененок» с. Казым» открыты две группы кратковременного пребывания для детей, не посещающих образовательные учреждения.
Проведены конкурсы исследовательских работ и творческих проектов детей старшего дошкольного возраста «Я - исследователь», спортивное соревнование между командами дошкольных образовательных учреждений «Папа, мама, Я – спортивная семья».
</t>
  </si>
  <si>
    <t>Государственная поддержка заготовки и переработки дикоросов</t>
  </si>
  <si>
    <t>Расходование планируется осуществить в 4 квартале после утверждения списка получателей субсиди Департаментом строительства ХМАО-Югры</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</si>
  <si>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</si>
  <si>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</si>
  <si>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Приобретение мебели, литературы, интеллектуальных игр МАУК "БЦБС"</t>
  </si>
  <si>
    <t>Приобретние оборудования для комплектации выставочных зон и бытовой техники в МАУК "БВЗ"</t>
  </si>
  <si>
    <t>Заключено 2 договора о предоставлении субсидии</t>
  </si>
  <si>
    <t>Исполнение мероприятий запланировано на III и IV кварталы 2014 года</t>
  </si>
  <si>
    <t>Благоустройство (прочие мероприятия по благоустройству городских округов и поселений)</t>
  </si>
  <si>
    <t>Диспансеризаци прошли 5 муниципальных служащих.</t>
  </si>
  <si>
    <t>Обучение муниципальных служащих на 2014 гоод не запланировано.</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</si>
  <si>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</si>
  <si>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</si>
  <si>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Измерение сопротивления изоляции проводов и кабелей</t>
  </si>
  <si>
    <r>
      <t>Благоустройство</t>
    </r>
    <r>
      <rPr>
        <sz val="12"/>
        <rFont val="Times New Roman"/>
        <family val="1"/>
        <charset val="204"/>
      </rPr>
      <t xml:space="preserve"> </t>
    </r>
    <r>
      <rPr>
        <sz val="11"/>
        <rFont val="Times New Roman"/>
        <family val="1"/>
        <charset val="204"/>
      </rPr>
      <t>(уличное освещение)</t>
    </r>
  </si>
  <si>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</si>
  <si>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</si>
  <si>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</si>
  <si>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</si>
  <si>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</si>
  <si>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</si>
  <si>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Диспансеризация  муниципальных служащих по выявлению заболеваний препятствующих прохождению муниципальной службы запланирована на IV квартал 2014 года</t>
  </si>
  <si>
    <t>Благоустройство (устройство основания и покрытия проезда по ул.Каксина,пер.Сосновый)</t>
  </si>
  <si>
    <t>Выполнение мероприятий запланировано в течение 2014 года.</t>
  </si>
  <si>
    <t>Выполнение мероприятий запланировано на июль-декабрь 2014 года.</t>
  </si>
  <si>
    <t>Выполнение мероприятий программы запланировано на октябрь - декабрь 2014 года</t>
  </si>
  <si>
    <t>Предоставлены субсидии на производство и реализацию продукции животноводства</t>
  </si>
  <si>
    <t>Предоставлены субсидии 60 получателям на содержание маточного поголовья сельскохозяйственных животных</t>
  </si>
  <si>
    <t>Объем выплаченных субсидий соответствует доле вылова и переработки рыбы в отношении к годовым показателям. Основной улов рыбы на территории Белоярского района осуществляется в 3 квартале года.</t>
  </si>
  <si>
    <t>Поддержка малых форм хозяйствования</t>
  </si>
  <si>
    <t>Выплачена субсидия в виде квартального лимита  ООО СП «Полноватское рыбное хозяйство»</t>
  </si>
  <si>
    <t>Субсидии предоставлена ОАО "Казымская олневодческая компания" в виде аванса на организацию глубокой переработки мяса оленей.</t>
  </si>
  <si>
    <t>Канализационно-очистные сооружения (ПИР) с.п.Сорум</t>
  </si>
  <si>
    <t>Реконструкция сетей ТВС (ПИР)</t>
  </si>
  <si>
    <t>Выполнение работ по ремонту уличного освещения</t>
  </si>
  <si>
    <t>Поставка контейнеров модульных КМ-2-3 для сбора, накопления и временного хранения отработанных компактных и линейных люминесцентных (ртутных) ламп, ртутьсодержащих бытовых термометров и химических источников питания, цена контракта 209,1786 тыс. рублей, исполнение контракта – 31.08.2014 г.</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</si>
  <si>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</si>
  <si>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</si>
  <si>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</si>
  <si>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Строительство дошкольных образовательных учреждений (ДОУ энергоэффективный)  г.Белоярский</t>
  </si>
  <si>
    <t>Низкое освоение средств связано с задержкой поставки материалов подрядчиком.</t>
  </si>
  <si>
    <t>Освоение средств опережает сетевой график</t>
  </si>
  <si>
    <t>Приобретение жилья (КМС)</t>
  </si>
  <si>
    <t>Переходящие с 2013 года пять МК на строительство объекта на весь годовой лимит, срок исполнения - 2015 год. Работы ведутся в соответствии с графиком.</t>
  </si>
  <si>
    <t>Переходящий с 2013 года МК на строительство объекта на весь годовой лимит, срок исполнения - 2015 год. Работы ведутся в соответствии с графиком.</t>
  </si>
  <si>
    <t>Инженерные сети микрорайона 4 г.Белоярский</t>
  </si>
  <si>
    <t>Инженерные сети микрорайона 7 г.Белоярский</t>
  </si>
  <si>
    <t>Исполнены МК на сумму 3184,445 тыс.руб. Заключены МК на сумму 5880,02 тыс.руб. Аукционная документация на площадке на сумму 6631,96 тыс.руб. Подготовлена аукционная документация на сумму 1580,0 тыс.руб.</t>
  </si>
  <si>
    <t>Переходящий с 2013 года МК на строительство объекта на весь годовой лимит, срок исполнения - октябрь 2014 года. Работы ведутся в соответствии с графиком.</t>
  </si>
  <si>
    <t>Средства предназначены на проведение государственной экспертизы проекта.</t>
  </si>
  <si>
    <t>Объявлены торги на изыскания на весь лимит средств, срок заключения МК - июль 2014 года, исполнение в течение 60 дней.</t>
  </si>
  <si>
    <t>На очередное заседание Думы Белоярского района по уточнению бюджета будет заявлено снятие лимитов.</t>
  </si>
  <si>
    <t>Переходящий с 2013 года МК на проектирование и на доп.работы по проектированию исполнены. Объявлены торги на изыскания. Оставшиеся средства - для проведения государственной экспертизы проекта, после выполнения изыскательских работ.</t>
  </si>
  <si>
    <t>В ДепДорХоз направлено инвестпредложение на включение в программу АИП 2014 года объекта строительства "Объездная а/д мкр-н Мирный г.Белоярский. 2 этап" с перемещением лимитов финансирования, с гарантией исполнения в текущем году</t>
  </si>
  <si>
    <t>Объездная автомобильная дорога мкрн.6, 1 этап</t>
  </si>
  <si>
    <t>Заключены и исполнены МК на проектные работы и проведения государственной экспертизы.</t>
  </si>
  <si>
    <t>Заключен и исполнен МК на проектные работы и проведения государственной экспертизы.</t>
  </si>
  <si>
    <t>Установка источников наружного противопожарного водоснабжения</t>
  </si>
  <si>
    <t>Заключен МК, выполнение работ согласно МК до 01 ноября 2014 года.</t>
  </si>
  <si>
    <t>265 737,6*</t>
  </si>
  <si>
    <t>Предоставление дотаций осуществляется в определенных объемах в установленные сроки</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</si>
  <si>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</si>
  <si>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</si>
  <si>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t xml:space="preserve">Проведено 61 соревнования на территории Белоярского района, 49 –выездных соревнований различного уровня.
</t>
  </si>
  <si>
    <t>Выплаты на содержание, налоги, з/плату и др.</t>
  </si>
  <si>
    <t>Выплачиваются стипендии, в декабре – конкурс на соискание премии главы в области молодежной политики</t>
  </si>
  <si>
    <t xml:space="preserve">Поздравления на День защитника Отечества, приобретение «Георгиевских лент», проведен блок мероприятий ко Дню Победы </t>
  </si>
  <si>
    <t>Слет волонтеров запланирован на октябрь 2014 года</t>
  </si>
  <si>
    <t>Мониторинг деятельности субъектов на территории Белоярского района за 2013 год планируется в октябре 2014 г.</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</si>
  <si>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</si>
  <si>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исполнено во 2 квартале 2014 года.</t>
  </si>
  <si>
    <t>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</si>
  <si>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исполнено во 2 квартале 2014 года.
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</si>
  <si>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Проведение электротехнических измерений сопротивления изоляции электрических сетей в здании МАОУДОД «Детская школа искусств г.Белоярский» и структурных подразделений в п.Верхнеказымский, п.Сосновка, п.Сорум, п.Полноват</t>
  </si>
  <si>
    <t>Проведение специальной оценки условий труда в МАОУДОД «Детская школа искусств г.Белоярский»</t>
  </si>
  <si>
    <t>Осуществление авторского надзора за выполнением строительно-монтажных работ на объекте МАУК «ЦкиД «Камертон»</t>
  </si>
  <si>
    <t xml:space="preserve">Приобретение стеллажей и услуги по доставке </t>
  </si>
  <si>
    <t>Приобретение технического оборудования для концертно-театрального зала</t>
  </si>
  <si>
    <t>Проведение мероприятий летней оздоровительной кампании</t>
  </si>
  <si>
    <t>Проведение национального праздника «День рыбака»</t>
  </si>
  <si>
    <t>Приобретение музыкального оборудования</t>
  </si>
  <si>
    <t>Приобретение типографского оборудования</t>
  </si>
  <si>
    <t>Выполнены работы по устройству пандуса в здании ДШИ. Проведен аукцион по обустройству входной группы ЦКНТ, освоение средств перенесено на август 2014 г.</t>
  </si>
  <si>
    <t>Работы ведутся. Кассовое исполнение в соответствии с актами выполненных работ.  Срок выполнения СМР по МК январь 2015 г</t>
  </si>
  <si>
    <t xml:space="preserve">Срок выполнения СМР санаторно-оздоровительного корпуса МАУ «База спорта и отдыха «Северянка» по МК январь 2015 г. Кассовое исполнение в соответствии с актами выполненных работ.  </t>
  </si>
  <si>
    <t>В связи с внесением изменений в  Закон автономного округа от 26 февраля 2006 года  № 30-оз «О социальной поддержке семей, имеющих детей, обучающихся в муниципальных общеобразовательных организациях  и частных общеобразовательных организациях, имеющих государственную аккредитацию, расположенных на территории Ханты-Мансийского автономного округа - Югры» с 13 января 2014 года  увеличились суммы питания на завтрак  с 42 рублей на 44 рубля,  завтрак и обед, для учащихся льготной категории со 106 рублей на 112 рублей).</t>
  </si>
  <si>
    <t>Низкое освоение средств по реконструкции образовательного комплекса "Школа - детский сад" в с.Ванзеват связано с задержкой поставки материалов подрядчиком. Исполнение остальных мероприятий подпрограммы выполняется в соответствии с графиком.</t>
  </si>
  <si>
    <t>Предоставлены 3 субсидии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7 субсидий на приобретение материально-технических средств.
5 получателям предоставлена единовременная финансовая помощь молодым специалистам из числа коренных малочисленных народов Севера ХМАО – Югры, работающим в местах традиционного проживания и традиционной хозяйственной деятельности, на обустройство быта.</t>
  </si>
  <si>
    <t>Оплата согласно заключенных договоров</t>
  </si>
  <si>
    <t>Оплата производится согласно заключенных муниципальных контрактов</t>
  </si>
  <si>
    <t>Исполнение мероприятий подпрограммы запланировано на 3 и 4 квартал 2014 года</t>
  </si>
  <si>
    <t>Реализация мероприятия осуществляется в соответствии с графиком.</t>
  </si>
  <si>
    <t>Проведено 10 значимых мероприятий (интеллектуальная игра, «Молодежная весна», участие в «Студенческой весне», «Эхо войны», «Пламя», «Искра», велопробег  и др.)
В рамках мероприятия содействие занятости молодежи трудоустроено 293 несовершеннолетних.
Проведен конкурс программ и проектов духовно-нравственной и гражданско-патриотической направленности. Приняло участие 13 авторских коллективов. А также 7 праздничных конкурсно-игровых программ, посвященных праздничным датам</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</si>
  <si>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</si>
  <si>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</si>
  <si>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</si>
  <si>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</si>
  <si>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</si>
  <si>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</si>
  <si>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</si>
  <si>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Капитальный ремонт КНС №1 в п.Верхнеказымский</t>
  </si>
  <si>
    <t>Установка и ремонт технических средств организации дорожного движения</t>
  </si>
  <si>
    <t xml:space="preserve">Подпрограмма 4 «Чистая вода » </t>
  </si>
  <si>
    <t>Реализация мероприятий подпрограммы "Обеспечение реализации государственной программы"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t>
  </si>
  <si>
    <t>Проведение конкурсов автономного округа в сфере жилищно-коммунального хозяйства</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</si>
  <si>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</si>
  <si>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</si>
  <si>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</si>
  <si>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</si>
  <si>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</si>
  <si>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</si>
  <si>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</si>
  <si>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затрат в связи с оказанием услуг теплоснабжения, воджоснабжения и водоотведения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</si>
  <si>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</si>
  <si>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</si>
  <si>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</si>
  <si>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</si>
  <si>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Субсидии в целях возмещения затрат по ремонту систем коммунальной инфраструктуры (ОЗП - 5%)</t>
  </si>
  <si>
    <t>Реализация мероприятий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(бюджет автономного округа)"</t>
  </si>
  <si>
    <t>Субсидии в целях возмещения затрат по ремонту систем коммунальной инфраструктуры (ОЗП - 95%)</t>
  </si>
  <si>
    <t>ИТОГО: (сельские поселения)</t>
  </si>
  <si>
    <t>о ходе выполнения муниципальных и ведомственных программ поселений Белоярского района за 9 месяцев 2014 года</t>
  </si>
  <si>
    <t>Диспансеризация  муниципальных служащих по выявлению заболеваний препятствующих прохождению муниципальной службы запланирована на сентябрь-октябрь 2014 года</t>
  </si>
  <si>
    <t>Выполнение мероприятий запланировано на октябрь-декабрь 2014 года.</t>
  </si>
  <si>
    <t>Выполнение мероприятий запланировано на октябрь-декабрь 2014 года</t>
  </si>
  <si>
    <t>о ходе выполнения муниципальных программ Белоярского района за 9 месяцев 2014 года</t>
  </si>
  <si>
    <t>Исполнение мероприятий запланировано на IV квартал 2014 года</t>
  </si>
  <si>
    <t>Исполнение мероприятий запланировано в течение 2014 года</t>
  </si>
  <si>
    <t>Оставшиеся денежный средства будут израсходованы до конца года</t>
  </si>
  <si>
    <t>Проведено 12 значимых мероприятий (интеллектуальная игра, «Молодежная весна», участие в «Студенческой весне», «Эхо войны», «Пламя», «Искра», велопробег, молодежный квест и др.)</t>
  </si>
  <si>
    <t>Проведен конкурс программ и проектов духовно-нравственной и гражданско-патриотической направленности. Приняло участие 13 авторских коллективов,Слет молодежи запланирован на 4 квартал</t>
  </si>
  <si>
    <t>Проведено 7 праздничных конкурсно-игровых программ, посвященных праздничным датам, акция "Свеча памяти"</t>
  </si>
  <si>
    <t xml:space="preserve">Денежные средства будут выплачены в 4 квартале на оплату путевок </t>
  </si>
  <si>
    <t>Выплачена компенсация 20 родителям</t>
  </si>
  <si>
    <t>В ноябре состоится окружной семинар по организации отдыха детей</t>
  </si>
  <si>
    <t>Приобретено угловое душевое ограждение,  оснащение для санузлов в МАУ «Дворец спорта» для инвалидов-колясочников</t>
  </si>
  <si>
    <t xml:space="preserve"> </t>
  </si>
  <si>
    <t>На весь объем окружных средств и средства местного бюджета в объеме 10349,3 тыс.руб. заключаются четыре МК, срок исполнения-октябрь 2014 года. На 9271,3 тыс.руб. объявлены два аукциона, срок заключения МК-ноябрь 2014, исполнение-декабрь 2014 года. На остаток средств местного бюджета готовится документация на торги.</t>
  </si>
  <si>
    <t>Готовится аукционная документация на приобретение 5 квартир, срок исполнения - ноябрь-декабрь 2014 года.</t>
  </si>
  <si>
    <t>Переходящий с 2013 года МК на проектирование на весь годовой лимит, исполнен в феврале 2014 года. Остаток средств-на проведение государственной экспертизы проекта, срок исполнения-ноябрь 2014 года</t>
  </si>
  <si>
    <t>Средства предназначены на проведение государственной экспертизы проекта, срок исполнения-октябрь 2014 г.</t>
  </si>
  <si>
    <t>Заключен МК на изготовление техплана, срок исполнения - октябрь 2014 года.</t>
  </si>
  <si>
    <t>Заключен МК на оказание услуг по сопровождению договоров купли-продажи квартир на 2014 год, ведется ежемесячная оплата услуг в соответствии с условиями заключенного МК;
Исполнен МК на оплату коммунальных услуг незаселенных квартир жилого фонда;
Приобретена цистерна для подвоза воды населению для муниципальных нужд;
Приобретен шлагбаум для муниципальных нужд.
Исполнен договор страхования  муниципального имущества.</t>
  </si>
  <si>
    <t xml:space="preserve">Исполнены договора на выполнение ремонтных  работ:
- помещений в здании Администрации по ул.Центральная, д.9  на сумму 582,9тыс. руб. 
- помещений  в здании по ул.Центральная, д.16 на сумму 858,7 тыс.руб.;
- фасада здания ЗАГСа по ул.Центральная, д.1 на сумму 4111,7 тыс.руб.;                                                                                                                                                                                                             - служебной квартиры в г.Ханты-Мансийске, ул.Калинина, д.34а, кв.31 на сумму 199,9 тыс.руб.;                                                                                                                                                           - квартиры с.Казым, ул.Лесная, д.18, кв.2 на сумму 172,0 тыс.руб.                                                                                                                                                                                                                    Подана аукционная заявка  на выполнение ремонтных работ фасада здания ЗАГСа;
Заключены МК  на выполнение ремонтных  работ входной группы здания МФЦ, помещений в здании почты по ул.Центральная, д.1, помещений по адресу 3 мкр., д.21, летней эстрады на ДЦП в 3 мкр.  
</t>
  </si>
  <si>
    <t>Исполнены МК на выполнение кадастровых работ и обеспечение  осуществления кадастрового учета земельных участков для строительства и эксплуатации объектов в городе Белоярский и в населенных пунктах Белоярского района на сумму 681,7 тыс.руб., заключены МК на сумму 1636,5 тыс.руб. со сроком исполнения 12.12.2014 года, исполнение оставшейся суммы планируется на 4 квартал 2014 года.</t>
  </si>
  <si>
    <t>Готовится аукционная документация на выполнение проектных работ, срок проведения торгов и заключения МК – ноябрь 2014 года. Срок исполнения – декабрь 2014 года</t>
  </si>
  <si>
    <t>Заключены 2 МК, оплата в декабре 2014г.</t>
  </si>
  <si>
    <t>Заключен МК, срок исполнения-октябрь 2014 года</t>
  </si>
  <si>
    <t>Заключен контракт на сумму 131,7 тыс.руб., оплата производится ежемесячно. В связи с просрочкой исполнения обязательств поставщиком по поставке оборудования для АТЗ исполнение планируется в ноябре 2014 года, цена контракта 1796,3 тыс.руб.</t>
  </si>
  <si>
    <t>На хранение имущества ГО заключен контракт на 177 т.руб оплата ежемесячно. 48,0 тыс.руб. экономия за счет уменьшения цены контракта на приобретение СИЗ</t>
  </si>
  <si>
    <t>Заключены МК, оплата оставшихся средств будет произведена в октябре 2014г.</t>
  </si>
  <si>
    <t>Проведен аукцион, заключается муниципальный контракт, срок исполнения контракта по 01 сентября 2014 года.</t>
  </si>
  <si>
    <t>Средства освоены полностью</t>
  </si>
  <si>
    <t>Заключен муниципальный контракт на сумму 99999,75 тысруб.</t>
  </si>
  <si>
    <t>Закончена 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Заключены МК:
 1) с ООО «Квадро» для размещения баннеров на металлоконструкции по ул. Центральная. Размещено два баннера с информацией по профилактике безопасности дорожного движения и противодействия наркомании.
 2) с БУ «БИЦ «Квадрат» на оказание услуг в сфере профилактики терроризма.
 3) с гражданами на оказание услуг по обеспечению сохранности муниципального имущества во время проведения мероприятий с массовым пребыванием граждан.
 4) с АУ БИЦ «Квадрат» на изготовление информационных материалов по эскизу Заказчика в сферах профилактики терроризма, профилактики безопасности дорожного движения и профилактики наркомании.
 5) с ИП Назаренко Ю.Л. на обслуживание городской системы видеонаблюдения.
 6) с ООО «Радис СТ» на обслуживание программного обеспечения фоторадарного сервера «Кристалл». 
7) с ИП Назаренко Ю.Л. на поставку видеорегистраторов для организации безопасности дорожного движения.Товар поставлен,оплата предполагается в первой половине октября.</t>
  </si>
  <si>
    <t>Работы в соответствии с муниципальным контрактом выполнены в полном объеме, окончательная оплата по МК запланирована на 1 декаду октября 2014 года.</t>
  </si>
  <si>
    <t>Произведена полная оплата МК на модернизацию системы АС "Бюджет", в связи с завершением работ предусмотренных контрактом</t>
  </si>
  <si>
    <t>За отчетный период средства, предусмотренные на обслуживание муниципального долга, не использованы в связи с досрочным погашением бюджетного кредита.</t>
  </si>
  <si>
    <t>264216,3*</t>
  </si>
  <si>
    <t>Бюджетный кредит получен в сумме 264216,3 тыс.руб. и погашен в 3 квартале 2014 года.</t>
  </si>
  <si>
    <t>ИМТ на обеспечение сбалансированности запланированы к перечислению в бюджеты поселений в 4 квартале 2014 года.</t>
  </si>
  <si>
    <t xml:space="preserve">ИМТ на осуществление переданных полномочий перечислены в бюджеты поселений </t>
  </si>
  <si>
    <t xml:space="preserve">ИМТ перечислены в бюджеты поселений </t>
  </si>
  <si>
    <t>Предоставление иных межбюджетных трансфертов на поощрение победителей конкурса на звание "Самый благоустроенный город, поселок, село ХМАО" за 2013 год</t>
  </si>
  <si>
    <t xml:space="preserve">ИМТ перечислены в бюджет сельского поселения Сорум </t>
  </si>
  <si>
    <t>Конкурс по отбору подрядной организации состоялся</t>
  </si>
  <si>
    <t>Осуществляется подбор жилых помещений для приобретения. Проведение аукциона: октябрь 2014 г.</t>
  </si>
  <si>
    <t>Оплата производится согласно заключенных договоров</t>
  </si>
  <si>
    <t>Заключены МК на сумму 4235,858 тыс.руб. Работы запланированы на сентябрь - октябрь 2014 г., после разработки и утверждения нормативов град. проектирования ХМАО-Югры.</t>
  </si>
  <si>
    <t xml:space="preserve">Формирование и ведение информационной системы обеспечения градостроительной деятельности </t>
  </si>
  <si>
    <t xml:space="preserve">Заключены:
МК № 24 от 26.06.2014 г. на сумму 598,592 тыс.рублей;
МК № 13 от 13.05.2014 г. на сумму 98,4 тыс.рублей.                                                                                                                                                                                                                                                                         
</t>
  </si>
  <si>
    <t>МК на поставку видеорегистраторов исполнен. Оплата будет проведена в первой половине октября.</t>
  </si>
  <si>
    <t>Предоставлена субсидия 5 участникам Форума предпринимателей</t>
  </si>
  <si>
    <t>В мае 2014 года проведен конкурс «Предприниматель года - 2014», оплата услуг в июне 2014 года</t>
  </si>
  <si>
    <t>Проведено 4 образовательных мероприятия. Окончательная оплата в октябре 2014 года.</t>
  </si>
  <si>
    <t>Проведено 3 образовательных мероприятия. Окончательная оплата в октябре 2014 года.</t>
  </si>
  <si>
    <t xml:space="preserve">100% финансирование в октябре 2014 г. </t>
  </si>
  <si>
    <t>Заключено 4 договора о предоставлении субсидии</t>
  </si>
  <si>
    <t>Планируется заключение 4 договоров в октябре 2014 г.</t>
  </si>
  <si>
    <t xml:space="preserve">Гранты по социальному предпринимательству планируются в декабре 2014 г.    </t>
  </si>
  <si>
    <t xml:space="preserve">Гранты начинающим субъектам планируются на декабрь 2014 г.    </t>
  </si>
  <si>
    <t>Заключен 1 договор о предоставлении субсидии, в ноябре планируется заключение еще 2 договоров</t>
  </si>
  <si>
    <t>В мае 2014 года проведен конкурс «Предприниматель года - 2014». Мониторинг деятельности субъектов на территории Белоярского района за 2013 год планируется в октябре 2014 г. Гранты по социальному предпринимательству и начинающим субъектам планируются на декабрь 2014 г.</t>
  </si>
  <si>
    <t>Два переходящих с 2013 года МК на строительство объекта на весь годовой лимит, срок исполнения - ноябрь 2014 года. Работы ведутся в соответствии с графиком</t>
  </si>
  <si>
    <t>Переходящий с 2013 года МК на строительство объекта на весь годовой лимит, срок исполнения - сентябрь 2014 года. Исполнен.</t>
  </si>
  <si>
    <t xml:space="preserve">Переходящий с 2013 года МК на строительство объекта на 5 670,5 тыс.руб., срок исполнения - сентябрь 2014 года, оплата в октябре 2014 года. Исполнен МК на пожсигнализацию. </t>
  </si>
  <si>
    <t>Переходящий с 2013 года МК на проектирование объекта на 502,0 тыс.руб., МК на изыскания стоимостью 594,3 тыс.руб.  Оставшиеся средства предназначены для проведения госэкспертизы после выполенеия работ по проектированию.</t>
  </si>
  <si>
    <t>МК на изыскания на весь лимит средств, исполнен.</t>
  </si>
  <si>
    <t>Премирование работников предприятий ЖКХ</t>
  </si>
  <si>
    <t>Исполнение меролприятий планируется в 4 квартале</t>
  </si>
  <si>
    <t>Исполнение мероприятий запланировано на  IV квартал 2014 года</t>
  </si>
  <si>
    <t>Премирование по итогам проведения конкурсов среди работников предприятий ЖКХ</t>
  </si>
  <si>
    <t>Договоры заключены. Исполнение - октябрь 2014г.</t>
  </si>
  <si>
    <t>Конкурсы проведены - победители награждены. Оставшаяся сумма - на проведение аукциона по строительству наружных сетей освещения в г.Белоярский</t>
  </si>
  <si>
    <t xml:space="preserve"> МК заключен. Срок исполнения - октябрь 2014г.</t>
  </si>
  <si>
    <t>Оплата производится за фактически потребленную электроэнергию во 2 полугодии 2014 года</t>
  </si>
  <si>
    <t>Оплата проведенных работ будет произведена в 4 квартале 2014 года</t>
  </si>
  <si>
    <t>Оплата производится за фактически проведенные работы во 2 полугодии 2014 года</t>
  </si>
  <si>
    <t>Переходящий с 2011 года МК на проектные работы в объеме 600,0 тыс. руб., срок исполнения расчетов 2014г. Оставшиеся лимиты средств предусмотрены для согласования размещения объекта на земельном участке</t>
  </si>
  <si>
    <t>Переходящий с 2011 года МК на проектные работы в объеме 600,0 тыс. руб., срок исполнения и расчетов 2014г. Оставшиеся лимиты средств предусмотрены для согласования размещения объекта на земельном участке</t>
  </si>
  <si>
    <t>Размещен муниципальный заказ на оказание услуг по санитарной очистке территории от бытовых и промышленных отходов и их утилизации (ликвидация мест захламления): г. Белоярский, в районе СОТ «Сосновый бор», в районе СОТ «Кислор», цена контракта 255,9 тыс. рублей, исполнение контракта 31.10.2014</t>
  </si>
  <si>
    <t>Размещен муниципальный заказ на оказание услуг по вывозу на полигон твердых бытовых отходов и утилизации твердых бытовых отходов из мест сбора отходов с территории города Белоярский, цена контракта 300,0 тыс. рублей, исполнение контракта 30.09.2014</t>
  </si>
  <si>
    <t>Размещен муниципальный заказ на оказание услуг по сопровождению церемонии торжественного награждения участников мероприятий, приуроченных к XII Международной экологической акции «Спасти и сохранить», цена контракта 13,0 тыс. рублей, исполнение контракта 26.09.2014</t>
  </si>
  <si>
    <t>По проектированию и строительству полигонов утилизации твердых бытовых отходов в п.Сорум и п.Полноват - переходящие с 2011 года контракты на проектные работы со сроком исполнения и расчетов  2014 г. Оставшиеся лимиты средств предусмотрены для согласования размещения объекта на земельном участке.
Оказание услуг по санитарной очистке территории населенных мест (ликвидация стихийных свалок бытовых и промышленных отходов) со сроком исполнения контракта – 31.10.2014 г.</t>
  </si>
  <si>
    <t>Планируется приобретение в IV квартале 2014 года</t>
  </si>
  <si>
    <t>Планируется проведение работ в IV квартале 2014 года</t>
  </si>
  <si>
    <t xml:space="preserve">предоставление субсидий на производство и реализацию молока на собственную переработку высшего и 
1 сорта
</t>
  </si>
  <si>
    <t>Субсидия предоставляется ООО СП "Белоярское"</t>
  </si>
  <si>
    <t>Господдержка оказана КФХ Близняковой И.В. За производство и реализацию овощей закрытого грунта</t>
  </si>
  <si>
    <t>Субвенции из бюджета ХМАО-Югры использованы на 100%.
Финансирование за счет бюджета Белоярского района осуществляется в соответствии с сетевым графиком. На всю сумму предусмотренную на финансирование заключены МК.</t>
  </si>
  <si>
    <t>Финансирование мероприятия исключено, субсидии направлены на государственную поддержку животноводства</t>
  </si>
  <si>
    <t>Выплачена субсидия в виде квартального лимита. В Департамент природных ресурсов и несырьевого сектора экономики направлена заявка о корректировке финансирования мероприятия в сторону уменьшения на 500 тыс.руб.</t>
  </si>
  <si>
    <t xml:space="preserve">Субсидии не предоставлялись по причине отсутствия заготовительной деятельности в 2014 году </t>
  </si>
  <si>
    <t>Предоставлены субсидии в целях возмещения части затрат в связи с завозом молодняка птицыи производством животноводческой продукции</t>
  </si>
  <si>
    <t>Субсидия предоставлена ООО "Полноват и Ко" в целях возмещения затрат в связи с организацией добычи (вылова) рыбы-сырца с использованием речного несамоходного флота</t>
  </si>
  <si>
    <t>Субсидии выплачены ООО СП "Белоярское" за участие специалистов хозяйства в межрегиональном конкурсе профессионального мастерства технологов по воспроизводству сельскохозяйственных животных</t>
  </si>
  <si>
    <t>Обеспечение выполнения полномочий и функций исполнительно-распорядительного органа за текущий период произведено в полном объеме.</t>
  </si>
  <si>
    <t>Повышение квалификации муниципальных служащих планируется на 4 квартал 2014 года</t>
  </si>
  <si>
    <t>Проведение диспансеризации муниципальных служащих запланировано на ноябрь-декабрь 2014 года. Объявлен запрос котировок на данные услуги.</t>
  </si>
  <si>
    <t xml:space="preserve">Оказание социальной поддержки отдельным категориям граждан производится по мере обращения граждан. Заключены договоры на приобретение товаров первой необходимости для оказания натуральной помощи гражданам, оплата по данным договорам запланирована на октябрь-ноябрь, объявлен аукцион на поставку новогодних подарков. </t>
  </si>
  <si>
    <t>Предоставление выплат и компенсаций отдельным категориям граждан производится по мере обращения граждан. Мероприятия по предоставлению выплат и компенсаций отдельным категориям граждан выполнены на 103% от плана на 9 месяцев на 2014 год.</t>
  </si>
  <si>
    <t xml:space="preserve">Выплата пенсии за выслугу лет лицам, замещавшим должности муниципальной службы произведена в размере 97 % от  плана на 9 месяцев 2014 года. </t>
  </si>
  <si>
    <t>Часть мероприятий по организации отдыха и досуга отдельных категорий граждан, запланированных на 3 квартал, перенесены на 4 квартал 2014 года. Оплата по МК произведена в октябре 2014 года. Плановый объем финансирования муниципальной программы по данному пункту будет скорректирован в декабре 2014 года. Исполнение мероприятий составит 100%.</t>
  </si>
  <si>
    <t>Оказание социальной поддержки отдельным категориям граждан производится по мере обращения граждан. 
Большая часть выплат и компенсаций отдельным категориям граждан произведена в 3 квартале 2014 года.
Часть мероприятий по организации отдыха и досуга отдельных категорий граждан, запланированных на 3 квартал, перенесены на 4 квартал 2014 года.</t>
  </si>
  <si>
    <t>Работы по обустройству подходов к пешеходным переходам выполнены. Срок исполнения МК 30.11.2014 года, оплата будет произведена в конце октября 2014 года в размере 131 тыс.руб. Исполнение мероприятий программы составит 100 %.</t>
  </si>
  <si>
    <t xml:space="preserve">Проведение конкурса художественного творчества инвалидов приурочено к Международному дню инвалида и запланировано на ноябрь-декабрь 2014 года. </t>
  </si>
  <si>
    <t xml:space="preserve">Проведение конкурса художественного творчества для детей-инвалидов приурочено к Международному дню инвалида и запланировано на ноябрь-декабрь 2014 года. </t>
  </si>
  <si>
    <t>Заключен договор на оказание услуг по организации посещения плавательного бассейна маломобильными гражданами. Оплата по договору будет произведена в ноябре 2014 года в размере 40 тыс. рублей.</t>
  </si>
  <si>
    <t>Работы по обустройству подходов к  пешеходным переходам выполнены.
Конкурс художественного творчества инвалидов запланирован на ноябрь-декабрь 2014 года.
Заключен договор на оказание услуг по организации посещения плавательного бассейна маломобильными гражданами.</t>
  </si>
  <si>
    <t>Исп. Дивеева А.В.</t>
  </si>
  <si>
    <t>Обеспечение выполнения полномочий и функций исполнительно-распорядительного органа за текущий период произведено в полном объеме</t>
  </si>
  <si>
    <t>Обеспечение участия в семинарах, совещаниях,конференциях, проводимых за пределами городского поселения Белоярский за текущий период произведено в полном объеме.</t>
  </si>
  <si>
    <t>Курсы повышения квалификации проводятся в 4 квартале 2014 года</t>
  </si>
  <si>
    <t>Диспансеризация будет проводиться в ноябре-декабре 2014 года</t>
  </si>
  <si>
    <t xml:space="preserve">Обеспечение выполнения полномочий и функций исполнительно-распорядительного органа за текущий период произведено в полном объеме. Повышение квалификации планируется провести в 4 квартале 2014 года, диспансеризация будет проводиться в ноябре-декабре 2014 года. </t>
  </si>
  <si>
    <t>В конце 3 квартала 2014 года написано письмо ООО «Щит» на заключение договора по поставке тематических плакатов на тему «Гражданская оборона»,  приобретение видеофильмов на тему по ГО и ЧС. Договор на стадии заключения.  Устройство и уход за противопожарным расстоянием (разрывом) между сельским поселением и лесным массивом   произведен     в 3 квартале 2014 года. Был заключен договор с ИП Гулидов. Остальные мероприятия запланированы на 4 квартал 2014 года.</t>
  </si>
  <si>
    <t>Приобретение  лекарственных препаратов и обновление имеющихся, а также приобретение вещевого имущества (рукавицы, валенки, шапки) запланировано на 4 квартал 2014 года</t>
  </si>
  <si>
    <t>Согласно графика прохождения  курсовой переподготовки, курсы запланированы на   4 квартал 2014 года. Заключены договора, но не оплачены на дистанционное обучение с Омской ГА и  ФГБОУ ВПО РАНХ и ГС при Президенте РФ (Лангепасский филиал).</t>
  </si>
  <si>
    <t>Заключен договор с БУ ХМАО-Югра БРБ,  диспансеризация муниципальных служащих пройдена,  5 человек.</t>
  </si>
  <si>
    <t xml:space="preserve">Оплата уличного освещения производится согласно договора и выставленных счетов. В 3 квартале   высажено цветочной рассады 2000 штук, был заключен ГПД с ИП Спирина С.Е. на сумму 100,00 тыс. рублей. Также заключен ГПД по скосу травы на сумму 20,00 тыс. рублей. В 4 квартале заключен договор с ИП Солянник на   приобретение почвенного грунта 100 кг и удобрений 50 кг на сумму 50,00 тыс. рублей. Оплата произведена 10.10.14 года. Проведен электронный аукцион   на приобретение тротуарной плитки в  3 квартале 2014 года. Аукцион состоялся, произведена оплата по контракту 497,5 тыс. рублей 10.10.2014 года
Приобретена квартира сгоревшего дома по ул. Школьная., д.4, для его дальнейшего  сноса.
Заключен договор на временные и общественные работы с МКУ «Молодежный центр «Спутник».
Руководство бригадой несовершеннолетних (общественные работы) сумма договора  18 ,1 тыс. рублей.
Заключен договор на благоустройство придомовой территории (телефонная связь ) на сумму 69,9 тыс. рублей.
Заключен договор на благоустройство придомовой территории (укладка дорожных плит) на сумму 98,9 тыс. рублей.
</t>
  </si>
  <si>
    <t>Мероприятия исполнены.</t>
  </si>
  <si>
    <t>Исполнение оставшихся мероприятий IV квартал 2014 года</t>
  </si>
  <si>
    <t>Исполнение до конца года</t>
  </si>
  <si>
    <t>Запланировано на 4 квартал 2014 года</t>
  </si>
  <si>
    <t>Проведение семинара-практикума по обучению технологии заготовки и обработки бересты и изготовлению берестяных изделий  МАУК «Белоярский выставочный зал»</t>
  </si>
  <si>
    <t>Приобретение снегоуборочной машины, мебели  МАУК «Белоярский выставочный зал»</t>
  </si>
  <si>
    <t>Организация гастрольно-экскурсионной поездки в п. Верхотурье</t>
  </si>
  <si>
    <t>Приобретение оборудования (выплата денежного поощрения победителям конкурса на получение грантов главы Белоярского района в рамках реализации приоритетного национального проекта «Образование» в Белоярском районе «Лучшее образовательноеучреждение»)</t>
  </si>
  <si>
    <t>По результатам аукциона заключен МК на сооружение пандуса МБУК "ЦКНТ" на сумму 230 тыс.руб.</t>
  </si>
  <si>
    <t>Мероприятия планируются продолжить в 4 квартале</t>
  </si>
  <si>
    <t>Мероприятия планируется закончить в 4 квартале 2014 года</t>
  </si>
  <si>
    <t xml:space="preserve">Проведены  масштабные мероприятия: открытие Года культуры, ежегодный районный фестиваль юных пианистов  «Волшебные клавиши», национальный праздник «День оленевода», «День рыбака», фестиваль национальных культур «Я люблю тебя, Россия!».
В рамках программы с 27 февраля по 2 марта 2014 года учащиеся отдела народных инструментов Детской школы искусств успешно выступили на Международном конкурсе-фестивале «Урал собирает друзей» г. Челябинск. Результатом стали победы учащихся высокого уровня: Гран при, 7 лауреатов 1,2,3 степени, 6 дипломантов 1 и 2 степени.
Доля лауреатов в районных, окружных, областных и всероссийских конкурсах в общей численности учащихся МАОУ ДОД «ДШИ» составляет 12 %.
Ресурсы программы позволили проведение на должном уровне отчетных концертов творческих коллективов МАУК «ЦКиД «Камертон».
На средства программы организована подготовка к летней оздоровительной кампании в муниципальных учреждениях культуры, обновлен досуговый и спортивный инвентарь, проведено ряд мероприятий. 
На условиях софинансирования из средств государственной программы ХМАО-Югры «Развитие культуры и туризма в Ханты-Мансийском автономном округе - Югре на 2014 – 2020 годы» обновлен арсенал духовых музыкальных инструментов МАОУДОД «ДШИ».
В рамках программы ведутся работы по изготовлению экспозиции «Мир человека» выставочного зала  МАУК «БВЗ». 
Проведены работы по инженерным изысканиям и разработке проектной документации на строительство нового объекта Сельский дом культуры с. Ванзеват.
</t>
  </si>
  <si>
    <t xml:space="preserve">Заработная плата, налоги на сотрудников комитета;
заключены муниципальные контракты на коммунальные услуги и содержание административного здания комитета до конца года и ведется ежемесячная оплата услуг в соответствии с условиями заключенных МК;
заключен договор на услуги связи с января по декабрь 2014г на сумму 100,00 тыс. руб., планируется обновление бухгалтерской программы 1С Бухгалтерия на 4 квартал 2014 г.
</t>
  </si>
  <si>
    <t>За 1 смену (весенние каникулы) на базе образовательных учреждений в лагерях дневного пребывания отдохнули 450 детей, в том числе 45 - из семей, находящихся в трудной жизненной ситуации. За 2 смену (июнь) 579 детей в лагерях с дневным и круглосуточным пребыванием, в том числе 437 – из семей, находящихся в трудной жизненной ситуации.</t>
  </si>
  <si>
    <t>Оплата производится согласно заключенного договора</t>
  </si>
  <si>
    <t>Выплаты на содержание, налоги, з/плату и др.
Средства бюджета ХМАО-Югры будут направлены на проведение спортивных мероприятий в 3 и 4 квартале 2014 года</t>
  </si>
  <si>
    <t xml:space="preserve">Подана заявка на дополнительное финансирование. </t>
  </si>
  <si>
    <t>Трудоустроено 293 несовершеннолетних, их них 90 несовершеннолетних, находящихся в социально опасном положении и (или) трудной жизненной ситуации</t>
  </si>
  <si>
    <t>Всего по муниципальным программам поселений Белоярского района</t>
  </si>
  <si>
    <t>Фактические объемы бюджетных ассигнований на реализацию муниципальной программы за 9 месяцев 2014 года, тыс. рублей</t>
  </si>
  <si>
    <t>Исполнение мероприятия до конца года</t>
  </si>
  <si>
    <t>Учреждение функционирует с 01.09.2014г, все расходы запланированы на 4 квартал 2014г.</t>
  </si>
  <si>
    <t>Счет за сентябрь предоставллен в конце октября,  оплата в ноябре 2014г.</t>
  </si>
  <si>
    <t>Счет за октябрь предоставляется в конце месяца по факту выполнения работ, оплата в ноябре 2014г.</t>
  </si>
  <si>
    <t>Счета за сентябрь и октябрь 2014 года предоставленны в октябре 2014 года</t>
  </si>
  <si>
    <t xml:space="preserve">Работы по контракту завершены в октябре 2014 года. Окончательная оплата будет произведена в ноябре 2014.  </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</si>
  <si>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</si>
  <si>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t>Исполнение мероприятий запланировано на 4 квартал 2014 года</t>
  </si>
  <si>
    <t xml:space="preserve">Состоялся заочный этап районной XIV Всероссийской акции «Я – гражданин России». В Акции приняли участие 10 образовательных учреждений Белоярского района. На конкурс представлен 21 социальный проект.
В общеобразовательных учреждениях проводился школьный этап Всероссийского конкурса чтецов «Живая классика». Муниципальный этап Всероссийского конкурса чтецов «Живая классика» состоялся 17 марта 2014 года.
Проведен месячник оборонно-массовой  и спортивной работы, посвященный Дню защитника Отечества.
В г.Ханты-Мансийск принимали участие учащиеся 9-11-х классов (3 участника) в региональном этапе всероссийской олимпиады школьников по английскому языку. Победителем регионального этапа Всероссийской олимпиады по обществознанию стала обучающаяся 9б класса МОСШ № 1. В Окружной Олимпиаде по родному языку 1 место занял обучающийся 9 класса МОСШ с. Казым, 2 место – обучающаяся 11 класса МОСШ с. Казым. В сентябре 2014 года прошел месячник мероприятий, направленных на обеспечение безопасности дорожного движения. В рамках месячника были проведены социально-значимые акции, Интернет-уроки, классные часы, круглые столы, семинары, конкурсы плакатов, рисунков, слоганов, посвященных безопасности дорожного движения. Охват обучающихся составил 100%.
</t>
  </si>
  <si>
    <t>Выполняются работы по благоустройству территории в МОСШ № 3, работы по укреплению пожарной и санитарно-эпидемиологической безопасности муниципальных образовательных учреждений Белоярского района. Проводятся мероприятия по выполнению капитального ремонта МОСШ № 1, МОСШ п. Верхнеказымский, МОСШ с. Полноват, МАДОУ «Детский сад «Березка» г. Белоярский. Проведены работы по капитальному ремонту  в МОСШ п. Верхнеказымский, в МОСШ № 1, МАДОУ «Берёзка».</t>
  </si>
  <si>
    <t>Освоение средств запланировано на  ноябрь 2014 г.</t>
  </si>
  <si>
    <t>Исполнение мероприятий подпрограммы запланировано на ноябрь 2014 года</t>
  </si>
  <si>
    <t xml:space="preserve">Государственная поддержка осуществляется в соответствии с сетевым графиком. </t>
  </si>
  <si>
    <t>Заключены МК на сумму 111487,8 тыс.руб., срок исполнения - в течении 2014 года. На оставшиеся средства в объеме 6970,6 тыс.руб. готовится аукционная документация на выполнение работ, переходящие на 2015 год.</t>
  </si>
  <si>
    <t>Переходящий с 2013 года МК на работы в объеме 5474,3 тыс.руб., исполнен в феврале 2014 года. 
На оставшиеся лимиты заключены МК, срок исполнения конец 2014 года. Работы ведутся в соответствии с графиком и сроком исполнения до конца года.</t>
  </si>
  <si>
    <t>Расходование планируется осуществить в 4 квартале после утверждения списка получателей субсидий Департаментом строительства ХМАО-Югры</t>
  </si>
</sst>
</file>

<file path=xl/styles.xml><?xml version="1.0" encoding="utf-8"?>
<styleSheet xmlns="http://schemas.openxmlformats.org/spreadsheetml/2006/main">
  <numFmts count="4">
    <numFmt numFmtId="164" formatCode="_-* #,##0.0_р_._-;\-* #,##0.0_р_._-;_-* &quot;-&quot;?_р_._-;_-@_-"/>
    <numFmt numFmtId="165" formatCode="_-* #,##0.00_р_._-;\-* #,##0.00_р_._-;_-* &quot;-&quot;?_р_._-;_-@_-"/>
    <numFmt numFmtId="166" formatCode="0.0"/>
    <numFmt numFmtId="167" formatCode="#,##0.0_р_."/>
  </numFmts>
  <fonts count="21">
    <font>
      <sz val="11"/>
      <color theme="1"/>
      <name val="Calibri"/>
      <family val="2"/>
      <charset val="204"/>
      <scheme val="minor"/>
    </font>
    <font>
      <sz val="11"/>
      <color theme="1"/>
      <name val="Times New Roman"/>
      <family val="1"/>
      <charset val="204"/>
    </font>
    <font>
      <b/>
      <sz val="11"/>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1"/>
      <name val="Times New Roman"/>
      <family val="1"/>
      <charset val="204"/>
    </font>
    <font>
      <sz val="11"/>
      <color rgb="FFFF0000"/>
      <name val="Times New Roman"/>
      <family val="1"/>
      <charset val="204"/>
    </font>
    <font>
      <b/>
      <sz val="10.5"/>
      <name val="Times New Roman"/>
      <family val="1"/>
      <charset val="204"/>
    </font>
    <font>
      <b/>
      <sz val="11"/>
      <name val="Times New Roman"/>
      <family val="1"/>
      <charset val="204"/>
    </font>
    <font>
      <sz val="10.5"/>
      <name val="Times New Roman"/>
      <family val="1"/>
      <charset val="204"/>
    </font>
    <font>
      <sz val="8"/>
      <name val="Times New Roman"/>
      <family val="1"/>
      <charset val="204"/>
    </font>
    <font>
      <sz val="11"/>
      <name val="Calibri"/>
      <family val="2"/>
      <charset val="204"/>
      <scheme val="minor"/>
    </font>
    <font>
      <b/>
      <sz val="12"/>
      <name val="Times New Roman"/>
      <family val="1"/>
      <charset val="204"/>
    </font>
    <font>
      <sz val="10"/>
      <name val="Arial"/>
      <family val="2"/>
      <charset val="204"/>
    </font>
    <font>
      <b/>
      <u/>
      <sz val="12"/>
      <color indexed="8"/>
      <name val="Times New Roman"/>
      <family val="1"/>
      <charset val="204"/>
    </font>
    <font>
      <b/>
      <sz val="14"/>
      <name val="Times New Roman"/>
      <family val="1"/>
      <charset val="204"/>
    </font>
    <font>
      <b/>
      <u/>
      <sz val="10.5"/>
      <name val="Times New Roman"/>
      <family val="1"/>
      <charset val="204"/>
    </font>
    <font>
      <sz val="11"/>
      <name val="Calibri"/>
      <family val="2"/>
      <charset val="204"/>
    </font>
    <font>
      <b/>
      <u/>
      <sz val="12"/>
      <name val="Times New Roman"/>
      <family val="1"/>
      <charset val="204"/>
    </font>
    <font>
      <sz val="14"/>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4" fillId="0" borderId="0">
      <alignment wrapText="1"/>
    </xf>
    <xf numFmtId="0" fontId="14" fillId="0" borderId="0"/>
  </cellStyleXfs>
  <cellXfs count="234">
    <xf numFmtId="0" fontId="0" fillId="0" borderId="0" xfId="0"/>
    <xf numFmtId="0" fontId="1" fillId="0" borderId="0" xfId="0" applyFont="1" applyAlignment="1">
      <alignment vertical="center"/>
    </xf>
    <xf numFmtId="0" fontId="2" fillId="0" borderId="0" xfId="0" applyFont="1" applyAlignment="1">
      <alignment vertical="center"/>
    </xf>
    <xf numFmtId="164" fontId="3"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5" borderId="0" xfId="0" applyFont="1" applyFill="1" applyAlignment="1">
      <alignment vertical="center"/>
    </xf>
    <xf numFmtId="164" fontId="4" fillId="5"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2" borderId="0" xfId="0" applyFont="1" applyFill="1" applyAlignment="1">
      <alignment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0" fontId="6" fillId="0" borderId="1" xfId="0" applyFont="1" applyBorder="1" applyAlignment="1" applyProtection="1">
      <alignment horizontal="left" vertical="top" wrapText="1"/>
      <protection locked="0"/>
    </xf>
    <xf numFmtId="0" fontId="1" fillId="0" borderId="0" xfId="0" applyFont="1" applyAlignment="1">
      <alignment horizontal="left" vertical="center"/>
    </xf>
    <xf numFmtId="16"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xf>
    <xf numFmtId="0" fontId="1" fillId="0" borderId="0" xfId="0" applyFont="1" applyAlignment="1">
      <alignment vertical="top"/>
    </xf>
    <xf numFmtId="164" fontId="3" fillId="3" borderId="1" xfId="0" applyNumberFormat="1" applyFont="1" applyFill="1" applyBorder="1" applyAlignment="1">
      <alignment horizontal="center" vertical="center" wrapText="1"/>
    </xf>
    <xf numFmtId="164" fontId="3" fillId="0" borderId="1" xfId="0" applyNumberFormat="1" applyFont="1" applyBorder="1" applyAlignment="1">
      <alignment vertical="center" wrapText="1"/>
    </xf>
    <xf numFmtId="164" fontId="4" fillId="3" borderId="1" xfId="0" applyNumberFormat="1" applyFont="1" applyFill="1" applyBorder="1" applyAlignment="1">
      <alignment vertical="center" wrapText="1"/>
    </xf>
    <xf numFmtId="164" fontId="4" fillId="0" borderId="1" xfId="0" applyNumberFormat="1"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164" fontId="6" fillId="0" borderId="1" xfId="0" applyNumberFormat="1" applyFont="1" applyBorder="1" applyAlignment="1">
      <alignment horizontal="center" vertical="center"/>
    </xf>
    <xf numFmtId="164" fontId="8" fillId="5" borderId="1" xfId="0" applyNumberFormat="1" applyFont="1" applyFill="1" applyBorder="1" applyAlignment="1">
      <alignment vertical="center" wrapText="1"/>
    </xf>
    <xf numFmtId="0" fontId="5" fillId="0" borderId="1" xfId="0" applyFont="1" applyBorder="1" applyAlignment="1">
      <alignment horizontal="center" vertical="top" wrapText="1"/>
    </xf>
    <xf numFmtId="0" fontId="9" fillId="5" borderId="1" xfId="0" applyFont="1" applyFill="1" applyBorder="1" applyAlignment="1">
      <alignment horizontal="center" vertical="center"/>
    </xf>
    <xf numFmtId="0" fontId="8" fillId="5" borderId="1" xfId="0" applyFont="1" applyFill="1" applyBorder="1" applyAlignment="1">
      <alignment vertical="center" wrapText="1"/>
    </xf>
    <xf numFmtId="164" fontId="4" fillId="5" borderId="1" xfId="0" applyNumberFormat="1" applyFont="1" applyFill="1" applyBorder="1" applyAlignment="1">
      <alignment horizontal="center" vertical="center"/>
    </xf>
    <xf numFmtId="164" fontId="4" fillId="5" borderId="1" xfId="0" applyNumberFormat="1" applyFont="1" applyFill="1" applyBorder="1" applyAlignment="1">
      <alignment vertical="center"/>
    </xf>
    <xf numFmtId="16" fontId="5" fillId="2" borderId="1" xfId="0" applyNumberFormat="1" applyFont="1" applyFill="1" applyBorder="1" applyAlignment="1">
      <alignment vertical="top" wrapText="1"/>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vertical="center"/>
    </xf>
    <xf numFmtId="0" fontId="3" fillId="2" borderId="1" xfId="0" applyFont="1" applyFill="1" applyBorder="1" applyAlignment="1">
      <alignment horizontal="justify" vertical="top" wrapText="1"/>
    </xf>
    <xf numFmtId="0" fontId="6" fillId="0" borderId="1" xfId="0" applyFont="1" applyFill="1" applyBorder="1" applyAlignment="1">
      <alignment horizontal="left" vertical="center" wrapText="1"/>
    </xf>
    <xf numFmtId="16" fontId="3" fillId="0" borderId="1" xfId="0" applyNumberFormat="1" applyFont="1" applyBorder="1" applyAlignment="1">
      <alignment vertical="top" wrapText="1"/>
    </xf>
    <xf numFmtId="0" fontId="6" fillId="2" borderId="1" xfId="0" applyFont="1" applyFill="1" applyBorder="1" applyAlignment="1">
      <alignment vertical="center" wrapText="1"/>
    </xf>
    <xf numFmtId="0" fontId="6" fillId="2" borderId="0" xfId="0" applyFont="1" applyFill="1" applyAlignment="1">
      <alignment vertical="center"/>
    </xf>
    <xf numFmtId="0" fontId="6" fillId="5" borderId="1" xfId="0" applyFont="1" applyFill="1" applyBorder="1" applyAlignment="1">
      <alignment vertical="center" wrapText="1"/>
    </xf>
    <xf numFmtId="0" fontId="9" fillId="5" borderId="0" xfId="0" applyFont="1" applyFill="1" applyAlignment="1">
      <alignment vertical="center"/>
    </xf>
    <xf numFmtId="0" fontId="6" fillId="0" borderId="1" xfId="0" applyFont="1" applyFill="1" applyBorder="1" applyAlignment="1">
      <alignment horizontal="center" vertical="center"/>
    </xf>
    <xf numFmtId="0" fontId="10" fillId="0" borderId="1" xfId="0" applyFont="1" applyFill="1" applyBorder="1" applyAlignment="1">
      <alignment vertical="center" wrapText="1"/>
    </xf>
    <xf numFmtId="164" fontId="3"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Alignment="1">
      <alignment vertical="center"/>
    </xf>
    <xf numFmtId="16" fontId="6" fillId="0" borderId="1" xfId="0" applyNumberFormat="1" applyFont="1" applyBorder="1" applyAlignment="1">
      <alignment vertical="top" wrapText="1"/>
    </xf>
    <xf numFmtId="0" fontId="6" fillId="0" borderId="1" xfId="0" applyFont="1" applyBorder="1" applyAlignment="1">
      <alignment vertical="top" wrapText="1"/>
    </xf>
    <xf numFmtId="0" fontId="6" fillId="2" borderId="1" xfId="0" applyFont="1" applyFill="1" applyBorder="1" applyAlignment="1">
      <alignment horizontal="center" vertical="center"/>
    </xf>
    <xf numFmtId="0" fontId="10" fillId="2" borderId="1" xfId="0" applyFont="1" applyFill="1" applyBorder="1" applyAlignment="1">
      <alignment vertical="center" wrapText="1"/>
    </xf>
    <xf numFmtId="16" fontId="5" fillId="2" borderId="1" xfId="0" applyNumberFormat="1" applyFont="1" applyFill="1" applyBorder="1" applyAlignment="1">
      <alignment horizontal="center" vertical="top" wrapText="1"/>
    </xf>
    <xf numFmtId="16" fontId="10" fillId="2" borderId="1" xfId="0" applyNumberFormat="1" applyFont="1" applyFill="1" applyBorder="1" applyAlignment="1">
      <alignment vertical="top" wrapText="1"/>
    </xf>
    <xf numFmtId="0" fontId="10" fillId="2" borderId="1" xfId="0" applyFont="1" applyFill="1" applyBorder="1" applyAlignment="1">
      <alignment vertical="top" wrapText="1"/>
    </xf>
    <xf numFmtId="16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10" fillId="2" borderId="1" xfId="0" applyNumberFormat="1" applyFont="1" applyFill="1" applyBorder="1" applyAlignment="1">
      <alignment vertical="center" wrapText="1"/>
    </xf>
    <xf numFmtId="0" fontId="3" fillId="0" borderId="1" xfId="0" applyFont="1" applyFill="1" applyBorder="1" applyAlignment="1">
      <alignment horizontal="center" vertical="center"/>
    </xf>
    <xf numFmtId="164" fontId="10" fillId="0" borderId="1" xfId="0" applyNumberFormat="1" applyFont="1" applyFill="1" applyBorder="1" applyAlignment="1">
      <alignment vertical="center" wrapText="1"/>
    </xf>
    <xf numFmtId="0" fontId="7" fillId="2" borderId="0" xfId="0" applyFont="1" applyFill="1" applyAlignment="1">
      <alignment vertical="center"/>
    </xf>
    <xf numFmtId="0" fontId="7" fillId="0" borderId="0" xfId="0" applyFont="1" applyFill="1" applyAlignment="1">
      <alignment vertical="center"/>
    </xf>
    <xf numFmtId="0" fontId="3" fillId="5" borderId="1" xfId="0" applyFont="1" applyFill="1" applyBorder="1" applyAlignment="1">
      <alignment horizontal="center" vertical="center"/>
    </xf>
    <xf numFmtId="0" fontId="6" fillId="5" borderId="0" xfId="0" applyFont="1" applyFill="1" applyAlignment="1">
      <alignment vertical="center"/>
    </xf>
    <xf numFmtId="0" fontId="10" fillId="2" borderId="1" xfId="0" applyFont="1" applyFill="1" applyBorder="1" applyAlignment="1">
      <alignment horizontal="center" vertical="center" wrapText="1"/>
    </xf>
    <xf numFmtId="164" fontId="8" fillId="2"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164" fontId="8" fillId="0" borderId="1" xfId="0" applyNumberFormat="1" applyFont="1" applyFill="1" applyBorder="1" applyAlignment="1">
      <alignment horizontal="right" vertical="center" wrapText="1"/>
    </xf>
    <xf numFmtId="0" fontId="10"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Alignment="1">
      <alignment vertical="center"/>
    </xf>
    <xf numFmtId="0" fontId="4" fillId="2" borderId="1" xfId="0" applyFont="1" applyFill="1" applyBorder="1" applyAlignment="1">
      <alignment vertical="top" wrapText="1"/>
    </xf>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5" fillId="2" borderId="1" xfId="0" applyFont="1" applyFill="1" applyBorder="1" applyAlignment="1">
      <alignment horizontal="center" vertical="top" wrapText="1"/>
    </xf>
    <xf numFmtId="0" fontId="6" fillId="0" borderId="1" xfId="0" applyFont="1" applyBorder="1" applyAlignment="1">
      <alignment horizontal="left" vertical="center" wrapText="1" indent="2"/>
    </xf>
    <xf numFmtId="0" fontId="6" fillId="0" borderId="1" xfId="0" applyFont="1" applyBorder="1" applyAlignment="1" applyProtection="1">
      <alignment horizontal="left" vertical="top" wrapText="1" indent="2"/>
      <protection locked="0"/>
    </xf>
    <xf numFmtId="0" fontId="5" fillId="2" borderId="1" xfId="0" applyNumberFormat="1" applyFont="1" applyFill="1" applyBorder="1" applyAlignment="1" applyProtection="1">
      <alignment vertical="center"/>
    </xf>
    <xf numFmtId="164" fontId="3"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64" fontId="3"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vertical="top" wrapText="1"/>
    </xf>
    <xf numFmtId="0" fontId="12" fillId="2" borderId="1" xfId="0" applyFont="1" applyFill="1" applyBorder="1" applyAlignment="1">
      <alignment wrapText="1"/>
    </xf>
    <xf numFmtId="0" fontId="12" fillId="2" borderId="0" xfId="0" applyFont="1" applyFill="1"/>
    <xf numFmtId="164" fontId="6" fillId="0" borderId="1" xfId="0" applyNumberFormat="1" applyFont="1" applyBorder="1" applyAlignment="1">
      <alignment horizontal="center" vertical="center" wrapText="1"/>
    </xf>
    <xf numFmtId="0" fontId="5" fillId="2" borderId="1" xfId="0" applyFont="1" applyFill="1" applyBorder="1" applyAlignment="1">
      <alignment vertical="top" wrapText="1"/>
    </xf>
    <xf numFmtId="0" fontId="5" fillId="0" borderId="1" xfId="0" applyFont="1" applyFill="1" applyBorder="1" applyAlignment="1">
      <alignment vertical="top" wrapText="1"/>
    </xf>
    <xf numFmtId="0" fontId="4" fillId="0" borderId="1" xfId="0" applyFont="1" applyFill="1" applyBorder="1" applyAlignment="1">
      <alignment horizontal="center" vertical="center" wrapText="1"/>
    </xf>
    <xf numFmtId="0" fontId="3" fillId="0" borderId="1" xfId="0" applyFont="1" applyBorder="1" applyAlignment="1">
      <alignment vertical="top"/>
    </xf>
    <xf numFmtId="16" fontId="5" fillId="0" borderId="1" xfId="0" applyNumberFormat="1" applyFont="1" applyBorder="1" applyAlignment="1">
      <alignment horizontal="center" vertical="top" wrapText="1"/>
    </xf>
    <xf numFmtId="0" fontId="2" fillId="2" borderId="0" xfId="0" applyFont="1" applyFill="1" applyAlignment="1">
      <alignment vertical="center"/>
    </xf>
    <xf numFmtId="0" fontId="10" fillId="0" borderId="1" xfId="0" applyFont="1" applyBorder="1" applyAlignment="1">
      <alignment horizontal="center" vertical="top" wrapText="1"/>
    </xf>
    <xf numFmtId="0" fontId="10" fillId="0" borderId="1" xfId="0" applyFont="1" applyBorder="1" applyAlignment="1">
      <alignment vertical="top" wrapText="1"/>
    </xf>
    <xf numFmtId="164" fontId="10" fillId="0" borderId="1" xfId="0" applyNumberFormat="1" applyFont="1" applyBorder="1" applyAlignment="1">
      <alignment horizontal="center" vertical="center" wrapText="1"/>
    </xf>
    <xf numFmtId="0" fontId="8" fillId="5" borderId="1" xfId="0" applyFont="1" applyFill="1" applyBorder="1" applyAlignment="1">
      <alignment vertical="top" wrapText="1"/>
    </xf>
    <xf numFmtId="14" fontId="10" fillId="0" borderId="1" xfId="0" applyNumberFormat="1" applyFont="1" applyBorder="1" applyAlignment="1">
      <alignment vertical="top" wrapText="1"/>
    </xf>
    <xf numFmtId="0" fontId="3" fillId="0" borderId="1" xfId="0" applyFont="1" applyBorder="1" applyAlignment="1">
      <alignment horizontal="left" vertical="top" wrapText="1" indent="2"/>
    </xf>
    <xf numFmtId="16" fontId="10" fillId="0" borderId="1" xfId="0" applyNumberFormat="1" applyFont="1" applyBorder="1" applyAlignment="1">
      <alignment vertical="top" wrapText="1"/>
    </xf>
    <xf numFmtId="0" fontId="3" fillId="0" borderId="1" xfId="0" applyFont="1" applyBorder="1" applyAlignment="1">
      <alignment horizontal="left" vertical="top" wrapText="1" indent="3"/>
    </xf>
    <xf numFmtId="0" fontId="3" fillId="0" borderId="1" xfId="0" applyFont="1" applyBorder="1" applyAlignment="1">
      <alignment horizontal="left" vertical="top" wrapText="1" indent="4"/>
    </xf>
    <xf numFmtId="14" fontId="10"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164" fontId="6"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top" wrapText="1" indent="2"/>
    </xf>
    <xf numFmtId="0" fontId="3" fillId="3" borderId="1" xfId="0" applyFont="1" applyFill="1" applyBorder="1" applyAlignment="1">
      <alignment vertical="top" wrapText="1"/>
    </xf>
    <xf numFmtId="164" fontId="4" fillId="0" borderId="1" xfId="0" applyNumberFormat="1" applyFont="1" applyFill="1" applyBorder="1" applyAlignment="1">
      <alignment vertical="center" wrapText="1"/>
    </xf>
    <xf numFmtId="0" fontId="3" fillId="0" borderId="1" xfId="0" applyFont="1" applyBorder="1" applyAlignment="1">
      <alignment horizontal="justify" vertical="top" wrapText="1"/>
    </xf>
    <xf numFmtId="14" fontId="3" fillId="0" borderId="1" xfId="0" applyNumberFormat="1" applyFont="1" applyBorder="1" applyAlignment="1">
      <alignment vertical="top" wrapText="1"/>
    </xf>
    <xf numFmtId="0" fontId="4" fillId="0" borderId="1" xfId="0" applyFont="1" applyBorder="1" applyAlignment="1">
      <alignment vertical="top" wrapText="1"/>
    </xf>
    <xf numFmtId="0" fontId="9" fillId="0" borderId="0" xfId="0" applyFont="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16" fontId="5" fillId="0" borderId="1" xfId="0" applyNumberFormat="1" applyFont="1" applyBorder="1" applyAlignment="1">
      <alignment vertical="top" wrapText="1"/>
    </xf>
    <xf numFmtId="0" fontId="3" fillId="0" borderId="1" xfId="0" applyNumberFormat="1" applyFont="1" applyFill="1" applyBorder="1" applyAlignment="1" applyProtection="1">
      <alignment horizontal="left" vertical="top" wrapText="1"/>
    </xf>
    <xf numFmtId="164"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top" wrapText="1" indent="2"/>
    </xf>
    <xf numFmtId="164" fontId="4" fillId="0" borderId="1" xfId="0" applyNumberFormat="1" applyFont="1" applyFill="1" applyBorder="1" applyAlignment="1" applyProtection="1">
      <alignment horizontal="center" vertical="center" wrapText="1"/>
    </xf>
    <xf numFmtId="0" fontId="3" fillId="4" borderId="1" xfId="0" applyFont="1" applyFill="1" applyBorder="1" applyAlignment="1">
      <alignment wrapText="1"/>
    </xf>
    <xf numFmtId="0" fontId="3" fillId="4" borderId="1" xfId="0" applyFont="1" applyFill="1" applyBorder="1" applyAlignment="1">
      <alignment vertical="top" wrapText="1"/>
    </xf>
    <xf numFmtId="0" fontId="3" fillId="4" borderId="1" xfId="0" applyFont="1" applyFill="1" applyBorder="1" applyAlignment="1">
      <alignment horizontal="center" wrapText="1"/>
    </xf>
    <xf numFmtId="164" fontId="4" fillId="5" borderId="1" xfId="0" applyNumberFormat="1" applyFont="1" applyFill="1" applyBorder="1" applyAlignment="1">
      <alignment vertical="center" wrapText="1"/>
    </xf>
    <xf numFmtId="0" fontId="3" fillId="0" borderId="1" xfId="0" applyFont="1" applyBorder="1" applyAlignment="1">
      <alignment horizontal="right" vertical="top" wrapText="1"/>
    </xf>
    <xf numFmtId="0" fontId="12" fillId="0" borderId="0" xfId="0" applyFont="1"/>
    <xf numFmtId="16"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 fontId="3" fillId="0" borderId="1" xfId="0" applyNumberFormat="1" applyFont="1" applyBorder="1" applyAlignment="1">
      <alignment vertical="center" wrapText="1"/>
    </xf>
    <xf numFmtId="16"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right" vertical="top" wrapText="1"/>
    </xf>
    <xf numFmtId="0" fontId="13" fillId="0" borderId="1" xfId="0" applyFont="1" applyBorder="1" applyAlignment="1">
      <alignment vertical="top" wrapText="1"/>
    </xf>
    <xf numFmtId="17" fontId="5" fillId="0" borderId="1" xfId="0" applyNumberFormat="1" applyFont="1" applyBorder="1" applyAlignment="1">
      <alignment horizontal="center" vertical="top" wrapText="1"/>
    </xf>
    <xf numFmtId="17" fontId="5" fillId="0" borderId="1" xfId="0" applyNumberFormat="1" applyFont="1" applyBorder="1" applyAlignment="1">
      <alignment vertical="top" wrapText="1"/>
    </xf>
    <xf numFmtId="0" fontId="13" fillId="0" borderId="1" xfId="0" applyFont="1" applyBorder="1" applyAlignment="1">
      <alignment wrapText="1"/>
    </xf>
    <xf numFmtId="0" fontId="4" fillId="0" borderId="1" xfId="0" applyFont="1" applyBorder="1" applyAlignment="1">
      <alignment horizontal="left" vertical="top" wrapText="1"/>
    </xf>
    <xf numFmtId="0" fontId="4" fillId="3" borderId="1" xfId="0" applyFont="1" applyFill="1" applyBorder="1" applyAlignment="1">
      <alignment vertical="top" wrapText="1"/>
    </xf>
    <xf numFmtId="0" fontId="13" fillId="3"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164" fontId="6" fillId="0" borderId="1" xfId="0" applyNumberFormat="1" applyFont="1" applyBorder="1" applyAlignment="1">
      <alignment horizontal="righ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top" wrapText="1"/>
    </xf>
    <xf numFmtId="0" fontId="3" fillId="0" borderId="1" xfId="0" applyFont="1" applyFill="1" applyBorder="1" applyAlignment="1">
      <alignment vertical="top" wrapText="1"/>
    </xf>
    <xf numFmtId="0" fontId="6" fillId="5" borderId="1" xfId="0" applyFont="1" applyFill="1" applyBorder="1" applyAlignment="1">
      <alignment vertical="top" wrapText="1"/>
    </xf>
    <xf numFmtId="0" fontId="11" fillId="0" borderId="1" xfId="0" applyFont="1" applyBorder="1" applyAlignment="1">
      <alignment vertical="center"/>
    </xf>
    <xf numFmtId="16" fontId="11" fillId="0" borderId="1" xfId="0" applyNumberFormat="1" applyFont="1" applyBorder="1" applyAlignment="1">
      <alignment vertical="center"/>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top" wrapText="1"/>
    </xf>
    <xf numFmtId="0" fontId="3" fillId="2" borderId="1" xfId="0" applyFont="1" applyFill="1" applyBorder="1" applyAlignment="1">
      <alignment vertical="center" wrapText="1"/>
    </xf>
    <xf numFmtId="16" fontId="11" fillId="0" borderId="1" xfId="0" applyNumberFormat="1" applyFont="1" applyBorder="1" applyAlignment="1">
      <alignment horizontal="center" vertical="center"/>
    </xf>
    <xf numFmtId="0" fontId="10" fillId="2" borderId="1" xfId="0" applyFont="1" applyFill="1" applyBorder="1" applyAlignment="1">
      <alignment horizontal="left" vertical="top" wrapText="1"/>
    </xf>
    <xf numFmtId="49"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top"/>
    </xf>
    <xf numFmtId="0" fontId="3" fillId="6" borderId="1" xfId="0" applyFont="1" applyFill="1" applyBorder="1" applyAlignment="1">
      <alignment vertical="top" wrapText="1"/>
    </xf>
    <xf numFmtId="0" fontId="8" fillId="7" borderId="1" xfId="0" applyFont="1" applyFill="1" applyBorder="1" applyAlignment="1">
      <alignment vertical="top" wrapText="1"/>
    </xf>
    <xf numFmtId="0" fontId="6" fillId="2" borderId="1" xfId="0" applyFont="1" applyFill="1" applyBorder="1" applyAlignment="1" applyProtection="1">
      <alignment horizontal="left" vertical="top" wrapText="1"/>
      <protection locked="0"/>
    </xf>
    <xf numFmtId="0" fontId="13" fillId="0" borderId="5" xfId="0" applyFont="1" applyFill="1" applyBorder="1" applyAlignment="1">
      <alignment horizontal="left" vertical="center" wrapText="1"/>
    </xf>
    <xf numFmtId="0" fontId="3" fillId="7" borderId="1" xfId="0" applyFont="1" applyFill="1" applyBorder="1" applyAlignment="1">
      <alignment vertical="top" wrapText="1"/>
    </xf>
    <xf numFmtId="0" fontId="13" fillId="7" borderId="5" xfId="0" applyFont="1" applyFill="1" applyBorder="1" applyAlignment="1">
      <alignment horizontal="left" vertical="center" wrapText="1"/>
    </xf>
    <xf numFmtId="164" fontId="3" fillId="7" borderId="1"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wrapText="1"/>
    </xf>
    <xf numFmtId="0" fontId="6" fillId="7" borderId="1" xfId="0" applyFont="1" applyFill="1" applyBorder="1" applyAlignment="1">
      <alignment vertical="center" wrapText="1"/>
    </xf>
    <xf numFmtId="0" fontId="6" fillId="7" borderId="0" xfId="0" applyFont="1" applyFill="1" applyAlignment="1">
      <alignment vertical="center"/>
    </xf>
    <xf numFmtId="164" fontId="4"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0" fontId="4" fillId="7" borderId="1" xfId="0" applyFont="1" applyFill="1" applyBorder="1" applyAlignment="1">
      <alignment vertical="top" wrapText="1"/>
    </xf>
    <xf numFmtId="0" fontId="6" fillId="0" borderId="1" xfId="0" applyFont="1" applyBorder="1" applyAlignment="1">
      <alignment vertical="center"/>
    </xf>
    <xf numFmtId="164" fontId="15" fillId="8" borderId="0" xfId="0" applyNumberFormat="1" applyFont="1" applyFill="1" applyBorder="1" applyAlignment="1">
      <alignment horizontal="left" vertical="center" wrapText="1"/>
    </xf>
    <xf numFmtId="167" fontId="4" fillId="5" borderId="1" xfId="0" applyNumberFormat="1" applyFont="1" applyFill="1" applyBorder="1" applyAlignment="1">
      <alignment horizontal="center" vertical="center" wrapText="1"/>
    </xf>
    <xf numFmtId="0" fontId="3" fillId="7" borderId="1" xfId="0" applyFont="1" applyFill="1" applyBorder="1" applyAlignment="1">
      <alignment horizontal="justify" vertical="top" wrapText="1"/>
    </xf>
    <xf numFmtId="0" fontId="6" fillId="2" borderId="5" xfId="0" applyFont="1" applyFill="1" applyBorder="1" applyAlignment="1">
      <alignment horizontal="left" vertical="center" wrapText="1"/>
    </xf>
    <xf numFmtId="164" fontId="8" fillId="7" borderId="1" xfId="0" applyNumberFormat="1" applyFont="1" applyFill="1" applyBorder="1" applyAlignment="1">
      <alignment vertical="center" wrapText="1"/>
    </xf>
    <xf numFmtId="16" fontId="5" fillId="7" borderId="1" xfId="0" applyNumberFormat="1" applyFont="1" applyFill="1" applyBorder="1" applyAlignment="1">
      <alignment vertical="top" wrapText="1"/>
    </xf>
    <xf numFmtId="164" fontId="6" fillId="7" borderId="1" xfId="0" applyNumberFormat="1" applyFont="1" applyFill="1" applyBorder="1" applyAlignment="1">
      <alignment horizontal="right" vertical="center" wrapText="1"/>
    </xf>
    <xf numFmtId="0" fontId="3" fillId="7" borderId="1" xfId="0" applyFont="1" applyFill="1" applyBorder="1" applyAlignment="1">
      <alignment vertical="center" wrapText="1"/>
    </xf>
    <xf numFmtId="0" fontId="6" fillId="0" borderId="0" xfId="0" applyFont="1" applyAlignment="1">
      <alignment horizontal="center" vertical="center"/>
    </xf>
    <xf numFmtId="164" fontId="6" fillId="0" borderId="0" xfId="0" applyNumberFormat="1" applyFont="1" applyAlignment="1">
      <alignment vertical="center"/>
    </xf>
    <xf numFmtId="0" fontId="6" fillId="0" borderId="0" xfId="0" applyFont="1" applyAlignment="1">
      <alignment vertical="center"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7" fillId="0" borderId="1" xfId="0" applyFont="1" applyFill="1" applyBorder="1" applyAlignment="1">
      <alignment horizontal="left" vertical="center" wrapText="1"/>
    </xf>
    <xf numFmtId="164" fontId="6" fillId="2" borderId="1" xfId="0" applyNumberFormat="1" applyFont="1" applyFill="1" applyBorder="1" applyAlignment="1">
      <alignment horizontal="center" vertical="center"/>
    </xf>
    <xf numFmtId="164" fontId="6" fillId="0" borderId="1" xfId="0" applyNumberFormat="1" applyFont="1" applyBorder="1" applyAlignment="1">
      <alignment vertical="center"/>
    </xf>
    <xf numFmtId="164" fontId="6" fillId="0" borderId="1" xfId="0" applyNumberFormat="1" applyFont="1" applyFill="1" applyBorder="1" applyAlignment="1">
      <alignment horizontal="center" vertical="center"/>
    </xf>
    <xf numFmtId="164" fontId="10" fillId="7" borderId="1" xfId="0" applyNumberFormat="1" applyFont="1" applyFill="1" applyBorder="1" applyAlignment="1">
      <alignment vertical="center" wrapText="1"/>
    </xf>
    <xf numFmtId="164" fontId="10"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5" fillId="2" borderId="0" xfId="0" applyFont="1" applyFill="1" applyAlignment="1">
      <alignment vertical="center"/>
    </xf>
    <xf numFmtId="0" fontId="5" fillId="0" borderId="0" xfId="0" applyFont="1" applyAlignment="1">
      <alignment vertical="center"/>
    </xf>
    <xf numFmtId="0" fontId="17" fillId="7"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6" fillId="2" borderId="5" xfId="0" applyFont="1" applyFill="1" applyBorder="1" applyAlignment="1">
      <alignment horizontal="right" vertical="center" wrapText="1"/>
    </xf>
    <xf numFmtId="0" fontId="6" fillId="2" borderId="2" xfId="0" applyFont="1" applyFill="1" applyBorder="1" applyAlignment="1">
      <alignment vertical="center" wrapText="1"/>
    </xf>
    <xf numFmtId="164" fontId="6" fillId="2"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7" borderId="2" xfId="0" applyFont="1" applyFill="1" applyBorder="1" applyAlignment="1">
      <alignment vertical="center" wrapText="1"/>
    </xf>
    <xf numFmtId="0" fontId="9" fillId="7"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166"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left" vertical="center" wrapText="1"/>
    </xf>
    <xf numFmtId="0" fontId="6" fillId="0" borderId="0" xfId="0" applyFont="1" applyAlignment="1">
      <alignment vertical="top"/>
    </xf>
    <xf numFmtId="49" fontId="9" fillId="0" borderId="5" xfId="0" applyNumberFormat="1" applyFont="1" applyFill="1" applyBorder="1" applyAlignment="1">
      <alignment vertical="center" wrapText="1"/>
    </xf>
    <xf numFmtId="167" fontId="8" fillId="5"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horizontal="left" vertical="center"/>
    </xf>
    <xf numFmtId="0" fontId="10" fillId="0" borderId="1" xfId="0" applyFont="1" applyBorder="1" applyAlignment="1">
      <alignment horizontal="center" vertical="center" wrapText="1"/>
    </xf>
    <xf numFmtId="0" fontId="20" fillId="0" borderId="0" xfId="0" applyFont="1" applyAlignment="1">
      <alignment horizontal="left" vertical="center"/>
    </xf>
    <xf numFmtId="0" fontId="16"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1" xfId="0" applyFont="1" applyBorder="1"/>
  </cellXfs>
  <cellStyles count="3">
    <cellStyle name="Обычный" xfId="0" builtinId="0"/>
    <cellStyle name="Обычный 2" xfId="2"/>
    <cellStyle name="Обычный 2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AG350"/>
  <sheetViews>
    <sheetView tabSelected="1" view="pageBreakPreview" zoomScale="70" zoomScaleNormal="100" zoomScaleSheetLayoutView="70" workbookViewId="0">
      <pane ySplit="6" topLeftCell="A7" activePane="bottomLeft" state="frozen"/>
      <selection pane="bottomLeft" activeCell="Q232" sqref="Q232"/>
    </sheetView>
  </sheetViews>
  <sheetFormatPr defaultRowHeight="15" outlineLevelRow="3"/>
  <cols>
    <col min="1" max="1" width="4.7109375" style="4" customWidth="1"/>
    <col min="2" max="2" width="39.7109375" style="19" customWidth="1"/>
    <col min="3" max="3" width="15.28515625" style="1" customWidth="1"/>
    <col min="4" max="4" width="13.85546875" style="1" customWidth="1"/>
    <col min="5" max="5" width="13.7109375" style="1" customWidth="1"/>
    <col min="6" max="6" width="12.5703125" style="1" customWidth="1"/>
    <col min="7" max="7" width="11.7109375" style="1" customWidth="1"/>
    <col min="8" max="8" width="15.5703125" style="1" customWidth="1"/>
    <col min="9" max="9" width="15.42578125" style="1" customWidth="1"/>
    <col min="10" max="10" width="12.42578125" style="1" customWidth="1"/>
    <col min="11" max="11" width="13.140625" style="1" customWidth="1"/>
    <col min="12" max="12" width="11" style="1" customWidth="1"/>
    <col min="13" max="13" width="11.140625" style="1" customWidth="1"/>
    <col min="14" max="14" width="12.140625" style="1" customWidth="1"/>
    <col min="15" max="15" width="12" style="1" customWidth="1"/>
    <col min="16" max="16" width="13.140625" style="1" customWidth="1"/>
    <col min="17" max="17" width="60.85546875" style="5" customWidth="1"/>
    <col min="18" max="16384" width="9.140625" style="1"/>
  </cols>
  <sheetData>
    <row r="1" spans="1:17" ht="18.75">
      <c r="A1" s="229" t="s">
        <v>298</v>
      </c>
      <c r="B1" s="229"/>
      <c r="C1" s="229"/>
      <c r="D1" s="229"/>
      <c r="E1" s="229"/>
      <c r="F1" s="229"/>
      <c r="G1" s="229"/>
      <c r="H1" s="229"/>
      <c r="I1" s="229"/>
      <c r="J1" s="229"/>
      <c r="K1" s="229"/>
      <c r="L1" s="229"/>
      <c r="M1" s="229"/>
      <c r="N1" s="229"/>
      <c r="O1" s="229"/>
      <c r="P1" s="229"/>
      <c r="Q1" s="229"/>
    </row>
    <row r="2" spans="1:17" ht="18.75">
      <c r="A2" s="229" t="s">
        <v>502</v>
      </c>
      <c r="B2" s="229"/>
      <c r="C2" s="229"/>
      <c r="D2" s="229"/>
      <c r="E2" s="229"/>
      <c r="F2" s="229"/>
      <c r="G2" s="229"/>
      <c r="H2" s="229"/>
      <c r="I2" s="229"/>
      <c r="J2" s="229"/>
      <c r="K2" s="229"/>
      <c r="L2" s="229"/>
      <c r="M2" s="229"/>
      <c r="N2" s="229"/>
      <c r="O2" s="229"/>
      <c r="P2" s="229"/>
      <c r="Q2" s="229"/>
    </row>
    <row r="3" spans="1:17">
      <c r="A3" s="187"/>
      <c r="B3" s="218"/>
      <c r="C3" s="18"/>
      <c r="D3" s="18"/>
      <c r="E3" s="18"/>
      <c r="F3" s="18"/>
      <c r="G3" s="18"/>
      <c r="H3" s="18"/>
      <c r="I3" s="18"/>
      <c r="J3" s="18"/>
      <c r="K3" s="18"/>
      <c r="L3" s="18"/>
      <c r="M3" s="18"/>
      <c r="N3" s="18"/>
      <c r="O3" s="18"/>
      <c r="P3" s="18"/>
      <c r="Q3" s="189"/>
    </row>
    <row r="4" spans="1:17">
      <c r="A4" s="227" t="s">
        <v>0</v>
      </c>
      <c r="B4" s="230" t="s">
        <v>64</v>
      </c>
      <c r="C4" s="227" t="s">
        <v>270</v>
      </c>
      <c r="D4" s="227"/>
      <c r="E4" s="227"/>
      <c r="F4" s="227"/>
      <c r="G4" s="227" t="s">
        <v>46</v>
      </c>
      <c r="H4" s="227" t="s">
        <v>271</v>
      </c>
      <c r="I4" s="227"/>
      <c r="J4" s="227"/>
      <c r="K4" s="227"/>
      <c r="L4" s="227" t="s">
        <v>46</v>
      </c>
      <c r="M4" s="227" t="s">
        <v>280</v>
      </c>
      <c r="N4" s="227"/>
      <c r="O4" s="227"/>
      <c r="P4" s="227"/>
      <c r="Q4" s="227" t="s">
        <v>279</v>
      </c>
    </row>
    <row r="5" spans="1:17">
      <c r="A5" s="227"/>
      <c r="B5" s="231"/>
      <c r="C5" s="227" t="s">
        <v>1</v>
      </c>
      <c r="D5" s="227" t="s">
        <v>2</v>
      </c>
      <c r="E5" s="227"/>
      <c r="F5" s="227"/>
      <c r="G5" s="227"/>
      <c r="H5" s="227" t="s">
        <v>1</v>
      </c>
      <c r="I5" s="227" t="s">
        <v>2</v>
      </c>
      <c r="J5" s="227"/>
      <c r="K5" s="227"/>
      <c r="L5" s="227"/>
      <c r="M5" s="227" t="s">
        <v>1</v>
      </c>
      <c r="N5" s="227" t="s">
        <v>2</v>
      </c>
      <c r="O5" s="227"/>
      <c r="P5" s="227"/>
      <c r="Q5" s="233"/>
    </row>
    <row r="6" spans="1:17" ht="40.5">
      <c r="A6" s="227"/>
      <c r="B6" s="232"/>
      <c r="C6" s="227"/>
      <c r="D6" s="190" t="s">
        <v>15</v>
      </c>
      <c r="E6" s="190" t="s">
        <v>16</v>
      </c>
      <c r="F6" s="190" t="s">
        <v>282</v>
      </c>
      <c r="G6" s="227"/>
      <c r="H6" s="227"/>
      <c r="I6" s="190" t="s">
        <v>15</v>
      </c>
      <c r="J6" s="190" t="s">
        <v>16</v>
      </c>
      <c r="K6" s="190" t="s">
        <v>282</v>
      </c>
      <c r="L6" s="227"/>
      <c r="M6" s="227"/>
      <c r="N6" s="190" t="s">
        <v>15</v>
      </c>
      <c r="O6" s="190" t="s">
        <v>16</v>
      </c>
      <c r="P6" s="190" t="s">
        <v>282</v>
      </c>
      <c r="Q6" s="233"/>
    </row>
    <row r="7" spans="1:17" s="18" customFormat="1" ht="34.5" customHeight="1">
      <c r="A7" s="68"/>
      <c r="B7" s="162" t="s">
        <v>20</v>
      </c>
      <c r="C7" s="158">
        <f>SUM(D7:G7)</f>
        <v>3161179.9299999997</v>
      </c>
      <c r="D7" s="158">
        <f t="shared" ref="D7:L7" si="0">D8+D23+D54+D66+D71+D138+D183+D189+D209+D211+D218+D236+D271+D279+D294+D305+D310+D313+D328+D336</f>
        <v>1541403.1300000004</v>
      </c>
      <c r="E7" s="158">
        <f t="shared" si="0"/>
        <v>1512637.4999999998</v>
      </c>
      <c r="F7" s="158">
        <f t="shared" si="0"/>
        <v>47689.799999999996</v>
      </c>
      <c r="G7" s="158">
        <f t="shared" si="0"/>
        <v>59449.5</v>
      </c>
      <c r="H7" s="158">
        <f t="shared" si="0"/>
        <v>2126985.9719999991</v>
      </c>
      <c r="I7" s="158">
        <f t="shared" si="0"/>
        <v>1152180.8130000001</v>
      </c>
      <c r="J7" s="158">
        <f t="shared" si="0"/>
        <v>912301.21900000016</v>
      </c>
      <c r="K7" s="158">
        <f t="shared" si="0"/>
        <v>14543.34</v>
      </c>
      <c r="L7" s="158">
        <f t="shared" si="0"/>
        <v>47960.6</v>
      </c>
      <c r="M7" s="158">
        <f>IFERROR(H7/C7*100,"-")</f>
        <v>67.284558902029957</v>
      </c>
      <c r="N7" s="158">
        <f>IFERROR(I7/D7*100,"-")</f>
        <v>74.748830502245042</v>
      </c>
      <c r="O7" s="158">
        <f>IFERROR(J7/E7*100,"-")</f>
        <v>60.311953062118342</v>
      </c>
      <c r="P7" s="158">
        <f>IFERROR(K7/F7*100,"-")</f>
        <v>30.495703483763826</v>
      </c>
      <c r="Q7" s="17"/>
    </row>
    <row r="8" spans="1:17" s="42" customFormat="1" ht="75" collapsed="1">
      <c r="A8" s="72">
        <v>1</v>
      </c>
      <c r="B8" s="104" t="s">
        <v>17</v>
      </c>
      <c r="C8" s="7">
        <f>SUM(D8:G8)</f>
        <v>8028.1</v>
      </c>
      <c r="D8" s="27">
        <f>SUM(D9:D22)</f>
        <v>5001</v>
      </c>
      <c r="E8" s="27">
        <f>SUM(E9:E22)</f>
        <v>3027.1</v>
      </c>
      <c r="F8" s="27">
        <f>SUM(F9:F22)</f>
        <v>0</v>
      </c>
      <c r="G8" s="27"/>
      <c r="H8" s="7">
        <f>SUM(I8:L8)</f>
        <v>3927.0609999999997</v>
      </c>
      <c r="I8" s="27">
        <f>SUM(I9:I22)</f>
        <v>3120.761</v>
      </c>
      <c r="J8" s="27">
        <f>SUM(J9:J22)</f>
        <v>806.3</v>
      </c>
      <c r="K8" s="27">
        <f>SUM(K9:K22)</f>
        <v>0</v>
      </c>
      <c r="L8" s="27"/>
      <c r="M8" s="27">
        <f t="shared" ref="M8:M71" si="1">IFERROR(H8/C8*100,"-")</f>
        <v>48.916443492233526</v>
      </c>
      <c r="N8" s="27">
        <f t="shared" ref="N8:N71" si="2">IFERROR(I8/D8*100,"-")</f>
        <v>62.402739452109579</v>
      </c>
      <c r="O8" s="27">
        <f t="shared" ref="O8:O71" si="3">IFERROR(J8/E8*100,"-")</f>
        <v>26.63605430940504</v>
      </c>
      <c r="P8" s="27" t="str">
        <f t="shared" ref="P8:P71" si="4">IFERROR(K8/F8*100,"-")</f>
        <v>-</v>
      </c>
      <c r="Q8" s="41" t="s">
        <v>559</v>
      </c>
    </row>
    <row r="9" spans="1:17" ht="42" hidden="1" customHeight="1" outlineLevel="2">
      <c r="A9" s="25"/>
      <c r="B9" s="24" t="s">
        <v>3</v>
      </c>
      <c r="C9" s="16">
        <f>SUM(D9:G9)</f>
        <v>90</v>
      </c>
      <c r="D9" s="16">
        <v>20</v>
      </c>
      <c r="E9" s="94">
        <v>70</v>
      </c>
      <c r="F9" s="94"/>
      <c r="G9" s="94"/>
      <c r="H9" s="16">
        <f>SUM(I9:L9)</f>
        <v>0</v>
      </c>
      <c r="I9" s="94">
        <v>0</v>
      </c>
      <c r="J9" s="94">
        <v>0</v>
      </c>
      <c r="K9" s="94"/>
      <c r="L9" s="94"/>
      <c r="M9" s="94">
        <f t="shared" si="1"/>
        <v>0</v>
      </c>
      <c r="N9" s="94">
        <f t="shared" si="2"/>
        <v>0</v>
      </c>
      <c r="O9" s="94">
        <f t="shared" si="3"/>
        <v>0</v>
      </c>
      <c r="P9" s="94" t="str">
        <f t="shared" si="4"/>
        <v>-</v>
      </c>
      <c r="Q9" s="17" t="s">
        <v>445</v>
      </c>
    </row>
    <row r="10" spans="1:17" ht="138.75" hidden="1" customHeight="1" outlineLevel="2">
      <c r="A10" s="25"/>
      <c r="B10" s="24" t="s">
        <v>4</v>
      </c>
      <c r="C10" s="16">
        <f t="shared" ref="C10:C22" si="5">SUM(D10:G10)</f>
        <v>146.1</v>
      </c>
      <c r="D10" s="16">
        <v>30</v>
      </c>
      <c r="E10" s="94">
        <v>116.1</v>
      </c>
      <c r="F10" s="94"/>
      <c r="G10" s="94"/>
      <c r="H10" s="16">
        <f t="shared" ref="H10:H22" si="6">SUM(I10:L10)</f>
        <v>75</v>
      </c>
      <c r="I10" s="94">
        <v>30</v>
      </c>
      <c r="J10" s="94">
        <v>45</v>
      </c>
      <c r="K10" s="94"/>
      <c r="L10" s="94"/>
      <c r="M10" s="94">
        <f t="shared" si="1"/>
        <v>51.334702258726907</v>
      </c>
      <c r="N10" s="94">
        <f t="shared" si="2"/>
        <v>100</v>
      </c>
      <c r="O10" s="94">
        <f t="shared" si="3"/>
        <v>38.759689922480625</v>
      </c>
      <c r="P10" s="94" t="str">
        <f t="shared" si="4"/>
        <v>-</v>
      </c>
      <c r="Q10" s="17" t="s">
        <v>549</v>
      </c>
    </row>
    <row r="11" spans="1:17" ht="83.25" hidden="1" customHeight="1" outlineLevel="2">
      <c r="A11" s="25"/>
      <c r="B11" s="24" t="s">
        <v>18</v>
      </c>
      <c r="C11" s="16">
        <f t="shared" si="5"/>
        <v>180</v>
      </c>
      <c r="D11" s="16">
        <v>80</v>
      </c>
      <c r="E11" s="94">
        <v>100</v>
      </c>
      <c r="F11" s="94"/>
      <c r="G11" s="94"/>
      <c r="H11" s="16">
        <f t="shared" si="6"/>
        <v>180</v>
      </c>
      <c r="I11" s="94">
        <v>80</v>
      </c>
      <c r="J11" s="94">
        <v>100</v>
      </c>
      <c r="K11" s="94"/>
      <c r="L11" s="94"/>
      <c r="M11" s="94">
        <f t="shared" si="1"/>
        <v>100</v>
      </c>
      <c r="N11" s="94">
        <f t="shared" si="2"/>
        <v>100</v>
      </c>
      <c r="O11" s="94">
        <f t="shared" si="3"/>
        <v>100</v>
      </c>
      <c r="P11" s="94" t="str">
        <f t="shared" si="4"/>
        <v>-</v>
      </c>
      <c r="Q11" s="17" t="s">
        <v>550</v>
      </c>
    </row>
    <row r="12" spans="1:17" ht="54.75" hidden="1" customHeight="1" outlineLevel="2">
      <c r="A12" s="25"/>
      <c r="B12" s="24" t="s">
        <v>19</v>
      </c>
      <c r="C12" s="16">
        <f t="shared" si="5"/>
        <v>237.1</v>
      </c>
      <c r="D12" s="16">
        <v>100</v>
      </c>
      <c r="E12" s="94">
        <v>137.1</v>
      </c>
      <c r="F12" s="94"/>
      <c r="G12" s="94"/>
      <c r="H12" s="16">
        <f t="shared" si="6"/>
        <v>168.5</v>
      </c>
      <c r="I12" s="94">
        <v>100</v>
      </c>
      <c r="J12" s="94">
        <v>68.5</v>
      </c>
      <c r="K12" s="94"/>
      <c r="L12" s="94"/>
      <c r="M12" s="94">
        <f t="shared" si="1"/>
        <v>71.067060312104601</v>
      </c>
      <c r="N12" s="94">
        <f t="shared" si="2"/>
        <v>100</v>
      </c>
      <c r="O12" s="94">
        <f t="shared" si="3"/>
        <v>49.963530269876003</v>
      </c>
      <c r="P12" s="94" t="str">
        <f t="shared" si="4"/>
        <v>-</v>
      </c>
      <c r="Q12" s="17" t="s">
        <v>551</v>
      </c>
    </row>
    <row r="13" spans="1:17" ht="30" hidden="1" outlineLevel="2">
      <c r="A13" s="25"/>
      <c r="B13" s="24" t="s">
        <v>5</v>
      </c>
      <c r="C13" s="16">
        <f t="shared" si="5"/>
        <v>220</v>
      </c>
      <c r="D13" s="16">
        <v>70</v>
      </c>
      <c r="E13" s="94">
        <v>150</v>
      </c>
      <c r="F13" s="94"/>
      <c r="G13" s="94"/>
      <c r="H13" s="16">
        <f t="shared" si="6"/>
        <v>145</v>
      </c>
      <c r="I13" s="94">
        <v>70</v>
      </c>
      <c r="J13" s="94">
        <v>75</v>
      </c>
      <c r="K13" s="94"/>
      <c r="L13" s="94"/>
      <c r="M13" s="94">
        <f t="shared" si="1"/>
        <v>65.909090909090907</v>
      </c>
      <c r="N13" s="94">
        <f t="shared" si="2"/>
        <v>100</v>
      </c>
      <c r="O13" s="94">
        <f t="shared" si="3"/>
        <v>50</v>
      </c>
      <c r="P13" s="94" t="str">
        <f t="shared" si="4"/>
        <v>-</v>
      </c>
      <c r="Q13" s="17" t="s">
        <v>552</v>
      </c>
    </row>
    <row r="14" spans="1:17" ht="127.5" hidden="1" outlineLevel="2">
      <c r="A14" s="25"/>
      <c r="B14" s="24" t="s">
        <v>6</v>
      </c>
      <c r="C14" s="16">
        <f t="shared" si="5"/>
        <v>327.60000000000002</v>
      </c>
      <c r="D14" s="16">
        <v>40</v>
      </c>
      <c r="E14" s="94">
        <v>287.60000000000002</v>
      </c>
      <c r="F14" s="94"/>
      <c r="G14" s="94"/>
      <c r="H14" s="16">
        <f t="shared" si="6"/>
        <v>136.39600000000002</v>
      </c>
      <c r="I14" s="94">
        <v>40</v>
      </c>
      <c r="J14" s="94">
        <v>96.396000000000001</v>
      </c>
      <c r="K14" s="94"/>
      <c r="L14" s="94"/>
      <c r="M14" s="94">
        <f t="shared" si="1"/>
        <v>41.634920634920633</v>
      </c>
      <c r="N14" s="94">
        <f t="shared" si="2"/>
        <v>100</v>
      </c>
      <c r="O14" s="94">
        <f t="shared" si="3"/>
        <v>33.517385257301804</v>
      </c>
      <c r="P14" s="94" t="str">
        <f t="shared" si="4"/>
        <v>-</v>
      </c>
      <c r="Q14" s="17" t="s">
        <v>383</v>
      </c>
    </row>
    <row r="15" spans="1:17" ht="91.5" hidden="1" customHeight="1" outlineLevel="2">
      <c r="A15" s="25"/>
      <c r="B15" s="24" t="s">
        <v>7</v>
      </c>
      <c r="C15" s="16">
        <f t="shared" si="5"/>
        <v>188.1</v>
      </c>
      <c r="D15" s="16">
        <v>80</v>
      </c>
      <c r="E15" s="94">
        <v>108.1</v>
      </c>
      <c r="F15" s="94"/>
      <c r="G15" s="94"/>
      <c r="H15" s="16">
        <f t="shared" si="6"/>
        <v>175</v>
      </c>
      <c r="I15" s="94">
        <v>80</v>
      </c>
      <c r="J15" s="94">
        <v>95</v>
      </c>
      <c r="K15" s="94"/>
      <c r="L15" s="94"/>
      <c r="M15" s="94">
        <f t="shared" si="1"/>
        <v>93.035619351408826</v>
      </c>
      <c r="N15" s="94">
        <f t="shared" si="2"/>
        <v>100</v>
      </c>
      <c r="O15" s="94">
        <f t="shared" si="3"/>
        <v>87.881591119333962</v>
      </c>
      <c r="P15" s="94" t="str">
        <f t="shared" si="4"/>
        <v>-</v>
      </c>
      <c r="Q15" s="17" t="s">
        <v>383</v>
      </c>
    </row>
    <row r="16" spans="1:17" ht="55.5" hidden="1" customHeight="1" outlineLevel="2">
      <c r="A16" s="25"/>
      <c r="B16" s="24" t="s">
        <v>8</v>
      </c>
      <c r="C16" s="16">
        <f t="shared" si="5"/>
        <v>368.3</v>
      </c>
      <c r="D16" s="16">
        <v>20</v>
      </c>
      <c r="E16" s="94">
        <v>348.3</v>
      </c>
      <c r="F16" s="94"/>
      <c r="G16" s="94"/>
      <c r="H16" s="16">
        <f t="shared" si="6"/>
        <v>0</v>
      </c>
      <c r="I16" s="94">
        <v>0</v>
      </c>
      <c r="J16" s="94">
        <v>0</v>
      </c>
      <c r="K16" s="94"/>
      <c r="L16" s="94"/>
      <c r="M16" s="94">
        <f t="shared" si="1"/>
        <v>0</v>
      </c>
      <c r="N16" s="94">
        <f t="shared" si="2"/>
        <v>0</v>
      </c>
      <c r="O16" s="94">
        <f t="shared" si="3"/>
        <v>0</v>
      </c>
      <c r="P16" s="94" t="str">
        <f t="shared" si="4"/>
        <v>-</v>
      </c>
      <c r="Q16" s="17" t="s">
        <v>553</v>
      </c>
    </row>
    <row r="17" spans="1:17" ht="117" hidden="1" customHeight="1" outlineLevel="2">
      <c r="A17" s="25"/>
      <c r="B17" s="24" t="s">
        <v>9</v>
      </c>
      <c r="C17" s="16">
        <f t="shared" si="5"/>
        <v>1118.8</v>
      </c>
      <c r="D17" s="16">
        <v>400</v>
      </c>
      <c r="E17" s="94">
        <v>718.8</v>
      </c>
      <c r="F17" s="94"/>
      <c r="G17" s="94"/>
      <c r="H17" s="16">
        <f t="shared" si="6"/>
        <v>726.404</v>
      </c>
      <c r="I17" s="94">
        <v>400</v>
      </c>
      <c r="J17" s="94">
        <v>326.404</v>
      </c>
      <c r="K17" s="94"/>
      <c r="L17" s="94"/>
      <c r="M17" s="94">
        <f t="shared" si="1"/>
        <v>64.927064712191637</v>
      </c>
      <c r="N17" s="94">
        <f t="shared" si="2"/>
        <v>100</v>
      </c>
      <c r="O17" s="94">
        <f t="shared" si="3"/>
        <v>45.409571508069007</v>
      </c>
      <c r="P17" s="94" t="str">
        <f t="shared" si="4"/>
        <v>-</v>
      </c>
      <c r="Q17" s="17" t="s">
        <v>554</v>
      </c>
    </row>
    <row r="18" spans="1:17" ht="105.75" hidden="1" customHeight="1" outlineLevel="2">
      <c r="A18" s="25"/>
      <c r="B18" s="24" t="s">
        <v>10</v>
      </c>
      <c r="C18" s="16">
        <f t="shared" si="5"/>
        <v>2911</v>
      </c>
      <c r="D18" s="16">
        <v>2911</v>
      </c>
      <c r="E18" s="94">
        <v>0</v>
      </c>
      <c r="F18" s="94"/>
      <c r="G18" s="94"/>
      <c r="H18" s="16">
        <f t="shared" si="6"/>
        <v>2028.8710000000001</v>
      </c>
      <c r="I18" s="94">
        <v>2028.8710000000001</v>
      </c>
      <c r="J18" s="94">
        <v>0</v>
      </c>
      <c r="K18" s="94"/>
      <c r="L18" s="94"/>
      <c r="M18" s="94">
        <f t="shared" si="1"/>
        <v>69.696702164204751</v>
      </c>
      <c r="N18" s="94">
        <f t="shared" si="2"/>
        <v>69.696702164204751</v>
      </c>
      <c r="O18" s="94" t="str">
        <f t="shared" si="3"/>
        <v>-</v>
      </c>
      <c r="P18" s="94" t="str">
        <f t="shared" si="4"/>
        <v>-</v>
      </c>
      <c r="Q18" s="17" t="s">
        <v>383</v>
      </c>
    </row>
    <row r="19" spans="1:17" ht="66" hidden="1" customHeight="1" outlineLevel="2">
      <c r="A19" s="25"/>
      <c r="B19" s="24" t="s">
        <v>11</v>
      </c>
      <c r="C19" s="16">
        <f t="shared" si="5"/>
        <v>710</v>
      </c>
      <c r="D19" s="16">
        <v>110</v>
      </c>
      <c r="E19" s="94">
        <v>600</v>
      </c>
      <c r="F19" s="94"/>
      <c r="G19" s="94"/>
      <c r="H19" s="16">
        <f t="shared" si="6"/>
        <v>0</v>
      </c>
      <c r="I19" s="94">
        <v>0</v>
      </c>
      <c r="J19" s="94">
        <v>0</v>
      </c>
      <c r="K19" s="94"/>
      <c r="L19" s="94"/>
      <c r="M19" s="94">
        <f t="shared" si="1"/>
        <v>0</v>
      </c>
      <c r="N19" s="94">
        <f t="shared" si="2"/>
        <v>0</v>
      </c>
      <c r="O19" s="94">
        <f t="shared" si="3"/>
        <v>0</v>
      </c>
      <c r="P19" s="94" t="str">
        <f t="shared" si="4"/>
        <v>-</v>
      </c>
      <c r="Q19" s="17" t="s">
        <v>555</v>
      </c>
    </row>
    <row r="20" spans="1:17" ht="40.5" hidden="1" customHeight="1" outlineLevel="2">
      <c r="A20" s="25"/>
      <c r="B20" s="24" t="s">
        <v>12</v>
      </c>
      <c r="C20" s="16">
        <f t="shared" si="5"/>
        <v>283.60000000000002</v>
      </c>
      <c r="D20" s="16">
        <v>40</v>
      </c>
      <c r="E20" s="94">
        <v>243.6</v>
      </c>
      <c r="F20" s="94"/>
      <c r="G20" s="94"/>
      <c r="H20" s="16">
        <f t="shared" si="6"/>
        <v>0</v>
      </c>
      <c r="I20" s="94">
        <v>0</v>
      </c>
      <c r="J20" s="94">
        <v>0</v>
      </c>
      <c r="K20" s="94"/>
      <c r="L20" s="94"/>
      <c r="M20" s="94">
        <f t="shared" si="1"/>
        <v>0</v>
      </c>
      <c r="N20" s="94">
        <f t="shared" si="2"/>
        <v>0</v>
      </c>
      <c r="O20" s="94">
        <f t="shared" si="3"/>
        <v>0</v>
      </c>
      <c r="P20" s="94" t="str">
        <f t="shared" si="4"/>
        <v>-</v>
      </c>
      <c r="Q20" s="17" t="s">
        <v>556</v>
      </c>
    </row>
    <row r="21" spans="1:17" ht="30" hidden="1" outlineLevel="2">
      <c r="A21" s="25"/>
      <c r="B21" s="24" t="s">
        <v>13</v>
      </c>
      <c r="C21" s="16">
        <f t="shared" si="5"/>
        <v>247.5</v>
      </c>
      <c r="D21" s="16">
        <v>100</v>
      </c>
      <c r="E21" s="94">
        <v>147.5</v>
      </c>
      <c r="F21" s="94"/>
      <c r="G21" s="94"/>
      <c r="H21" s="16">
        <f t="shared" si="6"/>
        <v>0</v>
      </c>
      <c r="I21" s="94">
        <v>0</v>
      </c>
      <c r="J21" s="94">
        <v>0</v>
      </c>
      <c r="K21" s="94"/>
      <c r="L21" s="94"/>
      <c r="M21" s="94">
        <f t="shared" si="1"/>
        <v>0</v>
      </c>
      <c r="N21" s="94">
        <f t="shared" si="2"/>
        <v>0</v>
      </c>
      <c r="O21" s="94">
        <f t="shared" si="3"/>
        <v>0</v>
      </c>
      <c r="P21" s="94" t="str">
        <f t="shared" si="4"/>
        <v>-</v>
      </c>
      <c r="Q21" s="17" t="s">
        <v>557</v>
      </c>
    </row>
    <row r="22" spans="1:17" ht="82.5" hidden="1" customHeight="1" outlineLevel="2">
      <c r="A22" s="25"/>
      <c r="B22" s="24" t="s">
        <v>14</v>
      </c>
      <c r="C22" s="16">
        <f t="shared" si="5"/>
        <v>1000</v>
      </c>
      <c r="D22" s="16">
        <v>1000</v>
      </c>
      <c r="E22" s="94">
        <v>0</v>
      </c>
      <c r="F22" s="94"/>
      <c r="G22" s="94"/>
      <c r="H22" s="16">
        <f t="shared" si="6"/>
        <v>291.89</v>
      </c>
      <c r="I22" s="94">
        <v>291.89</v>
      </c>
      <c r="J22" s="94">
        <v>0</v>
      </c>
      <c r="K22" s="94"/>
      <c r="L22" s="94"/>
      <c r="M22" s="94">
        <f t="shared" si="1"/>
        <v>29.189</v>
      </c>
      <c r="N22" s="94">
        <f t="shared" si="2"/>
        <v>29.189</v>
      </c>
      <c r="O22" s="94" t="str">
        <f t="shared" si="3"/>
        <v>-</v>
      </c>
      <c r="P22" s="94" t="str">
        <f t="shared" si="4"/>
        <v>-</v>
      </c>
      <c r="Q22" s="17" t="s">
        <v>558</v>
      </c>
    </row>
    <row r="23" spans="1:17" s="67" customFormat="1" ht="27" collapsed="1">
      <c r="A23" s="66">
        <v>2</v>
      </c>
      <c r="B23" s="104" t="s">
        <v>47</v>
      </c>
      <c r="C23" s="7">
        <f>SUM(D23:G23)</f>
        <v>1497333.7</v>
      </c>
      <c r="D23" s="27">
        <f>D24+D26+D28+D30+D35+D39+D47+D50+D52</f>
        <v>481746.89999999997</v>
      </c>
      <c r="E23" s="27">
        <f>E24+E26+E28+E30+E35+E39+E47+E50+E52</f>
        <v>980805.79999999993</v>
      </c>
      <c r="F23" s="27">
        <f>F24+F26+F28+F30+F35+F39+F47+F50+F52</f>
        <v>0</v>
      </c>
      <c r="G23" s="27">
        <f>G24+G26+G28+G30+G35+G39+G47+G50+G52</f>
        <v>34781</v>
      </c>
      <c r="H23" s="7">
        <f>SUM(I23:L23)</f>
        <v>1018711.596</v>
      </c>
      <c r="I23" s="27">
        <f>I24+I26+I28+I30+I35+I39+I47+I50+I52</f>
        <v>342151.34699999995</v>
      </c>
      <c r="J23" s="27">
        <f>J24+J26+J28+J30+J35+J39+J47+J50+J52</f>
        <v>647790.94900000002</v>
      </c>
      <c r="K23" s="27">
        <f>K24+K26+K28+K30+K35+K39+K47+K50+K52</f>
        <v>0</v>
      </c>
      <c r="L23" s="27">
        <f>L24+L26+L28+L30+L35+L39+L47+L50+L52</f>
        <v>28769.3</v>
      </c>
      <c r="M23" s="27">
        <f t="shared" si="1"/>
        <v>68.035040953128885</v>
      </c>
      <c r="N23" s="27">
        <f t="shared" si="2"/>
        <v>71.023051108372456</v>
      </c>
      <c r="O23" s="27">
        <f t="shared" si="3"/>
        <v>66.046810591862325</v>
      </c>
      <c r="P23" s="27" t="str">
        <f t="shared" si="4"/>
        <v>-</v>
      </c>
      <c r="Q23" s="41"/>
    </row>
    <row r="24" spans="1:17" ht="123.75" hidden="1" customHeight="1" outlineLevel="1" collapsed="1">
      <c r="A24" s="150"/>
      <c r="B24" s="146" t="s">
        <v>21</v>
      </c>
      <c r="C24" s="23">
        <f>SUM(D24:G24)</f>
        <v>442637.7</v>
      </c>
      <c r="D24" s="22">
        <f t="shared" ref="D24:L24" si="7">D25</f>
        <v>163932.70000000001</v>
      </c>
      <c r="E24" s="22">
        <f t="shared" si="7"/>
        <v>247594</v>
      </c>
      <c r="F24" s="22">
        <f t="shared" si="7"/>
        <v>0</v>
      </c>
      <c r="G24" s="22">
        <f t="shared" si="7"/>
        <v>31111</v>
      </c>
      <c r="H24" s="22">
        <f t="shared" si="7"/>
        <v>331682.40000000002</v>
      </c>
      <c r="I24" s="22">
        <f t="shared" si="7"/>
        <v>132181.29999999999</v>
      </c>
      <c r="J24" s="22">
        <f t="shared" si="7"/>
        <v>174078.1</v>
      </c>
      <c r="K24" s="22">
        <f t="shared" si="7"/>
        <v>0</v>
      </c>
      <c r="L24" s="22">
        <f t="shared" si="7"/>
        <v>25423</v>
      </c>
      <c r="M24" s="22">
        <f t="shared" si="1"/>
        <v>74.933156394044161</v>
      </c>
      <c r="N24" s="22">
        <f t="shared" si="2"/>
        <v>80.631442049084768</v>
      </c>
      <c r="O24" s="22">
        <f t="shared" si="3"/>
        <v>70.307883066633281</v>
      </c>
      <c r="P24" s="22" t="str">
        <f t="shared" si="4"/>
        <v>-</v>
      </c>
      <c r="Q24" s="17" t="s">
        <v>376</v>
      </c>
    </row>
    <row r="25" spans="1:17" ht="51" hidden="1" outlineLevel="2">
      <c r="A25" s="114"/>
      <c r="B25" s="116" t="s">
        <v>22</v>
      </c>
      <c r="C25" s="16">
        <f>SUM(D25:G25)</f>
        <v>442637.7</v>
      </c>
      <c r="D25" s="3">
        <v>163932.70000000001</v>
      </c>
      <c r="E25" s="20">
        <v>247594</v>
      </c>
      <c r="F25" s="20"/>
      <c r="G25" s="20">
        <v>31111</v>
      </c>
      <c r="H25" s="23">
        <f t="shared" ref="H25:H65" si="8">SUM(I25:L25)</f>
        <v>331682.40000000002</v>
      </c>
      <c r="I25" s="21">
        <v>132181.29999999999</v>
      </c>
      <c r="J25" s="21">
        <v>174078.1</v>
      </c>
      <c r="K25" s="21"/>
      <c r="L25" s="21">
        <v>25423</v>
      </c>
      <c r="M25" s="21">
        <f t="shared" si="1"/>
        <v>74.933156394044161</v>
      </c>
      <c r="N25" s="21">
        <f t="shared" si="2"/>
        <v>80.631442049084768</v>
      </c>
      <c r="O25" s="21">
        <f t="shared" si="3"/>
        <v>70.307883066633281</v>
      </c>
      <c r="P25" s="21" t="str">
        <f t="shared" si="4"/>
        <v>-</v>
      </c>
      <c r="Q25" s="17"/>
    </row>
    <row r="26" spans="1:17" ht="150" hidden="1" outlineLevel="1" collapsed="1">
      <c r="A26" s="150"/>
      <c r="B26" s="146" t="s">
        <v>23</v>
      </c>
      <c r="C26" s="23">
        <f t="shared" ref="C26:C70" si="9">SUM(D26:G26)</f>
        <v>664907.29999999993</v>
      </c>
      <c r="D26" s="22">
        <f>D27</f>
        <v>61401.1</v>
      </c>
      <c r="E26" s="22">
        <f>E27</f>
        <v>601069.19999999995</v>
      </c>
      <c r="F26" s="22">
        <f>F27</f>
        <v>0</v>
      </c>
      <c r="G26" s="22">
        <f>G27</f>
        <v>2437</v>
      </c>
      <c r="H26" s="23">
        <f t="shared" si="8"/>
        <v>458368.5</v>
      </c>
      <c r="I26" s="22">
        <f>I27</f>
        <v>44678.9</v>
      </c>
      <c r="J26" s="22">
        <f>J27</f>
        <v>411289.59999999998</v>
      </c>
      <c r="K26" s="22">
        <f>K27</f>
        <v>0</v>
      </c>
      <c r="L26" s="22">
        <f>L27</f>
        <v>2400</v>
      </c>
      <c r="M26" s="22">
        <f t="shared" si="1"/>
        <v>68.937203727497049</v>
      </c>
      <c r="N26" s="22">
        <f t="shared" si="2"/>
        <v>72.765634491890225</v>
      </c>
      <c r="O26" s="22">
        <f t="shared" si="3"/>
        <v>68.426330944922825</v>
      </c>
      <c r="P26" s="22" t="str">
        <f t="shared" si="4"/>
        <v>-</v>
      </c>
      <c r="Q26" s="17" t="s">
        <v>462</v>
      </c>
    </row>
    <row r="27" spans="1:17" ht="63.75" hidden="1" outlineLevel="2">
      <c r="A27" s="114"/>
      <c r="B27" s="116" t="s">
        <v>24</v>
      </c>
      <c r="C27" s="16">
        <f t="shared" si="9"/>
        <v>664907.29999999993</v>
      </c>
      <c r="D27" s="3">
        <v>61401.1</v>
      </c>
      <c r="E27" s="20">
        <v>601069.19999999995</v>
      </c>
      <c r="F27" s="20"/>
      <c r="G27" s="20">
        <v>2437</v>
      </c>
      <c r="H27" s="23">
        <f t="shared" si="8"/>
        <v>458368.5</v>
      </c>
      <c r="I27" s="21">
        <v>44678.9</v>
      </c>
      <c r="J27" s="21">
        <v>411289.59999999998</v>
      </c>
      <c r="K27" s="21"/>
      <c r="L27" s="21">
        <v>2400</v>
      </c>
      <c r="M27" s="21">
        <f t="shared" si="1"/>
        <v>68.937203727497049</v>
      </c>
      <c r="N27" s="21">
        <f t="shared" si="2"/>
        <v>72.765634491890225</v>
      </c>
      <c r="O27" s="21">
        <f t="shared" si="3"/>
        <v>68.426330944922825</v>
      </c>
      <c r="P27" s="21" t="str">
        <f t="shared" si="4"/>
        <v>-</v>
      </c>
      <c r="Q27" s="17"/>
    </row>
    <row r="28" spans="1:17" ht="25.5" hidden="1" outlineLevel="1" collapsed="1">
      <c r="A28" s="150"/>
      <c r="B28" s="146" t="s">
        <v>25</v>
      </c>
      <c r="C28" s="23">
        <f t="shared" si="9"/>
        <v>54253.7</v>
      </c>
      <c r="D28" s="22">
        <f>D29</f>
        <v>52720.7</v>
      </c>
      <c r="E28" s="22">
        <f>E29</f>
        <v>300</v>
      </c>
      <c r="F28" s="22">
        <f>F29</f>
        <v>0</v>
      </c>
      <c r="G28" s="22">
        <f>G29</f>
        <v>1233</v>
      </c>
      <c r="H28" s="23">
        <f t="shared" si="8"/>
        <v>44510.5</v>
      </c>
      <c r="I28" s="22">
        <f>I29</f>
        <v>43364.2</v>
      </c>
      <c r="J28" s="22">
        <f>J29</f>
        <v>200</v>
      </c>
      <c r="K28" s="22">
        <f>K29</f>
        <v>0</v>
      </c>
      <c r="L28" s="22">
        <f>L29</f>
        <v>946.3</v>
      </c>
      <c r="M28" s="22">
        <f t="shared" si="1"/>
        <v>82.0414091573478</v>
      </c>
      <c r="N28" s="22">
        <f t="shared" si="2"/>
        <v>82.252701500549122</v>
      </c>
      <c r="O28" s="22">
        <f t="shared" si="3"/>
        <v>66.666666666666657</v>
      </c>
      <c r="P28" s="22" t="str">
        <f t="shared" si="4"/>
        <v>-</v>
      </c>
      <c r="Q28" s="17"/>
    </row>
    <row r="29" spans="1:17" ht="63.75" hidden="1" outlineLevel="2">
      <c r="A29" s="114"/>
      <c r="B29" s="116" t="s">
        <v>26</v>
      </c>
      <c r="C29" s="16">
        <f t="shared" si="9"/>
        <v>54253.7</v>
      </c>
      <c r="D29" s="3">
        <v>52720.7</v>
      </c>
      <c r="E29" s="112">
        <v>300</v>
      </c>
      <c r="F29" s="20"/>
      <c r="G29" s="20">
        <v>1233</v>
      </c>
      <c r="H29" s="16">
        <f t="shared" si="8"/>
        <v>44510.5</v>
      </c>
      <c r="I29" s="21">
        <v>43364.2</v>
      </c>
      <c r="J29" s="21">
        <v>200</v>
      </c>
      <c r="K29" s="21"/>
      <c r="L29" s="21">
        <v>946.3</v>
      </c>
      <c r="M29" s="21">
        <f t="shared" si="1"/>
        <v>82.0414091573478</v>
      </c>
      <c r="N29" s="21">
        <f t="shared" si="2"/>
        <v>82.252701500549122</v>
      </c>
      <c r="O29" s="21">
        <f t="shared" si="3"/>
        <v>66.666666666666657</v>
      </c>
      <c r="P29" s="21" t="str">
        <f t="shared" si="4"/>
        <v>-</v>
      </c>
      <c r="Q29" s="17"/>
    </row>
    <row r="30" spans="1:17" s="2" customFormat="1" ht="272.25" hidden="1" customHeight="1" outlineLevel="1" collapsed="1">
      <c r="A30" s="147"/>
      <c r="B30" s="146" t="s">
        <v>27</v>
      </c>
      <c r="C30" s="23">
        <f t="shared" si="9"/>
        <v>12704.3</v>
      </c>
      <c r="D30" s="22">
        <f>SUM(D31:D34)</f>
        <v>12404.3</v>
      </c>
      <c r="E30" s="22">
        <f t="shared" ref="E30:L30" si="10">SUM(E31:E34)</f>
        <v>300</v>
      </c>
      <c r="F30" s="22">
        <f t="shared" si="10"/>
        <v>0</v>
      </c>
      <c r="G30" s="22">
        <f t="shared" si="10"/>
        <v>0</v>
      </c>
      <c r="H30" s="23">
        <f t="shared" si="8"/>
        <v>5393.7999999999993</v>
      </c>
      <c r="I30" s="22">
        <f t="shared" si="10"/>
        <v>5191.3999999999996</v>
      </c>
      <c r="J30" s="22">
        <f t="shared" si="10"/>
        <v>202.4</v>
      </c>
      <c r="K30" s="22">
        <f t="shared" si="10"/>
        <v>0</v>
      </c>
      <c r="L30" s="22">
        <f t="shared" si="10"/>
        <v>0</v>
      </c>
      <c r="M30" s="113">
        <f t="shared" si="1"/>
        <v>42.456491109309439</v>
      </c>
      <c r="N30" s="113">
        <f t="shared" si="2"/>
        <v>41.851615971880719</v>
      </c>
      <c r="O30" s="113">
        <f t="shared" si="3"/>
        <v>67.466666666666669</v>
      </c>
      <c r="P30" s="113" t="str">
        <f t="shared" si="4"/>
        <v>-</v>
      </c>
      <c r="Q30" s="17" t="s">
        <v>645</v>
      </c>
    </row>
    <row r="31" spans="1:17" ht="25.5" hidden="1" outlineLevel="2">
      <c r="A31" s="58"/>
      <c r="B31" s="148" t="s">
        <v>28</v>
      </c>
      <c r="C31" s="16">
        <f t="shared" si="9"/>
        <v>5996</v>
      </c>
      <c r="D31" s="20">
        <v>5696</v>
      </c>
      <c r="E31" s="112">
        <v>300</v>
      </c>
      <c r="F31" s="112"/>
      <c r="G31" s="112"/>
      <c r="H31" s="16">
        <f t="shared" si="8"/>
        <v>1277.9000000000001</v>
      </c>
      <c r="I31" s="21">
        <v>1075.5</v>
      </c>
      <c r="J31" s="21">
        <v>202.4</v>
      </c>
      <c r="K31" s="21"/>
      <c r="L31" s="21"/>
      <c r="M31" s="21">
        <f t="shared" si="1"/>
        <v>21.312541694462979</v>
      </c>
      <c r="N31" s="21">
        <f t="shared" si="2"/>
        <v>18.881671348314608</v>
      </c>
      <c r="O31" s="21">
        <f t="shared" si="3"/>
        <v>67.466666666666669</v>
      </c>
      <c r="P31" s="21" t="str">
        <f t="shared" si="4"/>
        <v>-</v>
      </c>
      <c r="Q31" s="17"/>
    </row>
    <row r="32" spans="1:17" ht="25.5" hidden="1" outlineLevel="2">
      <c r="A32" s="58"/>
      <c r="B32" s="148" t="s">
        <v>29</v>
      </c>
      <c r="C32" s="16">
        <f t="shared" si="9"/>
        <v>1100</v>
      </c>
      <c r="D32" s="20">
        <v>1100</v>
      </c>
      <c r="E32" s="112"/>
      <c r="F32" s="112"/>
      <c r="G32" s="112"/>
      <c r="H32" s="16">
        <f t="shared" si="8"/>
        <v>90.7</v>
      </c>
      <c r="I32" s="21">
        <v>90.7</v>
      </c>
      <c r="J32" s="21"/>
      <c r="K32" s="21"/>
      <c r="L32" s="21"/>
      <c r="M32" s="21">
        <f t="shared" si="1"/>
        <v>8.245454545454546</v>
      </c>
      <c r="N32" s="21">
        <f t="shared" si="2"/>
        <v>8.245454545454546</v>
      </c>
      <c r="O32" s="21" t="str">
        <f t="shared" si="3"/>
        <v>-</v>
      </c>
      <c r="P32" s="21" t="str">
        <f t="shared" si="4"/>
        <v>-</v>
      </c>
      <c r="Q32" s="17"/>
    </row>
    <row r="33" spans="1:17" ht="40.5" hidden="1" customHeight="1" outlineLevel="2">
      <c r="A33" s="58"/>
      <c r="B33" s="149" t="s">
        <v>30</v>
      </c>
      <c r="C33" s="16">
        <f t="shared" si="9"/>
        <v>250</v>
      </c>
      <c r="D33" s="20">
        <v>250</v>
      </c>
      <c r="E33" s="112"/>
      <c r="F33" s="112"/>
      <c r="G33" s="112"/>
      <c r="H33" s="16">
        <f t="shared" si="8"/>
        <v>110</v>
      </c>
      <c r="I33" s="21">
        <v>110</v>
      </c>
      <c r="J33" s="21"/>
      <c r="K33" s="21"/>
      <c r="L33" s="21"/>
      <c r="M33" s="21">
        <f t="shared" si="1"/>
        <v>44</v>
      </c>
      <c r="N33" s="21">
        <f t="shared" si="2"/>
        <v>44</v>
      </c>
      <c r="O33" s="21" t="str">
        <f t="shared" si="3"/>
        <v>-</v>
      </c>
      <c r="P33" s="21" t="str">
        <f t="shared" si="4"/>
        <v>-</v>
      </c>
      <c r="Q33" s="17"/>
    </row>
    <row r="34" spans="1:17" ht="80.25" hidden="1" customHeight="1" outlineLevel="2">
      <c r="A34" s="58"/>
      <c r="B34" s="149" t="s">
        <v>31</v>
      </c>
      <c r="C34" s="16">
        <f t="shared" si="9"/>
        <v>5358.3</v>
      </c>
      <c r="D34" s="16">
        <v>5358.3</v>
      </c>
      <c r="E34" s="112"/>
      <c r="F34" s="112"/>
      <c r="G34" s="112"/>
      <c r="H34" s="16">
        <f t="shared" si="8"/>
        <v>3915.2</v>
      </c>
      <c r="I34" s="21">
        <v>3915.2</v>
      </c>
      <c r="J34" s="21"/>
      <c r="K34" s="21"/>
      <c r="L34" s="21"/>
      <c r="M34" s="21">
        <f t="shared" si="1"/>
        <v>73.067950655991638</v>
      </c>
      <c r="N34" s="21">
        <f t="shared" si="2"/>
        <v>73.067950655991638</v>
      </c>
      <c r="O34" s="21" t="str">
        <f t="shared" si="3"/>
        <v>-</v>
      </c>
      <c r="P34" s="21" t="str">
        <f t="shared" si="4"/>
        <v>-</v>
      </c>
      <c r="Q34" s="17"/>
    </row>
    <row r="35" spans="1:17" ht="135" hidden="1" outlineLevel="1">
      <c r="A35" s="150"/>
      <c r="B35" s="146" t="s">
        <v>32</v>
      </c>
      <c r="C35" s="23">
        <f t="shared" si="9"/>
        <v>81047.599999999991</v>
      </c>
      <c r="D35" s="22">
        <f>SUM(D36:D38)</f>
        <v>81047.599999999991</v>
      </c>
      <c r="E35" s="22">
        <f t="shared" ref="E35:L35" si="11">SUM(E36:E38)</f>
        <v>0</v>
      </c>
      <c r="F35" s="22">
        <f t="shared" si="11"/>
        <v>0</v>
      </c>
      <c r="G35" s="22">
        <f t="shared" si="11"/>
        <v>0</v>
      </c>
      <c r="H35" s="23">
        <f t="shared" si="8"/>
        <v>60739.9</v>
      </c>
      <c r="I35" s="22">
        <f t="shared" si="11"/>
        <v>60739.9</v>
      </c>
      <c r="J35" s="22">
        <f t="shared" si="11"/>
        <v>0</v>
      </c>
      <c r="K35" s="22">
        <f t="shared" si="11"/>
        <v>0</v>
      </c>
      <c r="L35" s="22">
        <f t="shared" si="11"/>
        <v>0</v>
      </c>
      <c r="M35" s="113">
        <f t="shared" si="1"/>
        <v>74.943489998470042</v>
      </c>
      <c r="N35" s="113">
        <f t="shared" si="2"/>
        <v>74.943489998470042</v>
      </c>
      <c r="O35" s="113" t="str">
        <f t="shared" si="3"/>
        <v>-</v>
      </c>
      <c r="P35" s="113" t="str">
        <f t="shared" si="4"/>
        <v>-</v>
      </c>
      <c r="Q35" s="17" t="s">
        <v>646</v>
      </c>
    </row>
    <row r="36" spans="1:17" hidden="1" outlineLevel="2">
      <c r="A36" s="114"/>
      <c r="B36" s="116" t="s">
        <v>33</v>
      </c>
      <c r="C36" s="16">
        <f t="shared" si="9"/>
        <v>1376.2</v>
      </c>
      <c r="D36" s="20">
        <v>1376.2</v>
      </c>
      <c r="E36" s="112"/>
      <c r="F36" s="112"/>
      <c r="G36" s="112"/>
      <c r="H36" s="16">
        <f t="shared" si="8"/>
        <v>1257</v>
      </c>
      <c r="I36" s="21">
        <v>1257</v>
      </c>
      <c r="J36" s="21"/>
      <c r="K36" s="21"/>
      <c r="L36" s="21"/>
      <c r="M36" s="21">
        <f t="shared" si="1"/>
        <v>91.338468245894489</v>
      </c>
      <c r="N36" s="21">
        <f t="shared" si="2"/>
        <v>91.338468245894489</v>
      </c>
      <c r="O36" s="21" t="str">
        <f t="shared" si="3"/>
        <v>-</v>
      </c>
      <c r="P36" s="21" t="str">
        <f t="shared" si="4"/>
        <v>-</v>
      </c>
      <c r="Q36" s="17"/>
    </row>
    <row r="37" spans="1:17" ht="25.5" hidden="1" outlineLevel="2">
      <c r="A37" s="114"/>
      <c r="B37" s="116" t="s">
        <v>34</v>
      </c>
      <c r="C37" s="16">
        <f t="shared" si="9"/>
        <v>3299.7</v>
      </c>
      <c r="D37" s="20">
        <v>3299.7</v>
      </c>
      <c r="E37" s="112"/>
      <c r="F37" s="112"/>
      <c r="G37" s="112"/>
      <c r="H37" s="16">
        <f t="shared" si="8"/>
        <v>2990.3</v>
      </c>
      <c r="I37" s="21">
        <v>2990.3</v>
      </c>
      <c r="J37" s="21"/>
      <c r="K37" s="21"/>
      <c r="L37" s="21"/>
      <c r="M37" s="21">
        <f t="shared" si="1"/>
        <v>90.62339000515199</v>
      </c>
      <c r="N37" s="21">
        <f t="shared" si="2"/>
        <v>90.62339000515199</v>
      </c>
      <c r="O37" s="21" t="str">
        <f t="shared" si="3"/>
        <v>-</v>
      </c>
      <c r="P37" s="21" t="str">
        <f t="shared" si="4"/>
        <v>-</v>
      </c>
      <c r="Q37" s="17"/>
    </row>
    <row r="38" spans="1:17" s="18" customFormat="1" hidden="1" outlineLevel="2">
      <c r="A38" s="114"/>
      <c r="B38" s="116" t="s">
        <v>35</v>
      </c>
      <c r="C38" s="16">
        <f t="shared" si="9"/>
        <v>76371.7</v>
      </c>
      <c r="D38" s="20">
        <v>76371.7</v>
      </c>
      <c r="E38" s="112"/>
      <c r="F38" s="112"/>
      <c r="G38" s="112"/>
      <c r="H38" s="16">
        <f t="shared" si="8"/>
        <v>56492.6</v>
      </c>
      <c r="I38" s="21">
        <v>56492.6</v>
      </c>
      <c r="J38" s="21"/>
      <c r="K38" s="21"/>
      <c r="L38" s="21"/>
      <c r="M38" s="21">
        <f t="shared" si="1"/>
        <v>73.970593819438363</v>
      </c>
      <c r="N38" s="21">
        <f t="shared" si="2"/>
        <v>73.970593819438363</v>
      </c>
      <c r="O38" s="21" t="str">
        <f t="shared" si="3"/>
        <v>-</v>
      </c>
      <c r="P38" s="21" t="str">
        <f t="shared" si="4"/>
        <v>-</v>
      </c>
      <c r="Q38" s="17"/>
    </row>
    <row r="39" spans="1:17" ht="75" hidden="1" outlineLevel="1">
      <c r="A39" s="150"/>
      <c r="B39" s="146" t="s">
        <v>36</v>
      </c>
      <c r="C39" s="23">
        <f>SUM(D39:G39)</f>
        <v>164529.70000000001</v>
      </c>
      <c r="D39" s="22">
        <f>D40+D45</f>
        <v>37619.699999999997</v>
      </c>
      <c r="E39" s="22">
        <f>E40+E45</f>
        <v>126910</v>
      </c>
      <c r="F39" s="22">
        <f t="shared" ref="F39:L39" si="12">SUM(F40:F45)</f>
        <v>0</v>
      </c>
      <c r="G39" s="22">
        <f t="shared" si="12"/>
        <v>0</v>
      </c>
      <c r="H39" s="23">
        <f t="shared" si="8"/>
        <v>65390.195999999996</v>
      </c>
      <c r="I39" s="22">
        <f>I40+I45</f>
        <v>7518.1469999999999</v>
      </c>
      <c r="J39" s="22">
        <f>J40+J45</f>
        <v>57872.048999999999</v>
      </c>
      <c r="K39" s="22">
        <f t="shared" si="12"/>
        <v>0</v>
      </c>
      <c r="L39" s="22">
        <f t="shared" si="12"/>
        <v>0</v>
      </c>
      <c r="M39" s="113">
        <f t="shared" si="1"/>
        <v>39.74370341646523</v>
      </c>
      <c r="N39" s="113">
        <f t="shared" si="2"/>
        <v>19.984601153119243</v>
      </c>
      <c r="O39" s="113">
        <f t="shared" si="3"/>
        <v>45.600858088409105</v>
      </c>
      <c r="P39" s="113" t="str">
        <f t="shared" si="4"/>
        <v>-</v>
      </c>
      <c r="Q39" s="17" t="s">
        <v>463</v>
      </c>
    </row>
    <row r="40" spans="1:17" ht="25.5" hidden="1" outlineLevel="2">
      <c r="A40" s="114"/>
      <c r="B40" s="169" t="s">
        <v>37</v>
      </c>
      <c r="C40" s="16">
        <f t="shared" si="9"/>
        <v>155022.70000000001</v>
      </c>
      <c r="D40" s="3">
        <f>SUM(D41:D44)</f>
        <v>28112.7</v>
      </c>
      <c r="E40" s="3">
        <f>SUM(E41:E44)</f>
        <v>126910</v>
      </c>
      <c r="F40" s="3">
        <f>SUM(F41:F44)</f>
        <v>0</v>
      </c>
      <c r="G40" s="3">
        <f>SUM(G41:G44)</f>
        <v>0</v>
      </c>
      <c r="H40" s="16">
        <f>SUM(I40:L40)</f>
        <v>65390.195999999996</v>
      </c>
      <c r="I40" s="172">
        <f>SUM(I41:I44)</f>
        <v>7518.1469999999999</v>
      </c>
      <c r="J40" s="3">
        <f>SUM(J41:J44)</f>
        <v>57872.048999999999</v>
      </c>
      <c r="K40" s="3">
        <f>SUM(K41:K44)</f>
        <v>0</v>
      </c>
      <c r="L40" s="3">
        <f>SUM(L41:L44)</f>
        <v>0</v>
      </c>
      <c r="M40" s="21">
        <f t="shared" si="1"/>
        <v>42.181045743623343</v>
      </c>
      <c r="N40" s="21">
        <f t="shared" si="2"/>
        <v>26.742884888324493</v>
      </c>
      <c r="O40" s="21">
        <f t="shared" si="3"/>
        <v>45.600858088409105</v>
      </c>
      <c r="P40" s="21" t="str">
        <f t="shared" si="4"/>
        <v>-</v>
      </c>
      <c r="Q40" s="17"/>
    </row>
    <row r="41" spans="1:17" s="18" customFormat="1" ht="42" hidden="1" customHeight="1" outlineLevel="3">
      <c r="A41" s="114"/>
      <c r="B41" s="115" t="s">
        <v>272</v>
      </c>
      <c r="C41" s="16">
        <f t="shared" si="9"/>
        <v>47240</v>
      </c>
      <c r="D41" s="3">
        <v>13724</v>
      </c>
      <c r="E41" s="20">
        <v>33516</v>
      </c>
      <c r="F41" s="112"/>
      <c r="G41" s="112"/>
      <c r="H41" s="16">
        <f>SUM(I41:L41)</f>
        <v>37240</v>
      </c>
      <c r="I41" s="21">
        <v>3724</v>
      </c>
      <c r="J41" s="21">
        <v>33516</v>
      </c>
      <c r="K41" s="21"/>
      <c r="L41" s="21"/>
      <c r="M41" s="21">
        <f t="shared" si="1"/>
        <v>78.83149872988993</v>
      </c>
      <c r="N41" s="21">
        <f t="shared" si="2"/>
        <v>27.1349460798601</v>
      </c>
      <c r="O41" s="21">
        <f t="shared" si="3"/>
        <v>100</v>
      </c>
      <c r="P41" s="21" t="str">
        <f t="shared" si="4"/>
        <v>-</v>
      </c>
      <c r="Q41" s="17" t="s">
        <v>418</v>
      </c>
    </row>
    <row r="42" spans="1:17" s="18" customFormat="1" ht="25.5" hidden="1" outlineLevel="3">
      <c r="A42" s="114"/>
      <c r="B42" s="115" t="s">
        <v>273</v>
      </c>
      <c r="C42" s="16">
        <f t="shared" si="9"/>
        <v>34061.9</v>
      </c>
      <c r="D42" s="3">
        <v>5991.9</v>
      </c>
      <c r="E42" s="20">
        <v>28070</v>
      </c>
      <c r="F42" s="112"/>
      <c r="G42" s="112"/>
      <c r="H42" s="16">
        <f>SUM(I42:L42)</f>
        <v>16620.84</v>
      </c>
      <c r="I42" s="21">
        <v>1662.0840000000001</v>
      </c>
      <c r="J42" s="21">
        <v>14958.755999999999</v>
      </c>
      <c r="K42" s="21"/>
      <c r="L42" s="21"/>
      <c r="M42" s="21">
        <f t="shared" si="1"/>
        <v>48.795986131131855</v>
      </c>
      <c r="N42" s="21">
        <f t="shared" si="2"/>
        <v>27.738847444049469</v>
      </c>
      <c r="O42" s="21">
        <f t="shared" si="3"/>
        <v>53.29090131813323</v>
      </c>
      <c r="P42" s="21" t="str">
        <f t="shared" si="4"/>
        <v>-</v>
      </c>
      <c r="Q42" s="17" t="s">
        <v>418</v>
      </c>
    </row>
    <row r="43" spans="1:17" s="18" customFormat="1" ht="39.75" hidden="1" customHeight="1" outlineLevel="3">
      <c r="A43" s="114"/>
      <c r="B43" s="115" t="s">
        <v>274</v>
      </c>
      <c r="C43" s="16">
        <f t="shared" si="9"/>
        <v>73377.3</v>
      </c>
      <c r="D43" s="3">
        <v>8053.3</v>
      </c>
      <c r="E43" s="20">
        <v>65324</v>
      </c>
      <c r="F43" s="112"/>
      <c r="G43" s="112"/>
      <c r="H43" s="16">
        <f>SUM(I43:L43)</f>
        <v>11185.850999999999</v>
      </c>
      <c r="I43" s="21">
        <v>1788.558</v>
      </c>
      <c r="J43" s="21">
        <v>9397.2929999999997</v>
      </c>
      <c r="K43" s="21"/>
      <c r="L43" s="21"/>
      <c r="M43" s="21">
        <f t="shared" si="1"/>
        <v>15.24429353492156</v>
      </c>
      <c r="N43" s="21">
        <f t="shared" si="2"/>
        <v>22.209007487613771</v>
      </c>
      <c r="O43" s="21">
        <f t="shared" si="3"/>
        <v>14.385666829955298</v>
      </c>
      <c r="P43" s="21" t="str">
        <f t="shared" si="4"/>
        <v>-</v>
      </c>
      <c r="Q43" s="17" t="s">
        <v>417</v>
      </c>
    </row>
    <row r="44" spans="1:17" s="18" customFormat="1" ht="30" hidden="1" outlineLevel="3">
      <c r="A44" s="114"/>
      <c r="B44" s="115" t="s">
        <v>415</v>
      </c>
      <c r="C44" s="16">
        <f t="shared" si="9"/>
        <v>343.5</v>
      </c>
      <c r="D44" s="3">
        <v>343.5</v>
      </c>
      <c r="E44" s="20"/>
      <c r="F44" s="112"/>
      <c r="G44" s="112"/>
      <c r="H44" s="16">
        <f>SUM(I44:L44)</f>
        <v>343.505</v>
      </c>
      <c r="I44" s="21">
        <v>343.505</v>
      </c>
      <c r="J44" s="21"/>
      <c r="K44" s="21"/>
      <c r="L44" s="21"/>
      <c r="M44" s="21"/>
      <c r="N44" s="21">
        <f t="shared" si="2"/>
        <v>100.0014556040757</v>
      </c>
      <c r="O44" s="21"/>
      <c r="P44" s="21"/>
      <c r="Q44" s="17" t="s">
        <v>427</v>
      </c>
    </row>
    <row r="45" spans="1:17" s="18" customFormat="1" ht="31.5" hidden="1" customHeight="1" outlineLevel="2">
      <c r="A45" s="114"/>
      <c r="B45" s="116" t="s">
        <v>38</v>
      </c>
      <c r="C45" s="16">
        <f t="shared" si="9"/>
        <v>9507</v>
      </c>
      <c r="D45" s="20">
        <f>D46</f>
        <v>9507</v>
      </c>
      <c r="E45" s="20">
        <f>E46</f>
        <v>0</v>
      </c>
      <c r="F45" s="112"/>
      <c r="G45" s="112"/>
      <c r="H45" s="16">
        <f t="shared" si="8"/>
        <v>0</v>
      </c>
      <c r="I45" s="20">
        <f>I46</f>
        <v>0</v>
      </c>
      <c r="J45" s="20">
        <f>J46</f>
        <v>0</v>
      </c>
      <c r="K45" s="20">
        <f>K46</f>
        <v>0</v>
      </c>
      <c r="L45" s="20">
        <f>L46</f>
        <v>0</v>
      </c>
      <c r="M45" s="21">
        <f t="shared" si="1"/>
        <v>0</v>
      </c>
      <c r="N45" s="21">
        <f t="shared" si="2"/>
        <v>0</v>
      </c>
      <c r="O45" s="21" t="str">
        <f t="shared" si="3"/>
        <v>-</v>
      </c>
      <c r="P45" s="21" t="str">
        <f t="shared" si="4"/>
        <v>-</v>
      </c>
      <c r="Q45" s="17"/>
    </row>
    <row r="46" spans="1:17" s="18" customFormat="1" ht="38.25" hidden="1" outlineLevel="3">
      <c r="A46" s="114"/>
      <c r="B46" s="115" t="s">
        <v>416</v>
      </c>
      <c r="C46" s="16">
        <f t="shared" si="9"/>
        <v>9507</v>
      </c>
      <c r="D46" s="20">
        <v>9507</v>
      </c>
      <c r="E46" s="112"/>
      <c r="F46" s="112"/>
      <c r="G46" s="112"/>
      <c r="H46" s="16">
        <f t="shared" si="8"/>
        <v>0</v>
      </c>
      <c r="I46" s="21">
        <v>0</v>
      </c>
      <c r="J46" s="21"/>
      <c r="K46" s="21"/>
      <c r="L46" s="21"/>
      <c r="M46" s="21">
        <f t="shared" si="1"/>
        <v>0</v>
      </c>
      <c r="N46" s="21">
        <f t="shared" si="2"/>
        <v>0</v>
      </c>
      <c r="O46" s="21" t="str">
        <f t="shared" si="3"/>
        <v>-</v>
      </c>
      <c r="P46" s="21" t="str">
        <f t="shared" si="4"/>
        <v>-</v>
      </c>
      <c r="Q46" s="17" t="s">
        <v>647</v>
      </c>
    </row>
    <row r="47" spans="1:17" s="18" customFormat="1" ht="90" hidden="1" outlineLevel="1">
      <c r="A47" s="150"/>
      <c r="B47" s="146" t="s">
        <v>39</v>
      </c>
      <c r="C47" s="23">
        <f t="shared" si="9"/>
        <v>11302.7</v>
      </c>
      <c r="D47" s="22">
        <f>SUM(D48:D49)</f>
        <v>6670.1</v>
      </c>
      <c r="E47" s="22">
        <f t="shared" ref="E47:L47" si="13">SUM(E48:E49)</f>
        <v>4632.6000000000004</v>
      </c>
      <c r="F47" s="22">
        <f t="shared" si="13"/>
        <v>0</v>
      </c>
      <c r="G47" s="22">
        <f t="shared" si="13"/>
        <v>0</v>
      </c>
      <c r="H47" s="23">
        <f t="shared" si="8"/>
        <v>10217.700000000001</v>
      </c>
      <c r="I47" s="22">
        <f t="shared" si="13"/>
        <v>6068.9</v>
      </c>
      <c r="J47" s="22">
        <f t="shared" si="13"/>
        <v>4148.8</v>
      </c>
      <c r="K47" s="22">
        <f t="shared" si="13"/>
        <v>0</v>
      </c>
      <c r="L47" s="22">
        <f t="shared" si="13"/>
        <v>0</v>
      </c>
      <c r="M47" s="21">
        <f t="shared" si="1"/>
        <v>90.400523768657052</v>
      </c>
      <c r="N47" s="21">
        <f t="shared" si="2"/>
        <v>90.986641879432085</v>
      </c>
      <c r="O47" s="21">
        <f t="shared" si="3"/>
        <v>89.556620472304971</v>
      </c>
      <c r="P47" s="21" t="str">
        <f t="shared" si="4"/>
        <v>-</v>
      </c>
      <c r="Q47" s="17" t="s">
        <v>630</v>
      </c>
    </row>
    <row r="48" spans="1:17" s="18" customFormat="1" ht="25.5" hidden="1" outlineLevel="2">
      <c r="A48" s="114"/>
      <c r="B48" s="116" t="s">
        <v>40</v>
      </c>
      <c r="C48" s="16">
        <f t="shared" si="9"/>
        <v>7946.7000000000007</v>
      </c>
      <c r="D48" s="3">
        <v>3314.1</v>
      </c>
      <c r="E48" s="20">
        <v>4632.6000000000004</v>
      </c>
      <c r="F48" s="112"/>
      <c r="G48" s="112"/>
      <c r="H48" s="23">
        <f t="shared" si="8"/>
        <v>6964.8</v>
      </c>
      <c r="I48" s="21">
        <v>2816</v>
      </c>
      <c r="J48" s="21">
        <v>4148.8</v>
      </c>
      <c r="K48" s="21"/>
      <c r="L48" s="21"/>
      <c r="M48" s="21">
        <f t="shared" si="1"/>
        <v>87.643927668088637</v>
      </c>
      <c r="N48" s="21">
        <f t="shared" si="2"/>
        <v>84.970278506985309</v>
      </c>
      <c r="O48" s="21">
        <f t="shared" si="3"/>
        <v>89.556620472304971</v>
      </c>
      <c r="P48" s="21" t="str">
        <f t="shared" si="4"/>
        <v>-</v>
      </c>
      <c r="Q48" s="17"/>
    </row>
    <row r="49" spans="1:17" s="18" customFormat="1" ht="25.5" hidden="1" outlineLevel="2">
      <c r="A49" s="114"/>
      <c r="B49" s="116" t="s">
        <v>41</v>
      </c>
      <c r="C49" s="16">
        <f t="shared" si="9"/>
        <v>3356</v>
      </c>
      <c r="D49" s="20">
        <v>3356</v>
      </c>
      <c r="E49" s="112"/>
      <c r="F49" s="112"/>
      <c r="G49" s="112"/>
      <c r="H49" s="23">
        <f t="shared" si="8"/>
        <v>3252.9</v>
      </c>
      <c r="I49" s="21">
        <v>3252.9</v>
      </c>
      <c r="J49" s="21"/>
      <c r="K49" s="21"/>
      <c r="L49" s="21"/>
      <c r="M49" s="21">
        <f t="shared" si="1"/>
        <v>96.927890345649587</v>
      </c>
      <c r="N49" s="21">
        <f t="shared" si="2"/>
        <v>96.927890345649587</v>
      </c>
      <c r="O49" s="21" t="str">
        <f t="shared" si="3"/>
        <v>-</v>
      </c>
      <c r="P49" s="21" t="str">
        <f t="shared" si="4"/>
        <v>-</v>
      </c>
      <c r="Q49" s="17"/>
    </row>
    <row r="50" spans="1:17" s="18" customFormat="1" ht="30" hidden="1" customHeight="1" outlineLevel="1" collapsed="1">
      <c r="A50" s="150"/>
      <c r="B50" s="146" t="s">
        <v>42</v>
      </c>
      <c r="C50" s="23">
        <f t="shared" si="9"/>
        <v>65850.7</v>
      </c>
      <c r="D50" s="22">
        <f>D51</f>
        <v>65850.7</v>
      </c>
      <c r="E50" s="22">
        <f t="shared" ref="E50:L50" si="14">E51</f>
        <v>0</v>
      </c>
      <c r="F50" s="22">
        <f t="shared" si="14"/>
        <v>0</v>
      </c>
      <c r="G50" s="22">
        <f t="shared" si="14"/>
        <v>0</v>
      </c>
      <c r="H50" s="23">
        <f t="shared" si="8"/>
        <v>42358.6</v>
      </c>
      <c r="I50" s="22">
        <f t="shared" si="14"/>
        <v>42358.6</v>
      </c>
      <c r="J50" s="22">
        <f t="shared" si="14"/>
        <v>0</v>
      </c>
      <c r="K50" s="22">
        <f t="shared" si="14"/>
        <v>0</v>
      </c>
      <c r="L50" s="22">
        <f t="shared" si="14"/>
        <v>0</v>
      </c>
      <c r="M50" s="21">
        <f t="shared" si="1"/>
        <v>64.325208388065732</v>
      </c>
      <c r="N50" s="21">
        <f t="shared" si="2"/>
        <v>64.325208388065732</v>
      </c>
      <c r="O50" s="21" t="str">
        <f t="shared" si="3"/>
        <v>-</v>
      </c>
      <c r="P50" s="21" t="str">
        <f t="shared" si="4"/>
        <v>-</v>
      </c>
      <c r="Q50" s="17"/>
    </row>
    <row r="51" spans="1:17" s="18" customFormat="1" ht="42.75" hidden="1" customHeight="1" outlineLevel="2">
      <c r="A51" s="114"/>
      <c r="B51" s="116" t="s">
        <v>43</v>
      </c>
      <c r="C51" s="16">
        <f t="shared" si="9"/>
        <v>65850.7</v>
      </c>
      <c r="D51" s="3">
        <v>65850.7</v>
      </c>
      <c r="E51" s="112"/>
      <c r="F51" s="112"/>
      <c r="G51" s="112"/>
      <c r="H51" s="23">
        <f t="shared" si="8"/>
        <v>42358.6</v>
      </c>
      <c r="I51" s="21">
        <v>42358.6</v>
      </c>
      <c r="J51" s="21"/>
      <c r="K51" s="21"/>
      <c r="L51" s="21"/>
      <c r="M51" s="21">
        <f t="shared" si="1"/>
        <v>64.325208388065732</v>
      </c>
      <c r="N51" s="21">
        <f t="shared" si="2"/>
        <v>64.325208388065732</v>
      </c>
      <c r="O51" s="21" t="str">
        <f t="shared" si="3"/>
        <v>-</v>
      </c>
      <c r="P51" s="21" t="str">
        <f t="shared" si="4"/>
        <v>-</v>
      </c>
      <c r="Q51" s="17"/>
    </row>
    <row r="52" spans="1:17" s="18" customFormat="1" ht="63" hidden="1" customHeight="1" outlineLevel="1" collapsed="1">
      <c r="A52" s="152"/>
      <c r="B52" s="153" t="s">
        <v>44</v>
      </c>
      <c r="C52" s="23">
        <f t="shared" si="9"/>
        <v>100</v>
      </c>
      <c r="D52" s="117">
        <f>D53</f>
        <v>100</v>
      </c>
      <c r="E52" s="117">
        <f t="shared" ref="E52:L52" si="15">E53</f>
        <v>0</v>
      </c>
      <c r="F52" s="117">
        <f t="shared" si="15"/>
        <v>0</v>
      </c>
      <c r="G52" s="117">
        <f t="shared" si="15"/>
        <v>0</v>
      </c>
      <c r="H52" s="23">
        <f t="shared" si="8"/>
        <v>50</v>
      </c>
      <c r="I52" s="117">
        <f t="shared" si="15"/>
        <v>50</v>
      </c>
      <c r="J52" s="117">
        <f t="shared" si="15"/>
        <v>0</v>
      </c>
      <c r="K52" s="117">
        <f t="shared" si="15"/>
        <v>0</v>
      </c>
      <c r="L52" s="117">
        <f t="shared" si="15"/>
        <v>0</v>
      </c>
      <c r="M52" s="21">
        <f t="shared" si="1"/>
        <v>50</v>
      </c>
      <c r="N52" s="21">
        <f t="shared" si="2"/>
        <v>50</v>
      </c>
      <c r="O52" s="21" t="str">
        <f t="shared" si="3"/>
        <v>-</v>
      </c>
      <c r="P52" s="21" t="str">
        <f t="shared" si="4"/>
        <v>-</v>
      </c>
      <c r="Q52" s="17" t="s">
        <v>648</v>
      </c>
    </row>
    <row r="53" spans="1:17" s="18" customFormat="1" ht="42" hidden="1" customHeight="1" outlineLevel="2">
      <c r="A53" s="58"/>
      <c r="B53" s="154" t="s">
        <v>45</v>
      </c>
      <c r="C53" s="16">
        <f t="shared" si="9"/>
        <v>100</v>
      </c>
      <c r="D53" s="3">
        <v>100</v>
      </c>
      <c r="E53" s="112"/>
      <c r="F53" s="112"/>
      <c r="G53" s="112"/>
      <c r="H53" s="23">
        <f t="shared" si="8"/>
        <v>50</v>
      </c>
      <c r="I53" s="21">
        <v>50</v>
      </c>
      <c r="J53" s="21"/>
      <c r="K53" s="21"/>
      <c r="L53" s="21"/>
      <c r="M53" s="21">
        <f t="shared" si="1"/>
        <v>50</v>
      </c>
      <c r="N53" s="21">
        <f t="shared" si="2"/>
        <v>50</v>
      </c>
      <c r="O53" s="21" t="str">
        <f t="shared" si="3"/>
        <v>-</v>
      </c>
      <c r="P53" s="21" t="str">
        <f t="shared" si="4"/>
        <v>-</v>
      </c>
      <c r="Q53" s="17"/>
    </row>
    <row r="54" spans="1:17" s="42" customFormat="1" ht="45" customHeight="1" collapsed="1">
      <c r="A54" s="59">
        <v>3</v>
      </c>
      <c r="B54" s="104" t="s">
        <v>58</v>
      </c>
      <c r="C54" s="7">
        <f t="shared" si="9"/>
        <v>21965.5</v>
      </c>
      <c r="D54" s="7">
        <f>D55+D61+D64</f>
        <v>20985.5</v>
      </c>
      <c r="E54" s="7">
        <f>E55+E61+E64</f>
        <v>980</v>
      </c>
      <c r="F54" s="7">
        <f>F55+F61+F64</f>
        <v>0</v>
      </c>
      <c r="G54" s="7">
        <f>G55+G61+G64</f>
        <v>0</v>
      </c>
      <c r="H54" s="7">
        <f t="shared" si="8"/>
        <v>14727.15</v>
      </c>
      <c r="I54" s="7">
        <f>I55+I61+I64</f>
        <v>13949.05</v>
      </c>
      <c r="J54" s="7">
        <f>J55+J61+J64</f>
        <v>778.1</v>
      </c>
      <c r="K54" s="7">
        <f>K55+K61+K64</f>
        <v>0</v>
      </c>
      <c r="L54" s="7">
        <f>L55+L61+L64</f>
        <v>0</v>
      </c>
      <c r="M54" s="7">
        <f t="shared" si="1"/>
        <v>67.046732375771086</v>
      </c>
      <c r="N54" s="7">
        <f t="shared" si="2"/>
        <v>66.469943532439061</v>
      </c>
      <c r="O54" s="7">
        <f t="shared" si="3"/>
        <v>79.397959183673478</v>
      </c>
      <c r="P54" s="7" t="str">
        <f t="shared" si="4"/>
        <v>-</v>
      </c>
      <c r="Q54" s="41"/>
    </row>
    <row r="55" spans="1:17" s="121" customFormat="1" ht="105" hidden="1" outlineLevel="1">
      <c r="A55" s="122"/>
      <c r="B55" s="120" t="s">
        <v>57</v>
      </c>
      <c r="C55" s="23">
        <f t="shared" si="9"/>
        <v>12190.5</v>
      </c>
      <c r="D55" s="23">
        <f>SUM(D56:D60)</f>
        <v>12190.5</v>
      </c>
      <c r="E55" s="23">
        <f>SUM(E56:E60)</f>
        <v>0</v>
      </c>
      <c r="F55" s="23">
        <f>SUM(F56:F60)</f>
        <v>0</v>
      </c>
      <c r="G55" s="23">
        <f>SUM(G56:G60)</f>
        <v>0</v>
      </c>
      <c r="H55" s="23">
        <f t="shared" si="8"/>
        <v>8468.27</v>
      </c>
      <c r="I55" s="23">
        <f>SUM(I56:I60)</f>
        <v>8468.27</v>
      </c>
      <c r="J55" s="23">
        <f>SUM(J56:J60)</f>
        <v>0</v>
      </c>
      <c r="K55" s="23">
        <f>SUM(K56:K60)</f>
        <v>0</v>
      </c>
      <c r="L55" s="23">
        <f>SUM(L56:L60)</f>
        <v>0</v>
      </c>
      <c r="M55" s="23">
        <f t="shared" si="1"/>
        <v>69.466141667692057</v>
      </c>
      <c r="N55" s="23">
        <f t="shared" si="2"/>
        <v>69.466141667692057</v>
      </c>
      <c r="O55" s="23" t="str">
        <f t="shared" si="3"/>
        <v>-</v>
      </c>
      <c r="P55" s="23" t="str">
        <f t="shared" si="4"/>
        <v>-</v>
      </c>
      <c r="Q55" s="17" t="s">
        <v>600</v>
      </c>
    </row>
    <row r="56" spans="1:17" s="18" customFormat="1" ht="90" hidden="1" outlineLevel="2">
      <c r="A56" s="137"/>
      <c r="B56" s="24" t="s">
        <v>48</v>
      </c>
      <c r="C56" s="16">
        <f t="shared" si="9"/>
        <v>2178</v>
      </c>
      <c r="D56" s="16">
        <v>2178</v>
      </c>
      <c r="E56" s="16"/>
      <c r="F56" s="16"/>
      <c r="G56" s="16"/>
      <c r="H56" s="16">
        <f t="shared" si="8"/>
        <v>1170.71</v>
      </c>
      <c r="I56" s="16">
        <v>1170.71</v>
      </c>
      <c r="J56" s="16"/>
      <c r="K56" s="16"/>
      <c r="L56" s="16"/>
      <c r="M56" s="16">
        <f t="shared" si="1"/>
        <v>53.751606978879707</v>
      </c>
      <c r="N56" s="16">
        <f t="shared" si="2"/>
        <v>53.751606978879707</v>
      </c>
      <c r="O56" s="16" t="str">
        <f t="shared" si="3"/>
        <v>-</v>
      </c>
      <c r="P56" s="16" t="str">
        <f t="shared" si="4"/>
        <v>-</v>
      </c>
      <c r="Q56" s="17" t="s">
        <v>596</v>
      </c>
    </row>
    <row r="57" spans="1:17" s="18" customFormat="1" ht="75" hidden="1" outlineLevel="2">
      <c r="A57" s="137"/>
      <c r="B57" s="24" t="s">
        <v>49</v>
      </c>
      <c r="C57" s="16">
        <f t="shared" si="9"/>
        <v>5776</v>
      </c>
      <c r="D57" s="16">
        <v>5776</v>
      </c>
      <c r="E57" s="16"/>
      <c r="F57" s="16"/>
      <c r="G57" s="16"/>
      <c r="H57" s="16">
        <f t="shared" si="8"/>
        <v>4562.09</v>
      </c>
      <c r="I57" s="16">
        <v>4562.09</v>
      </c>
      <c r="J57" s="16"/>
      <c r="K57" s="16"/>
      <c r="L57" s="16"/>
      <c r="M57" s="16">
        <f t="shared" si="1"/>
        <v>78.983552631578945</v>
      </c>
      <c r="N57" s="16">
        <f t="shared" si="2"/>
        <v>78.983552631578945</v>
      </c>
      <c r="O57" s="16" t="str">
        <f t="shared" si="3"/>
        <v>-</v>
      </c>
      <c r="P57" s="16" t="str">
        <f t="shared" si="4"/>
        <v>-</v>
      </c>
      <c r="Q57" s="17" t="s">
        <v>597</v>
      </c>
    </row>
    <row r="58" spans="1:17" s="18" customFormat="1" ht="45" hidden="1" outlineLevel="2">
      <c r="A58" s="138"/>
      <c r="B58" s="118" t="s">
        <v>50</v>
      </c>
      <c r="C58" s="16">
        <f t="shared" si="9"/>
        <v>2087</v>
      </c>
      <c r="D58" s="16">
        <v>2087</v>
      </c>
      <c r="E58" s="16"/>
      <c r="F58" s="16"/>
      <c r="G58" s="16"/>
      <c r="H58" s="16">
        <f t="shared" si="8"/>
        <v>1519.5</v>
      </c>
      <c r="I58" s="16">
        <v>1519.5</v>
      </c>
      <c r="J58" s="16"/>
      <c r="K58" s="16"/>
      <c r="L58" s="16"/>
      <c r="M58" s="16">
        <f t="shared" si="1"/>
        <v>72.807858169621468</v>
      </c>
      <c r="N58" s="16">
        <f t="shared" si="2"/>
        <v>72.807858169621468</v>
      </c>
      <c r="O58" s="16" t="str">
        <f t="shared" si="3"/>
        <v>-</v>
      </c>
      <c r="P58" s="16" t="str">
        <f t="shared" si="4"/>
        <v>-</v>
      </c>
      <c r="Q58" s="17" t="s">
        <v>598</v>
      </c>
    </row>
    <row r="59" spans="1:17" s="18" customFormat="1" ht="38.25" hidden="1" outlineLevel="2">
      <c r="A59" s="138"/>
      <c r="B59" s="118" t="s">
        <v>51</v>
      </c>
      <c r="C59" s="16">
        <f t="shared" si="9"/>
        <v>926.5</v>
      </c>
      <c r="D59" s="16">
        <v>926.5</v>
      </c>
      <c r="E59" s="16"/>
      <c r="F59" s="16"/>
      <c r="G59" s="16"/>
      <c r="H59" s="16">
        <f t="shared" si="8"/>
        <v>926.47</v>
      </c>
      <c r="I59" s="16">
        <v>926.47</v>
      </c>
      <c r="J59" s="16"/>
      <c r="K59" s="16"/>
      <c r="L59" s="16"/>
      <c r="M59" s="16">
        <f t="shared" si="1"/>
        <v>99.996762007555319</v>
      </c>
      <c r="N59" s="16">
        <f t="shared" si="2"/>
        <v>99.996762007555319</v>
      </c>
      <c r="O59" s="16" t="str">
        <f t="shared" si="3"/>
        <v>-</v>
      </c>
      <c r="P59" s="16" t="str">
        <f t="shared" si="4"/>
        <v>-</v>
      </c>
      <c r="Q59" s="17"/>
    </row>
    <row r="60" spans="1:17" s="18" customFormat="1" ht="90" hidden="1" outlineLevel="2">
      <c r="A60" s="138"/>
      <c r="B60" s="118" t="s">
        <v>446</v>
      </c>
      <c r="C60" s="16">
        <f t="shared" si="9"/>
        <v>1223</v>
      </c>
      <c r="D60" s="16">
        <v>1223</v>
      </c>
      <c r="E60" s="16"/>
      <c r="F60" s="16"/>
      <c r="G60" s="16"/>
      <c r="H60" s="16">
        <f t="shared" si="8"/>
        <v>289.5</v>
      </c>
      <c r="I60" s="16">
        <v>289.5</v>
      </c>
      <c r="J60" s="16"/>
      <c r="K60" s="16"/>
      <c r="L60" s="16"/>
      <c r="M60" s="16">
        <f t="shared" si="1"/>
        <v>23.671300081766152</v>
      </c>
      <c r="N60" s="16">
        <f t="shared" si="2"/>
        <v>23.671300081766152</v>
      </c>
      <c r="O60" s="16" t="str">
        <f t="shared" si="3"/>
        <v>-</v>
      </c>
      <c r="P60" s="16" t="str">
        <f t="shared" si="4"/>
        <v>-</v>
      </c>
      <c r="Q60" s="17" t="s">
        <v>599</v>
      </c>
    </row>
    <row r="61" spans="1:17" s="121" customFormat="1" ht="122.25" hidden="1" customHeight="1" outlineLevel="1" collapsed="1">
      <c r="A61" s="139"/>
      <c r="B61" s="120" t="s">
        <v>52</v>
      </c>
      <c r="C61" s="23">
        <f t="shared" si="9"/>
        <v>1300</v>
      </c>
      <c r="D61" s="23">
        <f>SUM(D62:D63)</f>
        <v>1300</v>
      </c>
      <c r="E61" s="23">
        <f t="shared" ref="E61:L61" si="16">SUM(E62:E63)</f>
        <v>0</v>
      </c>
      <c r="F61" s="23">
        <f t="shared" si="16"/>
        <v>0</v>
      </c>
      <c r="G61" s="23">
        <f t="shared" si="16"/>
        <v>0</v>
      </c>
      <c r="H61" s="23">
        <f t="shared" si="8"/>
        <v>100</v>
      </c>
      <c r="I61" s="23">
        <f t="shared" si="16"/>
        <v>100</v>
      </c>
      <c r="J61" s="23">
        <f t="shared" si="16"/>
        <v>0</v>
      </c>
      <c r="K61" s="23">
        <f t="shared" si="16"/>
        <v>0</v>
      </c>
      <c r="L61" s="23">
        <f t="shared" si="16"/>
        <v>0</v>
      </c>
      <c r="M61" s="23">
        <f t="shared" si="1"/>
        <v>7.6923076923076925</v>
      </c>
      <c r="N61" s="23">
        <f t="shared" si="2"/>
        <v>7.6923076923076925</v>
      </c>
      <c r="O61" s="23" t="str">
        <f t="shared" si="3"/>
        <v>-</v>
      </c>
      <c r="P61" s="23" t="str">
        <f t="shared" si="4"/>
        <v>-</v>
      </c>
      <c r="Q61" s="49" t="s">
        <v>449</v>
      </c>
    </row>
    <row r="62" spans="1:17" s="18" customFormat="1" ht="89.25" hidden="1" outlineLevel="2">
      <c r="A62" s="138"/>
      <c r="B62" s="118" t="s">
        <v>53</v>
      </c>
      <c r="C62" s="16">
        <f t="shared" si="9"/>
        <v>100</v>
      </c>
      <c r="D62" s="16">
        <v>100</v>
      </c>
      <c r="E62" s="16"/>
      <c r="F62" s="16"/>
      <c r="G62" s="16"/>
      <c r="H62" s="16">
        <f t="shared" si="8"/>
        <v>100</v>
      </c>
      <c r="I62" s="16">
        <v>100</v>
      </c>
      <c r="J62" s="16"/>
      <c r="K62" s="16"/>
      <c r="L62" s="16"/>
      <c r="M62" s="16">
        <f t="shared" si="1"/>
        <v>100</v>
      </c>
      <c r="N62" s="16">
        <f t="shared" si="2"/>
        <v>100</v>
      </c>
      <c r="O62" s="16" t="str">
        <f t="shared" si="3"/>
        <v>-</v>
      </c>
      <c r="P62" s="16" t="str">
        <f t="shared" si="4"/>
        <v>-</v>
      </c>
      <c r="Q62" s="17" t="s">
        <v>447</v>
      </c>
    </row>
    <row r="63" spans="1:17" s="18" customFormat="1" ht="63.75" hidden="1" customHeight="1" outlineLevel="2">
      <c r="A63" s="138"/>
      <c r="B63" s="118" t="s">
        <v>54</v>
      </c>
      <c r="C63" s="16">
        <f t="shared" si="9"/>
        <v>1200</v>
      </c>
      <c r="D63" s="16">
        <v>1200</v>
      </c>
      <c r="E63" s="16"/>
      <c r="F63" s="16"/>
      <c r="G63" s="16"/>
      <c r="H63" s="16">
        <f t="shared" si="8"/>
        <v>0</v>
      </c>
      <c r="I63" s="16">
        <v>0</v>
      </c>
      <c r="J63" s="16"/>
      <c r="K63" s="16"/>
      <c r="L63" s="16"/>
      <c r="M63" s="16">
        <f t="shared" si="1"/>
        <v>0</v>
      </c>
      <c r="N63" s="16">
        <f t="shared" si="2"/>
        <v>0</v>
      </c>
      <c r="O63" s="16" t="str">
        <f t="shared" si="3"/>
        <v>-</v>
      </c>
      <c r="P63" s="16" t="str">
        <f t="shared" si="4"/>
        <v>-</v>
      </c>
      <c r="Q63" s="17" t="s">
        <v>448</v>
      </c>
    </row>
    <row r="64" spans="1:17" s="121" customFormat="1" ht="29.25" hidden="1" customHeight="1" outlineLevel="1" collapsed="1">
      <c r="A64" s="139"/>
      <c r="B64" s="120" t="s">
        <v>55</v>
      </c>
      <c r="C64" s="23">
        <f>C65</f>
        <v>8475</v>
      </c>
      <c r="D64" s="23">
        <f t="shared" ref="D64:L64" si="17">D65</f>
        <v>7495</v>
      </c>
      <c r="E64" s="23">
        <f t="shared" si="17"/>
        <v>980</v>
      </c>
      <c r="F64" s="23">
        <f t="shared" si="17"/>
        <v>0</v>
      </c>
      <c r="G64" s="23">
        <f t="shared" si="17"/>
        <v>0</v>
      </c>
      <c r="H64" s="23">
        <f t="shared" si="8"/>
        <v>6158.88</v>
      </c>
      <c r="I64" s="23">
        <f t="shared" si="17"/>
        <v>5380.78</v>
      </c>
      <c r="J64" s="23">
        <f t="shared" si="17"/>
        <v>778.1</v>
      </c>
      <c r="K64" s="23">
        <f t="shared" si="17"/>
        <v>0</v>
      </c>
      <c r="L64" s="23">
        <f t="shared" si="17"/>
        <v>0</v>
      </c>
      <c r="M64" s="23">
        <f t="shared" si="1"/>
        <v>72.671150442477867</v>
      </c>
      <c r="N64" s="23">
        <f t="shared" si="2"/>
        <v>71.791594396264173</v>
      </c>
      <c r="O64" s="23">
        <f t="shared" si="3"/>
        <v>79.397959183673478</v>
      </c>
      <c r="P64" s="23" t="str">
        <f t="shared" si="4"/>
        <v>-</v>
      </c>
      <c r="Q64" s="17" t="s">
        <v>292</v>
      </c>
    </row>
    <row r="65" spans="1:17" s="18" customFormat="1" ht="55.5" hidden="1" customHeight="1" outlineLevel="2">
      <c r="A65" s="138"/>
      <c r="B65" s="118" t="s">
        <v>56</v>
      </c>
      <c r="C65" s="16">
        <f t="shared" si="9"/>
        <v>8475</v>
      </c>
      <c r="D65" s="16">
        <v>7495</v>
      </c>
      <c r="E65" s="16">
        <v>980</v>
      </c>
      <c r="F65" s="16"/>
      <c r="G65" s="16"/>
      <c r="H65" s="16">
        <f t="shared" si="8"/>
        <v>6158.88</v>
      </c>
      <c r="I65" s="16">
        <v>5380.78</v>
      </c>
      <c r="J65" s="16">
        <v>778.1</v>
      </c>
      <c r="K65" s="16"/>
      <c r="L65" s="16"/>
      <c r="M65" s="16">
        <f t="shared" si="1"/>
        <v>72.671150442477867</v>
      </c>
      <c r="N65" s="16">
        <f t="shared" si="2"/>
        <v>71.791594396264173</v>
      </c>
      <c r="O65" s="16">
        <f t="shared" si="3"/>
        <v>79.397959183673478</v>
      </c>
      <c r="P65" s="16" t="str">
        <f t="shared" si="4"/>
        <v>-</v>
      </c>
      <c r="Q65" s="17" t="s">
        <v>292</v>
      </c>
    </row>
    <row r="66" spans="1:17" s="42" customFormat="1" ht="93.75" customHeight="1" collapsed="1">
      <c r="A66" s="59">
        <v>4</v>
      </c>
      <c r="B66" s="104" t="s">
        <v>62</v>
      </c>
      <c r="C66" s="7">
        <f>SUM(D66:G66)</f>
        <v>211</v>
      </c>
      <c r="D66" s="7">
        <f>SUM(D67:D70)</f>
        <v>211</v>
      </c>
      <c r="E66" s="7">
        <f t="shared" ref="E66:L66" si="18">SUM(E67:E70)</f>
        <v>0</v>
      </c>
      <c r="F66" s="7">
        <f t="shared" si="18"/>
        <v>0</v>
      </c>
      <c r="G66" s="7">
        <f t="shared" si="18"/>
        <v>0</v>
      </c>
      <c r="H66" s="7">
        <f t="shared" ref="H66:H73" si="19">SUM(I66:L66)</f>
        <v>0</v>
      </c>
      <c r="I66" s="7">
        <f t="shared" si="18"/>
        <v>0</v>
      </c>
      <c r="J66" s="7">
        <f t="shared" si="18"/>
        <v>0</v>
      </c>
      <c r="K66" s="7">
        <f t="shared" si="18"/>
        <v>0</v>
      </c>
      <c r="L66" s="7">
        <f t="shared" si="18"/>
        <v>0</v>
      </c>
      <c r="M66" s="7">
        <f t="shared" si="1"/>
        <v>0</v>
      </c>
      <c r="N66" s="7">
        <f t="shared" si="2"/>
        <v>0</v>
      </c>
      <c r="O66" s="7" t="str">
        <f t="shared" si="3"/>
        <v>-</v>
      </c>
      <c r="P66" s="7" t="str">
        <f t="shared" si="4"/>
        <v>-</v>
      </c>
      <c r="Q66" s="41" t="s">
        <v>605</v>
      </c>
    </row>
    <row r="67" spans="1:17" s="18" customFormat="1" ht="60" hidden="1" outlineLevel="2">
      <c r="A67" s="99"/>
      <c r="B67" s="118" t="s">
        <v>63</v>
      </c>
      <c r="C67" s="16">
        <f t="shared" si="9"/>
        <v>131</v>
      </c>
      <c r="D67" s="16">
        <v>131</v>
      </c>
      <c r="E67" s="16"/>
      <c r="F67" s="16"/>
      <c r="G67" s="16"/>
      <c r="H67" s="16">
        <f t="shared" si="19"/>
        <v>0</v>
      </c>
      <c r="I67" s="16">
        <v>0</v>
      </c>
      <c r="J67" s="16"/>
      <c r="K67" s="16"/>
      <c r="L67" s="16"/>
      <c r="M67" s="16">
        <f t="shared" si="1"/>
        <v>0</v>
      </c>
      <c r="N67" s="16">
        <f t="shared" si="2"/>
        <v>0</v>
      </c>
      <c r="O67" s="16" t="str">
        <f t="shared" si="3"/>
        <v>-</v>
      </c>
      <c r="P67" s="16" t="str">
        <f t="shared" si="4"/>
        <v>-</v>
      </c>
      <c r="Q67" s="17" t="s">
        <v>601</v>
      </c>
    </row>
    <row r="68" spans="1:17" s="18" customFormat="1" ht="45" hidden="1" outlineLevel="2">
      <c r="A68" s="124"/>
      <c r="B68" s="24" t="s">
        <v>59</v>
      </c>
      <c r="C68" s="16">
        <f t="shared" si="9"/>
        <v>20</v>
      </c>
      <c r="D68" s="16">
        <v>20</v>
      </c>
      <c r="E68" s="16"/>
      <c r="F68" s="16"/>
      <c r="G68" s="16"/>
      <c r="H68" s="16">
        <f t="shared" si="19"/>
        <v>0</v>
      </c>
      <c r="I68" s="16">
        <v>0</v>
      </c>
      <c r="J68" s="16"/>
      <c r="K68" s="16"/>
      <c r="L68" s="16"/>
      <c r="M68" s="16">
        <f t="shared" si="1"/>
        <v>0</v>
      </c>
      <c r="N68" s="16">
        <f t="shared" si="2"/>
        <v>0</v>
      </c>
      <c r="O68" s="16" t="str">
        <f t="shared" si="3"/>
        <v>-</v>
      </c>
      <c r="P68" s="16" t="str">
        <f t="shared" si="4"/>
        <v>-</v>
      </c>
      <c r="Q68" s="17" t="s">
        <v>602</v>
      </c>
    </row>
    <row r="69" spans="1:17" s="18" customFormat="1" ht="45" hidden="1" outlineLevel="2">
      <c r="A69" s="99"/>
      <c r="B69" s="118" t="s">
        <v>60</v>
      </c>
      <c r="C69" s="16">
        <f t="shared" si="9"/>
        <v>20</v>
      </c>
      <c r="D69" s="16">
        <v>20</v>
      </c>
      <c r="E69" s="16"/>
      <c r="F69" s="16"/>
      <c r="G69" s="16"/>
      <c r="H69" s="16">
        <f t="shared" si="19"/>
        <v>0</v>
      </c>
      <c r="I69" s="16">
        <v>0</v>
      </c>
      <c r="J69" s="16"/>
      <c r="K69" s="16"/>
      <c r="L69" s="16"/>
      <c r="M69" s="16">
        <f t="shared" si="1"/>
        <v>0</v>
      </c>
      <c r="N69" s="16">
        <f t="shared" si="2"/>
        <v>0</v>
      </c>
      <c r="O69" s="16" t="str">
        <f t="shared" si="3"/>
        <v>-</v>
      </c>
      <c r="P69" s="16" t="str">
        <f t="shared" si="4"/>
        <v>-</v>
      </c>
      <c r="Q69" s="17" t="s">
        <v>603</v>
      </c>
    </row>
    <row r="70" spans="1:17" s="18" customFormat="1" ht="60" hidden="1" outlineLevel="2">
      <c r="A70" s="99"/>
      <c r="B70" s="118" t="s">
        <v>61</v>
      </c>
      <c r="C70" s="16">
        <f t="shared" si="9"/>
        <v>40</v>
      </c>
      <c r="D70" s="16">
        <v>40</v>
      </c>
      <c r="E70" s="16"/>
      <c r="F70" s="16"/>
      <c r="G70" s="16"/>
      <c r="H70" s="16">
        <f t="shared" si="19"/>
        <v>0</v>
      </c>
      <c r="I70" s="16">
        <v>0</v>
      </c>
      <c r="J70" s="16"/>
      <c r="K70" s="16"/>
      <c r="L70" s="16"/>
      <c r="M70" s="16">
        <f t="shared" si="1"/>
        <v>0</v>
      </c>
      <c r="N70" s="16">
        <f t="shared" si="2"/>
        <v>0</v>
      </c>
      <c r="O70" s="16" t="str">
        <f t="shared" si="3"/>
        <v>-</v>
      </c>
      <c r="P70" s="16" t="str">
        <f t="shared" si="4"/>
        <v>-</v>
      </c>
      <c r="Q70" s="17" t="s">
        <v>604</v>
      </c>
    </row>
    <row r="71" spans="1:17" s="42" customFormat="1" ht="333.75" customHeight="1" collapsed="1">
      <c r="A71" s="29">
        <v>5</v>
      </c>
      <c r="B71" s="104" t="s">
        <v>103</v>
      </c>
      <c r="C71" s="7">
        <f>SUM(D71:G71)</f>
        <v>177933.02999999997</v>
      </c>
      <c r="D71" s="7">
        <f>D72+D95+D126+D130+D132+D136</f>
        <v>163345.62999999998</v>
      </c>
      <c r="E71" s="7">
        <f>E72+E95+E126+E130+E132+E136</f>
        <v>3971.9</v>
      </c>
      <c r="F71" s="7">
        <f>F72+F95+F126+F130+F132</f>
        <v>0</v>
      </c>
      <c r="G71" s="7">
        <f>G72+G95+G126+G130+G132</f>
        <v>10615.5</v>
      </c>
      <c r="H71" s="7">
        <f>SUM(I71:L71)</f>
        <v>151501.99999999997</v>
      </c>
      <c r="I71" s="7">
        <f>I72+I95+I126+I130+I132+I136</f>
        <v>142364.29999999999</v>
      </c>
      <c r="J71" s="7">
        <f>J72+J95+J126+J130+J132</f>
        <v>3223.8</v>
      </c>
      <c r="K71" s="7">
        <f>K72+K95+K126+K130+K132</f>
        <v>0</v>
      </c>
      <c r="L71" s="7">
        <f>L72+L95+L126+L130+L132</f>
        <v>5913.9</v>
      </c>
      <c r="M71" s="7">
        <f t="shared" si="1"/>
        <v>85.145517951332579</v>
      </c>
      <c r="N71" s="7">
        <f t="shared" si="2"/>
        <v>87.155254780920686</v>
      </c>
      <c r="O71" s="7">
        <f t="shared" si="3"/>
        <v>81.165185427629098</v>
      </c>
      <c r="P71" s="7" t="str">
        <f t="shared" si="4"/>
        <v>-</v>
      </c>
      <c r="Q71" s="41" t="s">
        <v>628</v>
      </c>
    </row>
    <row r="72" spans="1:17" s="121" customFormat="1" ht="42" hidden="1" customHeight="1" outlineLevel="1" collapsed="1">
      <c r="A72" s="141"/>
      <c r="B72" s="146" t="s">
        <v>472</v>
      </c>
      <c r="C72" s="23">
        <f>SUM(D72:G72)</f>
        <v>44830.18</v>
      </c>
      <c r="D72" s="176">
        <f>SUM(D73:D94)</f>
        <v>42358.28</v>
      </c>
      <c r="E72" s="23">
        <f>SUM(E73:E94)</f>
        <v>2471.9</v>
      </c>
      <c r="F72" s="23">
        <f>SUM(F73:F94)</f>
        <v>0</v>
      </c>
      <c r="G72" s="23">
        <f>SUM(G73:G94)</f>
        <v>0</v>
      </c>
      <c r="H72" s="23">
        <f t="shared" si="19"/>
        <v>42089.8</v>
      </c>
      <c r="I72" s="23">
        <f>SUM(I73:I94)</f>
        <v>40112</v>
      </c>
      <c r="J72" s="23">
        <f>SUM(J73:J94)</f>
        <v>1977.8</v>
      </c>
      <c r="K72" s="23">
        <f>SUM(K73:K94)</f>
        <v>0</v>
      </c>
      <c r="L72" s="23">
        <f>SUM(L73:L94)</f>
        <v>0</v>
      </c>
      <c r="M72" s="23">
        <f t="shared" ref="M72:M152" si="20">IFERROR(H72/C72*100,"-")</f>
        <v>93.887198311494629</v>
      </c>
      <c r="N72" s="23">
        <f t="shared" ref="N72:N152" si="21">IFERROR(I72/D72*100,"-")</f>
        <v>94.69695181201881</v>
      </c>
      <c r="O72" s="23">
        <f t="shared" ref="O72:O152" si="22">IFERROR(J72/E72*100,"-")</f>
        <v>80.011327319066311</v>
      </c>
      <c r="P72" s="23" t="str">
        <f t="shared" ref="P72:P152" si="23">IFERROR(K72/F72*100,"-")</f>
        <v>-</v>
      </c>
      <c r="Q72" s="17" t="s">
        <v>467</v>
      </c>
    </row>
    <row r="73" spans="1:17" s="18" customFormat="1" ht="25.5" hidden="1" outlineLevel="2">
      <c r="A73" s="28"/>
      <c r="B73" s="24" t="s">
        <v>65</v>
      </c>
      <c r="C73" s="16">
        <f>SUM(D73:G73)</f>
        <v>544.20000000000005</v>
      </c>
      <c r="D73" s="16">
        <v>81.599999999999994</v>
      </c>
      <c r="E73" s="16">
        <v>462.6</v>
      </c>
      <c r="F73" s="16"/>
      <c r="G73" s="16"/>
      <c r="H73" s="16">
        <f t="shared" si="19"/>
        <v>510.79999999999995</v>
      </c>
      <c r="I73" s="16">
        <v>81.599999999999994</v>
      </c>
      <c r="J73" s="16">
        <v>429.2</v>
      </c>
      <c r="K73" s="16"/>
      <c r="L73" s="16"/>
      <c r="M73" s="16">
        <f t="shared" si="20"/>
        <v>93.862550532892314</v>
      </c>
      <c r="N73" s="16">
        <f t="shared" si="21"/>
        <v>100</v>
      </c>
      <c r="O73" s="16">
        <f t="shared" si="22"/>
        <v>92.779939472546474</v>
      </c>
      <c r="P73" s="16" t="str">
        <f t="shared" si="23"/>
        <v>-</v>
      </c>
      <c r="Q73" s="17" t="s">
        <v>619</v>
      </c>
    </row>
    <row r="74" spans="1:17" s="18" customFormat="1" ht="38.25" hidden="1" outlineLevel="2">
      <c r="A74" s="28"/>
      <c r="B74" s="24" t="s">
        <v>66</v>
      </c>
      <c r="C74" s="16">
        <f t="shared" ref="C74:C134" si="24">SUM(D74:G74)</f>
        <v>508</v>
      </c>
      <c r="D74" s="16">
        <v>76.2</v>
      </c>
      <c r="E74" s="16">
        <v>431.8</v>
      </c>
      <c r="F74" s="16"/>
      <c r="G74" s="16"/>
      <c r="H74" s="16">
        <f t="shared" ref="H74:H137" si="25">SUM(I74:L74)</f>
        <v>366.7</v>
      </c>
      <c r="I74" s="16">
        <v>76.2</v>
      </c>
      <c r="J74" s="16">
        <v>290.5</v>
      </c>
      <c r="K74" s="16"/>
      <c r="L74" s="16"/>
      <c r="M74" s="16">
        <f t="shared" si="20"/>
        <v>72.185039370078741</v>
      </c>
      <c r="N74" s="16">
        <f t="shared" si="21"/>
        <v>100</v>
      </c>
      <c r="O74" s="16">
        <f t="shared" si="22"/>
        <v>67.276516905974987</v>
      </c>
      <c r="P74" s="16" t="str">
        <f t="shared" si="23"/>
        <v>-</v>
      </c>
      <c r="Q74" s="17" t="s">
        <v>619</v>
      </c>
    </row>
    <row r="75" spans="1:17" s="18" customFormat="1" ht="25.5" hidden="1" outlineLevel="2">
      <c r="A75" s="28"/>
      <c r="B75" s="24" t="s">
        <v>67</v>
      </c>
      <c r="C75" s="16">
        <f t="shared" si="24"/>
        <v>141.1</v>
      </c>
      <c r="D75" s="16">
        <v>21.2</v>
      </c>
      <c r="E75" s="16">
        <v>119.9</v>
      </c>
      <c r="F75" s="16"/>
      <c r="G75" s="16"/>
      <c r="H75" s="16">
        <f t="shared" si="25"/>
        <v>141.1</v>
      </c>
      <c r="I75" s="16">
        <v>21.2</v>
      </c>
      <c r="J75" s="16">
        <v>119.9</v>
      </c>
      <c r="K75" s="16"/>
      <c r="L75" s="16"/>
      <c r="M75" s="16">
        <f t="shared" si="20"/>
        <v>100</v>
      </c>
      <c r="N75" s="16">
        <f t="shared" si="21"/>
        <v>100</v>
      </c>
      <c r="O75" s="16">
        <f t="shared" si="22"/>
        <v>100</v>
      </c>
      <c r="P75" s="16" t="str">
        <f t="shared" si="23"/>
        <v>-</v>
      </c>
      <c r="Q75" s="17" t="s">
        <v>619</v>
      </c>
    </row>
    <row r="76" spans="1:17" s="18" customFormat="1" ht="25.5" hidden="1" outlineLevel="2">
      <c r="A76" s="99"/>
      <c r="B76" s="24" t="s">
        <v>68</v>
      </c>
      <c r="C76" s="16">
        <f t="shared" si="24"/>
        <v>170</v>
      </c>
      <c r="D76" s="16">
        <v>170</v>
      </c>
      <c r="E76" s="16">
        <v>0</v>
      </c>
      <c r="F76" s="16"/>
      <c r="G76" s="16"/>
      <c r="H76" s="16">
        <f t="shared" si="25"/>
        <v>170</v>
      </c>
      <c r="I76" s="16">
        <v>170</v>
      </c>
      <c r="J76" s="16"/>
      <c r="K76" s="16"/>
      <c r="L76" s="16"/>
      <c r="M76" s="16">
        <f t="shared" si="20"/>
        <v>100</v>
      </c>
      <c r="N76" s="16">
        <f t="shared" si="21"/>
        <v>100</v>
      </c>
      <c r="O76" s="16" t="str">
        <f t="shared" si="22"/>
        <v>-</v>
      </c>
      <c r="P76" s="16" t="str">
        <f t="shared" si="23"/>
        <v>-</v>
      </c>
      <c r="Q76" s="17"/>
    </row>
    <row r="77" spans="1:17" s="18" customFormat="1" ht="26.25" hidden="1" customHeight="1" outlineLevel="2">
      <c r="A77" s="99"/>
      <c r="B77" s="24" t="s">
        <v>82</v>
      </c>
      <c r="C77" s="16">
        <f t="shared" si="24"/>
        <v>23206.799999999999</v>
      </c>
      <c r="D77" s="16">
        <v>23206.799999999999</v>
      </c>
      <c r="E77" s="16"/>
      <c r="F77" s="16"/>
      <c r="G77" s="16"/>
      <c r="H77" s="16">
        <f t="shared" si="25"/>
        <v>23206.799999999999</v>
      </c>
      <c r="I77" s="16">
        <v>23206.799999999999</v>
      </c>
      <c r="J77" s="16"/>
      <c r="K77" s="16"/>
      <c r="L77" s="16"/>
      <c r="M77" s="16">
        <f t="shared" si="20"/>
        <v>100</v>
      </c>
      <c r="N77" s="16">
        <f t="shared" si="21"/>
        <v>100</v>
      </c>
      <c r="O77" s="16" t="str">
        <f t="shared" si="22"/>
        <v>-</v>
      </c>
      <c r="P77" s="16" t="str">
        <f t="shared" si="23"/>
        <v>-</v>
      </c>
      <c r="Q77" s="17"/>
    </row>
    <row r="78" spans="1:17" s="18" customFormat="1" ht="25.5" hidden="1" outlineLevel="2">
      <c r="A78" s="99"/>
      <c r="B78" s="24" t="s">
        <v>69</v>
      </c>
      <c r="C78" s="16">
        <f t="shared" si="24"/>
        <v>1344.7</v>
      </c>
      <c r="D78" s="16">
        <v>1344.7</v>
      </c>
      <c r="E78" s="16"/>
      <c r="F78" s="16"/>
      <c r="G78" s="16"/>
      <c r="H78" s="16">
        <f t="shared" si="25"/>
        <v>1057.7</v>
      </c>
      <c r="I78" s="16">
        <v>1057.7</v>
      </c>
      <c r="J78" s="16"/>
      <c r="K78" s="16"/>
      <c r="L78" s="16"/>
      <c r="M78" s="16">
        <f t="shared" si="20"/>
        <v>78.656949505465903</v>
      </c>
      <c r="N78" s="16">
        <f t="shared" si="21"/>
        <v>78.656949505465903</v>
      </c>
      <c r="O78" s="16" t="str">
        <f t="shared" si="22"/>
        <v>-</v>
      </c>
      <c r="P78" s="16" t="str">
        <f t="shared" si="23"/>
        <v>-</v>
      </c>
      <c r="Q78" s="17" t="s">
        <v>619</v>
      </c>
    </row>
    <row r="79" spans="1:17" s="18" customFormat="1" ht="51" hidden="1" outlineLevel="2">
      <c r="A79" s="124"/>
      <c r="B79" s="24" t="s">
        <v>291</v>
      </c>
      <c r="C79" s="16">
        <f t="shared" si="24"/>
        <v>107</v>
      </c>
      <c r="D79" s="16">
        <v>107</v>
      </c>
      <c r="E79" s="16"/>
      <c r="F79" s="16"/>
      <c r="G79" s="16"/>
      <c r="H79" s="16">
        <f t="shared" si="25"/>
        <v>107</v>
      </c>
      <c r="I79" s="16">
        <v>107</v>
      </c>
      <c r="J79" s="16"/>
      <c r="K79" s="16"/>
      <c r="L79" s="16"/>
      <c r="M79" s="16">
        <f t="shared" si="20"/>
        <v>100</v>
      </c>
      <c r="N79" s="16">
        <f t="shared" si="21"/>
        <v>100</v>
      </c>
      <c r="O79" s="16" t="str">
        <f t="shared" si="22"/>
        <v>-</v>
      </c>
      <c r="P79" s="16" t="str">
        <f t="shared" si="23"/>
        <v>-</v>
      </c>
      <c r="Q79" s="17"/>
    </row>
    <row r="80" spans="1:17" s="18" customFormat="1" ht="25.5" hidden="1" outlineLevel="2">
      <c r="A80" s="124"/>
      <c r="B80" s="24" t="s">
        <v>380</v>
      </c>
      <c r="C80" s="16">
        <f t="shared" si="24"/>
        <v>900</v>
      </c>
      <c r="D80" s="172">
        <v>500</v>
      </c>
      <c r="E80" s="16">
        <v>400</v>
      </c>
      <c r="F80" s="16"/>
      <c r="G80" s="16"/>
      <c r="H80" s="16">
        <f t="shared" si="25"/>
        <v>500</v>
      </c>
      <c r="I80" s="16">
        <v>100</v>
      </c>
      <c r="J80" s="16">
        <v>400</v>
      </c>
      <c r="K80" s="16"/>
      <c r="L80" s="16"/>
      <c r="M80" s="16">
        <f t="shared" si="20"/>
        <v>55.555555555555557</v>
      </c>
      <c r="N80" s="16">
        <f t="shared" si="21"/>
        <v>20</v>
      </c>
      <c r="O80" s="16">
        <f t="shared" si="22"/>
        <v>100</v>
      </c>
      <c r="P80" s="16" t="str">
        <f t="shared" si="23"/>
        <v>-</v>
      </c>
      <c r="Q80" s="17" t="s">
        <v>619</v>
      </c>
    </row>
    <row r="81" spans="1:17" s="18" customFormat="1" ht="25.5" hidden="1" outlineLevel="2">
      <c r="A81" s="124"/>
      <c r="B81" s="24" t="s">
        <v>381</v>
      </c>
      <c r="C81" s="16">
        <f t="shared" si="24"/>
        <v>200</v>
      </c>
      <c r="D81" s="16"/>
      <c r="E81" s="16">
        <v>200</v>
      </c>
      <c r="F81" s="16"/>
      <c r="G81" s="16"/>
      <c r="H81" s="16">
        <f t="shared" si="25"/>
        <v>200</v>
      </c>
      <c r="I81" s="16"/>
      <c r="J81" s="16">
        <v>200</v>
      </c>
      <c r="K81" s="16"/>
      <c r="L81" s="16"/>
      <c r="M81" s="16">
        <f t="shared" si="20"/>
        <v>100</v>
      </c>
      <c r="N81" s="16" t="str">
        <f t="shared" si="21"/>
        <v>-</v>
      </c>
      <c r="O81" s="16">
        <f t="shared" si="22"/>
        <v>100</v>
      </c>
      <c r="P81" s="16" t="str">
        <f t="shared" si="23"/>
        <v>-</v>
      </c>
      <c r="Q81" s="17"/>
    </row>
    <row r="82" spans="1:17" s="18" customFormat="1" ht="38.25" hidden="1" outlineLevel="2">
      <c r="A82" s="99"/>
      <c r="B82" s="24" t="s">
        <v>70</v>
      </c>
      <c r="C82" s="16">
        <f t="shared" si="24"/>
        <v>4</v>
      </c>
      <c r="D82" s="16">
        <v>4</v>
      </c>
      <c r="E82" s="16"/>
      <c r="F82" s="16"/>
      <c r="G82" s="16"/>
      <c r="H82" s="16">
        <f t="shared" si="25"/>
        <v>4</v>
      </c>
      <c r="I82" s="16">
        <v>4</v>
      </c>
      <c r="J82" s="16"/>
      <c r="K82" s="16"/>
      <c r="L82" s="16"/>
      <c r="M82" s="16">
        <f t="shared" si="20"/>
        <v>100</v>
      </c>
      <c r="N82" s="16">
        <f t="shared" si="21"/>
        <v>100</v>
      </c>
      <c r="O82" s="16" t="str">
        <f t="shared" si="22"/>
        <v>-</v>
      </c>
      <c r="P82" s="16" t="str">
        <f t="shared" si="23"/>
        <v>-</v>
      </c>
      <c r="Q82" s="17"/>
    </row>
    <row r="83" spans="1:17" s="18" customFormat="1" ht="25.5" hidden="1" outlineLevel="2">
      <c r="A83" s="99"/>
      <c r="B83" s="24" t="s">
        <v>71</v>
      </c>
      <c r="C83" s="16">
        <f t="shared" si="24"/>
        <v>144.1</v>
      </c>
      <c r="D83" s="16">
        <v>144.1</v>
      </c>
      <c r="E83" s="16"/>
      <c r="F83" s="16"/>
      <c r="G83" s="16"/>
      <c r="H83" s="16">
        <f t="shared" si="25"/>
        <v>144.1</v>
      </c>
      <c r="I83" s="16">
        <v>144.1</v>
      </c>
      <c r="J83" s="16"/>
      <c r="K83" s="16"/>
      <c r="L83" s="16"/>
      <c r="M83" s="16">
        <f t="shared" si="20"/>
        <v>100</v>
      </c>
      <c r="N83" s="16">
        <f t="shared" si="21"/>
        <v>100</v>
      </c>
      <c r="O83" s="16" t="str">
        <f t="shared" si="22"/>
        <v>-</v>
      </c>
      <c r="P83" s="16" t="str">
        <f t="shared" si="23"/>
        <v>-</v>
      </c>
      <c r="Q83" s="17"/>
    </row>
    <row r="84" spans="1:17" s="18" customFormat="1" ht="15.75" hidden="1" outlineLevel="2">
      <c r="A84" s="99"/>
      <c r="B84" s="24" t="s">
        <v>72</v>
      </c>
      <c r="C84" s="16">
        <f t="shared" si="24"/>
        <v>30</v>
      </c>
      <c r="D84" s="16">
        <v>30</v>
      </c>
      <c r="E84" s="16"/>
      <c r="F84" s="16"/>
      <c r="G84" s="16"/>
      <c r="H84" s="16">
        <f t="shared" si="25"/>
        <v>0</v>
      </c>
      <c r="I84" s="16">
        <v>0</v>
      </c>
      <c r="J84" s="16"/>
      <c r="K84" s="16"/>
      <c r="L84" s="16"/>
      <c r="M84" s="16">
        <f t="shared" si="20"/>
        <v>0</v>
      </c>
      <c r="N84" s="16">
        <f t="shared" si="21"/>
        <v>0</v>
      </c>
      <c r="O84" s="16" t="str">
        <f t="shared" si="22"/>
        <v>-</v>
      </c>
      <c r="P84" s="16" t="str">
        <f t="shared" si="23"/>
        <v>-</v>
      </c>
      <c r="Q84" s="17" t="s">
        <v>620</v>
      </c>
    </row>
    <row r="85" spans="1:17" s="18" customFormat="1" ht="15.75" hidden="1" outlineLevel="2">
      <c r="A85" s="99"/>
      <c r="B85" s="24" t="s">
        <v>73</v>
      </c>
      <c r="C85" s="16">
        <f t="shared" si="24"/>
        <v>60</v>
      </c>
      <c r="D85" s="16">
        <v>60</v>
      </c>
      <c r="E85" s="16"/>
      <c r="F85" s="16"/>
      <c r="G85" s="16"/>
      <c r="H85" s="16">
        <f t="shared" si="25"/>
        <v>60</v>
      </c>
      <c r="I85" s="16">
        <v>60</v>
      </c>
      <c r="J85" s="16"/>
      <c r="K85" s="16"/>
      <c r="L85" s="16"/>
      <c r="M85" s="16">
        <f t="shared" si="20"/>
        <v>100</v>
      </c>
      <c r="N85" s="16">
        <f t="shared" si="21"/>
        <v>100</v>
      </c>
      <c r="O85" s="16" t="str">
        <f t="shared" si="22"/>
        <v>-</v>
      </c>
      <c r="P85" s="16" t="str">
        <f t="shared" si="23"/>
        <v>-</v>
      </c>
      <c r="Q85" s="17"/>
    </row>
    <row r="86" spans="1:17" s="18" customFormat="1" ht="66" hidden="1" customHeight="1" outlineLevel="2">
      <c r="A86" s="99"/>
      <c r="B86" s="24" t="s">
        <v>375</v>
      </c>
      <c r="C86" s="16">
        <f t="shared" si="24"/>
        <v>9934.3799999999992</v>
      </c>
      <c r="D86" s="16">
        <v>9934.3799999999992</v>
      </c>
      <c r="E86" s="172"/>
      <c r="F86" s="16"/>
      <c r="G86" s="16"/>
      <c r="H86" s="16">
        <f t="shared" si="25"/>
        <v>9934.2999999999993</v>
      </c>
      <c r="I86" s="16">
        <v>9934.2999999999993</v>
      </c>
      <c r="J86" s="16"/>
      <c r="K86" s="16"/>
      <c r="L86" s="16"/>
      <c r="M86" s="16">
        <f t="shared" si="20"/>
        <v>99.999194715724585</v>
      </c>
      <c r="N86" s="16">
        <f t="shared" si="21"/>
        <v>99.999194715724585</v>
      </c>
      <c r="O86" s="16" t="str">
        <f t="shared" si="22"/>
        <v>-</v>
      </c>
      <c r="P86" s="16" t="str">
        <f t="shared" si="23"/>
        <v>-</v>
      </c>
      <c r="Q86" s="17"/>
    </row>
    <row r="87" spans="1:17" s="18" customFormat="1" ht="25.5" hidden="1" outlineLevel="2">
      <c r="A87" s="99"/>
      <c r="B87" s="24" t="s">
        <v>69</v>
      </c>
      <c r="C87" s="16">
        <f t="shared" si="24"/>
        <v>501</v>
      </c>
      <c r="D87" s="16">
        <v>501</v>
      </c>
      <c r="E87" s="16"/>
      <c r="F87" s="16"/>
      <c r="G87" s="16"/>
      <c r="H87" s="16">
        <f t="shared" si="25"/>
        <v>314</v>
      </c>
      <c r="I87" s="16">
        <v>314</v>
      </c>
      <c r="J87" s="16"/>
      <c r="K87" s="16"/>
      <c r="L87" s="16"/>
      <c r="M87" s="16">
        <f t="shared" si="20"/>
        <v>62.674650698602797</v>
      </c>
      <c r="N87" s="16">
        <f t="shared" si="21"/>
        <v>62.674650698602797</v>
      </c>
      <c r="O87" s="16" t="str">
        <f t="shared" si="22"/>
        <v>-</v>
      </c>
      <c r="P87" s="16" t="str">
        <f t="shared" si="23"/>
        <v>-</v>
      </c>
      <c r="Q87" s="17" t="s">
        <v>619</v>
      </c>
    </row>
    <row r="88" spans="1:17" s="18" customFormat="1" ht="25.5" hidden="1" outlineLevel="2">
      <c r="A88" s="99"/>
      <c r="B88" s="24" t="s">
        <v>74</v>
      </c>
      <c r="C88" s="16">
        <f t="shared" si="24"/>
        <v>160</v>
      </c>
      <c r="D88" s="16"/>
      <c r="E88" s="16">
        <v>160</v>
      </c>
      <c r="F88" s="16"/>
      <c r="G88" s="16"/>
      <c r="H88" s="16">
        <f t="shared" si="25"/>
        <v>100</v>
      </c>
      <c r="I88" s="16"/>
      <c r="J88" s="16">
        <v>100</v>
      </c>
      <c r="K88" s="16"/>
      <c r="L88" s="16"/>
      <c r="M88" s="16">
        <f t="shared" si="20"/>
        <v>62.5</v>
      </c>
      <c r="N88" s="16" t="str">
        <f t="shared" si="21"/>
        <v>-</v>
      </c>
      <c r="O88" s="16">
        <f t="shared" si="22"/>
        <v>62.5</v>
      </c>
      <c r="P88" s="16" t="str">
        <f t="shared" si="23"/>
        <v>-</v>
      </c>
      <c r="Q88" s="17" t="s">
        <v>620</v>
      </c>
    </row>
    <row r="89" spans="1:17" s="18" customFormat="1" ht="38.25" hidden="1" outlineLevel="2">
      <c r="A89" s="99"/>
      <c r="B89" s="24" t="s">
        <v>382</v>
      </c>
      <c r="C89" s="16">
        <f t="shared" si="24"/>
        <v>100</v>
      </c>
      <c r="D89" s="16">
        <v>100</v>
      </c>
      <c r="E89" s="16"/>
      <c r="F89" s="16"/>
      <c r="G89" s="16"/>
      <c r="H89" s="16">
        <f t="shared" si="25"/>
        <v>0</v>
      </c>
      <c r="I89" s="16">
        <v>0</v>
      </c>
      <c r="J89" s="16">
        <v>0</v>
      </c>
      <c r="K89" s="16"/>
      <c r="L89" s="16"/>
      <c r="M89" s="16"/>
      <c r="N89" s="16"/>
      <c r="O89" s="16"/>
      <c r="P89" s="16"/>
      <c r="Q89" s="17" t="s">
        <v>620</v>
      </c>
    </row>
    <row r="90" spans="1:17" s="18" customFormat="1" ht="25.5" hidden="1" outlineLevel="2">
      <c r="A90" s="140"/>
      <c r="B90" s="24" t="s">
        <v>75</v>
      </c>
      <c r="C90" s="16">
        <f t="shared" si="24"/>
        <v>515.5</v>
      </c>
      <c r="D90" s="16">
        <v>77.3</v>
      </c>
      <c r="E90" s="16">
        <v>438.2</v>
      </c>
      <c r="F90" s="16"/>
      <c r="G90" s="16"/>
      <c r="H90" s="16">
        <f t="shared" si="25"/>
        <v>515.5</v>
      </c>
      <c r="I90" s="16">
        <v>77.3</v>
      </c>
      <c r="J90" s="16">
        <v>438.2</v>
      </c>
      <c r="K90" s="16"/>
      <c r="L90" s="16"/>
      <c r="M90" s="16">
        <f t="shared" si="20"/>
        <v>100</v>
      </c>
      <c r="N90" s="16">
        <f t="shared" si="21"/>
        <v>100</v>
      </c>
      <c r="O90" s="16">
        <f t="shared" si="22"/>
        <v>100</v>
      </c>
      <c r="P90" s="16" t="str">
        <f t="shared" si="23"/>
        <v>-</v>
      </c>
      <c r="Q90" s="17"/>
    </row>
    <row r="91" spans="1:17" ht="51" hidden="1" outlineLevel="2">
      <c r="A91" s="140"/>
      <c r="B91" s="24" t="s">
        <v>76</v>
      </c>
      <c r="C91" s="16">
        <f t="shared" si="24"/>
        <v>1000</v>
      </c>
      <c r="D91" s="3">
        <v>1000</v>
      </c>
      <c r="E91" s="16"/>
      <c r="F91" s="16"/>
      <c r="G91" s="16"/>
      <c r="H91" s="16">
        <f t="shared" si="25"/>
        <v>1000</v>
      </c>
      <c r="I91" s="16">
        <v>1000</v>
      </c>
      <c r="J91" s="16"/>
      <c r="K91" s="16"/>
      <c r="L91" s="16"/>
      <c r="M91" s="16">
        <f t="shared" si="20"/>
        <v>100</v>
      </c>
      <c r="N91" s="16">
        <f t="shared" si="21"/>
        <v>100</v>
      </c>
      <c r="O91" s="16" t="str">
        <f t="shared" si="22"/>
        <v>-</v>
      </c>
      <c r="P91" s="16" t="str">
        <f t="shared" si="23"/>
        <v>-</v>
      </c>
      <c r="Q91" s="17"/>
    </row>
    <row r="92" spans="1:17" s="18" customFormat="1" ht="67.5" hidden="1" customHeight="1" outlineLevel="2">
      <c r="A92" s="140"/>
      <c r="B92" s="24" t="s">
        <v>77</v>
      </c>
      <c r="C92" s="16">
        <f t="shared" si="24"/>
        <v>5000</v>
      </c>
      <c r="D92" s="16">
        <v>5000</v>
      </c>
      <c r="E92" s="16"/>
      <c r="F92" s="16"/>
      <c r="G92" s="16"/>
      <c r="H92" s="16">
        <f t="shared" si="25"/>
        <v>3757.8</v>
      </c>
      <c r="I92" s="16">
        <v>3757.8</v>
      </c>
      <c r="J92" s="16"/>
      <c r="K92" s="16"/>
      <c r="L92" s="16"/>
      <c r="M92" s="16">
        <f t="shared" si="20"/>
        <v>75.156000000000006</v>
      </c>
      <c r="N92" s="16">
        <f t="shared" si="21"/>
        <v>75.156000000000006</v>
      </c>
      <c r="O92" s="16" t="str">
        <f t="shared" si="22"/>
        <v>-</v>
      </c>
      <c r="P92" s="16" t="str">
        <f t="shared" si="23"/>
        <v>-</v>
      </c>
      <c r="Q92" s="17" t="s">
        <v>619</v>
      </c>
    </row>
    <row r="93" spans="1:17" s="18" customFormat="1" ht="38.25" hidden="1" outlineLevel="2">
      <c r="A93" s="140"/>
      <c r="B93" s="24" t="s">
        <v>622</v>
      </c>
      <c r="C93" s="16">
        <f t="shared" si="24"/>
        <v>100</v>
      </c>
      <c r="D93" s="16"/>
      <c r="E93" s="16">
        <v>100</v>
      </c>
      <c r="F93" s="16"/>
      <c r="G93" s="16"/>
      <c r="H93" s="16">
        <f t="shared" si="25"/>
        <v>0</v>
      </c>
      <c r="I93" s="16">
        <v>0</v>
      </c>
      <c r="J93" s="16">
        <v>0</v>
      </c>
      <c r="K93" s="16"/>
      <c r="L93" s="16"/>
      <c r="M93" s="16">
        <f t="shared" si="20"/>
        <v>0</v>
      </c>
      <c r="N93" s="16" t="str">
        <f t="shared" si="21"/>
        <v>-</v>
      </c>
      <c r="O93" s="16">
        <f t="shared" si="22"/>
        <v>0</v>
      </c>
      <c r="P93" s="16" t="str">
        <f t="shared" si="23"/>
        <v>-</v>
      </c>
      <c r="Q93" s="17" t="s">
        <v>620</v>
      </c>
    </row>
    <row r="94" spans="1:17" s="18" customFormat="1" ht="67.5" hidden="1" customHeight="1" outlineLevel="2">
      <c r="A94" s="140"/>
      <c r="B94" s="24" t="s">
        <v>621</v>
      </c>
      <c r="C94" s="16">
        <f t="shared" si="24"/>
        <v>159.4</v>
      </c>
      <c r="D94" s="16"/>
      <c r="E94" s="16">
        <v>159.4</v>
      </c>
      <c r="F94" s="16"/>
      <c r="G94" s="16"/>
      <c r="H94" s="16">
        <f t="shared" si="25"/>
        <v>0</v>
      </c>
      <c r="I94" s="16">
        <v>0</v>
      </c>
      <c r="J94" s="16">
        <v>0</v>
      </c>
      <c r="K94" s="16"/>
      <c r="L94" s="16"/>
      <c r="M94" s="16">
        <f t="shared" si="20"/>
        <v>0</v>
      </c>
      <c r="N94" s="16" t="str">
        <f t="shared" si="21"/>
        <v>-</v>
      </c>
      <c r="O94" s="16">
        <f t="shared" si="22"/>
        <v>0</v>
      </c>
      <c r="P94" s="16" t="str">
        <f t="shared" si="23"/>
        <v>-</v>
      </c>
      <c r="Q94" s="17" t="s">
        <v>620</v>
      </c>
    </row>
    <row r="95" spans="1:17" s="121" customFormat="1" ht="30" hidden="1" customHeight="1" outlineLevel="1" collapsed="1">
      <c r="A95" s="141"/>
      <c r="B95" s="120" t="s">
        <v>78</v>
      </c>
      <c r="C95" s="23">
        <f t="shared" si="24"/>
        <v>81226.449999999983</v>
      </c>
      <c r="D95" s="23">
        <f>SUM(D96:D125)</f>
        <v>80176.449999999983</v>
      </c>
      <c r="E95" s="23">
        <f>SUM(E96:E125)</f>
        <v>1050</v>
      </c>
      <c r="F95" s="23">
        <f>SUM(F96:F125)</f>
        <v>0</v>
      </c>
      <c r="G95" s="23">
        <f>SUM(G96:G125)</f>
        <v>0</v>
      </c>
      <c r="H95" s="176">
        <f t="shared" si="25"/>
        <v>79034.3</v>
      </c>
      <c r="I95" s="176">
        <f>SUM(I96:I125)</f>
        <v>78238.3</v>
      </c>
      <c r="J95" s="176">
        <f>SUM(J96:J125)</f>
        <v>796</v>
      </c>
      <c r="K95" s="176">
        <f>SUM(K96:K125)</f>
        <v>0</v>
      </c>
      <c r="L95" s="176">
        <f>SUM(L96:L125)</f>
        <v>0</v>
      </c>
      <c r="M95" s="23">
        <f t="shared" si="20"/>
        <v>97.301186990198417</v>
      </c>
      <c r="N95" s="23">
        <f t="shared" si="21"/>
        <v>97.582644280209479</v>
      </c>
      <c r="O95" s="23">
        <f t="shared" si="22"/>
        <v>75.80952380952381</v>
      </c>
      <c r="P95" s="23" t="str">
        <f t="shared" si="23"/>
        <v>-</v>
      </c>
      <c r="Q95" s="17" t="s">
        <v>467</v>
      </c>
    </row>
    <row r="96" spans="1:17" s="18" customFormat="1" ht="25.5" hidden="1" outlineLevel="2">
      <c r="A96" s="99"/>
      <c r="B96" s="24" t="s">
        <v>79</v>
      </c>
      <c r="C96" s="16">
        <f t="shared" si="24"/>
        <v>100</v>
      </c>
      <c r="D96" s="16">
        <v>100</v>
      </c>
      <c r="E96" s="16"/>
      <c r="F96" s="16"/>
      <c r="G96" s="16"/>
      <c r="H96" s="16">
        <f t="shared" si="25"/>
        <v>100</v>
      </c>
      <c r="I96" s="16">
        <v>100</v>
      </c>
      <c r="J96" s="16"/>
      <c r="K96" s="16"/>
      <c r="L96" s="16"/>
      <c r="M96" s="16">
        <f t="shared" si="20"/>
        <v>100</v>
      </c>
      <c r="N96" s="16">
        <f t="shared" si="21"/>
        <v>100</v>
      </c>
      <c r="O96" s="16" t="str">
        <f t="shared" si="22"/>
        <v>-</v>
      </c>
      <c r="P96" s="16" t="str">
        <f t="shared" si="23"/>
        <v>-</v>
      </c>
      <c r="Q96" s="17"/>
    </row>
    <row r="97" spans="1:17" s="18" customFormat="1" ht="25.5" hidden="1" outlineLevel="2">
      <c r="A97" s="99"/>
      <c r="B97" s="24" t="s">
        <v>80</v>
      </c>
      <c r="C97" s="16">
        <f t="shared" si="24"/>
        <v>55</v>
      </c>
      <c r="D97" s="16">
        <v>55</v>
      </c>
      <c r="E97" s="16"/>
      <c r="F97" s="16"/>
      <c r="G97" s="16"/>
      <c r="H97" s="16">
        <f t="shared" si="25"/>
        <v>0</v>
      </c>
      <c r="I97" s="16">
        <v>0</v>
      </c>
      <c r="J97" s="16"/>
      <c r="K97" s="16"/>
      <c r="L97" s="16"/>
      <c r="M97" s="16">
        <f t="shared" si="20"/>
        <v>0</v>
      </c>
      <c r="N97" s="16">
        <f t="shared" si="21"/>
        <v>0</v>
      </c>
      <c r="O97" s="16" t="str">
        <f t="shared" si="22"/>
        <v>-</v>
      </c>
      <c r="P97" s="16" t="str">
        <f t="shared" si="23"/>
        <v>-</v>
      </c>
      <c r="Q97" s="17" t="s">
        <v>620</v>
      </c>
    </row>
    <row r="98" spans="1:17" s="18" customFormat="1" ht="25.5" hidden="1" outlineLevel="2">
      <c r="A98" s="99"/>
      <c r="B98" s="24" t="s">
        <v>81</v>
      </c>
      <c r="C98" s="16">
        <f t="shared" si="24"/>
        <v>73.95</v>
      </c>
      <c r="D98" s="16">
        <v>73.95</v>
      </c>
      <c r="E98" s="16"/>
      <c r="F98" s="16"/>
      <c r="G98" s="16"/>
      <c r="H98" s="16">
        <f>SUM(I98:L98)</f>
        <v>73.900000000000006</v>
      </c>
      <c r="I98" s="16">
        <v>73.900000000000006</v>
      </c>
      <c r="J98" s="16"/>
      <c r="K98" s="16"/>
      <c r="L98" s="16"/>
      <c r="M98" s="16">
        <f t="shared" si="20"/>
        <v>99.932386747802568</v>
      </c>
      <c r="N98" s="16">
        <f t="shared" si="21"/>
        <v>99.932386747802568</v>
      </c>
      <c r="O98" s="16" t="str">
        <f t="shared" si="22"/>
        <v>-</v>
      </c>
      <c r="P98" s="16" t="str">
        <f t="shared" si="23"/>
        <v>-</v>
      </c>
      <c r="Q98" s="17"/>
    </row>
    <row r="99" spans="1:17" s="18" customFormat="1" ht="27.75" hidden="1" customHeight="1" outlineLevel="2">
      <c r="A99" s="99"/>
      <c r="B99" s="24" t="s">
        <v>82</v>
      </c>
      <c r="C99" s="16">
        <f t="shared" si="24"/>
        <v>33064.1</v>
      </c>
      <c r="D99" s="16">
        <v>33064.1</v>
      </c>
      <c r="E99" s="16"/>
      <c r="F99" s="16"/>
      <c r="G99" s="16"/>
      <c r="H99" s="16">
        <f t="shared" si="25"/>
        <v>33064.1</v>
      </c>
      <c r="I99" s="16">
        <v>33064.1</v>
      </c>
      <c r="J99" s="16"/>
      <c r="K99" s="16"/>
      <c r="L99" s="16"/>
      <c r="M99" s="16">
        <f t="shared" si="20"/>
        <v>100</v>
      </c>
      <c r="N99" s="16">
        <f t="shared" si="21"/>
        <v>100</v>
      </c>
      <c r="O99" s="16" t="str">
        <f t="shared" si="22"/>
        <v>-</v>
      </c>
      <c r="P99" s="16" t="str">
        <f t="shared" si="23"/>
        <v>-</v>
      </c>
      <c r="Q99" s="17"/>
    </row>
    <row r="100" spans="1:17" s="18" customFormat="1" ht="25.5" hidden="1" outlineLevel="2">
      <c r="A100" s="99"/>
      <c r="B100" s="24" t="s">
        <v>69</v>
      </c>
      <c r="C100" s="16">
        <f t="shared" si="24"/>
        <v>1028.7</v>
      </c>
      <c r="D100" s="16">
        <v>1028.7</v>
      </c>
      <c r="E100" s="16"/>
      <c r="F100" s="16"/>
      <c r="G100" s="16"/>
      <c r="H100" s="16">
        <f t="shared" si="25"/>
        <v>717.2</v>
      </c>
      <c r="I100" s="16">
        <v>717.2</v>
      </c>
      <c r="J100" s="16"/>
      <c r="K100" s="16"/>
      <c r="L100" s="16"/>
      <c r="M100" s="16">
        <f t="shared" si="20"/>
        <v>69.719062894915922</v>
      </c>
      <c r="N100" s="16">
        <f t="shared" si="21"/>
        <v>69.719062894915922</v>
      </c>
      <c r="O100" s="16" t="str">
        <f t="shared" si="22"/>
        <v>-</v>
      </c>
      <c r="P100" s="16" t="str">
        <f t="shared" si="23"/>
        <v>-</v>
      </c>
      <c r="Q100" s="17" t="s">
        <v>637</v>
      </c>
    </row>
    <row r="101" spans="1:17" s="18" customFormat="1" ht="51" hidden="1" outlineLevel="2">
      <c r="A101" s="99"/>
      <c r="B101" s="24" t="s">
        <v>83</v>
      </c>
      <c r="C101" s="16">
        <f t="shared" si="24"/>
        <v>200</v>
      </c>
      <c r="D101" s="16"/>
      <c r="E101" s="16">
        <v>200</v>
      </c>
      <c r="F101" s="16"/>
      <c r="G101" s="16"/>
      <c r="H101" s="16">
        <f t="shared" si="25"/>
        <v>200</v>
      </c>
      <c r="I101" s="16">
        <v>0</v>
      </c>
      <c r="J101" s="16">
        <v>200</v>
      </c>
      <c r="K101" s="16"/>
      <c r="L101" s="16"/>
      <c r="M101" s="16">
        <f t="shared" si="20"/>
        <v>100</v>
      </c>
      <c r="N101" s="16" t="str">
        <f t="shared" si="21"/>
        <v>-</v>
      </c>
      <c r="O101" s="16">
        <f t="shared" si="22"/>
        <v>100</v>
      </c>
      <c r="P101" s="16" t="str">
        <f t="shared" si="23"/>
        <v>-</v>
      </c>
      <c r="Q101" s="17"/>
    </row>
    <row r="102" spans="1:17" s="18" customFormat="1" ht="76.5" hidden="1" outlineLevel="2">
      <c r="A102" s="99"/>
      <c r="B102" s="24" t="s">
        <v>450</v>
      </c>
      <c r="C102" s="16">
        <f t="shared" si="24"/>
        <v>419.6</v>
      </c>
      <c r="D102" s="16">
        <v>419.6</v>
      </c>
      <c r="E102" s="16"/>
      <c r="F102" s="16"/>
      <c r="G102" s="16"/>
      <c r="H102" s="16">
        <f t="shared" si="25"/>
        <v>415.6</v>
      </c>
      <c r="I102" s="16">
        <v>415.6</v>
      </c>
      <c r="J102" s="16"/>
      <c r="K102" s="16"/>
      <c r="L102" s="16"/>
      <c r="M102" s="16">
        <f t="shared" si="20"/>
        <v>99.046711153479507</v>
      </c>
      <c r="N102" s="16">
        <f t="shared" si="21"/>
        <v>99.046711153479507</v>
      </c>
      <c r="O102" s="16" t="str">
        <f t="shared" si="22"/>
        <v>-</v>
      </c>
      <c r="P102" s="16" t="str">
        <f t="shared" si="23"/>
        <v>-</v>
      </c>
      <c r="Q102" s="17"/>
    </row>
    <row r="103" spans="1:17" s="18" customFormat="1" ht="38.25" hidden="1" outlineLevel="2">
      <c r="A103" s="99"/>
      <c r="B103" s="24" t="s">
        <v>451</v>
      </c>
      <c r="C103" s="16">
        <f t="shared" si="24"/>
        <v>75.900000000000006</v>
      </c>
      <c r="D103" s="16">
        <v>75.900000000000006</v>
      </c>
      <c r="E103" s="16"/>
      <c r="F103" s="16"/>
      <c r="G103" s="16"/>
      <c r="H103" s="16">
        <f t="shared" si="25"/>
        <v>74</v>
      </c>
      <c r="I103" s="16">
        <v>74</v>
      </c>
      <c r="J103" s="16"/>
      <c r="K103" s="16"/>
      <c r="L103" s="16"/>
      <c r="M103" s="16">
        <f t="shared" si="20"/>
        <v>97.49670619235836</v>
      </c>
      <c r="N103" s="16">
        <f t="shared" si="21"/>
        <v>97.49670619235836</v>
      </c>
      <c r="O103" s="16" t="str">
        <f t="shared" si="22"/>
        <v>-</v>
      </c>
      <c r="P103" s="16" t="str">
        <f t="shared" si="23"/>
        <v>-</v>
      </c>
      <c r="Q103" s="17"/>
    </row>
    <row r="104" spans="1:17" s="18" customFormat="1" ht="15.75" hidden="1" outlineLevel="2">
      <c r="A104" s="99"/>
      <c r="B104" s="24" t="s">
        <v>457</v>
      </c>
      <c r="C104" s="16">
        <f t="shared" si="24"/>
        <v>100</v>
      </c>
      <c r="D104" s="172"/>
      <c r="E104" s="16">
        <v>100</v>
      </c>
      <c r="F104" s="16"/>
      <c r="G104" s="16"/>
      <c r="H104" s="16">
        <f t="shared" si="25"/>
        <v>100</v>
      </c>
      <c r="I104" s="16">
        <v>0</v>
      </c>
      <c r="J104" s="16">
        <v>100</v>
      </c>
      <c r="K104" s="16"/>
      <c r="L104" s="16"/>
      <c r="M104" s="16">
        <f t="shared" si="20"/>
        <v>100</v>
      </c>
      <c r="N104" s="16" t="str">
        <f t="shared" si="21"/>
        <v>-</v>
      </c>
      <c r="O104" s="16">
        <f t="shared" si="22"/>
        <v>100</v>
      </c>
      <c r="P104" s="16" t="str">
        <f t="shared" si="23"/>
        <v>-</v>
      </c>
      <c r="Q104" s="17"/>
    </row>
    <row r="105" spans="1:17" s="18" customFormat="1" ht="38.25" hidden="1" outlineLevel="2">
      <c r="A105" s="99"/>
      <c r="B105" s="24" t="s">
        <v>84</v>
      </c>
      <c r="C105" s="16">
        <f t="shared" si="24"/>
        <v>107</v>
      </c>
      <c r="D105" s="16">
        <v>107</v>
      </c>
      <c r="E105" s="178"/>
      <c r="F105" s="16"/>
      <c r="G105" s="16"/>
      <c r="H105" s="16">
        <f t="shared" si="25"/>
        <v>0</v>
      </c>
      <c r="I105" s="16">
        <v>0</v>
      </c>
      <c r="J105" s="16"/>
      <c r="K105" s="16"/>
      <c r="L105" s="16"/>
      <c r="M105" s="16">
        <f t="shared" si="20"/>
        <v>0</v>
      </c>
      <c r="N105" s="16">
        <f t="shared" si="21"/>
        <v>0</v>
      </c>
      <c r="O105" s="16">
        <f>IFERROR(J105/E107*100,"-")</f>
        <v>0</v>
      </c>
      <c r="P105" s="16" t="str">
        <f t="shared" si="23"/>
        <v>-</v>
      </c>
      <c r="Q105" s="17" t="s">
        <v>620</v>
      </c>
    </row>
    <row r="106" spans="1:17" s="18" customFormat="1" ht="89.25" hidden="1" outlineLevel="2">
      <c r="A106" s="99"/>
      <c r="B106" s="24" t="s">
        <v>624</v>
      </c>
      <c r="C106" s="16">
        <f t="shared" si="24"/>
        <v>70</v>
      </c>
      <c r="D106" s="16">
        <v>70</v>
      </c>
      <c r="E106" s="178"/>
      <c r="F106" s="16"/>
      <c r="G106" s="16"/>
      <c r="H106" s="16">
        <f t="shared" si="25"/>
        <v>0</v>
      </c>
      <c r="I106" s="16">
        <v>0</v>
      </c>
      <c r="J106" s="16"/>
      <c r="K106" s="16"/>
      <c r="L106" s="16"/>
      <c r="M106" s="16">
        <f t="shared" si="20"/>
        <v>0</v>
      </c>
      <c r="N106" s="16">
        <f t="shared" si="21"/>
        <v>0</v>
      </c>
      <c r="O106" s="16" t="str">
        <f>IFERROR(J106/E108*100,"-")</f>
        <v>-</v>
      </c>
      <c r="P106" s="16" t="str">
        <f t="shared" si="23"/>
        <v>-</v>
      </c>
      <c r="Q106" s="17" t="s">
        <v>620</v>
      </c>
    </row>
    <row r="107" spans="1:17" s="18" customFormat="1" ht="25.5" hidden="1" outlineLevel="2">
      <c r="A107" s="99"/>
      <c r="B107" s="24" t="s">
        <v>623</v>
      </c>
      <c r="C107" s="16">
        <f t="shared" si="24"/>
        <v>150</v>
      </c>
      <c r="D107" s="16"/>
      <c r="E107" s="172">
        <v>150</v>
      </c>
      <c r="F107" s="16"/>
      <c r="G107" s="16"/>
      <c r="H107" s="16">
        <f>SUM(J107:L107)</f>
        <v>150</v>
      </c>
      <c r="I107" s="16">
        <v>0</v>
      </c>
      <c r="J107" s="16">
        <v>150</v>
      </c>
      <c r="K107" s="16"/>
      <c r="L107" s="16"/>
      <c r="M107" s="16">
        <f t="shared" si="20"/>
        <v>100</v>
      </c>
      <c r="N107" s="16" t="str">
        <f t="shared" si="21"/>
        <v>-</v>
      </c>
      <c r="O107" s="16"/>
      <c r="P107" s="16" t="str">
        <f t="shared" si="23"/>
        <v>-</v>
      </c>
      <c r="Q107" s="17"/>
    </row>
    <row r="108" spans="1:17" s="18" customFormat="1" ht="25.5" hidden="1" outlineLevel="2">
      <c r="A108" s="99"/>
      <c r="B108" s="24" t="s">
        <v>85</v>
      </c>
      <c r="C108" s="16">
        <f t="shared" si="24"/>
        <v>100</v>
      </c>
      <c r="D108" s="16">
        <v>100</v>
      </c>
      <c r="E108" s="16"/>
      <c r="F108" s="16"/>
      <c r="G108" s="16"/>
      <c r="H108" s="16">
        <f t="shared" si="25"/>
        <v>100</v>
      </c>
      <c r="I108" s="16">
        <v>100</v>
      </c>
      <c r="J108" s="16"/>
      <c r="K108" s="16"/>
      <c r="L108" s="16"/>
      <c r="M108" s="16">
        <f t="shared" si="20"/>
        <v>100</v>
      </c>
      <c r="N108" s="16">
        <f t="shared" si="21"/>
        <v>100</v>
      </c>
      <c r="O108" s="16" t="str">
        <f t="shared" si="22"/>
        <v>-</v>
      </c>
      <c r="P108" s="16" t="str">
        <f t="shared" si="23"/>
        <v>-</v>
      </c>
      <c r="Q108" s="17"/>
    </row>
    <row r="109" spans="1:17" s="18" customFormat="1" ht="38.25" hidden="1" outlineLevel="2">
      <c r="A109" s="99"/>
      <c r="B109" s="24" t="s">
        <v>86</v>
      </c>
      <c r="C109" s="16">
        <f t="shared" si="24"/>
        <v>200</v>
      </c>
      <c r="D109" s="16">
        <v>200</v>
      </c>
      <c r="E109" s="16"/>
      <c r="F109" s="16"/>
      <c r="G109" s="16"/>
      <c r="H109" s="16">
        <f t="shared" si="25"/>
        <v>200</v>
      </c>
      <c r="I109" s="16">
        <v>200</v>
      </c>
      <c r="J109" s="16"/>
      <c r="K109" s="16"/>
      <c r="L109" s="16"/>
      <c r="M109" s="16">
        <f t="shared" si="20"/>
        <v>100</v>
      </c>
      <c r="N109" s="16">
        <f t="shared" si="21"/>
        <v>100</v>
      </c>
      <c r="O109" s="16" t="str">
        <f t="shared" si="22"/>
        <v>-</v>
      </c>
      <c r="P109" s="16" t="str">
        <f t="shared" si="23"/>
        <v>-</v>
      </c>
      <c r="Q109" s="17"/>
    </row>
    <row r="110" spans="1:17" s="18" customFormat="1" ht="38.25" hidden="1" outlineLevel="2">
      <c r="A110" s="99"/>
      <c r="B110" s="24" t="s">
        <v>87</v>
      </c>
      <c r="C110" s="16">
        <f t="shared" si="24"/>
        <v>100</v>
      </c>
      <c r="D110" s="16">
        <v>100</v>
      </c>
      <c r="E110" s="16"/>
      <c r="F110" s="16"/>
      <c r="G110" s="16"/>
      <c r="H110" s="16">
        <f t="shared" si="25"/>
        <v>0</v>
      </c>
      <c r="I110" s="16">
        <v>0</v>
      </c>
      <c r="J110" s="16"/>
      <c r="K110" s="16"/>
      <c r="L110" s="16"/>
      <c r="M110" s="16">
        <f t="shared" si="20"/>
        <v>0</v>
      </c>
      <c r="N110" s="16">
        <f t="shared" si="21"/>
        <v>0</v>
      </c>
      <c r="O110" s="16" t="str">
        <f t="shared" si="22"/>
        <v>-</v>
      </c>
      <c r="P110" s="16" t="str">
        <f t="shared" si="23"/>
        <v>-</v>
      </c>
      <c r="Q110" s="17" t="s">
        <v>620</v>
      </c>
    </row>
    <row r="111" spans="1:17" s="18" customFormat="1" ht="15.75" hidden="1" outlineLevel="2">
      <c r="A111" s="99"/>
      <c r="B111" s="24" t="s">
        <v>88</v>
      </c>
      <c r="C111" s="16">
        <f t="shared" si="24"/>
        <v>215</v>
      </c>
      <c r="D111" s="16">
        <v>215</v>
      </c>
      <c r="E111" s="16"/>
      <c r="F111" s="16"/>
      <c r="G111" s="16"/>
      <c r="H111" s="16">
        <f t="shared" si="25"/>
        <v>215</v>
      </c>
      <c r="I111" s="172">
        <v>215</v>
      </c>
      <c r="J111" s="16"/>
      <c r="K111" s="16"/>
      <c r="L111" s="16"/>
      <c r="M111" s="16">
        <f t="shared" si="20"/>
        <v>100</v>
      </c>
      <c r="N111" s="16">
        <f t="shared" si="21"/>
        <v>100</v>
      </c>
      <c r="O111" s="16" t="str">
        <f t="shared" si="22"/>
        <v>-</v>
      </c>
      <c r="P111" s="16" t="str">
        <f t="shared" si="23"/>
        <v>-</v>
      </c>
      <c r="Q111" s="17"/>
    </row>
    <row r="112" spans="1:17" s="18" customFormat="1" ht="25.5" hidden="1" outlineLevel="2">
      <c r="A112" s="99"/>
      <c r="B112" s="24" t="s">
        <v>89</v>
      </c>
      <c r="C112" s="16">
        <f t="shared" si="24"/>
        <v>150</v>
      </c>
      <c r="D112" s="16">
        <v>150</v>
      </c>
      <c r="E112" s="16"/>
      <c r="F112" s="16"/>
      <c r="G112" s="16"/>
      <c r="H112" s="16">
        <f t="shared" si="25"/>
        <v>126.4</v>
      </c>
      <c r="I112" s="16">
        <v>126.4</v>
      </c>
      <c r="J112" s="16"/>
      <c r="K112" s="16"/>
      <c r="L112" s="16"/>
      <c r="M112" s="16">
        <f t="shared" si="20"/>
        <v>84.266666666666666</v>
      </c>
      <c r="N112" s="16">
        <f t="shared" si="21"/>
        <v>84.266666666666666</v>
      </c>
      <c r="O112" s="16" t="str">
        <f t="shared" si="22"/>
        <v>-</v>
      </c>
      <c r="P112" s="16" t="str">
        <f t="shared" si="23"/>
        <v>-</v>
      </c>
      <c r="Q112" s="17"/>
    </row>
    <row r="113" spans="1:17" s="18" customFormat="1" ht="63.75" hidden="1" outlineLevel="2">
      <c r="A113" s="99"/>
      <c r="B113" s="24" t="s">
        <v>90</v>
      </c>
      <c r="C113" s="16">
        <f t="shared" si="24"/>
        <v>37620.9</v>
      </c>
      <c r="D113" s="16">
        <v>37620.9</v>
      </c>
      <c r="E113" s="16"/>
      <c r="F113" s="16"/>
      <c r="G113" s="16"/>
      <c r="H113" s="16">
        <f t="shared" si="25"/>
        <v>36783.4</v>
      </c>
      <c r="I113" s="16">
        <v>36783.4</v>
      </c>
      <c r="J113" s="16"/>
      <c r="K113" s="16"/>
      <c r="L113" s="16"/>
      <c r="M113" s="16">
        <f t="shared" si="20"/>
        <v>97.77384379427393</v>
      </c>
      <c r="N113" s="16">
        <f t="shared" si="21"/>
        <v>97.77384379427393</v>
      </c>
      <c r="O113" s="16" t="str">
        <f t="shared" si="22"/>
        <v>-</v>
      </c>
      <c r="P113" s="16" t="str">
        <f t="shared" si="23"/>
        <v>-</v>
      </c>
      <c r="Q113" s="17"/>
    </row>
    <row r="114" spans="1:17" s="18" customFormat="1" ht="25.5" hidden="1" outlineLevel="2">
      <c r="A114" s="99"/>
      <c r="B114" s="24" t="s">
        <v>69</v>
      </c>
      <c r="C114" s="16">
        <f t="shared" si="24"/>
        <v>1062.4000000000001</v>
      </c>
      <c r="D114" s="16">
        <v>1062.4000000000001</v>
      </c>
      <c r="E114" s="16"/>
      <c r="F114" s="16"/>
      <c r="G114" s="16"/>
      <c r="H114" s="16">
        <f t="shared" si="25"/>
        <v>822.3</v>
      </c>
      <c r="I114" s="172">
        <v>822.3</v>
      </c>
      <c r="J114" s="16"/>
      <c r="K114" s="16"/>
      <c r="L114" s="16"/>
      <c r="M114" s="16">
        <f t="shared" si="20"/>
        <v>77.400225903614455</v>
      </c>
      <c r="N114" s="16">
        <f t="shared" si="21"/>
        <v>77.400225903614455</v>
      </c>
      <c r="O114" s="16" t="str">
        <f t="shared" si="22"/>
        <v>-</v>
      </c>
      <c r="P114" s="16" t="str">
        <f t="shared" si="23"/>
        <v>-</v>
      </c>
      <c r="Q114" s="17" t="s">
        <v>637</v>
      </c>
    </row>
    <row r="115" spans="1:17" s="18" customFormat="1" ht="25.5" hidden="1" outlineLevel="2">
      <c r="A115" s="99"/>
      <c r="B115" s="24" t="s">
        <v>91</v>
      </c>
      <c r="C115" s="16">
        <f>SUM(D115:G115)</f>
        <v>381.7</v>
      </c>
      <c r="D115" s="16">
        <v>381.7</v>
      </c>
      <c r="E115" s="16"/>
      <c r="F115" s="16"/>
      <c r="G115" s="16"/>
      <c r="H115" s="16">
        <f t="shared" si="25"/>
        <v>346</v>
      </c>
      <c r="I115" s="16">
        <v>346</v>
      </c>
      <c r="J115" s="16"/>
      <c r="K115" s="16"/>
      <c r="L115" s="16"/>
      <c r="M115" s="16">
        <f t="shared" si="20"/>
        <v>90.647105056326964</v>
      </c>
      <c r="N115" s="16">
        <f t="shared" si="21"/>
        <v>90.647105056326964</v>
      </c>
      <c r="O115" s="16" t="str">
        <f t="shared" si="22"/>
        <v>-</v>
      </c>
      <c r="P115" s="16" t="str">
        <f t="shared" si="23"/>
        <v>-</v>
      </c>
      <c r="Q115" s="17"/>
    </row>
    <row r="116" spans="1:17" s="18" customFormat="1" ht="38.25" hidden="1" outlineLevel="2">
      <c r="A116" s="142"/>
      <c r="B116" s="24" t="s">
        <v>92</v>
      </c>
      <c r="C116" s="16">
        <f t="shared" si="24"/>
        <v>100</v>
      </c>
      <c r="D116" s="16"/>
      <c r="E116" s="16">
        <v>100</v>
      </c>
      <c r="F116" s="16"/>
      <c r="G116" s="16"/>
      <c r="H116" s="16">
        <f t="shared" si="25"/>
        <v>100</v>
      </c>
      <c r="I116" s="16"/>
      <c r="J116" s="16">
        <v>100</v>
      </c>
      <c r="K116" s="16"/>
      <c r="L116" s="16"/>
      <c r="M116" s="16">
        <f t="shared" si="20"/>
        <v>100</v>
      </c>
      <c r="N116" s="16" t="str">
        <f t="shared" si="21"/>
        <v>-</v>
      </c>
      <c r="O116" s="16">
        <f t="shared" si="22"/>
        <v>100</v>
      </c>
      <c r="P116" s="16" t="str">
        <f t="shared" si="23"/>
        <v>-</v>
      </c>
      <c r="Q116" s="17"/>
    </row>
    <row r="117" spans="1:17" s="18" customFormat="1" ht="82.5" hidden="1" customHeight="1" outlineLevel="2">
      <c r="A117" s="143"/>
      <c r="B117" s="24" t="s">
        <v>93</v>
      </c>
      <c r="C117" s="16">
        <f t="shared" si="24"/>
        <v>443.4</v>
      </c>
      <c r="D117" s="16">
        <v>443.4</v>
      </c>
      <c r="E117" s="16"/>
      <c r="F117" s="16"/>
      <c r="G117" s="16"/>
      <c r="H117" s="16">
        <f t="shared" si="25"/>
        <v>443.4</v>
      </c>
      <c r="I117" s="16">
        <v>443.4</v>
      </c>
      <c r="J117" s="16"/>
      <c r="K117" s="16"/>
      <c r="L117" s="16"/>
      <c r="M117" s="16">
        <f t="shared" si="20"/>
        <v>100</v>
      </c>
      <c r="N117" s="16">
        <f t="shared" si="21"/>
        <v>100</v>
      </c>
      <c r="O117" s="16" t="str">
        <f t="shared" si="22"/>
        <v>-</v>
      </c>
      <c r="P117" s="16" t="str">
        <f t="shared" si="23"/>
        <v>-</v>
      </c>
      <c r="Q117" s="17"/>
    </row>
    <row r="118" spans="1:17" s="18" customFormat="1" ht="38.25" hidden="1" outlineLevel="2">
      <c r="A118" s="143"/>
      <c r="B118" s="24" t="s">
        <v>452</v>
      </c>
      <c r="C118" s="16">
        <f t="shared" si="24"/>
        <v>82.5</v>
      </c>
      <c r="D118" s="16">
        <v>82.5</v>
      </c>
      <c r="E118" s="16"/>
      <c r="F118" s="16"/>
      <c r="G118" s="16"/>
      <c r="H118" s="16">
        <f t="shared" si="25"/>
        <v>82.5</v>
      </c>
      <c r="I118" s="16">
        <v>82.5</v>
      </c>
      <c r="J118" s="16"/>
      <c r="K118" s="16"/>
      <c r="L118" s="16"/>
      <c r="M118" s="16"/>
      <c r="N118" s="16">
        <f t="shared" si="21"/>
        <v>100</v>
      </c>
      <c r="O118" s="16"/>
      <c r="P118" s="16"/>
      <c r="Q118" s="17"/>
    </row>
    <row r="119" spans="1:17" s="18" customFormat="1" ht="24.75" hidden="1" customHeight="1" outlineLevel="2">
      <c r="A119" s="143"/>
      <c r="B119" s="24" t="s">
        <v>453</v>
      </c>
      <c r="C119" s="16">
        <f t="shared" si="24"/>
        <v>144.9</v>
      </c>
      <c r="D119" s="16">
        <v>144.9</v>
      </c>
      <c r="E119" s="16"/>
      <c r="F119" s="16"/>
      <c r="G119" s="16"/>
      <c r="H119" s="16">
        <f t="shared" si="25"/>
        <v>144.9</v>
      </c>
      <c r="I119" s="16">
        <v>144.9</v>
      </c>
      <c r="J119" s="16"/>
      <c r="K119" s="16"/>
      <c r="L119" s="16"/>
      <c r="M119" s="16"/>
      <c r="N119" s="16">
        <f t="shared" si="21"/>
        <v>100</v>
      </c>
      <c r="O119" s="16"/>
      <c r="P119" s="16"/>
      <c r="Q119" s="17"/>
    </row>
    <row r="120" spans="1:17" s="18" customFormat="1" ht="24.75" hidden="1" customHeight="1" outlineLevel="2">
      <c r="A120" s="143"/>
      <c r="B120" s="24" t="s">
        <v>454</v>
      </c>
      <c r="C120" s="16">
        <f t="shared" si="24"/>
        <v>280</v>
      </c>
      <c r="D120" s="16">
        <v>280</v>
      </c>
      <c r="E120" s="16"/>
      <c r="F120" s="16"/>
      <c r="G120" s="16"/>
      <c r="H120" s="16">
        <f t="shared" si="25"/>
        <v>255</v>
      </c>
      <c r="I120" s="16">
        <v>255</v>
      </c>
      <c r="J120" s="16"/>
      <c r="K120" s="16"/>
      <c r="L120" s="16"/>
      <c r="M120" s="16"/>
      <c r="N120" s="16">
        <f t="shared" si="21"/>
        <v>91.071428571428569</v>
      </c>
      <c r="O120" s="16"/>
      <c r="P120" s="16"/>
      <c r="Q120" s="17"/>
    </row>
    <row r="121" spans="1:17" s="18" customFormat="1" ht="31.5" hidden="1" customHeight="1" outlineLevel="2">
      <c r="A121" s="99"/>
      <c r="B121" s="24" t="s">
        <v>82</v>
      </c>
      <c r="C121" s="16">
        <f t="shared" si="24"/>
        <v>4086.6</v>
      </c>
      <c r="D121" s="16">
        <v>4086.6</v>
      </c>
      <c r="E121" s="16"/>
      <c r="F121" s="16"/>
      <c r="G121" s="16"/>
      <c r="H121" s="16">
        <f t="shared" si="25"/>
        <v>4086.6</v>
      </c>
      <c r="I121" s="16">
        <v>4086.6</v>
      </c>
      <c r="J121" s="16"/>
      <c r="K121" s="16"/>
      <c r="L121" s="16"/>
      <c r="M121" s="16">
        <f t="shared" si="20"/>
        <v>100</v>
      </c>
      <c r="N121" s="16">
        <f t="shared" si="21"/>
        <v>100</v>
      </c>
      <c r="O121" s="16" t="str">
        <f t="shared" si="22"/>
        <v>-</v>
      </c>
      <c r="P121" s="16" t="str">
        <f t="shared" si="23"/>
        <v>-</v>
      </c>
      <c r="Q121" s="17"/>
    </row>
    <row r="122" spans="1:17" s="18" customFormat="1" ht="25.5" hidden="1" outlineLevel="2">
      <c r="A122" s="99"/>
      <c r="B122" s="24" t="s">
        <v>69</v>
      </c>
      <c r="C122" s="16">
        <f t="shared" si="24"/>
        <v>234.8</v>
      </c>
      <c r="D122" s="16">
        <v>234.8</v>
      </c>
      <c r="E122" s="16"/>
      <c r="F122" s="16"/>
      <c r="G122" s="16"/>
      <c r="H122" s="16">
        <f t="shared" si="25"/>
        <v>108</v>
      </c>
      <c r="I122" s="16">
        <v>108</v>
      </c>
      <c r="J122" s="16"/>
      <c r="K122" s="16"/>
      <c r="L122" s="16"/>
      <c r="M122" s="16">
        <f t="shared" si="20"/>
        <v>45.996592844974444</v>
      </c>
      <c r="N122" s="16">
        <f t="shared" si="21"/>
        <v>45.996592844974444</v>
      </c>
      <c r="O122" s="16" t="str">
        <f t="shared" si="22"/>
        <v>-</v>
      </c>
      <c r="P122" s="16" t="str">
        <f t="shared" si="23"/>
        <v>-</v>
      </c>
      <c r="Q122" s="17" t="s">
        <v>637</v>
      </c>
    </row>
    <row r="123" spans="1:17" s="18" customFormat="1" ht="25.5" hidden="1" outlineLevel="2">
      <c r="A123" s="99"/>
      <c r="B123" s="24" t="s">
        <v>94</v>
      </c>
      <c r="C123" s="16">
        <f t="shared" si="24"/>
        <v>500</v>
      </c>
      <c r="D123" s="16"/>
      <c r="E123" s="16">
        <v>500</v>
      </c>
      <c r="F123" s="16"/>
      <c r="G123" s="16"/>
      <c r="H123" s="172">
        <f t="shared" si="25"/>
        <v>246</v>
      </c>
      <c r="I123" s="172"/>
      <c r="J123" s="172">
        <v>246</v>
      </c>
      <c r="K123" s="172"/>
      <c r="L123" s="172"/>
      <c r="M123" s="16">
        <f t="shared" si="20"/>
        <v>49.2</v>
      </c>
      <c r="N123" s="16" t="str">
        <f t="shared" si="21"/>
        <v>-</v>
      </c>
      <c r="O123" s="16">
        <f t="shared" si="22"/>
        <v>49.2</v>
      </c>
      <c r="P123" s="16" t="str">
        <f t="shared" si="23"/>
        <v>-</v>
      </c>
      <c r="Q123" s="17" t="s">
        <v>619</v>
      </c>
    </row>
    <row r="124" spans="1:17" s="18" customFormat="1" ht="25.5" hidden="1" outlineLevel="2">
      <c r="A124" s="99"/>
      <c r="B124" s="24" t="s">
        <v>455</v>
      </c>
      <c r="C124" s="16">
        <f t="shared" si="24"/>
        <v>20</v>
      </c>
      <c r="D124" s="16">
        <v>20</v>
      </c>
      <c r="E124" s="16"/>
      <c r="F124" s="16"/>
      <c r="G124" s="16"/>
      <c r="H124" s="16">
        <f t="shared" si="25"/>
        <v>20</v>
      </c>
      <c r="I124" s="16">
        <v>20</v>
      </c>
      <c r="J124" s="16"/>
      <c r="K124" s="16"/>
      <c r="L124" s="16"/>
      <c r="M124" s="16"/>
      <c r="N124" s="16"/>
      <c r="O124" s="16"/>
      <c r="P124" s="16"/>
      <c r="Q124" s="17"/>
    </row>
    <row r="125" spans="1:17" s="18" customFormat="1" ht="25.5" hidden="1" outlineLevel="2">
      <c r="A125" s="99"/>
      <c r="B125" s="24" t="s">
        <v>456</v>
      </c>
      <c r="C125" s="16">
        <f t="shared" si="24"/>
        <v>60</v>
      </c>
      <c r="D125" s="16">
        <v>60</v>
      </c>
      <c r="E125" s="16"/>
      <c r="F125" s="16"/>
      <c r="G125" s="16"/>
      <c r="H125" s="16">
        <f t="shared" si="25"/>
        <v>60</v>
      </c>
      <c r="I125" s="16">
        <v>60</v>
      </c>
      <c r="J125" s="16"/>
      <c r="K125" s="16"/>
      <c r="L125" s="16"/>
      <c r="M125" s="16"/>
      <c r="N125" s="16"/>
      <c r="O125" s="16"/>
      <c r="P125" s="16"/>
      <c r="Q125" s="17"/>
    </row>
    <row r="126" spans="1:17" s="121" customFormat="1" ht="25.5" hidden="1" outlineLevel="1" collapsed="1">
      <c r="A126" s="144"/>
      <c r="B126" s="145" t="s">
        <v>95</v>
      </c>
      <c r="C126" s="23">
        <f t="shared" si="24"/>
        <v>26576</v>
      </c>
      <c r="D126" s="23">
        <f>SUM(D127:D129)</f>
        <v>15510.5</v>
      </c>
      <c r="E126" s="23">
        <f>SUM(E127:E129)</f>
        <v>450</v>
      </c>
      <c r="F126" s="23">
        <f>SUM(F127:F129)</f>
        <v>0</v>
      </c>
      <c r="G126" s="23">
        <f>SUM(G127:G129)</f>
        <v>10615.5</v>
      </c>
      <c r="H126" s="23">
        <f t="shared" si="25"/>
        <v>21874.400000000001</v>
      </c>
      <c r="I126" s="23">
        <f>SUM(I127:I129)</f>
        <v>15510.5</v>
      </c>
      <c r="J126" s="23">
        <f>SUM(J127:J129)</f>
        <v>450</v>
      </c>
      <c r="K126" s="23">
        <f>SUM(K127:K129)</f>
        <v>0</v>
      </c>
      <c r="L126" s="23">
        <f>SUM(L127:L128)</f>
        <v>5913.9</v>
      </c>
      <c r="M126" s="23">
        <f t="shared" si="20"/>
        <v>82.308850090307047</v>
      </c>
      <c r="N126" s="23">
        <f t="shared" si="21"/>
        <v>100</v>
      </c>
      <c r="O126" s="23">
        <f t="shared" si="22"/>
        <v>100</v>
      </c>
      <c r="P126" s="23" t="str">
        <f t="shared" si="23"/>
        <v>-</v>
      </c>
      <c r="Q126" s="17"/>
    </row>
    <row r="127" spans="1:17" s="18" customFormat="1" ht="25.5" hidden="1" outlineLevel="2">
      <c r="A127" s="28"/>
      <c r="B127" s="24" t="s">
        <v>82</v>
      </c>
      <c r="C127" s="16">
        <f t="shared" si="24"/>
        <v>26126</v>
      </c>
      <c r="D127" s="16">
        <v>15510.5</v>
      </c>
      <c r="E127" s="16"/>
      <c r="F127" s="16"/>
      <c r="G127" s="16">
        <v>10615.5</v>
      </c>
      <c r="H127" s="16">
        <f t="shared" si="25"/>
        <v>21424.400000000001</v>
      </c>
      <c r="I127" s="16">
        <v>15510.5</v>
      </c>
      <c r="J127" s="16"/>
      <c r="K127" s="16"/>
      <c r="L127" s="16">
        <v>5913.9</v>
      </c>
      <c r="M127" s="16">
        <f t="shared" si="20"/>
        <v>82.004133813059781</v>
      </c>
      <c r="N127" s="16">
        <f t="shared" si="21"/>
        <v>100</v>
      </c>
      <c r="O127" s="16" t="str">
        <f t="shared" si="22"/>
        <v>-</v>
      </c>
      <c r="P127" s="16" t="str">
        <f t="shared" si="23"/>
        <v>-</v>
      </c>
      <c r="Q127" s="17"/>
    </row>
    <row r="128" spans="1:17" s="18" customFormat="1" ht="25.5" hidden="1" outlineLevel="2">
      <c r="A128" s="99"/>
      <c r="B128" s="24" t="s">
        <v>96</v>
      </c>
      <c r="C128" s="16">
        <f t="shared" si="24"/>
        <v>200</v>
      </c>
      <c r="D128" s="16"/>
      <c r="E128" s="16">
        <v>200</v>
      </c>
      <c r="F128" s="16"/>
      <c r="G128" s="16"/>
      <c r="H128" s="16">
        <f t="shared" si="25"/>
        <v>200</v>
      </c>
      <c r="I128" s="16"/>
      <c r="J128" s="16">
        <v>200</v>
      </c>
      <c r="K128" s="16"/>
      <c r="L128" s="16"/>
      <c r="M128" s="16">
        <f t="shared" si="20"/>
        <v>100</v>
      </c>
      <c r="N128" s="16" t="str">
        <f t="shared" si="21"/>
        <v>-</v>
      </c>
      <c r="O128" s="16">
        <f t="shared" si="22"/>
        <v>100</v>
      </c>
      <c r="P128" s="16" t="str">
        <f t="shared" si="23"/>
        <v>-</v>
      </c>
      <c r="Q128" s="17"/>
    </row>
    <row r="129" spans="1:33" s="18" customFormat="1" ht="15.75" hidden="1" outlineLevel="2">
      <c r="A129" s="99"/>
      <c r="B129" s="24" t="s">
        <v>458</v>
      </c>
      <c r="C129" s="16">
        <f t="shared" si="24"/>
        <v>250</v>
      </c>
      <c r="D129" s="16"/>
      <c r="E129" s="16">
        <v>250</v>
      </c>
      <c r="F129" s="16"/>
      <c r="G129" s="16"/>
      <c r="H129" s="16">
        <f t="shared" si="25"/>
        <v>250</v>
      </c>
      <c r="I129" s="16"/>
      <c r="J129" s="16">
        <v>250</v>
      </c>
      <c r="K129" s="16"/>
      <c r="L129" s="16"/>
      <c r="M129" s="16">
        <f>IFERROR(H129/C129*100,"-")</f>
        <v>100</v>
      </c>
      <c r="N129" s="16" t="str">
        <f>IFERROR(I129/D129*100,"-")</f>
        <v>-</v>
      </c>
      <c r="O129" s="16">
        <f>IFERROR(J129/E129*100,"-")</f>
        <v>100</v>
      </c>
      <c r="P129" s="16" t="str">
        <f>IFERROR(K129/F129*100,"-")</f>
        <v>-</v>
      </c>
      <c r="Q129" s="17"/>
    </row>
    <row r="130" spans="1:33" s="121" customFormat="1" ht="30" hidden="1" outlineLevel="1" collapsed="1">
      <c r="A130" s="141"/>
      <c r="B130" s="120" t="s">
        <v>97</v>
      </c>
      <c r="C130" s="23">
        <f t="shared" si="24"/>
        <v>19606.8</v>
      </c>
      <c r="D130" s="23">
        <f>D131</f>
        <v>19606.8</v>
      </c>
      <c r="E130" s="23">
        <f t="shared" ref="E130:L130" si="26">E131</f>
        <v>0</v>
      </c>
      <c r="F130" s="23">
        <f t="shared" si="26"/>
        <v>0</v>
      </c>
      <c r="G130" s="23">
        <f t="shared" si="26"/>
        <v>0</v>
      </c>
      <c r="H130" s="23">
        <f t="shared" si="25"/>
        <v>7683.7</v>
      </c>
      <c r="I130" s="23">
        <f t="shared" si="26"/>
        <v>7683.7</v>
      </c>
      <c r="J130" s="23">
        <f t="shared" si="26"/>
        <v>0</v>
      </c>
      <c r="K130" s="23">
        <f t="shared" si="26"/>
        <v>0</v>
      </c>
      <c r="L130" s="23">
        <f t="shared" si="26"/>
        <v>0</v>
      </c>
      <c r="M130" s="23">
        <f t="shared" si="20"/>
        <v>39.188954852398147</v>
      </c>
      <c r="N130" s="23">
        <f t="shared" si="21"/>
        <v>39.188954852398147</v>
      </c>
      <c r="O130" s="23" t="str">
        <f t="shared" si="22"/>
        <v>-</v>
      </c>
      <c r="P130" s="23" t="str">
        <f t="shared" si="23"/>
        <v>-</v>
      </c>
      <c r="Q130" s="17" t="s">
        <v>468</v>
      </c>
    </row>
    <row r="131" spans="1:33" s="18" customFormat="1" ht="26.25" hidden="1" customHeight="1" outlineLevel="3">
      <c r="A131" s="99"/>
      <c r="B131" s="24" t="s">
        <v>98</v>
      </c>
      <c r="C131" s="16">
        <f t="shared" si="24"/>
        <v>19606.8</v>
      </c>
      <c r="D131" s="16">
        <v>19606.8</v>
      </c>
      <c r="E131" s="16"/>
      <c r="F131" s="16"/>
      <c r="G131" s="16"/>
      <c r="H131" s="16">
        <f t="shared" si="25"/>
        <v>7683.7</v>
      </c>
      <c r="I131" s="16">
        <v>7683.7</v>
      </c>
      <c r="J131" s="16"/>
      <c r="K131" s="16"/>
      <c r="L131" s="16"/>
      <c r="M131" s="16">
        <f t="shared" si="20"/>
        <v>39.188954852398147</v>
      </c>
      <c r="N131" s="16">
        <f t="shared" si="21"/>
        <v>39.188954852398147</v>
      </c>
      <c r="O131" s="16" t="str">
        <f t="shared" si="22"/>
        <v>-</v>
      </c>
      <c r="P131" s="16" t="str">
        <f t="shared" si="23"/>
        <v>-</v>
      </c>
      <c r="Q131" s="17" t="s">
        <v>468</v>
      </c>
    </row>
    <row r="132" spans="1:33" s="121" customFormat="1" ht="63.75" hidden="1" customHeight="1" outlineLevel="1" collapsed="1">
      <c r="A132" s="141"/>
      <c r="B132" s="120" t="s">
        <v>99</v>
      </c>
      <c r="C132" s="23">
        <f>SUM(D132:G132)</f>
        <v>432.5</v>
      </c>
      <c r="D132" s="23">
        <f>SUM(D133:D135)</f>
        <v>432.5</v>
      </c>
      <c r="E132" s="23">
        <f>SUM(E133:E135)</f>
        <v>0</v>
      </c>
      <c r="F132" s="23">
        <f>SUM(F133:F135)</f>
        <v>0</v>
      </c>
      <c r="G132" s="23">
        <f>SUM(G133:G135)</f>
        <v>0</v>
      </c>
      <c r="H132" s="23">
        <f t="shared" si="25"/>
        <v>361</v>
      </c>
      <c r="I132" s="23">
        <f>SUM(I133:I135)</f>
        <v>361</v>
      </c>
      <c r="J132" s="23">
        <f>SUM(J133:J135)</f>
        <v>0</v>
      </c>
      <c r="K132" s="23">
        <f>SUM(K133:K135)</f>
        <v>0</v>
      </c>
      <c r="L132" s="23">
        <f>SUM(L133:L135)</f>
        <v>0</v>
      </c>
      <c r="M132" s="23">
        <f t="shared" si="20"/>
        <v>83.468208092485554</v>
      </c>
      <c r="N132" s="23">
        <f t="shared" si="21"/>
        <v>83.468208092485554</v>
      </c>
      <c r="O132" s="23" t="str">
        <f t="shared" si="22"/>
        <v>-</v>
      </c>
      <c r="P132" s="23" t="str">
        <f t="shared" si="23"/>
        <v>-</v>
      </c>
      <c r="Q132" s="17" t="s">
        <v>459</v>
      </c>
    </row>
    <row r="133" spans="1:33" s="18" customFormat="1" ht="51" hidden="1" outlineLevel="3">
      <c r="A133" s="28"/>
      <c r="B133" s="24" t="s">
        <v>100</v>
      </c>
      <c r="C133" s="16">
        <f t="shared" si="24"/>
        <v>36</v>
      </c>
      <c r="D133" s="16">
        <v>36</v>
      </c>
      <c r="E133" s="16"/>
      <c r="F133" s="16"/>
      <c r="G133" s="16"/>
      <c r="H133" s="23">
        <f t="shared" si="25"/>
        <v>36</v>
      </c>
      <c r="I133" s="16">
        <v>36</v>
      </c>
      <c r="J133" s="16"/>
      <c r="K133" s="16"/>
      <c r="L133" s="16"/>
      <c r="M133" s="23">
        <f t="shared" si="20"/>
        <v>100</v>
      </c>
      <c r="N133" s="23">
        <f t="shared" si="21"/>
        <v>100</v>
      </c>
      <c r="O133" s="23" t="str">
        <f t="shared" si="22"/>
        <v>-</v>
      </c>
      <c r="P133" s="23" t="str">
        <f t="shared" si="23"/>
        <v>-</v>
      </c>
      <c r="Q133" s="17"/>
    </row>
    <row r="134" spans="1:33" s="18" customFormat="1" ht="25.5" hidden="1" outlineLevel="3">
      <c r="A134" s="28"/>
      <c r="B134" s="24" t="s">
        <v>101</v>
      </c>
      <c r="C134" s="16">
        <f t="shared" si="24"/>
        <v>95</v>
      </c>
      <c r="D134" s="16">
        <v>95</v>
      </c>
      <c r="E134" s="16"/>
      <c r="F134" s="16"/>
      <c r="G134" s="16"/>
      <c r="H134" s="23">
        <f t="shared" si="25"/>
        <v>95</v>
      </c>
      <c r="I134" s="16">
        <v>95</v>
      </c>
      <c r="J134" s="16"/>
      <c r="K134" s="16"/>
      <c r="L134" s="16"/>
      <c r="M134" s="23">
        <f t="shared" si="20"/>
        <v>100</v>
      </c>
      <c r="N134" s="23">
        <f t="shared" si="21"/>
        <v>100</v>
      </c>
      <c r="O134" s="23" t="str">
        <f t="shared" si="22"/>
        <v>-</v>
      </c>
      <c r="P134" s="23" t="str">
        <f t="shared" si="23"/>
        <v>-</v>
      </c>
      <c r="Q134" s="17"/>
    </row>
    <row r="135" spans="1:33" s="18" customFormat="1" ht="42" hidden="1" customHeight="1" outlineLevel="3">
      <c r="A135" s="28"/>
      <c r="B135" s="24" t="s">
        <v>102</v>
      </c>
      <c r="C135" s="16">
        <f>SUM(D135:G135)</f>
        <v>301.5</v>
      </c>
      <c r="D135" s="16">
        <v>301.5</v>
      </c>
      <c r="E135" s="16"/>
      <c r="F135" s="16"/>
      <c r="G135" s="16"/>
      <c r="H135" s="23">
        <f t="shared" si="25"/>
        <v>230</v>
      </c>
      <c r="I135" s="16">
        <v>230</v>
      </c>
      <c r="J135" s="16"/>
      <c r="K135" s="16"/>
      <c r="L135" s="16"/>
      <c r="M135" s="23">
        <f t="shared" si="20"/>
        <v>76.285240464344938</v>
      </c>
      <c r="N135" s="23">
        <f t="shared" si="21"/>
        <v>76.285240464344938</v>
      </c>
      <c r="O135" s="23" t="str">
        <f t="shared" si="22"/>
        <v>-</v>
      </c>
      <c r="P135" s="23" t="str">
        <f t="shared" si="23"/>
        <v>-</v>
      </c>
      <c r="Q135" s="17" t="s">
        <v>625</v>
      </c>
    </row>
    <row r="136" spans="1:33" s="18" customFormat="1" ht="42" hidden="1" customHeight="1" outlineLevel="1" collapsed="1">
      <c r="A136" s="28"/>
      <c r="B136" s="219" t="s">
        <v>470</v>
      </c>
      <c r="C136" s="23">
        <f>C137</f>
        <v>5261.1</v>
      </c>
      <c r="D136" s="23">
        <f>D137</f>
        <v>5261.1</v>
      </c>
      <c r="E136" s="16"/>
      <c r="F136" s="16"/>
      <c r="G136" s="16"/>
      <c r="H136" s="176">
        <f t="shared" si="25"/>
        <v>458.8</v>
      </c>
      <c r="I136" s="176">
        <f>I137</f>
        <v>458.8</v>
      </c>
      <c r="J136" s="172">
        <f>J137</f>
        <v>0</v>
      </c>
      <c r="K136" s="172">
        <f>K137</f>
        <v>0</v>
      </c>
      <c r="L136" s="172">
        <f>L137</f>
        <v>0</v>
      </c>
      <c r="M136" s="23">
        <f t="shared" si="20"/>
        <v>8.7206097584155398</v>
      </c>
      <c r="N136" s="23">
        <f t="shared" si="21"/>
        <v>8.7206097584155398</v>
      </c>
      <c r="O136" s="23" t="str">
        <f t="shared" si="22"/>
        <v>-</v>
      </c>
      <c r="P136" s="23" t="str">
        <f t="shared" si="23"/>
        <v>-</v>
      </c>
      <c r="Q136" s="17" t="s">
        <v>638</v>
      </c>
    </row>
    <row r="137" spans="1:33" s="18" customFormat="1" ht="42" hidden="1" customHeight="1" outlineLevel="2">
      <c r="A137" s="28"/>
      <c r="B137" s="24" t="s">
        <v>471</v>
      </c>
      <c r="C137" s="16">
        <f>SUM(D137:G137)</f>
        <v>5261.1</v>
      </c>
      <c r="D137" s="16">
        <v>5261.1</v>
      </c>
      <c r="E137" s="16"/>
      <c r="F137" s="16"/>
      <c r="G137" s="16"/>
      <c r="H137" s="23">
        <f t="shared" si="25"/>
        <v>458.8</v>
      </c>
      <c r="I137" s="16">
        <v>458.8</v>
      </c>
      <c r="J137" s="16"/>
      <c r="K137" s="16"/>
      <c r="L137" s="16"/>
      <c r="M137" s="23">
        <f t="shared" si="20"/>
        <v>8.7206097584155398</v>
      </c>
      <c r="N137" s="23">
        <f t="shared" si="21"/>
        <v>8.7206097584155398</v>
      </c>
      <c r="O137" s="23" t="str">
        <f t="shared" si="22"/>
        <v>-</v>
      </c>
      <c r="P137" s="23" t="str">
        <f t="shared" si="23"/>
        <v>-</v>
      </c>
      <c r="Q137" s="17" t="s">
        <v>638</v>
      </c>
    </row>
    <row r="138" spans="1:33" s="42" customFormat="1" ht="60.75" customHeight="1" collapsed="1">
      <c r="A138" s="29">
        <v>6</v>
      </c>
      <c r="B138" s="104" t="s">
        <v>139</v>
      </c>
      <c r="C138" s="220">
        <f>SUM(D138:G138)</f>
        <v>234303.3</v>
      </c>
      <c r="D138" s="220">
        <f>D139+D151+D161+D178+D180</f>
        <v>152499.1</v>
      </c>
      <c r="E138" s="220">
        <f>E139+E151+E161+E178+E180</f>
        <v>67751.199999999997</v>
      </c>
      <c r="F138" s="180">
        <f>F139+F151+F161+F178+F180</f>
        <v>0</v>
      </c>
      <c r="G138" s="180">
        <f>G139+G151+G161+G178+G180</f>
        <v>14053</v>
      </c>
      <c r="H138" s="180">
        <f>SUM(I138:L138)</f>
        <v>200280.09999999995</v>
      </c>
      <c r="I138" s="180">
        <f>I139+I151+I161+I178+I180</f>
        <v>137003.99999999997</v>
      </c>
      <c r="J138" s="180">
        <f>J139+J151+J161+J178+J180</f>
        <v>49998.7</v>
      </c>
      <c r="K138" s="180">
        <f>K139+K151+K161+K178+K180</f>
        <v>0</v>
      </c>
      <c r="L138" s="180">
        <f>L139+L151+L161+L178+L180</f>
        <v>13277.4</v>
      </c>
      <c r="M138" s="7">
        <f>IFERROR(H138/C138*100,"-")</f>
        <v>85.478992400021653</v>
      </c>
      <c r="N138" s="7">
        <f t="shared" si="21"/>
        <v>89.839218723258014</v>
      </c>
      <c r="O138" s="7">
        <f t="shared" si="22"/>
        <v>73.797512073586887</v>
      </c>
      <c r="P138" s="7" t="str">
        <f t="shared" si="23"/>
        <v>-</v>
      </c>
      <c r="Q138" s="41"/>
    </row>
    <row r="139" spans="1:33" s="18" customFormat="1" ht="45" hidden="1" outlineLevel="1" collapsed="1">
      <c r="A139" s="120"/>
      <c r="B139" s="120" t="s">
        <v>104</v>
      </c>
      <c r="C139" s="23">
        <f>SUM(D139:G139)</f>
        <v>128079.6</v>
      </c>
      <c r="D139" s="23">
        <f>SUM(D140:D150)-D147-D148</f>
        <v>113186.6</v>
      </c>
      <c r="E139" s="23">
        <f>SUM(E140:E150)-E147-E148</f>
        <v>840</v>
      </c>
      <c r="F139" s="23">
        <f>SUM(F140:F150)-F147-F148</f>
        <v>0</v>
      </c>
      <c r="G139" s="23">
        <f>SUM(G140:G150)-G147-G148</f>
        <v>14053</v>
      </c>
      <c r="H139" s="23">
        <f>SUM(I139:L139)</f>
        <v>120659.99999999999</v>
      </c>
      <c r="I139" s="23">
        <f>SUM(I140:I150)-I147-I148</f>
        <v>106753.2</v>
      </c>
      <c r="J139" s="23">
        <f>SUM(J140:J150)-J147-J148</f>
        <v>629.4</v>
      </c>
      <c r="K139" s="23">
        <f>SUM(K140:K150)-K147-K148</f>
        <v>0</v>
      </c>
      <c r="L139" s="23">
        <f>SUM(L140:L150)-L147-L148</f>
        <v>13277.4</v>
      </c>
      <c r="M139" s="176">
        <f t="shared" si="20"/>
        <v>94.207039997001857</v>
      </c>
      <c r="N139" s="176">
        <f t="shared" si="21"/>
        <v>94.316111624520914</v>
      </c>
      <c r="O139" s="176">
        <f t="shared" si="22"/>
        <v>74.928571428571416</v>
      </c>
      <c r="P139" s="176" t="str">
        <f t="shared" si="23"/>
        <v>-</v>
      </c>
      <c r="Q139" s="17" t="s">
        <v>440</v>
      </c>
      <c r="R139" s="134"/>
      <c r="S139" s="134"/>
      <c r="T139" s="134"/>
      <c r="U139" s="134"/>
      <c r="V139" s="134"/>
      <c r="W139" s="134"/>
      <c r="X139" s="134"/>
      <c r="Y139" s="134"/>
      <c r="Z139" s="134"/>
      <c r="AA139" s="134"/>
      <c r="AB139" s="134"/>
      <c r="AC139" s="134"/>
      <c r="AD139" s="134"/>
      <c r="AE139" s="134"/>
      <c r="AF139" s="134"/>
      <c r="AG139" s="134"/>
    </row>
    <row r="140" spans="1:33" s="18" customFormat="1" ht="38.25" hidden="1" outlineLevel="2">
      <c r="A140" s="48"/>
      <c r="B140" s="24" t="s">
        <v>105</v>
      </c>
      <c r="C140" s="94">
        <f>SUM(D140:G140)</f>
        <v>8000</v>
      </c>
      <c r="D140" s="94">
        <v>8000</v>
      </c>
      <c r="E140" s="16"/>
      <c r="F140" s="16"/>
      <c r="G140" s="94"/>
      <c r="H140" s="16">
        <f t="shared" ref="H140:H150" si="27">SUM(I140:L140)</f>
        <v>5981.6</v>
      </c>
      <c r="I140" s="16">
        <v>5981.6</v>
      </c>
      <c r="J140" s="16"/>
      <c r="K140" s="16"/>
      <c r="L140" s="16"/>
      <c r="M140" s="176">
        <f t="shared" si="20"/>
        <v>74.77000000000001</v>
      </c>
      <c r="N140" s="176">
        <f t="shared" si="21"/>
        <v>74.77000000000001</v>
      </c>
      <c r="O140" s="176" t="str">
        <f t="shared" si="22"/>
        <v>-</v>
      </c>
      <c r="P140" s="176" t="str">
        <f t="shared" si="23"/>
        <v>-</v>
      </c>
      <c r="Q140" s="17" t="s">
        <v>505</v>
      </c>
    </row>
    <row r="141" spans="1:33" s="18" customFormat="1" hidden="1" outlineLevel="2">
      <c r="A141" s="48"/>
      <c r="B141" s="24" t="s">
        <v>106</v>
      </c>
      <c r="C141" s="94">
        <f t="shared" ref="C141:C150" si="28">SUM(D141:G141)</f>
        <v>200</v>
      </c>
      <c r="D141" s="94">
        <v>200</v>
      </c>
      <c r="E141" s="16"/>
      <c r="F141" s="16"/>
      <c r="G141" s="94"/>
      <c r="H141" s="16">
        <f t="shared" si="27"/>
        <v>198</v>
      </c>
      <c r="I141" s="16">
        <v>198</v>
      </c>
      <c r="J141" s="16"/>
      <c r="K141" s="16"/>
      <c r="L141" s="16"/>
      <c r="M141" s="176">
        <f t="shared" si="20"/>
        <v>99</v>
      </c>
      <c r="N141" s="176">
        <f t="shared" si="21"/>
        <v>99</v>
      </c>
      <c r="O141" s="176" t="str">
        <f t="shared" si="22"/>
        <v>-</v>
      </c>
      <c r="P141" s="176" t="str">
        <f t="shared" si="23"/>
        <v>-</v>
      </c>
      <c r="Q141" s="173"/>
    </row>
    <row r="142" spans="1:33" s="18" customFormat="1" ht="55.5" hidden="1" customHeight="1" outlineLevel="2">
      <c r="A142" s="48"/>
      <c r="B142" s="24" t="s">
        <v>107</v>
      </c>
      <c r="C142" s="94">
        <f t="shared" si="28"/>
        <v>60898.7</v>
      </c>
      <c r="D142" s="94">
        <v>56406.7</v>
      </c>
      <c r="E142" s="94">
        <v>840</v>
      </c>
      <c r="F142" s="16"/>
      <c r="G142" s="94">
        <v>3652</v>
      </c>
      <c r="H142" s="16">
        <f t="shared" si="27"/>
        <v>59292.3</v>
      </c>
      <c r="I142" s="16">
        <v>54095.4</v>
      </c>
      <c r="J142" s="16">
        <v>629.4</v>
      </c>
      <c r="K142" s="16"/>
      <c r="L142" s="16">
        <v>4567.5</v>
      </c>
      <c r="M142" s="176">
        <f t="shared" si="20"/>
        <v>97.362176860918225</v>
      </c>
      <c r="N142" s="176">
        <f t="shared" si="21"/>
        <v>95.902437121831269</v>
      </c>
      <c r="O142" s="176">
        <f t="shared" si="22"/>
        <v>74.928571428571416</v>
      </c>
      <c r="P142" s="176" t="str">
        <f t="shared" si="23"/>
        <v>-</v>
      </c>
      <c r="Q142" s="173" t="s">
        <v>632</v>
      </c>
    </row>
    <row r="143" spans="1:33" s="18" customFormat="1" ht="55.5" hidden="1" customHeight="1" outlineLevel="2">
      <c r="A143" s="48"/>
      <c r="B143" s="24" t="s">
        <v>140</v>
      </c>
      <c r="C143" s="94">
        <f t="shared" si="28"/>
        <v>23222.799999999999</v>
      </c>
      <c r="D143" s="94">
        <v>12901.8</v>
      </c>
      <c r="E143" s="16"/>
      <c r="F143" s="16"/>
      <c r="G143" s="94">
        <v>10321</v>
      </c>
      <c r="H143" s="16">
        <f>SUM(I143:L143)</f>
        <v>21037.599999999999</v>
      </c>
      <c r="I143" s="16">
        <v>12568.8</v>
      </c>
      <c r="K143" s="16"/>
      <c r="L143" s="16">
        <v>8468.7999999999993</v>
      </c>
      <c r="M143" s="176">
        <f t="shared" si="20"/>
        <v>90.590281964276485</v>
      </c>
      <c r="N143" s="176">
        <f>IFERROR(I143/D143*100,"-")</f>
        <v>97.418964795609924</v>
      </c>
      <c r="O143" s="176" t="str">
        <f>IFERROR(#REF!/E143*100,"-")</f>
        <v>-</v>
      </c>
      <c r="P143" s="176" t="str">
        <f t="shared" si="23"/>
        <v>-</v>
      </c>
      <c r="Q143" s="17" t="s">
        <v>441</v>
      </c>
    </row>
    <row r="144" spans="1:33" s="18" customFormat="1" ht="55.5" hidden="1" customHeight="1" outlineLevel="2">
      <c r="A144" s="48"/>
      <c r="B144" s="24" t="s">
        <v>141</v>
      </c>
      <c r="C144" s="94">
        <f t="shared" si="28"/>
        <v>9116.6</v>
      </c>
      <c r="D144" s="94">
        <v>9036.6</v>
      </c>
      <c r="E144" s="16"/>
      <c r="F144" s="16"/>
      <c r="G144" s="94">
        <v>80</v>
      </c>
      <c r="H144" s="16">
        <f t="shared" si="27"/>
        <v>9222.6</v>
      </c>
      <c r="I144" s="16">
        <v>8981.5</v>
      </c>
      <c r="J144" s="16"/>
      <c r="K144" s="16"/>
      <c r="L144" s="16">
        <v>241.1</v>
      </c>
      <c r="M144" s="176">
        <f t="shared" si="20"/>
        <v>101.16271416975626</v>
      </c>
      <c r="N144" s="176">
        <f t="shared" si="21"/>
        <v>99.390257397693816</v>
      </c>
      <c r="O144" s="176" t="str">
        <f t="shared" si="22"/>
        <v>-</v>
      </c>
      <c r="P144" s="176" t="str">
        <f t="shared" si="23"/>
        <v>-</v>
      </c>
      <c r="Q144" s="17" t="s">
        <v>441</v>
      </c>
    </row>
    <row r="145" spans="1:17" s="18" customFormat="1" ht="76.5" hidden="1" customHeight="1" outlineLevel="2">
      <c r="A145" s="48"/>
      <c r="B145" s="24" t="s">
        <v>142</v>
      </c>
      <c r="C145" s="94">
        <f t="shared" si="28"/>
        <v>13321.5</v>
      </c>
      <c r="D145" s="94">
        <v>13321.5</v>
      </c>
      <c r="E145" s="16"/>
      <c r="F145" s="16"/>
      <c r="G145" s="94"/>
      <c r="H145" s="16">
        <f t="shared" si="27"/>
        <v>13178.2</v>
      </c>
      <c r="I145" s="16">
        <v>13178.2</v>
      </c>
      <c r="J145" s="16"/>
      <c r="K145" s="16"/>
      <c r="L145" s="16"/>
      <c r="M145" s="176">
        <f t="shared" si="20"/>
        <v>98.924295312089484</v>
      </c>
      <c r="N145" s="176">
        <f t="shared" si="21"/>
        <v>98.924295312089484</v>
      </c>
      <c r="O145" s="176" t="str">
        <f t="shared" si="22"/>
        <v>-</v>
      </c>
      <c r="P145" s="176" t="str">
        <f t="shared" si="23"/>
        <v>-</v>
      </c>
      <c r="Q145" s="17" t="s">
        <v>441</v>
      </c>
    </row>
    <row r="146" spans="1:17" s="18" customFormat="1" ht="25.5" hidden="1" outlineLevel="2">
      <c r="A146" s="48"/>
      <c r="B146" s="24" t="s">
        <v>108</v>
      </c>
      <c r="C146" s="94">
        <f t="shared" si="28"/>
        <v>2400</v>
      </c>
      <c r="D146" s="94">
        <f>D147+D148</f>
        <v>2400</v>
      </c>
      <c r="E146" s="94">
        <f>E147+E148</f>
        <v>0</v>
      </c>
      <c r="F146" s="94">
        <f>F147+F148</f>
        <v>0</v>
      </c>
      <c r="G146" s="94">
        <f>G147+G148</f>
        <v>0</v>
      </c>
      <c r="H146" s="16">
        <f t="shared" si="27"/>
        <v>2239.4</v>
      </c>
      <c r="I146" s="94">
        <f>I147+I148</f>
        <v>2239.4</v>
      </c>
      <c r="J146" s="94">
        <f>J147+J148</f>
        <v>0</v>
      </c>
      <c r="K146" s="94">
        <f>K147+K148</f>
        <v>0</v>
      </c>
      <c r="L146" s="94">
        <f>L147+L148</f>
        <v>0</v>
      </c>
      <c r="M146" s="176">
        <f t="shared" si="20"/>
        <v>93.308333333333337</v>
      </c>
      <c r="N146" s="176">
        <f t="shared" si="21"/>
        <v>93.308333333333337</v>
      </c>
      <c r="O146" s="176" t="str">
        <f t="shared" si="22"/>
        <v>-</v>
      </c>
      <c r="P146" s="176" t="str">
        <f t="shared" si="23"/>
        <v>-</v>
      </c>
      <c r="Q146" s="173"/>
    </row>
    <row r="147" spans="1:17" s="18" customFormat="1" hidden="1" outlineLevel="3">
      <c r="A147" s="48"/>
      <c r="B147" s="133" t="s">
        <v>109</v>
      </c>
      <c r="C147" s="94">
        <f t="shared" si="28"/>
        <v>2000</v>
      </c>
      <c r="D147" s="94">
        <v>2000</v>
      </c>
      <c r="E147" s="16"/>
      <c r="F147" s="16"/>
      <c r="G147" s="94"/>
      <c r="H147" s="16">
        <f t="shared" si="27"/>
        <v>1939.4</v>
      </c>
      <c r="I147" s="16">
        <v>1939.4</v>
      </c>
      <c r="J147" s="16"/>
      <c r="K147" s="16"/>
      <c r="L147" s="16"/>
      <c r="M147" s="176">
        <f t="shared" si="20"/>
        <v>96.97</v>
      </c>
      <c r="N147" s="176">
        <f t="shared" si="21"/>
        <v>96.97</v>
      </c>
      <c r="O147" s="176" t="str">
        <f t="shared" si="22"/>
        <v>-</v>
      </c>
      <c r="P147" s="176" t="str">
        <f t="shared" si="23"/>
        <v>-</v>
      </c>
      <c r="Q147" s="17"/>
    </row>
    <row r="148" spans="1:17" s="18" customFormat="1" hidden="1" outlineLevel="3">
      <c r="A148" s="48"/>
      <c r="B148" s="133" t="s">
        <v>110</v>
      </c>
      <c r="C148" s="94">
        <f t="shared" si="28"/>
        <v>400</v>
      </c>
      <c r="D148" s="94">
        <v>400</v>
      </c>
      <c r="E148" s="16"/>
      <c r="F148" s="16"/>
      <c r="G148" s="94"/>
      <c r="H148" s="16">
        <f t="shared" si="27"/>
        <v>300</v>
      </c>
      <c r="I148" s="16">
        <v>300</v>
      </c>
      <c r="J148" s="16"/>
      <c r="K148" s="16"/>
      <c r="L148" s="16"/>
      <c r="M148" s="176">
        <f t="shared" si="20"/>
        <v>75</v>
      </c>
      <c r="N148" s="176">
        <f t="shared" si="21"/>
        <v>75</v>
      </c>
      <c r="O148" s="176" t="str">
        <f t="shared" si="22"/>
        <v>-</v>
      </c>
      <c r="P148" s="176" t="str">
        <f t="shared" si="23"/>
        <v>-</v>
      </c>
      <c r="Q148" s="17"/>
    </row>
    <row r="149" spans="1:17" s="18" customFormat="1" ht="38.25" hidden="1" outlineLevel="2">
      <c r="A149" s="48"/>
      <c r="B149" s="24" t="s">
        <v>143</v>
      </c>
      <c r="C149" s="94">
        <f t="shared" si="28"/>
        <v>1000</v>
      </c>
      <c r="D149" s="94">
        <v>1000</v>
      </c>
      <c r="E149" s="16"/>
      <c r="F149" s="16"/>
      <c r="G149" s="94"/>
      <c r="H149" s="16">
        <f t="shared" si="27"/>
        <v>1000</v>
      </c>
      <c r="I149" s="16">
        <v>1000</v>
      </c>
      <c r="J149" s="16"/>
      <c r="K149" s="16"/>
      <c r="L149" s="16"/>
      <c r="M149" s="176">
        <f t="shared" si="20"/>
        <v>100</v>
      </c>
      <c r="N149" s="176">
        <f t="shared" si="21"/>
        <v>100</v>
      </c>
      <c r="O149" s="176" t="str">
        <f t="shared" si="22"/>
        <v>-</v>
      </c>
      <c r="P149" s="176" t="str">
        <f t="shared" si="23"/>
        <v>-</v>
      </c>
      <c r="Q149" s="17"/>
    </row>
    <row r="150" spans="1:17" s="18" customFormat="1" ht="75" hidden="1" outlineLevel="2">
      <c r="A150" s="48"/>
      <c r="B150" s="24" t="s">
        <v>144</v>
      </c>
      <c r="C150" s="94">
        <f t="shared" si="28"/>
        <v>9920</v>
      </c>
      <c r="D150" s="221">
        <v>9920</v>
      </c>
      <c r="E150" s="16"/>
      <c r="F150" s="16"/>
      <c r="G150" s="94"/>
      <c r="H150" s="16">
        <f t="shared" si="27"/>
        <v>8510.2999999999993</v>
      </c>
      <c r="I150" s="16">
        <v>8510.2999999999993</v>
      </c>
      <c r="J150" s="16"/>
      <c r="K150" s="16"/>
      <c r="L150" s="16"/>
      <c r="M150" s="176">
        <f t="shared" si="20"/>
        <v>85.789314516129025</v>
      </c>
      <c r="N150" s="176">
        <f t="shared" si="21"/>
        <v>85.789314516129025</v>
      </c>
      <c r="O150" s="176" t="str">
        <f t="shared" si="22"/>
        <v>-</v>
      </c>
      <c r="P150" s="176" t="str">
        <f t="shared" si="23"/>
        <v>-</v>
      </c>
      <c r="Q150" s="17" t="s">
        <v>429</v>
      </c>
    </row>
    <row r="151" spans="1:17" s="18" customFormat="1" ht="138.75" hidden="1" customHeight="1" outlineLevel="1" collapsed="1">
      <c r="A151" s="120"/>
      <c r="B151" s="120" t="s">
        <v>111</v>
      </c>
      <c r="C151" s="23">
        <f>SUM(D151:G151)</f>
        <v>23560.1</v>
      </c>
      <c r="D151" s="23">
        <f>SUM(D152:D160)</f>
        <v>15757.9</v>
      </c>
      <c r="E151" s="23">
        <f>SUM(E152:E160)</f>
        <v>7802.2</v>
      </c>
      <c r="F151" s="23">
        <f>SUM(F152:F160)</f>
        <v>0</v>
      </c>
      <c r="G151" s="23">
        <f>SUM(G152:G160)</f>
        <v>0</v>
      </c>
      <c r="H151" s="23">
        <f>SUM(I151:L151)</f>
        <v>19184.7</v>
      </c>
      <c r="I151" s="23">
        <f>SUM(I152:I160)</f>
        <v>13437.4</v>
      </c>
      <c r="J151" s="23">
        <f>SUM(J152:J160)</f>
        <v>5747.3</v>
      </c>
      <c r="K151" s="23">
        <f>SUM(K152:K160)</f>
        <v>0</v>
      </c>
      <c r="L151" s="23">
        <f>SUM(L152:L160)</f>
        <v>0</v>
      </c>
      <c r="M151" s="176">
        <f t="shared" si="20"/>
        <v>81.428771524738863</v>
      </c>
      <c r="N151" s="176">
        <f t="shared" si="21"/>
        <v>85.274053014678358</v>
      </c>
      <c r="O151" s="176">
        <f t="shared" si="22"/>
        <v>73.662556714772762</v>
      </c>
      <c r="P151" s="176" t="str">
        <f t="shared" si="23"/>
        <v>-</v>
      </c>
      <c r="Q151" s="49" t="s">
        <v>469</v>
      </c>
    </row>
    <row r="152" spans="1:17" s="18" customFormat="1" ht="55.5" hidden="1" customHeight="1" outlineLevel="2">
      <c r="A152" s="135"/>
      <c r="B152" s="24" t="s">
        <v>112</v>
      </c>
      <c r="C152" s="94">
        <f>SUM(D152:G152)</f>
        <v>763.4</v>
      </c>
      <c r="D152" s="94">
        <v>763.4</v>
      </c>
      <c r="E152" s="16"/>
      <c r="F152" s="16"/>
      <c r="G152" s="94"/>
      <c r="H152" s="16">
        <f>SUM(I152:L152)</f>
        <v>415.9</v>
      </c>
      <c r="I152" s="16">
        <v>415.9</v>
      </c>
      <c r="J152" s="16"/>
      <c r="K152" s="16"/>
      <c r="L152" s="16"/>
      <c r="M152" s="176">
        <f t="shared" si="20"/>
        <v>54.479958082263558</v>
      </c>
      <c r="N152" s="176">
        <f t="shared" si="21"/>
        <v>54.479958082263558</v>
      </c>
      <c r="O152" s="176" t="str">
        <f t="shared" si="22"/>
        <v>-</v>
      </c>
      <c r="P152" s="176" t="str">
        <f t="shared" si="23"/>
        <v>-</v>
      </c>
      <c r="Q152" s="17" t="s">
        <v>506</v>
      </c>
    </row>
    <row r="153" spans="1:17" s="18" customFormat="1" ht="49.5" hidden="1" customHeight="1" outlineLevel="2">
      <c r="A153" s="135"/>
      <c r="B153" s="24" t="s">
        <v>113</v>
      </c>
      <c r="C153" s="94">
        <f t="shared" ref="C153:C179" si="29">SUM(D153:G153)</f>
        <v>8588.9</v>
      </c>
      <c r="D153" s="94">
        <v>8588.9</v>
      </c>
      <c r="E153" s="16"/>
      <c r="F153" s="16"/>
      <c r="G153" s="94"/>
      <c r="H153" s="16">
        <f t="shared" ref="H153:H182" si="30">SUM(I153:L153)</f>
        <v>7312</v>
      </c>
      <c r="I153" s="16">
        <v>7312</v>
      </c>
      <c r="J153" s="16"/>
      <c r="K153" s="16"/>
      <c r="L153" s="16"/>
      <c r="M153" s="176">
        <f t="shared" ref="M153:M186" si="31">IFERROR(H153/C153*100,"-")</f>
        <v>85.133136955838353</v>
      </c>
      <c r="N153" s="176">
        <f t="shared" ref="N153:N186" si="32">IFERROR(I153/D153*100,"-")</f>
        <v>85.133136955838353</v>
      </c>
      <c r="O153" s="176" t="str">
        <f t="shared" ref="O153:O186" si="33">IFERROR(J153/E153*100,"-")</f>
        <v>-</v>
      </c>
      <c r="P153" s="176" t="str">
        <f t="shared" ref="P153:P186" si="34">IFERROR(K153/F153*100,"-")</f>
        <v>-</v>
      </c>
      <c r="Q153" s="17" t="s">
        <v>441</v>
      </c>
    </row>
    <row r="154" spans="1:17" s="18" customFormat="1" hidden="1" outlineLevel="2">
      <c r="A154" s="48"/>
      <c r="B154" s="24" t="s">
        <v>114</v>
      </c>
      <c r="C154" s="94">
        <f t="shared" si="29"/>
        <v>11725.8</v>
      </c>
      <c r="D154" s="94">
        <v>4123.6000000000004</v>
      </c>
      <c r="E154" s="222">
        <v>7602.2</v>
      </c>
      <c r="F154" s="16"/>
      <c r="G154" s="94"/>
      <c r="H154" s="16">
        <f t="shared" si="30"/>
        <v>10526.400000000001</v>
      </c>
      <c r="I154" s="16">
        <v>4979.1000000000004</v>
      </c>
      <c r="J154" s="16">
        <v>5547.3</v>
      </c>
      <c r="K154" s="16"/>
      <c r="L154" s="16"/>
      <c r="M154" s="176">
        <f t="shared" si="31"/>
        <v>89.77127360180117</v>
      </c>
      <c r="N154" s="176">
        <f t="shared" si="32"/>
        <v>120.74643515374915</v>
      </c>
      <c r="O154" s="176">
        <f t="shared" si="33"/>
        <v>72.969666675436059</v>
      </c>
      <c r="P154" s="176" t="str">
        <f t="shared" si="34"/>
        <v>-</v>
      </c>
      <c r="Q154" s="17" t="s">
        <v>633</v>
      </c>
    </row>
    <row r="155" spans="1:17" s="18" customFormat="1" ht="64.5" hidden="1" customHeight="1" outlineLevel="2">
      <c r="A155" s="48"/>
      <c r="B155" s="24" t="s">
        <v>115</v>
      </c>
      <c r="C155" s="94">
        <f t="shared" si="29"/>
        <v>2166.1999999999998</v>
      </c>
      <c r="D155" s="94">
        <v>1966.2</v>
      </c>
      <c r="E155" s="16">
        <v>200</v>
      </c>
      <c r="F155" s="16"/>
      <c r="G155" s="94"/>
      <c r="H155" s="16">
        <f t="shared" si="30"/>
        <v>792.9</v>
      </c>
      <c r="I155" s="16">
        <v>592.9</v>
      </c>
      <c r="J155" s="16">
        <v>200</v>
      </c>
      <c r="K155" s="16"/>
      <c r="L155" s="16"/>
      <c r="M155" s="176">
        <f t="shared" si="31"/>
        <v>36.603268396269968</v>
      </c>
      <c r="N155" s="176">
        <f t="shared" si="32"/>
        <v>30.15461295900722</v>
      </c>
      <c r="O155" s="176">
        <f t="shared" si="33"/>
        <v>100</v>
      </c>
      <c r="P155" s="176" t="str">
        <f t="shared" si="34"/>
        <v>-</v>
      </c>
      <c r="Q155" s="17" t="s">
        <v>634</v>
      </c>
    </row>
    <row r="156" spans="1:17" s="18" customFormat="1" ht="60" hidden="1" outlineLevel="2">
      <c r="A156" s="48"/>
      <c r="B156" s="24" t="s">
        <v>116</v>
      </c>
      <c r="C156" s="94">
        <f t="shared" si="29"/>
        <v>105</v>
      </c>
      <c r="D156" s="222">
        <v>105</v>
      </c>
      <c r="E156" s="16"/>
      <c r="F156" s="16"/>
      <c r="G156" s="94"/>
      <c r="H156" s="16">
        <f t="shared" si="30"/>
        <v>75</v>
      </c>
      <c r="I156" s="16">
        <v>75</v>
      </c>
      <c r="J156" s="16"/>
      <c r="K156" s="16"/>
      <c r="L156" s="16"/>
      <c r="M156" s="176">
        <f t="shared" si="31"/>
        <v>71.428571428571431</v>
      </c>
      <c r="N156" s="176">
        <f t="shared" si="32"/>
        <v>71.428571428571431</v>
      </c>
      <c r="O156" s="176" t="str">
        <f t="shared" si="33"/>
        <v>-</v>
      </c>
      <c r="P156" s="176" t="str">
        <f t="shared" si="34"/>
        <v>-</v>
      </c>
      <c r="Q156" s="17" t="s">
        <v>507</v>
      </c>
    </row>
    <row r="157" spans="1:17" s="18" customFormat="1" ht="38.25" hidden="1" outlineLevel="2">
      <c r="A157" s="48"/>
      <c r="B157" s="24" t="s">
        <v>117</v>
      </c>
      <c r="C157" s="94">
        <f t="shared" si="29"/>
        <v>122.4</v>
      </c>
      <c r="D157" s="222">
        <v>122.4</v>
      </c>
      <c r="E157" s="16"/>
      <c r="F157" s="16"/>
      <c r="G157" s="94"/>
      <c r="H157" s="16">
        <f t="shared" si="30"/>
        <v>22.4</v>
      </c>
      <c r="I157" s="16">
        <v>22.4</v>
      </c>
      <c r="J157" s="16"/>
      <c r="K157" s="16"/>
      <c r="L157" s="16"/>
      <c r="M157" s="176">
        <f t="shared" si="31"/>
        <v>18.300653594771241</v>
      </c>
      <c r="N157" s="176">
        <f t="shared" si="32"/>
        <v>18.300653594771241</v>
      </c>
      <c r="O157" s="176" t="str">
        <f t="shared" si="33"/>
        <v>-</v>
      </c>
      <c r="P157" s="176" t="str">
        <f t="shared" si="34"/>
        <v>-</v>
      </c>
      <c r="Q157" s="17" t="s">
        <v>442</v>
      </c>
    </row>
    <row r="158" spans="1:17" s="18" customFormat="1" ht="45" hidden="1" outlineLevel="2">
      <c r="A158" s="135"/>
      <c r="B158" s="24" t="s">
        <v>118</v>
      </c>
      <c r="C158" s="94">
        <f t="shared" si="29"/>
        <v>23.4</v>
      </c>
      <c r="D158" s="222">
        <v>23.4</v>
      </c>
      <c r="E158" s="16"/>
      <c r="F158" s="16"/>
      <c r="G158" s="94"/>
      <c r="H158" s="16">
        <f t="shared" si="30"/>
        <v>14.1</v>
      </c>
      <c r="I158" s="16">
        <v>14.1</v>
      </c>
      <c r="J158" s="16"/>
      <c r="K158" s="16"/>
      <c r="L158" s="16"/>
      <c r="M158" s="176">
        <f t="shared" si="31"/>
        <v>60.256410256410255</v>
      </c>
      <c r="N158" s="176">
        <f t="shared" si="32"/>
        <v>60.256410256410255</v>
      </c>
      <c r="O158" s="176" t="str">
        <f t="shared" si="33"/>
        <v>-</v>
      </c>
      <c r="P158" s="176" t="str">
        <f t="shared" si="34"/>
        <v>-</v>
      </c>
      <c r="Q158" s="17" t="s">
        <v>443</v>
      </c>
    </row>
    <row r="159" spans="1:17" s="18" customFormat="1" ht="30" hidden="1" outlineLevel="2">
      <c r="A159" s="48"/>
      <c r="B159" s="24" t="s">
        <v>119</v>
      </c>
      <c r="C159" s="94">
        <f t="shared" si="29"/>
        <v>53</v>
      </c>
      <c r="D159" s="222">
        <v>53</v>
      </c>
      <c r="E159" s="16"/>
      <c r="F159" s="16"/>
      <c r="G159" s="94"/>
      <c r="H159" s="16">
        <f t="shared" si="30"/>
        <v>26</v>
      </c>
      <c r="I159" s="16">
        <v>26</v>
      </c>
      <c r="J159" s="16"/>
      <c r="K159" s="16"/>
      <c r="L159" s="16"/>
      <c r="M159" s="176">
        <f t="shared" si="31"/>
        <v>49.056603773584904</v>
      </c>
      <c r="N159" s="176">
        <f t="shared" si="32"/>
        <v>49.056603773584904</v>
      </c>
      <c r="O159" s="176" t="str">
        <f t="shared" si="33"/>
        <v>-</v>
      </c>
      <c r="P159" s="176" t="str">
        <f t="shared" si="34"/>
        <v>-</v>
      </c>
      <c r="Q159" s="17" t="s">
        <v>508</v>
      </c>
    </row>
    <row r="160" spans="1:17" s="18" customFormat="1" ht="42" hidden="1" customHeight="1" outlineLevel="2">
      <c r="A160" s="135"/>
      <c r="B160" s="24" t="s">
        <v>120</v>
      </c>
      <c r="C160" s="94">
        <f t="shared" si="29"/>
        <v>12</v>
      </c>
      <c r="D160" s="222">
        <v>12</v>
      </c>
      <c r="E160" s="16"/>
      <c r="F160" s="16"/>
      <c r="G160" s="94"/>
      <c r="H160" s="16">
        <f t="shared" si="30"/>
        <v>0</v>
      </c>
      <c r="I160" s="16">
        <v>0</v>
      </c>
      <c r="J160" s="16"/>
      <c r="K160" s="16"/>
      <c r="L160" s="16"/>
      <c r="M160" s="176">
        <f t="shared" si="31"/>
        <v>0</v>
      </c>
      <c r="N160" s="176">
        <f t="shared" si="32"/>
        <v>0</v>
      </c>
      <c r="O160" s="176" t="str">
        <f t="shared" si="33"/>
        <v>-</v>
      </c>
      <c r="P160" s="176" t="str">
        <f t="shared" si="34"/>
        <v>-</v>
      </c>
      <c r="Q160" s="17" t="s">
        <v>444</v>
      </c>
    </row>
    <row r="161" spans="1:17" s="18" customFormat="1" ht="60" hidden="1" outlineLevel="1" collapsed="1">
      <c r="A161" s="120"/>
      <c r="B161" s="120" t="s">
        <v>121</v>
      </c>
      <c r="C161" s="23">
        <f>SUM(D161:G161)</f>
        <v>69478.100000000006</v>
      </c>
      <c r="D161" s="23">
        <f>SUM(D162:D177)-D173-D174-D175</f>
        <v>10369.1</v>
      </c>
      <c r="E161" s="23">
        <f>SUM(E162:E177)-E173-E174-E175</f>
        <v>59109</v>
      </c>
      <c r="F161" s="23">
        <f>SUM(F162:F177)-F173-F174-F175</f>
        <v>0</v>
      </c>
      <c r="G161" s="23">
        <f>SUM(G162:G177)-G173-G174-G175</f>
        <v>0</v>
      </c>
      <c r="H161" s="23">
        <f>SUM(I161:L161)</f>
        <v>49298.2</v>
      </c>
      <c r="I161" s="23">
        <f>SUM(I162:I177)-I173-I174-I175</f>
        <v>5676.2</v>
      </c>
      <c r="J161" s="23">
        <f>SUM(J162:J177)-J173-J174-J175</f>
        <v>43622</v>
      </c>
      <c r="K161" s="23">
        <f>SUM(K162:K177)-K173-K174-K175</f>
        <v>0</v>
      </c>
      <c r="L161" s="23">
        <f>SUM(L162:L177)-L173-L174-L175</f>
        <v>0</v>
      </c>
      <c r="M161" s="176">
        <f t="shared" si="31"/>
        <v>70.95502035893324</v>
      </c>
      <c r="N161" s="176">
        <f t="shared" si="32"/>
        <v>54.741491547000223</v>
      </c>
      <c r="O161" s="176">
        <f t="shared" si="33"/>
        <v>73.799252228932986</v>
      </c>
      <c r="P161" s="176" t="str">
        <f t="shared" si="34"/>
        <v>-</v>
      </c>
      <c r="Q161" s="17" t="s">
        <v>461</v>
      </c>
    </row>
    <row r="162" spans="1:17" s="18" customFormat="1" ht="102.75" hidden="1" customHeight="1" outlineLevel="2">
      <c r="A162" s="48"/>
      <c r="B162" s="24" t="s">
        <v>122</v>
      </c>
      <c r="C162" s="94">
        <f t="shared" si="29"/>
        <v>11370.7</v>
      </c>
      <c r="D162" s="94">
        <v>3512.5</v>
      </c>
      <c r="E162" s="94">
        <v>7858.2</v>
      </c>
      <c r="F162" s="16"/>
      <c r="G162" s="94"/>
      <c r="H162" s="16">
        <f t="shared" si="30"/>
        <v>9828.1</v>
      </c>
      <c r="I162" s="16">
        <v>2331.5</v>
      </c>
      <c r="J162" s="223">
        <f>7496.6</f>
        <v>7496.6</v>
      </c>
      <c r="K162" s="16"/>
      <c r="L162" s="16"/>
      <c r="M162" s="176">
        <f t="shared" si="31"/>
        <v>86.433552903515178</v>
      </c>
      <c r="N162" s="176">
        <f t="shared" si="32"/>
        <v>66.37722419928825</v>
      </c>
      <c r="O162" s="176">
        <f t="shared" si="33"/>
        <v>95.398437301163113</v>
      </c>
      <c r="P162" s="176" t="str">
        <f t="shared" si="34"/>
        <v>-</v>
      </c>
      <c r="Q162" s="17" t="s">
        <v>509</v>
      </c>
    </row>
    <row r="163" spans="1:17" s="18" customFormat="1" ht="89.25" hidden="1" outlineLevel="2">
      <c r="A163" s="135"/>
      <c r="B163" s="118" t="s">
        <v>123</v>
      </c>
      <c r="C163" s="94">
        <f t="shared" si="29"/>
        <v>345</v>
      </c>
      <c r="D163" s="94">
        <v>345</v>
      </c>
      <c r="E163" s="16"/>
      <c r="F163" s="16"/>
      <c r="G163" s="94"/>
      <c r="H163" s="16">
        <f t="shared" si="30"/>
        <v>301.2</v>
      </c>
      <c r="I163" s="16">
        <v>301.2</v>
      </c>
      <c r="J163" s="16"/>
      <c r="K163" s="16"/>
      <c r="L163" s="16"/>
      <c r="M163" s="176">
        <f t="shared" si="31"/>
        <v>87.304347826086953</v>
      </c>
      <c r="N163" s="176">
        <f t="shared" si="32"/>
        <v>87.304347826086953</v>
      </c>
      <c r="O163" s="176" t="str">
        <f t="shared" si="33"/>
        <v>-</v>
      </c>
      <c r="P163" s="176" t="str">
        <f t="shared" si="34"/>
        <v>-</v>
      </c>
      <c r="Q163" s="17" t="s">
        <v>510</v>
      </c>
    </row>
    <row r="164" spans="1:17" s="18" customFormat="1" ht="67.5" hidden="1" customHeight="1" outlineLevel="2">
      <c r="A164" s="135"/>
      <c r="B164" s="24" t="s">
        <v>124</v>
      </c>
      <c r="C164" s="94">
        <f t="shared" si="29"/>
        <v>80</v>
      </c>
      <c r="D164" s="94">
        <v>80</v>
      </c>
      <c r="E164" s="16"/>
      <c r="F164" s="16"/>
      <c r="G164" s="94"/>
      <c r="H164" s="16">
        <f t="shared" si="30"/>
        <v>75.900000000000006</v>
      </c>
      <c r="I164" s="16">
        <v>75.900000000000006</v>
      </c>
      <c r="J164" s="16"/>
      <c r="K164" s="16"/>
      <c r="L164" s="16"/>
      <c r="M164" s="176">
        <f t="shared" si="31"/>
        <v>94.875000000000014</v>
      </c>
      <c r="N164" s="176">
        <f t="shared" si="32"/>
        <v>94.875000000000014</v>
      </c>
      <c r="O164" s="176" t="str">
        <f t="shared" si="33"/>
        <v>-</v>
      </c>
      <c r="P164" s="176" t="str">
        <f t="shared" si="34"/>
        <v>-</v>
      </c>
      <c r="Q164" s="173"/>
    </row>
    <row r="165" spans="1:17" s="18" customFormat="1" ht="66" hidden="1" customHeight="1" outlineLevel="2">
      <c r="A165" s="135"/>
      <c r="B165" s="118" t="s">
        <v>125</v>
      </c>
      <c r="C165" s="94">
        <f t="shared" si="29"/>
        <v>60</v>
      </c>
      <c r="D165" s="94">
        <v>60</v>
      </c>
      <c r="E165" s="16"/>
      <c r="F165" s="16"/>
      <c r="G165" s="94"/>
      <c r="H165" s="16">
        <f t="shared" si="30"/>
        <v>52.9</v>
      </c>
      <c r="I165" s="16">
        <v>52.9</v>
      </c>
      <c r="J165" s="16"/>
      <c r="K165" s="16"/>
      <c r="L165" s="16"/>
      <c r="M165" s="176">
        <f t="shared" si="31"/>
        <v>88.166666666666657</v>
      </c>
      <c r="N165" s="176">
        <f t="shared" si="32"/>
        <v>88.166666666666657</v>
      </c>
      <c r="O165" s="176" t="str">
        <f t="shared" si="33"/>
        <v>-</v>
      </c>
      <c r="P165" s="176" t="str">
        <f t="shared" si="34"/>
        <v>-</v>
      </c>
      <c r="Q165" s="173"/>
    </row>
    <row r="166" spans="1:17" s="18" customFormat="1" ht="64.5" hidden="1" customHeight="1" outlineLevel="2">
      <c r="A166" s="48"/>
      <c r="B166" s="24" t="s">
        <v>126</v>
      </c>
      <c r="C166" s="94">
        <f t="shared" si="29"/>
        <v>409</v>
      </c>
      <c r="D166" s="94">
        <v>283.60000000000002</v>
      </c>
      <c r="E166" s="94">
        <v>125.4</v>
      </c>
      <c r="F166" s="16"/>
      <c r="G166" s="94"/>
      <c r="H166" s="16">
        <f t="shared" si="30"/>
        <v>409</v>
      </c>
      <c r="I166" s="16">
        <v>283.60000000000002</v>
      </c>
      <c r="J166" s="16">
        <v>125.4</v>
      </c>
      <c r="K166" s="16"/>
      <c r="L166" s="16"/>
      <c r="M166" s="176">
        <f t="shared" si="31"/>
        <v>100</v>
      </c>
      <c r="N166" s="176">
        <f t="shared" si="32"/>
        <v>100</v>
      </c>
      <c r="O166" s="176">
        <f t="shared" si="33"/>
        <v>100</v>
      </c>
      <c r="P166" s="176" t="str">
        <f t="shared" si="34"/>
        <v>-</v>
      </c>
      <c r="Q166" s="173"/>
    </row>
    <row r="167" spans="1:17" s="18" customFormat="1" hidden="1" outlineLevel="2">
      <c r="A167" s="48"/>
      <c r="B167" s="24"/>
      <c r="C167" s="185" t="s">
        <v>127</v>
      </c>
      <c r="D167" s="185" t="s">
        <v>127</v>
      </c>
      <c r="E167" s="16"/>
      <c r="F167" s="16"/>
      <c r="G167" s="94"/>
      <c r="H167" s="185" t="s">
        <v>127</v>
      </c>
      <c r="I167" s="185" t="s">
        <v>127</v>
      </c>
      <c r="J167" s="16"/>
      <c r="K167" s="16"/>
      <c r="L167" s="16"/>
      <c r="M167" s="176" t="str">
        <f t="shared" si="31"/>
        <v>-</v>
      </c>
      <c r="N167" s="176" t="str">
        <f t="shared" si="32"/>
        <v>-</v>
      </c>
      <c r="O167" s="176" t="str">
        <f t="shared" si="33"/>
        <v>-</v>
      </c>
      <c r="P167" s="176" t="str">
        <f t="shared" si="34"/>
        <v>-</v>
      </c>
      <c r="Q167" s="17"/>
    </row>
    <row r="168" spans="1:17" s="18" customFormat="1" ht="60" hidden="1" customHeight="1" outlineLevel="2">
      <c r="A168" s="48"/>
      <c r="B168" s="24" t="s">
        <v>128</v>
      </c>
      <c r="C168" s="94">
        <f t="shared" si="29"/>
        <v>437.4</v>
      </c>
      <c r="D168" s="94">
        <v>312</v>
      </c>
      <c r="E168" s="94">
        <v>125.4</v>
      </c>
      <c r="F168" s="16"/>
      <c r="G168" s="94"/>
      <c r="H168" s="16">
        <f t="shared" si="30"/>
        <v>437.4</v>
      </c>
      <c r="I168" s="94">
        <v>312</v>
      </c>
      <c r="J168" s="94">
        <v>125.4</v>
      </c>
      <c r="K168" s="16"/>
      <c r="L168" s="16"/>
      <c r="M168" s="176">
        <f t="shared" si="31"/>
        <v>100</v>
      </c>
      <c r="N168" s="176">
        <f t="shared" si="32"/>
        <v>100</v>
      </c>
      <c r="O168" s="176">
        <f t="shared" si="33"/>
        <v>100</v>
      </c>
      <c r="P168" s="176" t="str">
        <f t="shared" si="34"/>
        <v>-</v>
      </c>
      <c r="Q168" s="17"/>
    </row>
    <row r="169" spans="1:17" s="18" customFormat="1" hidden="1" outlineLevel="2">
      <c r="A169" s="48"/>
      <c r="B169" s="24"/>
      <c r="C169" s="185" t="s">
        <v>127</v>
      </c>
      <c r="D169" s="185" t="s">
        <v>127</v>
      </c>
      <c r="E169" s="16"/>
      <c r="F169" s="16"/>
      <c r="G169" s="94"/>
      <c r="H169" s="151" t="s">
        <v>127</v>
      </c>
      <c r="I169" s="151" t="s">
        <v>127</v>
      </c>
      <c r="J169" s="16"/>
      <c r="K169" s="16"/>
      <c r="L169" s="16"/>
      <c r="M169" s="176" t="str">
        <f t="shared" si="31"/>
        <v>-</v>
      </c>
      <c r="N169" s="176" t="str">
        <f t="shared" si="32"/>
        <v>-</v>
      </c>
      <c r="O169" s="176" t="str">
        <f t="shared" si="33"/>
        <v>-</v>
      </c>
      <c r="P169" s="176" t="str">
        <f t="shared" si="34"/>
        <v>-</v>
      </c>
      <c r="Q169" s="17"/>
    </row>
    <row r="170" spans="1:17" s="18" customFormat="1" ht="38.25" hidden="1" outlineLevel="2">
      <c r="A170" s="48"/>
      <c r="B170" s="24" t="s">
        <v>129</v>
      </c>
      <c r="C170" s="94">
        <f t="shared" si="29"/>
        <v>70</v>
      </c>
      <c r="D170" s="94">
        <v>70</v>
      </c>
      <c r="E170" s="16"/>
      <c r="F170" s="16"/>
      <c r="G170" s="94"/>
      <c r="H170" s="16">
        <f t="shared" si="30"/>
        <v>70</v>
      </c>
      <c r="I170" s="16">
        <v>70</v>
      </c>
      <c r="J170" s="16"/>
      <c r="K170" s="16"/>
      <c r="L170" s="16"/>
      <c r="M170" s="176">
        <f t="shared" si="31"/>
        <v>100</v>
      </c>
      <c r="N170" s="176">
        <f t="shared" si="32"/>
        <v>100</v>
      </c>
      <c r="O170" s="176" t="str">
        <f t="shared" si="33"/>
        <v>-</v>
      </c>
      <c r="P170" s="176" t="str">
        <f t="shared" si="34"/>
        <v>-</v>
      </c>
      <c r="Q170" s="17"/>
    </row>
    <row r="171" spans="1:17" s="18" customFormat="1" ht="51" hidden="1" outlineLevel="2">
      <c r="A171" s="135"/>
      <c r="B171" s="118" t="s">
        <v>130</v>
      </c>
      <c r="C171" s="94">
        <f t="shared" si="29"/>
        <v>100</v>
      </c>
      <c r="D171" s="94">
        <v>100</v>
      </c>
      <c r="E171" s="16"/>
      <c r="F171" s="16"/>
      <c r="G171" s="94"/>
      <c r="H171" s="16">
        <f t="shared" si="30"/>
        <v>100</v>
      </c>
      <c r="I171" s="16">
        <v>100</v>
      </c>
      <c r="J171" s="16"/>
      <c r="K171" s="16"/>
      <c r="L171" s="16"/>
      <c r="M171" s="176">
        <f t="shared" si="31"/>
        <v>100</v>
      </c>
      <c r="N171" s="176">
        <f t="shared" si="32"/>
        <v>100</v>
      </c>
      <c r="O171" s="176" t="str">
        <f t="shared" si="33"/>
        <v>-</v>
      </c>
      <c r="P171" s="176" t="str">
        <f t="shared" si="34"/>
        <v>-</v>
      </c>
      <c r="Q171" s="17"/>
    </row>
    <row r="172" spans="1:17" s="18" customFormat="1" ht="38.25" hidden="1" outlineLevel="2" collapsed="1">
      <c r="A172" s="48"/>
      <c r="B172" s="118" t="s">
        <v>145</v>
      </c>
      <c r="C172" s="94">
        <f t="shared" si="29"/>
        <v>210</v>
      </c>
      <c r="D172" s="94">
        <f>SUM(D173:D175)</f>
        <v>210</v>
      </c>
      <c r="E172" s="94">
        <f>SUM(E173:E175)</f>
        <v>0</v>
      </c>
      <c r="F172" s="94">
        <f>SUM(F173:F175)</f>
        <v>0</v>
      </c>
      <c r="G172" s="94">
        <f>SUM(G173:G175)</f>
        <v>0</v>
      </c>
      <c r="H172" s="16">
        <f t="shared" si="30"/>
        <v>210</v>
      </c>
      <c r="I172" s="94">
        <f>SUM(I173:I175)</f>
        <v>210</v>
      </c>
      <c r="J172" s="94">
        <f>SUM(J173:J175)</f>
        <v>0</v>
      </c>
      <c r="K172" s="94">
        <f>SUM(K173:K175)</f>
        <v>0</v>
      </c>
      <c r="L172" s="94">
        <f>SUM(L173:L175)</f>
        <v>0</v>
      </c>
      <c r="M172" s="176">
        <f t="shared" si="31"/>
        <v>100</v>
      </c>
      <c r="N172" s="176">
        <f t="shared" si="32"/>
        <v>100</v>
      </c>
      <c r="O172" s="176" t="str">
        <f t="shared" si="33"/>
        <v>-</v>
      </c>
      <c r="P172" s="176" t="str">
        <f t="shared" si="34"/>
        <v>-</v>
      </c>
      <c r="Q172" s="17"/>
    </row>
    <row r="173" spans="1:17" s="18" customFormat="1" hidden="1" outlineLevel="3">
      <c r="A173" s="48"/>
      <c r="B173" s="133" t="s">
        <v>131</v>
      </c>
      <c r="C173" s="94">
        <f t="shared" si="29"/>
        <v>110</v>
      </c>
      <c r="D173" s="94">
        <v>110</v>
      </c>
      <c r="E173" s="16"/>
      <c r="F173" s="16"/>
      <c r="G173" s="94"/>
      <c r="H173" s="16">
        <f t="shared" si="30"/>
        <v>110</v>
      </c>
      <c r="I173" s="16">
        <v>110</v>
      </c>
      <c r="J173" s="16"/>
      <c r="K173" s="16"/>
      <c r="L173" s="16"/>
      <c r="M173" s="176">
        <f t="shared" si="31"/>
        <v>100</v>
      </c>
      <c r="N173" s="176">
        <f t="shared" si="32"/>
        <v>100</v>
      </c>
      <c r="O173" s="176" t="str">
        <f t="shared" si="33"/>
        <v>-</v>
      </c>
      <c r="P173" s="176" t="str">
        <f t="shared" si="34"/>
        <v>-</v>
      </c>
      <c r="Q173" s="17"/>
    </row>
    <row r="174" spans="1:17" s="18" customFormat="1" hidden="1" outlineLevel="3">
      <c r="A174" s="48"/>
      <c r="B174" s="133" t="s">
        <v>132</v>
      </c>
      <c r="C174" s="94">
        <f t="shared" si="29"/>
        <v>50</v>
      </c>
      <c r="D174" s="94">
        <v>50</v>
      </c>
      <c r="E174" s="16"/>
      <c r="F174" s="16"/>
      <c r="G174" s="94"/>
      <c r="H174" s="16">
        <f t="shared" si="30"/>
        <v>50</v>
      </c>
      <c r="I174" s="16">
        <v>50</v>
      </c>
      <c r="J174" s="16"/>
      <c r="K174" s="16"/>
      <c r="L174" s="16"/>
      <c r="M174" s="176">
        <f t="shared" si="31"/>
        <v>100</v>
      </c>
      <c r="N174" s="176">
        <f t="shared" si="32"/>
        <v>100</v>
      </c>
      <c r="O174" s="176" t="str">
        <f t="shared" si="33"/>
        <v>-</v>
      </c>
      <c r="P174" s="176" t="str">
        <f t="shared" si="34"/>
        <v>-</v>
      </c>
      <c r="Q174" s="17"/>
    </row>
    <row r="175" spans="1:17" s="18" customFormat="1" hidden="1" outlineLevel="3">
      <c r="A175" s="48"/>
      <c r="B175" s="133" t="s">
        <v>109</v>
      </c>
      <c r="C175" s="94">
        <f t="shared" si="29"/>
        <v>50</v>
      </c>
      <c r="D175" s="94">
        <v>50</v>
      </c>
      <c r="E175" s="16"/>
      <c r="F175" s="16"/>
      <c r="G175" s="94"/>
      <c r="H175" s="16">
        <f t="shared" si="30"/>
        <v>50</v>
      </c>
      <c r="I175" s="16">
        <v>50</v>
      </c>
      <c r="J175" s="16"/>
      <c r="K175" s="16"/>
      <c r="L175" s="16"/>
      <c r="M175" s="176">
        <f t="shared" si="31"/>
        <v>100</v>
      </c>
      <c r="N175" s="176">
        <f t="shared" si="32"/>
        <v>100</v>
      </c>
      <c r="O175" s="176" t="str">
        <f t="shared" si="33"/>
        <v>-</v>
      </c>
      <c r="P175" s="176" t="str">
        <f t="shared" si="34"/>
        <v>-</v>
      </c>
      <c r="Q175" s="17"/>
    </row>
    <row r="176" spans="1:17" s="18" customFormat="1" ht="51" hidden="1" outlineLevel="2">
      <c r="A176" s="48"/>
      <c r="B176" s="24" t="s">
        <v>133</v>
      </c>
      <c r="C176" s="94">
        <f t="shared" si="29"/>
        <v>80</v>
      </c>
      <c r="D176" s="94">
        <v>80</v>
      </c>
      <c r="E176" s="16"/>
      <c r="F176" s="16"/>
      <c r="G176" s="94"/>
      <c r="H176" s="16">
        <f t="shared" si="30"/>
        <v>51</v>
      </c>
      <c r="I176" s="16">
        <v>51</v>
      </c>
      <c r="J176" s="16"/>
      <c r="K176" s="16"/>
      <c r="L176" s="16"/>
      <c r="M176" s="176">
        <f t="shared" si="31"/>
        <v>63.749999999999993</v>
      </c>
      <c r="N176" s="176">
        <f t="shared" si="32"/>
        <v>63.749999999999993</v>
      </c>
      <c r="O176" s="176" t="str">
        <f t="shared" si="33"/>
        <v>-</v>
      </c>
      <c r="P176" s="176" t="str">
        <f t="shared" si="34"/>
        <v>-</v>
      </c>
      <c r="Q176" s="17" t="s">
        <v>511</v>
      </c>
    </row>
    <row r="177" spans="1:17" s="18" customFormat="1" ht="45" hidden="1" outlineLevel="2">
      <c r="A177" s="48"/>
      <c r="B177" s="24" t="s">
        <v>134</v>
      </c>
      <c r="C177" s="94">
        <f t="shared" si="29"/>
        <v>56316</v>
      </c>
      <c r="D177" s="94">
        <v>5316</v>
      </c>
      <c r="E177" s="94">
        <v>51000</v>
      </c>
      <c r="F177" s="16"/>
      <c r="G177" s="94"/>
      <c r="H177" s="16">
        <f t="shared" si="30"/>
        <v>37762.699999999997</v>
      </c>
      <c r="I177" s="16">
        <v>1888.1</v>
      </c>
      <c r="J177" s="16">
        <v>35874.6</v>
      </c>
      <c r="K177" s="16"/>
      <c r="L177" s="16"/>
      <c r="M177" s="176">
        <f t="shared" si="31"/>
        <v>67.055011009304636</v>
      </c>
      <c r="N177" s="176">
        <f t="shared" si="32"/>
        <v>35.517306245297213</v>
      </c>
      <c r="O177" s="176">
        <f t="shared" si="33"/>
        <v>70.342352941176472</v>
      </c>
      <c r="P177" s="176" t="str">
        <f t="shared" si="34"/>
        <v>-</v>
      </c>
      <c r="Q177" s="173" t="s">
        <v>460</v>
      </c>
    </row>
    <row r="178" spans="1:17" s="121" customFormat="1" ht="27.75" hidden="1" customHeight="1" outlineLevel="1" collapsed="1">
      <c r="A178" s="120"/>
      <c r="B178" s="120" t="s">
        <v>281</v>
      </c>
      <c r="C178" s="23">
        <f>SUM(D178:G178)</f>
        <v>12940.5</v>
      </c>
      <c r="D178" s="23">
        <f>D179</f>
        <v>12940.5</v>
      </c>
      <c r="E178" s="23">
        <f>E179</f>
        <v>0</v>
      </c>
      <c r="F178" s="23">
        <f>F179</f>
        <v>0</v>
      </c>
      <c r="G178" s="23">
        <f>G179</f>
        <v>0</v>
      </c>
      <c r="H178" s="23">
        <f t="shared" si="30"/>
        <v>10988.3</v>
      </c>
      <c r="I178" s="176">
        <f>I179</f>
        <v>10988.3</v>
      </c>
      <c r="J178" s="23">
        <f>J179</f>
        <v>0</v>
      </c>
      <c r="K178" s="23">
        <f>K179</f>
        <v>0</v>
      </c>
      <c r="L178" s="23">
        <f>L179</f>
        <v>0</v>
      </c>
      <c r="M178" s="176">
        <f t="shared" si="31"/>
        <v>84.914029597001658</v>
      </c>
      <c r="N178" s="176">
        <f t="shared" si="32"/>
        <v>84.914029597001658</v>
      </c>
      <c r="O178" s="176" t="str">
        <f t="shared" si="33"/>
        <v>-</v>
      </c>
      <c r="P178" s="176" t="str">
        <f t="shared" si="34"/>
        <v>-</v>
      </c>
      <c r="Q178" s="17"/>
    </row>
    <row r="179" spans="1:17" s="18" customFormat="1" ht="25.5" hidden="1" outlineLevel="2">
      <c r="A179" s="135"/>
      <c r="B179" s="24" t="s">
        <v>135</v>
      </c>
      <c r="C179" s="94">
        <f t="shared" si="29"/>
        <v>12940.5</v>
      </c>
      <c r="D179" s="94">
        <v>12940.5</v>
      </c>
      <c r="E179" s="16"/>
      <c r="F179" s="16"/>
      <c r="G179" s="94"/>
      <c r="H179" s="16">
        <f t="shared" si="30"/>
        <v>10988.3</v>
      </c>
      <c r="I179" s="172">
        <v>10988.3</v>
      </c>
      <c r="J179" s="16"/>
      <c r="K179" s="16"/>
      <c r="L179" s="16"/>
      <c r="M179" s="176">
        <f t="shared" si="31"/>
        <v>84.914029597001658</v>
      </c>
      <c r="N179" s="176">
        <f t="shared" si="32"/>
        <v>84.914029597001658</v>
      </c>
      <c r="O179" s="176" t="str">
        <f t="shared" si="33"/>
        <v>-</v>
      </c>
      <c r="P179" s="176" t="str">
        <f t="shared" si="34"/>
        <v>-</v>
      </c>
      <c r="Q179" s="17" t="s">
        <v>441</v>
      </c>
    </row>
    <row r="180" spans="1:17" s="18" customFormat="1" ht="59.25" hidden="1" customHeight="1" outlineLevel="1" collapsed="1">
      <c r="A180" s="120"/>
      <c r="B180" s="120" t="s">
        <v>136</v>
      </c>
      <c r="C180" s="176">
        <f>SUM(C181:C182)</f>
        <v>245</v>
      </c>
      <c r="D180" s="176">
        <f>SUM(D181:D182)</f>
        <v>245</v>
      </c>
      <c r="E180" s="176"/>
      <c r="F180" s="176">
        <f>SUM(F181:F182)</f>
        <v>0</v>
      </c>
      <c r="G180" s="176">
        <f>SUM(G181:G182)</f>
        <v>0</v>
      </c>
      <c r="H180" s="23">
        <f t="shared" si="30"/>
        <v>148.9</v>
      </c>
      <c r="I180" s="23">
        <f>SUM(I181:I182)</f>
        <v>148.9</v>
      </c>
      <c r="J180" s="23">
        <f>SUM(J181:J182)</f>
        <v>0</v>
      </c>
      <c r="K180" s="23">
        <f>SUM(K181:K182)</f>
        <v>0</v>
      </c>
      <c r="L180" s="23">
        <f>SUM(L181:L182)</f>
        <v>0</v>
      </c>
      <c r="M180" s="176">
        <f t="shared" si="31"/>
        <v>60.775510204081641</v>
      </c>
      <c r="N180" s="176">
        <f t="shared" si="32"/>
        <v>60.775510204081641</v>
      </c>
      <c r="O180" s="176" t="str">
        <f t="shared" si="33"/>
        <v>-</v>
      </c>
      <c r="P180" s="176" t="str">
        <f t="shared" si="34"/>
        <v>-</v>
      </c>
      <c r="Q180" s="17"/>
    </row>
    <row r="181" spans="1:17" s="18" customFormat="1" ht="44.25" hidden="1" customHeight="1" outlineLevel="2">
      <c r="A181" s="135"/>
      <c r="B181" s="24" t="s">
        <v>137</v>
      </c>
      <c r="C181" s="94">
        <f t="shared" ref="C181:C190" si="35">SUM(D181:G181)</f>
        <v>95</v>
      </c>
      <c r="D181" s="94">
        <v>95</v>
      </c>
      <c r="E181" s="16"/>
      <c r="F181" s="16"/>
      <c r="G181" s="94"/>
      <c r="H181" s="16">
        <f t="shared" si="30"/>
        <v>95</v>
      </c>
      <c r="I181" s="16">
        <v>95</v>
      </c>
      <c r="J181" s="16"/>
      <c r="K181" s="16"/>
      <c r="L181" s="16"/>
      <c r="M181" s="7">
        <f t="shared" si="31"/>
        <v>100</v>
      </c>
      <c r="N181" s="7">
        <f t="shared" si="32"/>
        <v>100</v>
      </c>
      <c r="O181" s="7" t="str">
        <f t="shared" si="33"/>
        <v>-</v>
      </c>
      <c r="P181" s="7" t="str">
        <f t="shared" si="34"/>
        <v>-</v>
      </c>
      <c r="Q181" s="17"/>
    </row>
    <row r="182" spans="1:17" s="18" customFormat="1" ht="68.25" hidden="1" customHeight="1" outlineLevel="2">
      <c r="A182" s="136"/>
      <c r="B182" s="24" t="s">
        <v>138</v>
      </c>
      <c r="C182" s="94">
        <f t="shared" si="35"/>
        <v>150</v>
      </c>
      <c r="D182" s="94">
        <v>150</v>
      </c>
      <c r="E182" s="16"/>
      <c r="F182" s="16"/>
      <c r="G182" s="94"/>
      <c r="H182" s="16">
        <f t="shared" si="30"/>
        <v>53.9</v>
      </c>
      <c r="I182" s="16">
        <v>53.9</v>
      </c>
      <c r="J182" s="16"/>
      <c r="K182" s="16"/>
      <c r="L182" s="16"/>
      <c r="M182" s="7">
        <f t="shared" si="31"/>
        <v>35.933333333333337</v>
      </c>
      <c r="N182" s="7">
        <f t="shared" si="32"/>
        <v>35.933333333333337</v>
      </c>
      <c r="O182" s="7" t="str">
        <f t="shared" si="33"/>
        <v>-</v>
      </c>
      <c r="P182" s="7" t="str">
        <f t="shared" si="34"/>
        <v>-</v>
      </c>
      <c r="Q182" s="17" t="s">
        <v>512</v>
      </c>
    </row>
    <row r="183" spans="1:17" s="6" customFormat="1" ht="27" collapsed="1">
      <c r="A183" s="29">
        <v>7</v>
      </c>
      <c r="B183" s="104" t="s">
        <v>147</v>
      </c>
      <c r="C183" s="7">
        <f t="shared" si="35"/>
        <v>158457.70000000001</v>
      </c>
      <c r="D183" s="7">
        <f>D184+D186</f>
        <v>158457.70000000001</v>
      </c>
      <c r="E183" s="7">
        <f>SUM(E187:E188)</f>
        <v>0</v>
      </c>
      <c r="F183" s="7">
        <f>SUM(F187:F188)</f>
        <v>0</v>
      </c>
      <c r="G183" s="7">
        <f>SUM(G187:G188)</f>
        <v>0</v>
      </c>
      <c r="H183" s="7">
        <f t="shared" ref="H183:H190" si="36">SUM(I183:L183)</f>
        <v>115942.39999999999</v>
      </c>
      <c r="I183" s="7">
        <f>I184+I186</f>
        <v>115942.39999999999</v>
      </c>
      <c r="J183" s="7">
        <f>J184+J186</f>
        <v>0</v>
      </c>
      <c r="K183" s="7">
        <f>K184+K186</f>
        <v>0</v>
      </c>
      <c r="L183" s="7">
        <f>L184+L186</f>
        <v>0</v>
      </c>
      <c r="M183" s="7">
        <f t="shared" si="31"/>
        <v>73.169306382712847</v>
      </c>
      <c r="N183" s="7">
        <f t="shared" si="32"/>
        <v>73.169306382712847</v>
      </c>
      <c r="O183" s="7" t="str">
        <f t="shared" si="33"/>
        <v>-</v>
      </c>
      <c r="P183" s="7" t="str">
        <f t="shared" si="34"/>
        <v>-</v>
      </c>
      <c r="Q183" s="41" t="s">
        <v>513</v>
      </c>
    </row>
    <row r="184" spans="1:17" ht="42.75" hidden="1" customHeight="1" outlineLevel="2" collapsed="1">
      <c r="A184" s="99"/>
      <c r="B184" s="166" t="s">
        <v>473</v>
      </c>
      <c r="C184" s="176">
        <f t="shared" si="35"/>
        <v>157687.70000000001</v>
      </c>
      <c r="D184" s="176">
        <f>D185</f>
        <v>157687.70000000001</v>
      </c>
      <c r="E184" s="176"/>
      <c r="F184" s="176"/>
      <c r="G184" s="176"/>
      <c r="H184" s="176">
        <f t="shared" si="36"/>
        <v>115942.39999999999</v>
      </c>
      <c r="I184" s="176">
        <f>I185</f>
        <v>115942.39999999999</v>
      </c>
      <c r="J184" s="16"/>
      <c r="K184" s="16"/>
      <c r="L184" s="16"/>
      <c r="M184" s="176">
        <f t="shared" si="31"/>
        <v>73.526597191791112</v>
      </c>
      <c r="N184" s="176">
        <f t="shared" si="32"/>
        <v>73.526597191791112</v>
      </c>
      <c r="O184" s="176" t="str">
        <f t="shared" si="33"/>
        <v>-</v>
      </c>
      <c r="P184" s="176" t="str">
        <f t="shared" si="34"/>
        <v>-</v>
      </c>
      <c r="Q184" s="17"/>
    </row>
    <row r="185" spans="1:17" ht="45" hidden="1" outlineLevel="3">
      <c r="A185" s="99"/>
      <c r="B185" s="181" t="s">
        <v>475</v>
      </c>
      <c r="C185" s="172">
        <f t="shared" si="35"/>
        <v>157687.70000000001</v>
      </c>
      <c r="D185" s="172">
        <v>157687.70000000001</v>
      </c>
      <c r="E185" s="172"/>
      <c r="F185" s="172"/>
      <c r="G185" s="172"/>
      <c r="H185" s="176">
        <f t="shared" si="36"/>
        <v>115942.39999999999</v>
      </c>
      <c r="I185" s="172">
        <v>115942.39999999999</v>
      </c>
      <c r="J185" s="16"/>
      <c r="K185" s="16"/>
      <c r="L185" s="16"/>
      <c r="M185" s="176">
        <f t="shared" si="31"/>
        <v>73.526597191791112</v>
      </c>
      <c r="N185" s="176">
        <f t="shared" si="32"/>
        <v>73.526597191791112</v>
      </c>
      <c r="O185" s="176" t="str">
        <f t="shared" si="33"/>
        <v>-</v>
      </c>
      <c r="P185" s="176" t="str">
        <f t="shared" si="34"/>
        <v>-</v>
      </c>
      <c r="Q185" s="17" t="s">
        <v>593</v>
      </c>
    </row>
    <row r="186" spans="1:17" ht="42.75" hidden="1" customHeight="1" outlineLevel="2">
      <c r="A186" s="99"/>
      <c r="B186" s="166" t="s">
        <v>474</v>
      </c>
      <c r="C186" s="23">
        <f t="shared" si="35"/>
        <v>770</v>
      </c>
      <c r="D186" s="23">
        <f>SUM(D187:D188)</f>
        <v>770</v>
      </c>
      <c r="E186" s="23"/>
      <c r="F186" s="23"/>
      <c r="G186" s="23"/>
      <c r="H186" s="176">
        <f t="shared" si="36"/>
        <v>0</v>
      </c>
      <c r="I186" s="16">
        <f>SUM(I187:I188)</f>
        <v>0</v>
      </c>
      <c r="J186" s="16">
        <f>SUM(J187:J188)</f>
        <v>0</v>
      </c>
      <c r="K186" s="16">
        <f>SUM(K187:K188)</f>
        <v>0</v>
      </c>
      <c r="L186" s="16">
        <f>SUM(L187:L188)</f>
        <v>0</v>
      </c>
      <c r="M186" s="176">
        <f t="shared" si="31"/>
        <v>0</v>
      </c>
      <c r="N186" s="176">
        <f t="shared" si="32"/>
        <v>0</v>
      </c>
      <c r="O186" s="176" t="str">
        <f t="shared" si="33"/>
        <v>-</v>
      </c>
      <c r="P186" s="176" t="str">
        <f t="shared" si="34"/>
        <v>-</v>
      </c>
      <c r="Q186" s="17"/>
    </row>
    <row r="187" spans="1:17" ht="42.75" hidden="1" customHeight="1" outlineLevel="3">
      <c r="A187" s="99"/>
      <c r="B187" s="118" t="s">
        <v>148</v>
      </c>
      <c r="C187" s="16">
        <f t="shared" si="35"/>
        <v>510</v>
      </c>
      <c r="D187" s="16">
        <v>510</v>
      </c>
      <c r="E187" s="16"/>
      <c r="F187" s="16"/>
      <c r="G187" s="16"/>
      <c r="H187" s="16">
        <f t="shared" si="36"/>
        <v>0</v>
      </c>
      <c r="I187" s="16">
        <v>0</v>
      </c>
      <c r="J187" s="16"/>
      <c r="K187" s="16"/>
      <c r="L187" s="16"/>
      <c r="M187" s="16">
        <f t="shared" ref="M187:M192" si="37">IFERROR(H187/C187*100,"-")</f>
        <v>0</v>
      </c>
      <c r="N187" s="16">
        <f t="shared" ref="N187:N219" si="38">IFERROR(I187/D187*100,"-")</f>
        <v>0</v>
      </c>
      <c r="O187" s="16" t="str">
        <f t="shared" ref="O187:O219" si="39">IFERROR(J187/E187*100,"-")</f>
        <v>-</v>
      </c>
      <c r="P187" s="16" t="str">
        <f t="shared" ref="P187:P219" si="40">IFERROR(K187/F187*100,"-")</f>
        <v>-</v>
      </c>
      <c r="Q187" s="17" t="s">
        <v>594</v>
      </c>
    </row>
    <row r="188" spans="1:17" ht="45" hidden="1" outlineLevel="3">
      <c r="A188" s="99"/>
      <c r="B188" s="118" t="s">
        <v>146</v>
      </c>
      <c r="C188" s="16">
        <f t="shared" si="35"/>
        <v>260</v>
      </c>
      <c r="D188" s="16">
        <v>260</v>
      </c>
      <c r="E188" s="16"/>
      <c r="F188" s="16"/>
      <c r="G188" s="16"/>
      <c r="H188" s="16">
        <f t="shared" si="36"/>
        <v>0</v>
      </c>
      <c r="I188" s="16">
        <v>0</v>
      </c>
      <c r="J188" s="16"/>
      <c r="K188" s="16"/>
      <c r="L188" s="16"/>
      <c r="M188" s="16">
        <f t="shared" si="37"/>
        <v>0</v>
      </c>
      <c r="N188" s="16">
        <f t="shared" si="38"/>
        <v>0</v>
      </c>
      <c r="O188" s="16" t="str">
        <f t="shared" si="39"/>
        <v>-</v>
      </c>
      <c r="P188" s="16" t="str">
        <f t="shared" si="40"/>
        <v>-</v>
      </c>
      <c r="Q188" s="17" t="s">
        <v>595</v>
      </c>
    </row>
    <row r="189" spans="1:17" s="42" customFormat="1" ht="27" collapsed="1">
      <c r="A189" s="29">
        <v>8</v>
      </c>
      <c r="B189" s="104" t="s">
        <v>157</v>
      </c>
      <c r="C189" s="7">
        <f t="shared" si="35"/>
        <v>41484.699999999997</v>
      </c>
      <c r="D189" s="7">
        <f>D190+D194+D195+D196+D197+D198+D203+D208</f>
        <v>12623</v>
      </c>
      <c r="E189" s="7">
        <f>E190+E194+E195+E196+E197+E198+E203+E208</f>
        <v>28861.7</v>
      </c>
      <c r="F189" s="7">
        <f>F190+F194+F195+F196+F197+F198+F203+F208</f>
        <v>0</v>
      </c>
      <c r="G189" s="7">
        <f>G190+G194+G195+G196+G197+G198+G203+G208</f>
        <v>0</v>
      </c>
      <c r="H189" s="7">
        <f t="shared" si="36"/>
        <v>34878.002999999997</v>
      </c>
      <c r="I189" s="7">
        <f>I190+I194+I195+I196+I197+I198+I203+I208</f>
        <v>11995.823</v>
      </c>
      <c r="J189" s="7">
        <f>J190+J194+J195+J196+J197+J198+J203+J208</f>
        <v>22882.179999999997</v>
      </c>
      <c r="K189" s="7">
        <f>K190+K194+K195+K196+K197+K198+K203+K208</f>
        <v>0</v>
      </c>
      <c r="L189" s="7">
        <f>L190+L194+L195+L196+L197+L198+L203+L208</f>
        <v>0</v>
      </c>
      <c r="M189" s="7">
        <f t="shared" si="37"/>
        <v>84.074376818441493</v>
      </c>
      <c r="N189" s="7">
        <f t="shared" si="38"/>
        <v>95.031474292957313</v>
      </c>
      <c r="O189" s="7">
        <f t="shared" si="39"/>
        <v>79.282162866359201</v>
      </c>
      <c r="P189" s="7" t="str">
        <f t="shared" si="40"/>
        <v>-</v>
      </c>
      <c r="Q189" s="41"/>
    </row>
    <row r="190" spans="1:17" s="18" customFormat="1" ht="30" hidden="1" outlineLevel="2">
      <c r="A190" s="107"/>
      <c r="B190" s="102" t="s">
        <v>149</v>
      </c>
      <c r="C190" s="16">
        <f t="shared" si="35"/>
        <v>24094.5</v>
      </c>
      <c r="D190" s="16"/>
      <c r="E190" s="172">
        <f>E191+E192+E193</f>
        <v>24094.5</v>
      </c>
      <c r="F190" s="16"/>
      <c r="G190" s="16"/>
      <c r="H190" s="16">
        <f t="shared" si="36"/>
        <v>19844.8</v>
      </c>
      <c r="I190" s="16"/>
      <c r="J190" s="16">
        <f>J191+J192+J193</f>
        <v>19844.8</v>
      </c>
      <c r="K190" s="16"/>
      <c r="L190" s="16"/>
      <c r="M190" s="16">
        <f t="shared" si="37"/>
        <v>82.362364855049904</v>
      </c>
      <c r="N190" s="16" t="str">
        <f t="shared" si="38"/>
        <v>-</v>
      </c>
      <c r="O190" s="16">
        <f t="shared" si="39"/>
        <v>82.362364855049904</v>
      </c>
      <c r="P190" s="16" t="str">
        <f t="shared" si="40"/>
        <v>-</v>
      </c>
      <c r="Q190" s="17" t="s">
        <v>649</v>
      </c>
    </row>
    <row r="191" spans="1:17" s="18" customFormat="1" ht="54" hidden="1" customHeight="1" outlineLevel="3">
      <c r="A191" s="105"/>
      <c r="B191" s="106" t="s">
        <v>150</v>
      </c>
      <c r="C191" s="16">
        <f t="shared" ref="C191:C208" si="41">SUM(D191:G191)</f>
        <v>18444.099999999999</v>
      </c>
      <c r="D191" s="16"/>
      <c r="E191" s="172">
        <v>18444.099999999999</v>
      </c>
      <c r="F191" s="16"/>
      <c r="G191" s="16"/>
      <c r="H191" s="16">
        <f t="shared" ref="H191:H208" si="42">SUM(I191:L191)</f>
        <v>16213</v>
      </c>
      <c r="I191" s="16"/>
      <c r="J191" s="16">
        <v>16213</v>
      </c>
      <c r="K191" s="16"/>
      <c r="L191" s="16"/>
      <c r="M191" s="16">
        <f t="shared" si="37"/>
        <v>87.903448799345057</v>
      </c>
      <c r="N191" s="16" t="str">
        <f t="shared" si="38"/>
        <v>-</v>
      </c>
      <c r="O191" s="16">
        <f t="shared" si="39"/>
        <v>87.903448799345057</v>
      </c>
      <c r="P191" s="16" t="str">
        <f t="shared" si="40"/>
        <v>-</v>
      </c>
      <c r="Q191" s="17" t="s">
        <v>403</v>
      </c>
    </row>
    <row r="192" spans="1:17" s="18" customFormat="1" ht="53.25" hidden="1" customHeight="1" outlineLevel="3">
      <c r="A192" s="105"/>
      <c r="B192" s="106" t="s">
        <v>151</v>
      </c>
      <c r="C192" s="16">
        <f t="shared" si="41"/>
        <v>1650.4</v>
      </c>
      <c r="D192" s="16"/>
      <c r="E192" s="172">
        <v>1650.4</v>
      </c>
      <c r="F192" s="16"/>
      <c r="G192" s="16"/>
      <c r="H192" s="16">
        <f t="shared" si="42"/>
        <v>1631.8</v>
      </c>
      <c r="I192" s="16"/>
      <c r="J192" s="16">
        <v>1631.8</v>
      </c>
      <c r="K192" s="16"/>
      <c r="L192" s="16"/>
      <c r="M192" s="16">
        <f t="shared" si="37"/>
        <v>98.873000484730966</v>
      </c>
      <c r="N192" s="16" t="str">
        <f t="shared" si="38"/>
        <v>-</v>
      </c>
      <c r="O192" s="16">
        <f t="shared" si="39"/>
        <v>98.873000484730966</v>
      </c>
      <c r="P192" s="16" t="str">
        <f t="shared" si="40"/>
        <v>-</v>
      </c>
      <c r="Q192" s="17" t="s">
        <v>404</v>
      </c>
    </row>
    <row r="193" spans="1:17" s="18" customFormat="1" ht="53.25" hidden="1" customHeight="1" outlineLevel="3">
      <c r="A193" s="105"/>
      <c r="B193" s="106" t="s">
        <v>583</v>
      </c>
      <c r="C193" s="16">
        <f t="shared" si="41"/>
        <v>4000</v>
      </c>
      <c r="D193" s="16"/>
      <c r="E193" s="172">
        <v>4000</v>
      </c>
      <c r="F193" s="16"/>
      <c r="G193" s="16"/>
      <c r="H193" s="16">
        <f t="shared" si="42"/>
        <v>2000</v>
      </c>
      <c r="I193" s="16"/>
      <c r="J193" s="16">
        <v>2000</v>
      </c>
      <c r="K193" s="16"/>
      <c r="L193" s="16"/>
      <c r="M193" s="16"/>
      <c r="N193" s="16"/>
      <c r="O193" s="16"/>
      <c r="P193" s="16"/>
      <c r="Q193" s="17" t="s">
        <v>584</v>
      </c>
    </row>
    <row r="194" spans="1:17" s="18" customFormat="1" ht="30" hidden="1" outlineLevel="2">
      <c r="A194" s="102"/>
      <c r="B194" s="102" t="s">
        <v>158</v>
      </c>
      <c r="C194" s="16">
        <f t="shared" si="41"/>
        <v>4.5999999999999996</v>
      </c>
      <c r="D194" s="16"/>
      <c r="E194" s="16">
        <v>4.5999999999999996</v>
      </c>
      <c r="F194" s="16"/>
      <c r="G194" s="16"/>
      <c r="H194" s="16">
        <f t="shared" si="42"/>
        <v>4.5999999999999996</v>
      </c>
      <c r="I194" s="16"/>
      <c r="J194" s="16">
        <v>4.5999999999999996</v>
      </c>
      <c r="K194" s="16"/>
      <c r="L194" s="16"/>
      <c r="M194" s="16">
        <f>IFERROR(H194/C194*100,"-")</f>
        <v>100</v>
      </c>
      <c r="N194" s="16" t="str">
        <f t="shared" si="38"/>
        <v>-</v>
      </c>
      <c r="O194" s="16">
        <f t="shared" si="39"/>
        <v>100</v>
      </c>
      <c r="P194" s="16" t="str">
        <f t="shared" si="40"/>
        <v>-</v>
      </c>
      <c r="Q194" s="17" t="s">
        <v>585</v>
      </c>
    </row>
    <row r="195" spans="1:17" s="18" customFormat="1" ht="60" hidden="1" outlineLevel="2">
      <c r="A195" s="102"/>
      <c r="B195" s="102" t="s">
        <v>159</v>
      </c>
      <c r="C195" s="16">
        <f t="shared" si="41"/>
        <v>3752.4</v>
      </c>
      <c r="D195" s="16"/>
      <c r="E195" s="16">
        <v>3752.4</v>
      </c>
      <c r="F195" s="16"/>
      <c r="G195" s="16"/>
      <c r="H195" s="16">
        <f t="shared" si="42"/>
        <v>2722.58</v>
      </c>
      <c r="I195" s="16"/>
      <c r="J195" s="16">
        <v>2722.58</v>
      </c>
      <c r="K195" s="16"/>
      <c r="L195" s="16"/>
      <c r="M195" s="16">
        <f>IFERROR(H195/C195*100,"-")</f>
        <v>72.555697686813772</v>
      </c>
      <c r="N195" s="16" t="str">
        <f t="shared" si="38"/>
        <v>-</v>
      </c>
      <c r="O195" s="16">
        <f t="shared" si="39"/>
        <v>72.555697686813772</v>
      </c>
      <c r="P195" s="16" t="str">
        <f t="shared" si="40"/>
        <v>-</v>
      </c>
      <c r="Q195" s="17" t="s">
        <v>405</v>
      </c>
    </row>
    <row r="196" spans="1:17" s="18" customFormat="1" ht="60" hidden="1" outlineLevel="2">
      <c r="A196" s="105"/>
      <c r="B196" s="102" t="s">
        <v>152</v>
      </c>
      <c r="C196" s="16">
        <f t="shared" si="41"/>
        <v>875.2</v>
      </c>
      <c r="D196" s="16">
        <v>665</v>
      </c>
      <c r="E196" s="16">
        <v>210.2</v>
      </c>
      <c r="F196" s="16"/>
      <c r="G196" s="16"/>
      <c r="H196" s="16">
        <f t="shared" si="42"/>
        <v>508.02299999999997</v>
      </c>
      <c r="I196" s="16">
        <v>297.82299999999998</v>
      </c>
      <c r="J196" s="16">
        <v>210.2</v>
      </c>
      <c r="K196" s="16"/>
      <c r="L196" s="16"/>
      <c r="M196" s="16">
        <f>IFERROR(H196/C196*100,"-")</f>
        <v>58.046503656307124</v>
      </c>
      <c r="N196" s="16">
        <f t="shared" si="38"/>
        <v>44.785413533834586</v>
      </c>
      <c r="O196" s="16">
        <f t="shared" si="39"/>
        <v>100</v>
      </c>
      <c r="P196" s="16" t="str">
        <f t="shared" si="40"/>
        <v>-</v>
      </c>
      <c r="Q196" s="17" t="s">
        <v>586</v>
      </c>
    </row>
    <row r="197" spans="1:17" s="18" customFormat="1" ht="30" hidden="1" outlineLevel="2">
      <c r="A197" s="105"/>
      <c r="B197" s="102" t="s">
        <v>406</v>
      </c>
      <c r="C197" s="16">
        <f t="shared" si="41"/>
        <v>0</v>
      </c>
      <c r="D197" s="16"/>
      <c r="E197" s="16"/>
      <c r="F197" s="16"/>
      <c r="G197" s="16"/>
      <c r="H197" s="16">
        <f t="shared" si="42"/>
        <v>0</v>
      </c>
      <c r="I197" s="16"/>
      <c r="J197" s="16">
        <v>0</v>
      </c>
      <c r="K197" s="16"/>
      <c r="L197" s="16"/>
      <c r="M197" s="16"/>
      <c r="N197" s="16"/>
      <c r="O197" s="16" t="str">
        <f t="shared" si="39"/>
        <v>-</v>
      </c>
      <c r="P197" s="16"/>
      <c r="Q197" s="17" t="s">
        <v>587</v>
      </c>
    </row>
    <row r="198" spans="1:17" s="18" customFormat="1" ht="60" hidden="1" outlineLevel="2" collapsed="1">
      <c r="A198" s="102"/>
      <c r="B198" s="102" t="s">
        <v>377</v>
      </c>
      <c r="C198" s="16">
        <f t="shared" si="41"/>
        <v>800</v>
      </c>
      <c r="D198" s="16"/>
      <c r="E198" s="172">
        <f>SUM(E199:E202)</f>
        <v>800</v>
      </c>
      <c r="F198" s="16"/>
      <c r="G198" s="16"/>
      <c r="H198" s="16">
        <f t="shared" si="42"/>
        <v>100</v>
      </c>
      <c r="I198" s="16"/>
      <c r="J198" s="16">
        <f>SUM(J199:J202)</f>
        <v>100</v>
      </c>
      <c r="K198" s="16"/>
      <c r="L198" s="16"/>
      <c r="M198" s="16">
        <f t="shared" ref="M198:M219" si="43">IFERROR(H198/C198*100,"-")</f>
        <v>12.5</v>
      </c>
      <c r="N198" s="16" t="str">
        <f t="shared" si="38"/>
        <v>-</v>
      </c>
      <c r="O198" s="16">
        <f t="shared" si="39"/>
        <v>12.5</v>
      </c>
      <c r="P198" s="16" t="str">
        <f t="shared" si="40"/>
        <v>-</v>
      </c>
      <c r="Q198" s="17" t="s">
        <v>588</v>
      </c>
    </row>
    <row r="199" spans="1:17" s="18" customFormat="1" ht="131.25" hidden="1" customHeight="1" outlineLevel="3">
      <c r="A199" s="105"/>
      <c r="B199" s="108" t="s">
        <v>153</v>
      </c>
      <c r="C199" s="16">
        <f t="shared" si="41"/>
        <v>170</v>
      </c>
      <c r="D199" s="16"/>
      <c r="E199" s="172">
        <v>170</v>
      </c>
      <c r="F199" s="16"/>
      <c r="G199" s="16"/>
      <c r="H199" s="16">
        <f t="shared" si="42"/>
        <v>0</v>
      </c>
      <c r="I199" s="16"/>
      <c r="J199" s="16">
        <v>0</v>
      </c>
      <c r="K199" s="16"/>
      <c r="L199" s="16"/>
      <c r="M199" s="16">
        <f t="shared" si="43"/>
        <v>0</v>
      </c>
      <c r="N199" s="16" t="str">
        <f t="shared" si="38"/>
        <v>-</v>
      </c>
      <c r="O199" s="16">
        <f t="shared" si="39"/>
        <v>0</v>
      </c>
      <c r="P199" s="16" t="str">
        <f t="shared" si="40"/>
        <v>-</v>
      </c>
      <c r="Q199" s="17" t="s">
        <v>589</v>
      </c>
    </row>
    <row r="200" spans="1:17" s="18" customFormat="1" ht="49.5" hidden="1" customHeight="1" outlineLevel="3">
      <c r="A200" s="105"/>
      <c r="B200" s="108" t="s">
        <v>154</v>
      </c>
      <c r="C200" s="16">
        <f t="shared" si="41"/>
        <v>200</v>
      </c>
      <c r="D200" s="16"/>
      <c r="E200" s="172">
        <v>200</v>
      </c>
      <c r="F200" s="16"/>
      <c r="G200" s="16"/>
      <c r="H200" s="16">
        <f t="shared" si="42"/>
        <v>50</v>
      </c>
      <c r="I200" s="16"/>
      <c r="J200" s="16">
        <v>50</v>
      </c>
      <c r="K200" s="16"/>
      <c r="L200" s="16"/>
      <c r="M200" s="16">
        <f t="shared" si="43"/>
        <v>25</v>
      </c>
      <c r="N200" s="16" t="str">
        <f t="shared" si="38"/>
        <v>-</v>
      </c>
      <c r="O200" s="16">
        <f t="shared" si="39"/>
        <v>25</v>
      </c>
      <c r="P200" s="16" t="str">
        <f t="shared" si="40"/>
        <v>-</v>
      </c>
      <c r="Q200" s="17" t="s">
        <v>283</v>
      </c>
    </row>
    <row r="201" spans="1:17" s="18" customFormat="1" ht="114.75" hidden="1" customHeight="1" outlineLevel="3">
      <c r="A201" s="105"/>
      <c r="B201" s="108" t="s">
        <v>155</v>
      </c>
      <c r="C201" s="16">
        <f t="shared" si="41"/>
        <v>400</v>
      </c>
      <c r="D201" s="16"/>
      <c r="E201" s="172">
        <v>400</v>
      </c>
      <c r="F201" s="16"/>
      <c r="G201" s="16"/>
      <c r="H201" s="16">
        <f t="shared" si="42"/>
        <v>50</v>
      </c>
      <c r="I201" s="16"/>
      <c r="J201" s="16">
        <v>50</v>
      </c>
      <c r="K201" s="16"/>
      <c r="L201" s="16"/>
      <c r="M201" s="16">
        <f t="shared" si="43"/>
        <v>12.5</v>
      </c>
      <c r="N201" s="16" t="str">
        <f t="shared" si="38"/>
        <v>-</v>
      </c>
      <c r="O201" s="16">
        <f t="shared" si="39"/>
        <v>12.5</v>
      </c>
      <c r="P201" s="16" t="str">
        <f t="shared" si="40"/>
        <v>-</v>
      </c>
      <c r="Q201" s="17" t="s">
        <v>407</v>
      </c>
    </row>
    <row r="202" spans="1:17" s="18" customFormat="1" ht="80.25" hidden="1" customHeight="1" outlineLevel="3">
      <c r="A202" s="105"/>
      <c r="B202" s="108" t="s">
        <v>156</v>
      </c>
      <c r="C202" s="16">
        <f t="shared" si="41"/>
        <v>30</v>
      </c>
      <c r="D202" s="16"/>
      <c r="E202" s="172">
        <v>30</v>
      </c>
      <c r="F202" s="16"/>
      <c r="G202" s="16"/>
      <c r="H202" s="16">
        <f t="shared" si="42"/>
        <v>0</v>
      </c>
      <c r="I202" s="16"/>
      <c r="J202" s="16">
        <v>0</v>
      </c>
      <c r="K202" s="16"/>
      <c r="L202" s="16"/>
      <c r="M202" s="16">
        <f t="shared" si="43"/>
        <v>0</v>
      </c>
      <c r="N202" s="16" t="str">
        <f t="shared" si="38"/>
        <v>-</v>
      </c>
      <c r="O202" s="16">
        <f t="shared" si="39"/>
        <v>0</v>
      </c>
      <c r="P202" s="16" t="str">
        <f t="shared" si="40"/>
        <v>-</v>
      </c>
      <c r="Q202" s="17" t="s">
        <v>284</v>
      </c>
    </row>
    <row r="203" spans="1:17" s="18" customFormat="1" ht="63.75" hidden="1" customHeight="1" outlineLevel="2" collapsed="1">
      <c r="A203" s="105"/>
      <c r="B203" s="111" t="s">
        <v>379</v>
      </c>
      <c r="C203" s="16">
        <f t="shared" si="41"/>
        <v>11933</v>
      </c>
      <c r="D203" s="16">
        <f>SUM(D204:D207)</f>
        <v>11933</v>
      </c>
      <c r="E203" s="16"/>
      <c r="F203" s="16"/>
      <c r="G203" s="16"/>
      <c r="H203" s="16">
        <f t="shared" si="42"/>
        <v>11673</v>
      </c>
      <c r="I203" s="16">
        <f>SUM(I204:I207)</f>
        <v>11673</v>
      </c>
      <c r="J203" s="16"/>
      <c r="K203" s="16"/>
      <c r="L203" s="16"/>
      <c r="M203" s="16">
        <f t="shared" si="43"/>
        <v>97.82116818905557</v>
      </c>
      <c r="N203" s="16">
        <f>IFERROR(I203/D203*100,"-")</f>
        <v>97.82116818905557</v>
      </c>
      <c r="O203" s="16" t="str">
        <f>IFERROR(J203/E203*100,"-")</f>
        <v>-</v>
      </c>
      <c r="P203" s="16" t="str">
        <f>IFERROR(K203/F203*100,"-")</f>
        <v>-</v>
      </c>
      <c r="Q203" s="17" t="s">
        <v>590</v>
      </c>
    </row>
    <row r="204" spans="1:17" s="18" customFormat="1" ht="78.75" hidden="1" customHeight="1" outlineLevel="3">
      <c r="A204" s="105"/>
      <c r="B204" s="109" t="s">
        <v>160</v>
      </c>
      <c r="C204" s="16">
        <f t="shared" si="41"/>
        <v>500</v>
      </c>
      <c r="D204" s="16">
        <v>500</v>
      </c>
      <c r="E204" s="16"/>
      <c r="F204" s="16"/>
      <c r="G204" s="16"/>
      <c r="H204" s="16">
        <f t="shared" si="42"/>
        <v>350</v>
      </c>
      <c r="I204" s="16">
        <v>350</v>
      </c>
      <c r="J204" s="16"/>
      <c r="K204" s="16"/>
      <c r="L204" s="16"/>
      <c r="M204" s="16">
        <f t="shared" si="43"/>
        <v>70</v>
      </c>
      <c r="N204" s="16">
        <f t="shared" si="38"/>
        <v>70</v>
      </c>
      <c r="O204" s="16" t="str">
        <f t="shared" si="39"/>
        <v>-</v>
      </c>
      <c r="P204" s="16" t="str">
        <f t="shared" si="40"/>
        <v>-</v>
      </c>
      <c r="Q204" s="17" t="s">
        <v>408</v>
      </c>
    </row>
    <row r="205" spans="1:17" s="18" customFormat="1" ht="53.25" hidden="1" customHeight="1" outlineLevel="3">
      <c r="A205" s="105"/>
      <c r="B205" s="109" t="s">
        <v>161</v>
      </c>
      <c r="C205" s="16">
        <f t="shared" si="41"/>
        <v>480</v>
      </c>
      <c r="D205" s="16">
        <v>480</v>
      </c>
      <c r="E205" s="16"/>
      <c r="F205" s="16"/>
      <c r="G205" s="16"/>
      <c r="H205" s="16">
        <f t="shared" si="42"/>
        <v>370</v>
      </c>
      <c r="I205" s="16">
        <v>370</v>
      </c>
      <c r="J205" s="16"/>
      <c r="K205" s="16"/>
      <c r="L205" s="16"/>
      <c r="M205" s="16">
        <f t="shared" si="43"/>
        <v>77.083333333333343</v>
      </c>
      <c r="N205" s="16">
        <f t="shared" si="38"/>
        <v>77.083333333333343</v>
      </c>
      <c r="O205" s="16" t="str">
        <f t="shared" si="39"/>
        <v>-</v>
      </c>
      <c r="P205" s="16" t="str">
        <f t="shared" si="40"/>
        <v>-</v>
      </c>
      <c r="Q205" s="17" t="s">
        <v>591</v>
      </c>
    </row>
    <row r="206" spans="1:17" s="18" customFormat="1" ht="54.75" hidden="1" customHeight="1" outlineLevel="3">
      <c r="A206" s="105"/>
      <c r="B206" s="109" t="s">
        <v>162</v>
      </c>
      <c r="C206" s="16">
        <f t="shared" si="41"/>
        <v>1550</v>
      </c>
      <c r="D206" s="16">
        <v>1550</v>
      </c>
      <c r="E206" s="16"/>
      <c r="F206" s="16"/>
      <c r="G206" s="16"/>
      <c r="H206" s="16">
        <f t="shared" si="42"/>
        <v>1550</v>
      </c>
      <c r="I206" s="16">
        <v>1550</v>
      </c>
      <c r="J206" s="16"/>
      <c r="K206" s="16"/>
      <c r="L206" s="16"/>
      <c r="M206" s="16">
        <f t="shared" si="43"/>
        <v>100</v>
      </c>
      <c r="N206" s="16">
        <f t="shared" si="38"/>
        <v>100</v>
      </c>
      <c r="O206" s="16" t="str">
        <f t="shared" si="39"/>
        <v>-</v>
      </c>
      <c r="P206" s="16" t="str">
        <f t="shared" si="40"/>
        <v>-</v>
      </c>
      <c r="Q206" s="17" t="s">
        <v>285</v>
      </c>
    </row>
    <row r="207" spans="1:17" s="18" customFormat="1" ht="69.75" hidden="1" customHeight="1" outlineLevel="3">
      <c r="A207" s="110"/>
      <c r="B207" s="109" t="s">
        <v>163</v>
      </c>
      <c r="C207" s="16">
        <f t="shared" si="41"/>
        <v>9403</v>
      </c>
      <c r="D207" s="16">
        <v>9403</v>
      </c>
      <c r="E207" s="16"/>
      <c r="F207" s="16"/>
      <c r="G207" s="16"/>
      <c r="H207" s="16">
        <f t="shared" si="42"/>
        <v>9403</v>
      </c>
      <c r="I207" s="16">
        <v>9403</v>
      </c>
      <c r="J207" s="16"/>
      <c r="K207" s="16"/>
      <c r="L207" s="16"/>
      <c r="M207" s="16">
        <f t="shared" si="43"/>
        <v>100</v>
      </c>
      <c r="N207" s="16">
        <f t="shared" si="38"/>
        <v>100</v>
      </c>
      <c r="O207" s="16" t="str">
        <f t="shared" si="39"/>
        <v>-</v>
      </c>
      <c r="P207" s="16" t="str">
        <f t="shared" si="40"/>
        <v>-</v>
      </c>
      <c r="Q207" s="17" t="s">
        <v>286</v>
      </c>
    </row>
    <row r="208" spans="1:17" s="18" customFormat="1" ht="71.25" hidden="1" customHeight="1" outlineLevel="2">
      <c r="A208" s="101"/>
      <c r="B208" s="24" t="s">
        <v>287</v>
      </c>
      <c r="C208" s="16">
        <f t="shared" si="41"/>
        <v>25</v>
      </c>
      <c r="D208" s="16">
        <v>25</v>
      </c>
      <c r="E208" s="16"/>
      <c r="F208" s="16"/>
      <c r="G208" s="16"/>
      <c r="H208" s="16">
        <f t="shared" si="42"/>
        <v>25</v>
      </c>
      <c r="I208" s="16">
        <v>25</v>
      </c>
      <c r="J208" s="16"/>
      <c r="K208" s="16"/>
      <c r="L208" s="16"/>
      <c r="M208" s="16">
        <f t="shared" si="43"/>
        <v>100</v>
      </c>
      <c r="N208" s="16">
        <f t="shared" si="38"/>
        <v>100</v>
      </c>
      <c r="O208" s="16" t="str">
        <f t="shared" si="39"/>
        <v>-</v>
      </c>
      <c r="P208" s="16" t="str">
        <f t="shared" si="40"/>
        <v>-</v>
      </c>
      <c r="Q208" s="17" t="s">
        <v>592</v>
      </c>
    </row>
    <row r="209" spans="1:17" s="42" customFormat="1" ht="60.75" customHeight="1" collapsed="1">
      <c r="A209" s="29">
        <v>9</v>
      </c>
      <c r="B209" s="104" t="s">
        <v>165</v>
      </c>
      <c r="C209" s="7">
        <f t="shared" ref="C209:C219" si="44">SUM(D209:G209)</f>
        <v>118458.3</v>
      </c>
      <c r="D209" s="7">
        <f>D210</f>
        <v>110218.3</v>
      </c>
      <c r="E209" s="7">
        <f>E210</f>
        <v>0</v>
      </c>
      <c r="F209" s="7">
        <f>F210</f>
        <v>8240</v>
      </c>
      <c r="G209" s="7">
        <f>G210</f>
        <v>0</v>
      </c>
      <c r="H209" s="7">
        <f>SUM(I209:L209)</f>
        <v>108683.44</v>
      </c>
      <c r="I209" s="7">
        <f>I210</f>
        <v>101033.44</v>
      </c>
      <c r="J209" s="7">
        <f>J210</f>
        <v>0</v>
      </c>
      <c r="K209" s="7">
        <f>K210</f>
        <v>7650</v>
      </c>
      <c r="L209" s="7">
        <f>L210</f>
        <v>0</v>
      </c>
      <c r="M209" s="7">
        <f t="shared" si="43"/>
        <v>91.748269222165106</v>
      </c>
      <c r="N209" s="7">
        <f t="shared" si="38"/>
        <v>91.666665154516082</v>
      </c>
      <c r="O209" s="7" t="str">
        <f t="shared" si="39"/>
        <v>-</v>
      </c>
      <c r="P209" s="7">
        <f t="shared" si="40"/>
        <v>92.839805825242721</v>
      </c>
      <c r="Q209" s="41"/>
    </row>
    <row r="210" spans="1:17" s="18" customFormat="1" ht="60" hidden="1" outlineLevel="2">
      <c r="A210" s="48"/>
      <c r="B210" s="49" t="s">
        <v>164</v>
      </c>
      <c r="C210" s="16">
        <f t="shared" si="44"/>
        <v>118458.3</v>
      </c>
      <c r="D210" s="16">
        <v>110218.3</v>
      </c>
      <c r="E210" s="16"/>
      <c r="F210" s="16">
        <v>8240</v>
      </c>
      <c r="G210" s="16"/>
      <c r="H210" s="16"/>
      <c r="I210" s="16">
        <v>101033.44</v>
      </c>
      <c r="J210" s="16"/>
      <c r="K210" s="16">
        <v>7650</v>
      </c>
      <c r="L210" s="16"/>
      <c r="M210" s="16">
        <f t="shared" si="43"/>
        <v>0</v>
      </c>
      <c r="N210" s="16">
        <f t="shared" si="38"/>
        <v>91.666665154516082</v>
      </c>
      <c r="O210" s="16" t="str">
        <f t="shared" si="39"/>
        <v>-</v>
      </c>
      <c r="P210" s="16">
        <f t="shared" si="40"/>
        <v>92.839805825242721</v>
      </c>
      <c r="Q210" s="17" t="s">
        <v>650</v>
      </c>
    </row>
    <row r="211" spans="1:17" s="42" customFormat="1" ht="165" collapsed="1">
      <c r="A211" s="29">
        <v>10</v>
      </c>
      <c r="B211" s="104" t="s">
        <v>172</v>
      </c>
      <c r="C211" s="7">
        <f t="shared" si="44"/>
        <v>3272</v>
      </c>
      <c r="D211" s="7">
        <f>SUM(D212:D217)</f>
        <v>100</v>
      </c>
      <c r="E211" s="7">
        <f>SUM(E212:E217)</f>
        <v>3172</v>
      </c>
      <c r="F211" s="7">
        <f>SUM(F212:F217)</f>
        <v>0</v>
      </c>
      <c r="G211" s="7">
        <f>SUM(G212:G217)</f>
        <v>0</v>
      </c>
      <c r="H211" s="7">
        <f t="shared" ref="H211:H217" si="45">SUM(I211:L211)</f>
        <v>3144.4</v>
      </c>
      <c r="I211" s="7">
        <f>SUM(I212:I217)</f>
        <v>100</v>
      </c>
      <c r="J211" s="7">
        <f>SUM(J212:J217)</f>
        <v>3044.4</v>
      </c>
      <c r="K211" s="7">
        <f>SUM(K212:K217)</f>
        <v>0</v>
      </c>
      <c r="L211" s="7">
        <f>SUM(L212:L217)</f>
        <v>0</v>
      </c>
      <c r="M211" s="7">
        <f t="shared" si="43"/>
        <v>96.100244498777514</v>
      </c>
      <c r="N211" s="7">
        <f t="shared" si="38"/>
        <v>100</v>
      </c>
      <c r="O211" s="7">
        <f t="shared" si="39"/>
        <v>95.977301387137459</v>
      </c>
      <c r="P211" s="7" t="str">
        <f t="shared" si="40"/>
        <v>-</v>
      </c>
      <c r="Q211" s="155" t="s">
        <v>464</v>
      </c>
    </row>
    <row r="212" spans="1:17" s="18" customFormat="1" ht="175.5" hidden="1" outlineLevel="2">
      <c r="A212" s="101"/>
      <c r="B212" s="102" t="s">
        <v>166</v>
      </c>
      <c r="C212" s="103">
        <f t="shared" si="44"/>
        <v>2672</v>
      </c>
      <c r="D212" s="103"/>
      <c r="E212" s="103">
        <v>2672</v>
      </c>
      <c r="F212" s="103"/>
      <c r="G212" s="103"/>
      <c r="H212" s="103">
        <f t="shared" si="45"/>
        <v>2544.4</v>
      </c>
      <c r="I212" s="16"/>
      <c r="J212" s="16">
        <v>2544.4</v>
      </c>
      <c r="K212" s="16"/>
      <c r="L212" s="16"/>
      <c r="M212" s="16">
        <f t="shared" si="43"/>
        <v>95.224550898203603</v>
      </c>
      <c r="N212" s="16" t="str">
        <f t="shared" si="38"/>
        <v>-</v>
      </c>
      <c r="O212" s="16">
        <f t="shared" si="39"/>
        <v>95.224550898203603</v>
      </c>
      <c r="P212" s="16" t="str">
        <f t="shared" si="40"/>
        <v>-</v>
      </c>
      <c r="Q212" s="17"/>
    </row>
    <row r="213" spans="1:17" s="18" customFormat="1" ht="40.5" hidden="1" outlineLevel="2">
      <c r="A213" s="102"/>
      <c r="B213" s="102" t="s">
        <v>167</v>
      </c>
      <c r="C213" s="103">
        <f t="shared" si="44"/>
        <v>0</v>
      </c>
      <c r="D213" s="103"/>
      <c r="E213" s="103"/>
      <c r="F213" s="103"/>
      <c r="G213" s="103"/>
      <c r="H213" s="103">
        <f t="shared" si="45"/>
        <v>0</v>
      </c>
      <c r="I213" s="16"/>
      <c r="J213" s="16">
        <v>0</v>
      </c>
      <c r="K213" s="16"/>
      <c r="L213" s="16"/>
      <c r="M213" s="16" t="str">
        <f t="shared" si="43"/>
        <v>-</v>
      </c>
      <c r="N213" s="16" t="str">
        <f t="shared" si="38"/>
        <v>-</v>
      </c>
      <c r="O213" s="16" t="str">
        <f t="shared" si="39"/>
        <v>-</v>
      </c>
      <c r="P213" s="16" t="str">
        <f t="shared" si="40"/>
        <v>-</v>
      </c>
      <c r="Q213" s="17"/>
    </row>
    <row r="214" spans="1:17" s="18" customFormat="1" ht="108" hidden="1" outlineLevel="2">
      <c r="A214" s="102"/>
      <c r="B214" s="102" t="s">
        <v>168</v>
      </c>
      <c r="C214" s="103">
        <f t="shared" si="44"/>
        <v>500</v>
      </c>
      <c r="D214" s="103"/>
      <c r="E214" s="103">
        <v>500</v>
      </c>
      <c r="F214" s="103"/>
      <c r="G214" s="103"/>
      <c r="H214" s="103">
        <f t="shared" si="45"/>
        <v>500</v>
      </c>
      <c r="I214" s="16"/>
      <c r="J214" s="16">
        <v>500</v>
      </c>
      <c r="K214" s="16"/>
      <c r="L214" s="16"/>
      <c r="M214" s="16">
        <f t="shared" si="43"/>
        <v>100</v>
      </c>
      <c r="N214" s="16" t="str">
        <f t="shared" si="38"/>
        <v>-</v>
      </c>
      <c r="O214" s="16">
        <f t="shared" si="39"/>
        <v>100</v>
      </c>
      <c r="P214" s="16" t="str">
        <f t="shared" si="40"/>
        <v>-</v>
      </c>
      <c r="Q214" s="17"/>
    </row>
    <row r="215" spans="1:17" s="18" customFormat="1" ht="67.5" hidden="1" outlineLevel="2">
      <c r="A215" s="102"/>
      <c r="B215" s="102" t="s">
        <v>169</v>
      </c>
      <c r="C215" s="103">
        <f t="shared" si="44"/>
        <v>0</v>
      </c>
      <c r="D215" s="103"/>
      <c r="E215" s="103"/>
      <c r="F215" s="103"/>
      <c r="G215" s="103"/>
      <c r="H215" s="103">
        <f t="shared" si="45"/>
        <v>0</v>
      </c>
      <c r="I215" s="16"/>
      <c r="J215" s="16">
        <v>0</v>
      </c>
      <c r="K215" s="16"/>
      <c r="L215" s="16"/>
      <c r="M215" s="16" t="str">
        <f t="shared" si="43"/>
        <v>-</v>
      </c>
      <c r="N215" s="16" t="str">
        <f t="shared" si="38"/>
        <v>-</v>
      </c>
      <c r="O215" s="16" t="str">
        <f t="shared" si="39"/>
        <v>-</v>
      </c>
      <c r="P215" s="16" t="str">
        <f t="shared" si="40"/>
        <v>-</v>
      </c>
      <c r="Q215" s="17"/>
    </row>
    <row r="216" spans="1:17" s="18" customFormat="1" ht="40.5" hidden="1" outlineLevel="2">
      <c r="A216" s="101"/>
      <c r="B216" s="102" t="s">
        <v>170</v>
      </c>
      <c r="C216" s="103">
        <f t="shared" si="44"/>
        <v>50</v>
      </c>
      <c r="D216" s="103">
        <v>50</v>
      </c>
      <c r="E216" s="103"/>
      <c r="F216" s="103"/>
      <c r="G216" s="103"/>
      <c r="H216" s="103">
        <f t="shared" si="45"/>
        <v>50</v>
      </c>
      <c r="I216" s="16">
        <v>50</v>
      </c>
      <c r="J216" s="16"/>
      <c r="K216" s="16"/>
      <c r="L216" s="16"/>
      <c r="M216" s="16">
        <f t="shared" si="43"/>
        <v>100</v>
      </c>
      <c r="N216" s="16">
        <f t="shared" si="38"/>
        <v>100</v>
      </c>
      <c r="O216" s="16" t="str">
        <f t="shared" si="39"/>
        <v>-</v>
      </c>
      <c r="P216" s="16" t="str">
        <f t="shared" si="40"/>
        <v>-</v>
      </c>
      <c r="Q216" s="17"/>
    </row>
    <row r="217" spans="1:17" s="18" customFormat="1" ht="40.5" hidden="1" outlineLevel="2">
      <c r="A217" s="102"/>
      <c r="B217" s="102" t="s">
        <v>171</v>
      </c>
      <c r="C217" s="103">
        <f t="shared" si="44"/>
        <v>50</v>
      </c>
      <c r="D217" s="103">
        <v>50</v>
      </c>
      <c r="E217" s="103"/>
      <c r="F217" s="103"/>
      <c r="G217" s="103"/>
      <c r="H217" s="103">
        <f t="shared" si="45"/>
        <v>50</v>
      </c>
      <c r="I217" s="16">
        <v>50</v>
      </c>
      <c r="J217" s="16"/>
      <c r="K217" s="16"/>
      <c r="L217" s="16"/>
      <c r="M217" s="16">
        <f t="shared" si="43"/>
        <v>100</v>
      </c>
      <c r="N217" s="16">
        <f t="shared" si="38"/>
        <v>100</v>
      </c>
      <c r="O217" s="16" t="str">
        <f t="shared" si="39"/>
        <v>-</v>
      </c>
      <c r="P217" s="16" t="str">
        <f t="shared" si="40"/>
        <v>-</v>
      </c>
      <c r="Q217" s="17"/>
    </row>
    <row r="218" spans="1:17" s="42" customFormat="1" ht="40.5" collapsed="1">
      <c r="A218" s="29">
        <v>11</v>
      </c>
      <c r="B218" s="104" t="s">
        <v>185</v>
      </c>
      <c r="C218" s="7">
        <f t="shared" si="44"/>
        <v>224880.4</v>
      </c>
      <c r="D218" s="7">
        <f t="shared" ref="D218:L218" si="46">D219+D229+D232</f>
        <v>84915.8</v>
      </c>
      <c r="E218" s="7">
        <f t="shared" si="46"/>
        <v>139813</v>
      </c>
      <c r="F218" s="7">
        <f t="shared" si="46"/>
        <v>151.6</v>
      </c>
      <c r="G218" s="7">
        <f t="shared" si="46"/>
        <v>0</v>
      </c>
      <c r="H218" s="7">
        <f t="shared" si="46"/>
        <v>115234.87</v>
      </c>
      <c r="I218" s="7">
        <f t="shared" si="46"/>
        <v>42849.03</v>
      </c>
      <c r="J218" s="7">
        <f t="shared" si="46"/>
        <v>72385.84</v>
      </c>
      <c r="K218" s="7">
        <f t="shared" si="46"/>
        <v>0</v>
      </c>
      <c r="L218" s="7">
        <f t="shared" si="46"/>
        <v>0</v>
      </c>
      <c r="M218" s="7">
        <f t="shared" si="43"/>
        <v>51.242736138854248</v>
      </c>
      <c r="N218" s="7">
        <f t="shared" si="38"/>
        <v>50.460609215246151</v>
      </c>
      <c r="O218" s="7">
        <f t="shared" si="39"/>
        <v>51.7733257994607</v>
      </c>
      <c r="P218" s="7">
        <f t="shared" si="40"/>
        <v>0</v>
      </c>
      <c r="Q218" s="41"/>
    </row>
    <row r="219" spans="1:17" s="121" customFormat="1" ht="38.25" hidden="1" outlineLevel="1">
      <c r="A219" s="122"/>
      <c r="B219" s="177" t="s">
        <v>186</v>
      </c>
      <c r="C219" s="176">
        <f t="shared" si="44"/>
        <v>194085.4</v>
      </c>
      <c r="D219" s="176">
        <f>SUM(D220:D228)</f>
        <v>57553.100000000006</v>
      </c>
      <c r="E219" s="176">
        <f>SUM(E220:E228)</f>
        <v>136532.29999999999</v>
      </c>
      <c r="F219" s="176">
        <f>SUM(F220:F228)</f>
        <v>0</v>
      </c>
      <c r="G219" s="176">
        <f>SUM(G220:G228)</f>
        <v>0</v>
      </c>
      <c r="H219" s="23">
        <f t="shared" ref="H219:H231" si="47">SUM(I219:L219)</f>
        <v>95983.73</v>
      </c>
      <c r="I219" s="176">
        <f>SUM(I220:I228)</f>
        <v>25190.11</v>
      </c>
      <c r="J219" s="176">
        <f>SUM(J220:J228)</f>
        <v>70793.62</v>
      </c>
      <c r="K219" s="23">
        <f>SUM(K220:K228)</f>
        <v>0</v>
      </c>
      <c r="L219" s="23">
        <f>SUM(L220:L228)</f>
        <v>0</v>
      </c>
      <c r="M219" s="23">
        <f t="shared" si="43"/>
        <v>49.454379360838061</v>
      </c>
      <c r="N219" s="23">
        <f t="shared" si="38"/>
        <v>43.7684677280633</v>
      </c>
      <c r="O219" s="23">
        <f t="shared" si="39"/>
        <v>51.851188326864786</v>
      </c>
      <c r="P219" s="23" t="str">
        <f t="shared" si="40"/>
        <v>-</v>
      </c>
      <c r="Q219" s="17"/>
    </row>
    <row r="220" spans="1:17" s="18" customFormat="1" ht="90" hidden="1" outlineLevel="2">
      <c r="A220" s="123"/>
      <c r="B220" s="169" t="s">
        <v>173</v>
      </c>
      <c r="C220" s="16">
        <f t="shared" ref="C220:C235" si="48">SUM(D220:G220)</f>
        <v>45498.2</v>
      </c>
      <c r="D220" s="16">
        <v>24141.200000000001</v>
      </c>
      <c r="E220" s="16">
        <v>21357</v>
      </c>
      <c r="F220" s="16"/>
      <c r="G220" s="16"/>
      <c r="H220" s="16">
        <f t="shared" si="47"/>
        <v>0</v>
      </c>
      <c r="I220" s="16">
        <v>0</v>
      </c>
      <c r="J220" s="16"/>
      <c r="K220" s="16"/>
      <c r="L220" s="16"/>
      <c r="M220" s="16"/>
      <c r="N220" s="16"/>
      <c r="O220" s="16"/>
      <c r="P220" s="16"/>
      <c r="Q220" s="17" t="s">
        <v>514</v>
      </c>
    </row>
    <row r="221" spans="1:17" s="18" customFormat="1" ht="30" hidden="1" outlineLevel="2">
      <c r="A221" s="38"/>
      <c r="B221" s="169" t="s">
        <v>419</v>
      </c>
      <c r="C221" s="16">
        <f t="shared" si="48"/>
        <v>68685.900000000009</v>
      </c>
      <c r="D221" s="172">
        <v>6868.6</v>
      </c>
      <c r="E221" s="16">
        <v>61817.3</v>
      </c>
      <c r="F221" s="16"/>
      <c r="G221" s="16"/>
      <c r="H221" s="16">
        <f t="shared" si="47"/>
        <v>35788.46</v>
      </c>
      <c r="I221" s="16">
        <v>3578.85</v>
      </c>
      <c r="J221" s="16">
        <v>32209.61</v>
      </c>
      <c r="K221" s="16"/>
      <c r="L221" s="16"/>
      <c r="M221" s="16">
        <f t="shared" ref="M221:M294" si="49">IFERROR(H221/C221*100,"-")</f>
        <v>52.104522179952504</v>
      </c>
      <c r="N221" s="16">
        <f t="shared" ref="N221:N294" si="50">IFERROR(I221/D221*100,"-")</f>
        <v>52.104504556969388</v>
      </c>
      <c r="O221" s="16">
        <f t="shared" ref="O221:O294" si="51">IFERROR(J221/E221*100,"-")</f>
        <v>52.10452413806491</v>
      </c>
      <c r="P221" s="16" t="str">
        <f t="shared" ref="P221:P294" si="52">IFERROR(K221/F221*100,"-")</f>
        <v>-</v>
      </c>
      <c r="Q221" s="17" t="s">
        <v>515</v>
      </c>
    </row>
    <row r="222" spans="1:17" s="18" customFormat="1" ht="45" hidden="1" outlineLevel="2">
      <c r="A222" s="38"/>
      <c r="B222" s="169" t="s">
        <v>174</v>
      </c>
      <c r="C222" s="16">
        <f t="shared" si="48"/>
        <v>40637</v>
      </c>
      <c r="D222" s="16">
        <v>4064</v>
      </c>
      <c r="E222" s="16">
        <v>36573</v>
      </c>
      <c r="F222" s="16"/>
      <c r="G222" s="16"/>
      <c r="H222" s="16">
        <f t="shared" si="47"/>
        <v>26186.019999999997</v>
      </c>
      <c r="I222" s="16">
        <v>2618.6</v>
      </c>
      <c r="J222" s="16">
        <v>23567.42</v>
      </c>
      <c r="K222" s="16"/>
      <c r="L222" s="16"/>
      <c r="M222" s="16">
        <f t="shared" si="49"/>
        <v>64.438861136402778</v>
      </c>
      <c r="N222" s="16">
        <f t="shared" si="50"/>
        <v>64.434055118110237</v>
      </c>
      <c r="O222" s="16">
        <f t="shared" si="51"/>
        <v>64.439395182238258</v>
      </c>
      <c r="P222" s="16" t="str">
        <f t="shared" si="52"/>
        <v>-</v>
      </c>
      <c r="Q222" s="17" t="s">
        <v>420</v>
      </c>
    </row>
    <row r="223" spans="1:17" s="18" customFormat="1" ht="45" hidden="1" outlineLevel="2">
      <c r="A223" s="38"/>
      <c r="B223" s="169" t="s">
        <v>175</v>
      </c>
      <c r="C223" s="16">
        <f t="shared" si="48"/>
        <v>18650</v>
      </c>
      <c r="D223" s="16">
        <v>1865</v>
      </c>
      <c r="E223" s="16">
        <v>16785</v>
      </c>
      <c r="F223" s="16"/>
      <c r="G223" s="16"/>
      <c r="H223" s="16">
        <f t="shared" si="47"/>
        <v>16689.599999999999</v>
      </c>
      <c r="I223" s="16">
        <v>1673.01</v>
      </c>
      <c r="J223" s="16">
        <v>15016.59</v>
      </c>
      <c r="K223" s="16"/>
      <c r="L223" s="16"/>
      <c r="M223" s="16">
        <f t="shared" si="49"/>
        <v>89.488471849865945</v>
      </c>
      <c r="N223" s="16">
        <f t="shared" si="50"/>
        <v>89.705630026809644</v>
      </c>
      <c r="O223" s="16">
        <f t="shared" si="51"/>
        <v>89.464343163538871</v>
      </c>
      <c r="P223" s="16" t="str">
        <f t="shared" si="52"/>
        <v>-</v>
      </c>
      <c r="Q223" s="17" t="s">
        <v>421</v>
      </c>
    </row>
    <row r="224" spans="1:17" s="18" customFormat="1" ht="60" hidden="1" outlineLevel="2">
      <c r="A224" s="38"/>
      <c r="B224" s="169" t="s">
        <v>176</v>
      </c>
      <c r="C224" s="16">
        <f t="shared" si="48"/>
        <v>740</v>
      </c>
      <c r="D224" s="16">
        <v>740</v>
      </c>
      <c r="E224" s="16"/>
      <c r="F224" s="16"/>
      <c r="G224" s="16"/>
      <c r="H224" s="16">
        <f t="shared" si="47"/>
        <v>500</v>
      </c>
      <c r="I224" s="16">
        <v>500</v>
      </c>
      <c r="J224" s="16"/>
      <c r="K224" s="16"/>
      <c r="L224" s="16"/>
      <c r="M224" s="16">
        <f t="shared" si="49"/>
        <v>67.567567567567565</v>
      </c>
      <c r="N224" s="16">
        <f t="shared" si="50"/>
        <v>67.567567567567565</v>
      </c>
      <c r="O224" s="16" t="str">
        <f t="shared" si="51"/>
        <v>-</v>
      </c>
      <c r="P224" s="16" t="str">
        <f t="shared" si="52"/>
        <v>-</v>
      </c>
      <c r="Q224" s="17" t="s">
        <v>516</v>
      </c>
    </row>
    <row r="225" spans="1:17" s="18" customFormat="1" ht="30" hidden="1" outlineLevel="2">
      <c r="A225" s="38"/>
      <c r="B225" s="169" t="s">
        <v>177</v>
      </c>
      <c r="C225" s="16">
        <f t="shared" si="48"/>
        <v>366</v>
      </c>
      <c r="D225" s="16">
        <v>366</v>
      </c>
      <c r="E225" s="16"/>
      <c r="F225" s="16"/>
      <c r="G225" s="16"/>
      <c r="H225" s="16">
        <f t="shared" si="47"/>
        <v>0</v>
      </c>
      <c r="I225" s="16">
        <v>0</v>
      </c>
      <c r="J225" s="16"/>
      <c r="K225" s="16"/>
      <c r="L225" s="16"/>
      <c r="M225" s="16">
        <f t="shared" si="49"/>
        <v>0</v>
      </c>
      <c r="N225" s="16">
        <f t="shared" si="50"/>
        <v>0</v>
      </c>
      <c r="O225" s="16" t="str">
        <f t="shared" si="51"/>
        <v>-</v>
      </c>
      <c r="P225" s="16" t="str">
        <f t="shared" si="52"/>
        <v>-</v>
      </c>
      <c r="Q225" s="17" t="s">
        <v>517</v>
      </c>
    </row>
    <row r="226" spans="1:17" s="18" customFormat="1" ht="30" hidden="1" outlineLevel="2">
      <c r="A226" s="38"/>
      <c r="B226" s="169" t="s">
        <v>422</v>
      </c>
      <c r="C226" s="16">
        <f t="shared" si="48"/>
        <v>371</v>
      </c>
      <c r="D226" s="16">
        <v>371</v>
      </c>
      <c r="E226" s="16"/>
      <c r="F226" s="16"/>
      <c r="G226" s="16"/>
      <c r="H226" s="16">
        <f t="shared" si="47"/>
        <v>0</v>
      </c>
      <c r="I226" s="16">
        <v>0</v>
      </c>
      <c r="J226" s="16"/>
      <c r="K226" s="16"/>
      <c r="L226" s="16"/>
      <c r="M226" s="16"/>
      <c r="N226" s="16">
        <f t="shared" si="50"/>
        <v>0</v>
      </c>
      <c r="O226" s="16"/>
      <c r="P226" s="16"/>
      <c r="Q226" s="17" t="s">
        <v>518</v>
      </c>
    </row>
    <row r="227" spans="1:17" s="18" customFormat="1" ht="30" hidden="1" outlineLevel="2">
      <c r="A227" s="38"/>
      <c r="B227" s="169" t="s">
        <v>423</v>
      </c>
      <c r="C227" s="16">
        <f t="shared" si="48"/>
        <v>163</v>
      </c>
      <c r="D227" s="16">
        <v>163</v>
      </c>
      <c r="E227" s="16"/>
      <c r="F227" s="16"/>
      <c r="G227" s="16"/>
      <c r="H227" s="16">
        <f t="shared" si="47"/>
        <v>0</v>
      </c>
      <c r="I227" s="16">
        <v>0</v>
      </c>
      <c r="J227" s="16"/>
      <c r="K227" s="16"/>
      <c r="L227" s="16"/>
      <c r="M227" s="16"/>
      <c r="N227" s="16">
        <f t="shared" si="50"/>
        <v>0</v>
      </c>
      <c r="O227" s="16"/>
      <c r="P227" s="16"/>
      <c r="Q227" s="17" t="s">
        <v>518</v>
      </c>
    </row>
    <row r="228" spans="1:17" s="18" customFormat="1" ht="75" hidden="1" outlineLevel="2">
      <c r="A228" s="38"/>
      <c r="B228" s="169" t="s">
        <v>178</v>
      </c>
      <c r="C228" s="16">
        <f t="shared" si="48"/>
        <v>18974.3</v>
      </c>
      <c r="D228" s="16">
        <v>18974.3</v>
      </c>
      <c r="E228" s="16"/>
      <c r="F228" s="16"/>
      <c r="G228" s="16"/>
      <c r="H228" s="16">
        <f t="shared" si="47"/>
        <v>16819.650000000001</v>
      </c>
      <c r="I228" s="16">
        <v>16819.650000000001</v>
      </c>
      <c r="J228" s="16"/>
      <c r="K228" s="16"/>
      <c r="L228" s="16"/>
      <c r="M228" s="16">
        <f t="shared" si="49"/>
        <v>88.644376867657854</v>
      </c>
      <c r="N228" s="16">
        <f t="shared" si="50"/>
        <v>88.644376867657854</v>
      </c>
      <c r="O228" s="16" t="str">
        <f t="shared" si="51"/>
        <v>-</v>
      </c>
      <c r="P228" s="16" t="str">
        <f t="shared" si="52"/>
        <v>-</v>
      </c>
      <c r="Q228" s="17" t="s">
        <v>651</v>
      </c>
    </row>
    <row r="229" spans="1:17" s="18" customFormat="1" ht="38.25" hidden="1" outlineLevel="1">
      <c r="A229" s="120"/>
      <c r="B229" s="177" t="s">
        <v>179</v>
      </c>
      <c r="C229" s="23">
        <f>SUM(D229:G229)</f>
        <v>27392.2</v>
      </c>
      <c r="D229" s="23">
        <f>SUM(D230:D231)</f>
        <v>25800</v>
      </c>
      <c r="E229" s="23">
        <f>SUM(E231:E231)</f>
        <v>1592.2</v>
      </c>
      <c r="F229" s="23">
        <f>SUM(F230:F231)</f>
        <v>0</v>
      </c>
      <c r="G229" s="23">
        <f>SUM(G230:G231)</f>
        <v>0</v>
      </c>
      <c r="H229" s="23">
        <f t="shared" si="47"/>
        <v>19251.14</v>
      </c>
      <c r="I229" s="23">
        <f>SUM(I230:I231)</f>
        <v>17658.919999999998</v>
      </c>
      <c r="J229" s="23">
        <f>SUM(J230:J231)</f>
        <v>1592.22</v>
      </c>
      <c r="K229" s="23">
        <f>SUM(K230:K231)</f>
        <v>0</v>
      </c>
      <c r="L229" s="23">
        <f>SUM(L230:L231)</f>
        <v>0</v>
      </c>
      <c r="M229" s="23">
        <f t="shared" si="49"/>
        <v>70.279641649812717</v>
      </c>
      <c r="N229" s="23">
        <f t="shared" si="50"/>
        <v>68.445426356589138</v>
      </c>
      <c r="O229" s="23">
        <f t="shared" si="51"/>
        <v>100.00125612360256</v>
      </c>
      <c r="P229" s="23" t="str">
        <f t="shared" si="52"/>
        <v>-</v>
      </c>
      <c r="Q229" s="17"/>
    </row>
    <row r="230" spans="1:17" s="18" customFormat="1" ht="60" hidden="1" outlineLevel="2">
      <c r="A230" s="38"/>
      <c r="B230" s="169" t="s">
        <v>180</v>
      </c>
      <c r="C230" s="16">
        <f t="shared" si="48"/>
        <v>18579.599999999999</v>
      </c>
      <c r="D230" s="16">
        <v>18579.599999999999</v>
      </c>
      <c r="F230" s="16"/>
      <c r="G230" s="16"/>
      <c r="H230" s="23">
        <f t="shared" si="47"/>
        <v>14815.3</v>
      </c>
      <c r="I230" s="16">
        <v>14815.3</v>
      </c>
      <c r="J230" s="16"/>
      <c r="K230" s="16"/>
      <c r="L230" s="16"/>
      <c r="M230" s="16">
        <f t="shared" si="49"/>
        <v>79.739606880664809</v>
      </c>
      <c r="N230" s="16">
        <f t="shared" si="50"/>
        <v>79.739606880664809</v>
      </c>
      <c r="O230" s="16" t="str">
        <f>IFERROR(J230/#REF!*100,"-")</f>
        <v>-</v>
      </c>
      <c r="P230" s="16" t="str">
        <f t="shared" si="52"/>
        <v>-</v>
      </c>
      <c r="Q230" s="17" t="s">
        <v>424</v>
      </c>
    </row>
    <row r="231" spans="1:17" s="18" customFormat="1" ht="67.5" hidden="1" customHeight="1" outlineLevel="2">
      <c r="A231" s="119"/>
      <c r="B231" s="169" t="s">
        <v>546</v>
      </c>
      <c r="C231" s="16">
        <f t="shared" si="48"/>
        <v>8812.6</v>
      </c>
      <c r="D231" s="16">
        <f>6201.4+1019</f>
        <v>7220.4</v>
      </c>
      <c r="E231" s="16">
        <v>1592.2</v>
      </c>
      <c r="F231" s="16"/>
      <c r="G231" s="16"/>
      <c r="H231" s="23">
        <f t="shared" si="47"/>
        <v>4435.84</v>
      </c>
      <c r="I231" s="16">
        <v>2843.62</v>
      </c>
      <c r="J231" s="16">
        <v>1592.22</v>
      </c>
      <c r="K231" s="16"/>
      <c r="L231" s="16"/>
      <c r="M231" s="16">
        <f t="shared" si="49"/>
        <v>50.335201870049708</v>
      </c>
      <c r="N231" s="16">
        <f t="shared" si="50"/>
        <v>39.383136668328625</v>
      </c>
      <c r="O231" s="16">
        <f t="shared" si="51"/>
        <v>100.00125612360256</v>
      </c>
      <c r="P231" s="16" t="str">
        <f t="shared" si="52"/>
        <v>-</v>
      </c>
      <c r="Q231" s="17" t="s">
        <v>545</v>
      </c>
    </row>
    <row r="232" spans="1:17" s="18" customFormat="1" ht="48.75" hidden="1" customHeight="1" outlineLevel="1" collapsed="1">
      <c r="A232" s="120"/>
      <c r="B232" s="177" t="s">
        <v>181</v>
      </c>
      <c r="C232" s="23">
        <f>SUM(D232:G232)</f>
        <v>3402.7999999999997</v>
      </c>
      <c r="D232" s="23">
        <f>SUM(D233:D235)</f>
        <v>1562.6999999999998</v>
      </c>
      <c r="E232" s="23">
        <f>SUM(E233:E235)</f>
        <v>1688.5</v>
      </c>
      <c r="F232" s="23">
        <f>SUM(F233:F235)</f>
        <v>151.6</v>
      </c>
      <c r="G232" s="23">
        <f>SUM(G233:G235)</f>
        <v>0</v>
      </c>
      <c r="H232" s="23">
        <f>SUM(I232:L232)</f>
        <v>0</v>
      </c>
      <c r="I232" s="23">
        <f>SUM(I233:I235)</f>
        <v>0</v>
      </c>
      <c r="J232" s="23">
        <f>SUM(J233:J235)</f>
        <v>0</v>
      </c>
      <c r="K232" s="23">
        <f>SUM(K233:K235)</f>
        <v>0</v>
      </c>
      <c r="L232" s="23">
        <f>SUM(L233:L235)</f>
        <v>0</v>
      </c>
      <c r="M232" s="23">
        <f t="shared" si="49"/>
        <v>0</v>
      </c>
      <c r="N232" s="23">
        <f t="shared" si="50"/>
        <v>0</v>
      </c>
      <c r="O232" s="23">
        <f t="shared" si="51"/>
        <v>0</v>
      </c>
      <c r="P232" s="23">
        <f t="shared" si="52"/>
        <v>0</v>
      </c>
      <c r="Q232" s="17" t="s">
        <v>652</v>
      </c>
    </row>
    <row r="233" spans="1:17" s="18" customFormat="1" ht="25.5" hidden="1" outlineLevel="2">
      <c r="A233" s="38"/>
      <c r="B233" s="165" t="s">
        <v>182</v>
      </c>
      <c r="C233" s="16">
        <f t="shared" si="48"/>
        <v>1465.8</v>
      </c>
      <c r="D233" s="16">
        <v>1465.8</v>
      </c>
      <c r="E233" s="16"/>
      <c r="F233" s="16"/>
      <c r="G233" s="16"/>
      <c r="H233" s="16">
        <f>SUM(I233:L233)</f>
        <v>0</v>
      </c>
      <c r="I233" s="16">
        <v>0</v>
      </c>
      <c r="J233" s="16"/>
      <c r="K233" s="16"/>
      <c r="L233" s="16"/>
      <c r="M233" s="16">
        <f t="shared" si="49"/>
        <v>0</v>
      </c>
      <c r="N233" s="16">
        <f t="shared" si="50"/>
        <v>0</v>
      </c>
      <c r="O233" s="16" t="str">
        <f t="shared" si="51"/>
        <v>-</v>
      </c>
      <c r="P233" s="16" t="str">
        <f t="shared" si="52"/>
        <v>-</v>
      </c>
      <c r="Q233" s="17"/>
    </row>
    <row r="234" spans="1:17" s="18" customFormat="1" ht="51" hidden="1" outlineLevel="2">
      <c r="A234" s="38"/>
      <c r="B234" s="165" t="s">
        <v>183</v>
      </c>
      <c r="C234" s="16">
        <f t="shared" si="48"/>
        <v>421.1</v>
      </c>
      <c r="D234" s="16">
        <v>21.1</v>
      </c>
      <c r="E234" s="16">
        <v>400</v>
      </c>
      <c r="F234" s="16"/>
      <c r="G234" s="16"/>
      <c r="H234" s="16">
        <f>SUM(I234:L234)</f>
        <v>0</v>
      </c>
      <c r="I234" s="16">
        <v>0</v>
      </c>
      <c r="J234" s="16">
        <v>0</v>
      </c>
      <c r="K234" s="16"/>
      <c r="L234" s="16"/>
      <c r="M234" s="16">
        <f t="shared" si="49"/>
        <v>0</v>
      </c>
      <c r="N234" s="16">
        <f t="shared" si="50"/>
        <v>0</v>
      </c>
      <c r="O234" s="16">
        <f t="shared" si="51"/>
        <v>0</v>
      </c>
      <c r="P234" s="16" t="str">
        <f t="shared" si="52"/>
        <v>-</v>
      </c>
      <c r="Q234" s="17" t="s">
        <v>378</v>
      </c>
    </row>
    <row r="235" spans="1:17" s="18" customFormat="1" ht="51" hidden="1" outlineLevel="2">
      <c r="A235" s="38"/>
      <c r="B235" s="165" t="s">
        <v>184</v>
      </c>
      <c r="C235" s="16">
        <f t="shared" si="48"/>
        <v>1515.8999999999999</v>
      </c>
      <c r="D235" s="16">
        <v>75.8</v>
      </c>
      <c r="E235" s="16">
        <v>1288.5</v>
      </c>
      <c r="F235" s="16">
        <v>151.6</v>
      </c>
      <c r="G235" s="16"/>
      <c r="H235" s="16">
        <f>SUM(I235:L235)</f>
        <v>0</v>
      </c>
      <c r="I235" s="16">
        <v>0</v>
      </c>
      <c r="J235" s="16">
        <v>0</v>
      </c>
      <c r="K235" s="16"/>
      <c r="L235" s="16"/>
      <c r="M235" s="16">
        <f t="shared" si="49"/>
        <v>0</v>
      </c>
      <c r="N235" s="16">
        <f t="shared" si="50"/>
        <v>0</v>
      </c>
      <c r="O235" s="16">
        <f t="shared" si="51"/>
        <v>0</v>
      </c>
      <c r="P235" s="16">
        <f t="shared" si="52"/>
        <v>0</v>
      </c>
      <c r="Q235" s="17" t="s">
        <v>378</v>
      </c>
    </row>
    <row r="236" spans="1:17" s="42" customFormat="1" ht="60.75" customHeight="1" collapsed="1">
      <c r="A236" s="29">
        <v>12</v>
      </c>
      <c r="B236" s="104" t="s">
        <v>212</v>
      </c>
      <c r="C236" s="7">
        <f>SUM(D236:G236)</f>
        <v>270866.7</v>
      </c>
      <c r="D236" s="7">
        <f t="shared" ref="D236:L236" si="53">D237+D255+D258+D262+D264+D266</f>
        <v>52722.6</v>
      </c>
      <c r="E236" s="7">
        <f t="shared" si="53"/>
        <v>178845.9</v>
      </c>
      <c r="F236" s="7">
        <f>F237+F255+F258+F262+F264+F266</f>
        <v>39298.199999999997</v>
      </c>
      <c r="G236" s="7">
        <f t="shared" si="53"/>
        <v>0</v>
      </c>
      <c r="H236" s="7">
        <f>H237+H255+H258+H262+H264+H266</f>
        <v>81764.540000000008</v>
      </c>
      <c r="I236" s="7">
        <f t="shared" si="53"/>
        <v>31871.51</v>
      </c>
      <c r="J236" s="7">
        <f t="shared" si="53"/>
        <v>42999.69</v>
      </c>
      <c r="K236" s="7">
        <f t="shared" si="53"/>
        <v>6893.34</v>
      </c>
      <c r="L236" s="7">
        <f t="shared" si="53"/>
        <v>0</v>
      </c>
      <c r="M236" s="7">
        <f t="shared" si="49"/>
        <v>30.186265052145579</v>
      </c>
      <c r="N236" s="7">
        <f t="shared" si="50"/>
        <v>60.451324479445248</v>
      </c>
      <c r="O236" s="7">
        <f t="shared" si="51"/>
        <v>24.042871544720903</v>
      </c>
      <c r="P236" s="7">
        <f t="shared" si="52"/>
        <v>17.541108753072663</v>
      </c>
      <c r="Q236" s="41"/>
    </row>
    <row r="237" spans="1:17" s="18" customFormat="1" ht="60.75" hidden="1" customHeight="1" outlineLevel="1">
      <c r="A237" s="120"/>
      <c r="B237" s="177" t="s">
        <v>187</v>
      </c>
      <c r="C237" s="176">
        <f>SUM(D237:G237)</f>
        <v>86453.4</v>
      </c>
      <c r="D237" s="176">
        <f>SUM(D238:D253)</f>
        <v>18266.5</v>
      </c>
      <c r="E237" s="176">
        <f>SUM(E238:E254)</f>
        <v>68186.899999999994</v>
      </c>
      <c r="F237" s="176">
        <f>SUM(F238:F252)</f>
        <v>0</v>
      </c>
      <c r="G237" s="176">
        <f>SUM(G238:G252)</f>
        <v>0</v>
      </c>
      <c r="H237" s="176">
        <f t="shared" ref="H237:H270" si="54">SUM(I237:L237)</f>
        <v>54856.4</v>
      </c>
      <c r="I237" s="176">
        <f>SUM(I238:I254)</f>
        <v>11936.71</v>
      </c>
      <c r="J237" s="176">
        <f>SUM(J238:J254)</f>
        <v>42919.69</v>
      </c>
      <c r="K237" s="176">
        <f>SUM(K238:K252)</f>
        <v>0</v>
      </c>
      <c r="L237" s="23">
        <f>SUM(L238:L252)</f>
        <v>0</v>
      </c>
      <c r="M237" s="23">
        <f t="shared" si="49"/>
        <v>63.451986850719585</v>
      </c>
      <c r="N237" s="23">
        <f t="shared" si="50"/>
        <v>65.347548791503556</v>
      </c>
      <c r="O237" s="23">
        <f t="shared" si="51"/>
        <v>62.94418722657872</v>
      </c>
      <c r="P237" s="23" t="str">
        <f t="shared" si="52"/>
        <v>-</v>
      </c>
      <c r="Q237" s="17"/>
    </row>
    <row r="238" spans="1:17" ht="34.5" hidden="1" customHeight="1" outlineLevel="2">
      <c r="A238" s="79"/>
      <c r="B238" s="24" t="s">
        <v>188</v>
      </c>
      <c r="C238" s="16">
        <f t="shared" ref="C238:C270" si="55">SUM(D238:G238)</f>
        <v>0</v>
      </c>
      <c r="D238" s="16"/>
      <c r="E238" s="16"/>
      <c r="F238" s="16"/>
      <c r="G238" s="16"/>
      <c r="H238" s="16">
        <f t="shared" si="54"/>
        <v>0</v>
      </c>
      <c r="I238" s="16">
        <v>0</v>
      </c>
      <c r="J238" s="16">
        <v>0</v>
      </c>
      <c r="K238" s="16"/>
      <c r="L238" s="16"/>
      <c r="M238" s="16" t="str">
        <f t="shared" si="49"/>
        <v>-</v>
      </c>
      <c r="N238" s="16" t="str">
        <f t="shared" si="50"/>
        <v>-</v>
      </c>
      <c r="O238" s="16" t="str">
        <f t="shared" si="51"/>
        <v>-</v>
      </c>
      <c r="P238" s="16" t="str">
        <f t="shared" si="52"/>
        <v>-</v>
      </c>
      <c r="Q238" s="17"/>
    </row>
    <row r="239" spans="1:17" ht="25.5" hidden="1" outlineLevel="2">
      <c r="A239" s="79"/>
      <c r="B239" s="24" t="s">
        <v>189</v>
      </c>
      <c r="C239" s="16">
        <f t="shared" si="55"/>
        <v>0</v>
      </c>
      <c r="D239" s="18"/>
      <c r="E239" s="16"/>
      <c r="F239" s="16"/>
      <c r="G239" s="16"/>
      <c r="H239" s="16">
        <f t="shared" si="54"/>
        <v>0</v>
      </c>
      <c r="I239" s="16">
        <v>0</v>
      </c>
      <c r="J239" s="16">
        <v>0</v>
      </c>
      <c r="K239" s="16"/>
      <c r="L239" s="16"/>
      <c r="M239" s="16" t="str">
        <f t="shared" si="49"/>
        <v>-</v>
      </c>
      <c r="N239" s="16">
        <f>IFERROR(I239/D240*100,"-")</f>
        <v>0</v>
      </c>
      <c r="O239" s="16" t="str">
        <f t="shared" si="51"/>
        <v>-</v>
      </c>
      <c r="P239" s="16" t="str">
        <f t="shared" si="52"/>
        <v>-</v>
      </c>
      <c r="Q239" s="17"/>
    </row>
    <row r="240" spans="1:17" ht="25.5" hidden="1" outlineLevel="2">
      <c r="A240" s="79"/>
      <c r="B240" s="24" t="s">
        <v>477</v>
      </c>
      <c r="C240" s="16">
        <f>SUM(D240:G240)</f>
        <v>1200</v>
      </c>
      <c r="D240" s="16">
        <v>1200</v>
      </c>
      <c r="E240" s="16"/>
      <c r="F240" s="16"/>
      <c r="G240" s="16"/>
      <c r="H240" s="16">
        <f t="shared" si="54"/>
        <v>0</v>
      </c>
      <c r="I240" s="16"/>
      <c r="J240" s="16"/>
      <c r="K240" s="16"/>
      <c r="L240" s="16"/>
      <c r="M240" s="16"/>
      <c r="N240" s="16"/>
      <c r="O240" s="16"/>
      <c r="P240" s="16"/>
      <c r="Q240" s="17"/>
    </row>
    <row r="241" spans="1:17" ht="25.5" hidden="1" outlineLevel="2">
      <c r="A241" s="79"/>
      <c r="B241" s="24" t="s">
        <v>190</v>
      </c>
      <c r="C241" s="16">
        <f t="shared" si="55"/>
        <v>0</v>
      </c>
      <c r="D241" s="16"/>
      <c r="E241" s="16"/>
      <c r="F241" s="16"/>
      <c r="G241" s="16"/>
      <c r="H241" s="16">
        <f t="shared" si="54"/>
        <v>0</v>
      </c>
      <c r="I241" s="16">
        <v>0</v>
      </c>
      <c r="J241" s="16"/>
      <c r="K241" s="16"/>
      <c r="L241" s="16"/>
      <c r="M241" s="16" t="str">
        <f t="shared" si="49"/>
        <v>-</v>
      </c>
      <c r="N241" s="16" t="str">
        <f t="shared" si="50"/>
        <v>-</v>
      </c>
      <c r="O241" s="16" t="str">
        <f t="shared" si="51"/>
        <v>-</v>
      </c>
      <c r="P241" s="16" t="str">
        <f t="shared" si="52"/>
        <v>-</v>
      </c>
      <c r="Q241" s="17" t="s">
        <v>571</v>
      </c>
    </row>
    <row r="242" spans="1:17" ht="25.5" hidden="1" outlineLevel="2">
      <c r="A242" s="79"/>
      <c r="B242" s="24" t="s">
        <v>191</v>
      </c>
      <c r="C242" s="16">
        <f t="shared" si="55"/>
        <v>21497.599999999999</v>
      </c>
      <c r="D242" s="16">
        <v>1934.1</v>
      </c>
      <c r="E242" s="172">
        <v>19563.5</v>
      </c>
      <c r="F242" s="16"/>
      <c r="G242" s="16"/>
      <c r="H242" s="16">
        <f t="shared" si="54"/>
        <v>14327.220000000001</v>
      </c>
      <c r="I242" s="172">
        <v>1118.7</v>
      </c>
      <c r="J242" s="172">
        <v>13208.52</v>
      </c>
      <c r="K242" s="16"/>
      <c r="L242" s="16"/>
      <c r="M242" s="16">
        <f t="shared" si="49"/>
        <v>66.645672075022333</v>
      </c>
      <c r="N242" s="16">
        <f t="shared" si="50"/>
        <v>57.840856212191724</v>
      </c>
      <c r="O242" s="16">
        <f t="shared" si="51"/>
        <v>67.516139750044729</v>
      </c>
      <c r="P242" s="16" t="str">
        <f t="shared" si="52"/>
        <v>-</v>
      </c>
      <c r="Q242" s="17" t="s">
        <v>465</v>
      </c>
    </row>
    <row r="243" spans="1:17" hidden="1" outlineLevel="2">
      <c r="A243" s="79"/>
      <c r="B243" s="24" t="s">
        <v>192</v>
      </c>
      <c r="C243" s="16">
        <f t="shared" si="55"/>
        <v>0</v>
      </c>
      <c r="D243" s="16"/>
      <c r="E243" s="16"/>
      <c r="F243" s="16"/>
      <c r="G243" s="16"/>
      <c r="H243" s="16">
        <f t="shared" si="54"/>
        <v>0</v>
      </c>
      <c r="I243" s="16">
        <v>0</v>
      </c>
      <c r="J243" s="16"/>
      <c r="K243" s="16"/>
      <c r="L243" s="16"/>
      <c r="M243" s="16" t="str">
        <f t="shared" si="49"/>
        <v>-</v>
      </c>
      <c r="N243" s="16" t="str">
        <f t="shared" si="50"/>
        <v>-</v>
      </c>
      <c r="O243" s="16" t="str">
        <f t="shared" si="51"/>
        <v>-</v>
      </c>
      <c r="P243" s="16" t="str">
        <f t="shared" si="52"/>
        <v>-</v>
      </c>
      <c r="Q243" s="17"/>
    </row>
    <row r="244" spans="1:17" ht="67.5" hidden="1" customHeight="1" outlineLevel="2">
      <c r="A244" s="79"/>
      <c r="B244" s="24" t="s">
        <v>193</v>
      </c>
      <c r="C244" s="16">
        <f t="shared" si="55"/>
        <v>24390</v>
      </c>
      <c r="D244" s="3">
        <v>1220</v>
      </c>
      <c r="E244" s="3">
        <v>23170</v>
      </c>
      <c r="F244" s="16"/>
      <c r="G244" s="16"/>
      <c r="H244" s="16">
        <f t="shared" si="54"/>
        <v>18789.810000000001</v>
      </c>
      <c r="I244" s="16">
        <v>939.5</v>
      </c>
      <c r="J244" s="16">
        <v>17850.310000000001</v>
      </c>
      <c r="K244" s="16"/>
      <c r="L244" s="16"/>
      <c r="M244" s="16">
        <f t="shared" si="49"/>
        <v>77.038991389913903</v>
      </c>
      <c r="N244" s="16">
        <f t="shared" si="50"/>
        <v>77.008196721311478</v>
      </c>
      <c r="O244" s="16">
        <f t="shared" si="51"/>
        <v>77.040612861458797</v>
      </c>
      <c r="P244" s="16" t="str">
        <f t="shared" si="52"/>
        <v>-</v>
      </c>
      <c r="Q244" s="17" t="s">
        <v>560</v>
      </c>
    </row>
    <row r="245" spans="1:17" ht="30" hidden="1" outlineLevel="2">
      <c r="A245" s="79"/>
      <c r="B245" s="24" t="s">
        <v>194</v>
      </c>
      <c r="C245" s="16">
        <f t="shared" si="55"/>
        <v>5075</v>
      </c>
      <c r="D245" s="3">
        <v>254</v>
      </c>
      <c r="E245" s="3">
        <v>4821</v>
      </c>
      <c r="F245" s="16"/>
      <c r="G245" s="16"/>
      <c r="H245" s="16">
        <f t="shared" si="54"/>
        <v>5074.58</v>
      </c>
      <c r="I245" s="16">
        <v>253.58</v>
      </c>
      <c r="J245" s="16">
        <v>4821</v>
      </c>
      <c r="K245" s="16"/>
      <c r="L245" s="16"/>
      <c r="M245" s="16">
        <f t="shared" si="49"/>
        <v>99.991724137931044</v>
      </c>
      <c r="N245" s="16">
        <f t="shared" si="50"/>
        <v>99.834645669291348</v>
      </c>
      <c r="O245" s="16">
        <f t="shared" si="51"/>
        <v>100</v>
      </c>
      <c r="P245" s="16" t="str">
        <f t="shared" si="52"/>
        <v>-</v>
      </c>
      <c r="Q245" s="17" t="s">
        <v>561</v>
      </c>
    </row>
    <row r="246" spans="1:17" ht="45" hidden="1" outlineLevel="2">
      <c r="A246" s="79"/>
      <c r="B246" s="24" t="s">
        <v>195</v>
      </c>
      <c r="C246" s="16">
        <f t="shared" si="55"/>
        <v>5727</v>
      </c>
      <c r="D246" s="3">
        <v>287</v>
      </c>
      <c r="E246" s="3">
        <v>5440</v>
      </c>
      <c r="F246" s="16"/>
      <c r="G246" s="16"/>
      <c r="H246" s="16">
        <f t="shared" si="54"/>
        <v>4451.6400000000003</v>
      </c>
      <c r="I246" s="16">
        <v>222.58</v>
      </c>
      <c r="J246" s="16">
        <v>4229.0600000000004</v>
      </c>
      <c r="K246" s="16"/>
      <c r="L246" s="16"/>
      <c r="M246" s="16">
        <f t="shared" si="49"/>
        <v>77.73074908328968</v>
      </c>
      <c r="N246" s="16">
        <f t="shared" si="50"/>
        <v>77.554006968641119</v>
      </c>
      <c r="O246" s="16">
        <f t="shared" si="51"/>
        <v>77.740073529411774</v>
      </c>
      <c r="P246" s="16" t="str">
        <f t="shared" si="52"/>
        <v>-</v>
      </c>
      <c r="Q246" s="189" t="s">
        <v>425</v>
      </c>
    </row>
    <row r="247" spans="1:17" ht="45" hidden="1" outlineLevel="2">
      <c r="A247" s="79"/>
      <c r="B247" s="24" t="s">
        <v>196</v>
      </c>
      <c r="C247" s="16">
        <f t="shared" si="55"/>
        <v>5871</v>
      </c>
      <c r="D247" s="3">
        <v>294</v>
      </c>
      <c r="E247" s="3">
        <v>5577</v>
      </c>
      <c r="F247" s="16"/>
      <c r="G247" s="16"/>
      <c r="H247" s="16">
        <f t="shared" si="54"/>
        <v>117.65</v>
      </c>
      <c r="I247" s="16">
        <v>2.65</v>
      </c>
      <c r="J247" s="16">
        <v>115</v>
      </c>
      <c r="K247" s="16"/>
      <c r="L247" s="16"/>
      <c r="M247" s="16">
        <f t="shared" si="49"/>
        <v>2.0039175608925226</v>
      </c>
      <c r="N247" s="16">
        <f t="shared" si="50"/>
        <v>0.90136054421768708</v>
      </c>
      <c r="O247" s="16">
        <f t="shared" si="51"/>
        <v>2.0620405235789852</v>
      </c>
      <c r="P247" s="16" t="str">
        <f t="shared" si="52"/>
        <v>-</v>
      </c>
      <c r="Q247" s="17" t="s">
        <v>562</v>
      </c>
    </row>
    <row r="248" spans="1:17" ht="60" hidden="1" outlineLevel="2">
      <c r="A248" s="79"/>
      <c r="B248" s="24" t="s">
        <v>197</v>
      </c>
      <c r="C248" s="16">
        <f t="shared" si="55"/>
        <v>2102</v>
      </c>
      <c r="D248" s="3">
        <v>2102</v>
      </c>
      <c r="E248" s="3"/>
      <c r="F248" s="16"/>
      <c r="G248" s="16"/>
      <c r="H248" s="16">
        <f t="shared" si="54"/>
        <v>594.29999999999995</v>
      </c>
      <c r="I248" s="16">
        <v>594.29999999999995</v>
      </c>
      <c r="J248" s="16"/>
      <c r="K248" s="16"/>
      <c r="L248" s="16"/>
      <c r="M248" s="16">
        <f t="shared" si="49"/>
        <v>28.273073263558512</v>
      </c>
      <c r="N248" s="16">
        <f t="shared" si="50"/>
        <v>28.273073263558512</v>
      </c>
      <c r="O248" s="16" t="str">
        <f t="shared" si="51"/>
        <v>-</v>
      </c>
      <c r="P248" s="16" t="str">
        <f t="shared" si="52"/>
        <v>-</v>
      </c>
      <c r="Q248" s="17" t="s">
        <v>563</v>
      </c>
    </row>
    <row r="249" spans="1:17" ht="38.25" hidden="1" outlineLevel="2">
      <c r="A249" s="79"/>
      <c r="B249" s="24" t="s">
        <v>198</v>
      </c>
      <c r="C249" s="16">
        <f t="shared" si="55"/>
        <v>0</v>
      </c>
      <c r="D249" s="3"/>
      <c r="E249" s="3"/>
      <c r="F249" s="16"/>
      <c r="G249" s="16"/>
      <c r="H249" s="16">
        <f t="shared" si="54"/>
        <v>0</v>
      </c>
      <c r="I249" s="16">
        <v>0</v>
      </c>
      <c r="J249" s="16"/>
      <c r="K249" s="16"/>
      <c r="L249" s="16"/>
      <c r="M249" s="16" t="str">
        <f t="shared" si="49"/>
        <v>-</v>
      </c>
      <c r="N249" s="16" t="str">
        <f t="shared" si="50"/>
        <v>-</v>
      </c>
      <c r="O249" s="16" t="str">
        <f t="shared" si="51"/>
        <v>-</v>
      </c>
      <c r="P249" s="16" t="str">
        <f t="shared" si="52"/>
        <v>-</v>
      </c>
      <c r="Q249" s="17"/>
    </row>
    <row r="250" spans="1:17" ht="30" hidden="1" outlineLevel="2">
      <c r="A250" s="79"/>
      <c r="B250" s="24" t="s">
        <v>409</v>
      </c>
      <c r="C250" s="16">
        <f t="shared" si="55"/>
        <v>170</v>
      </c>
      <c r="D250" s="3">
        <v>170</v>
      </c>
      <c r="E250" s="3"/>
      <c r="F250" s="16"/>
      <c r="G250" s="16"/>
      <c r="H250" s="16">
        <f t="shared" si="54"/>
        <v>0</v>
      </c>
      <c r="I250" s="16">
        <v>0</v>
      </c>
      <c r="J250" s="16"/>
      <c r="K250" s="16"/>
      <c r="L250" s="16"/>
      <c r="M250" s="16">
        <f t="shared" si="49"/>
        <v>0</v>
      </c>
      <c r="N250" s="16">
        <f t="shared" si="50"/>
        <v>0</v>
      </c>
      <c r="O250" s="16"/>
      <c r="P250" s="16"/>
      <c r="Q250" s="17" t="s">
        <v>426</v>
      </c>
    </row>
    <row r="251" spans="1:17" ht="30" hidden="1" outlineLevel="2">
      <c r="A251" s="79"/>
      <c r="B251" s="24" t="s">
        <v>199</v>
      </c>
      <c r="C251" s="16">
        <f t="shared" si="55"/>
        <v>2000</v>
      </c>
      <c r="D251" s="3">
        <v>2000</v>
      </c>
      <c r="E251" s="3"/>
      <c r="F251" s="16"/>
      <c r="G251" s="16"/>
      <c r="H251" s="16">
        <f t="shared" si="54"/>
        <v>0</v>
      </c>
      <c r="I251" s="16">
        <v>0</v>
      </c>
      <c r="J251" s="16"/>
      <c r="K251" s="16"/>
      <c r="L251" s="16"/>
      <c r="M251" s="16">
        <f t="shared" si="49"/>
        <v>0</v>
      </c>
      <c r="N251" s="16">
        <f t="shared" si="50"/>
        <v>0</v>
      </c>
      <c r="O251" s="16" t="str">
        <f t="shared" si="51"/>
        <v>-</v>
      </c>
      <c r="P251" s="16" t="str">
        <f t="shared" si="52"/>
        <v>-</v>
      </c>
      <c r="Q251" s="17" t="s">
        <v>288</v>
      </c>
    </row>
    <row r="252" spans="1:17" hidden="1" outlineLevel="2">
      <c r="A252" s="79"/>
      <c r="B252" s="24" t="s">
        <v>410</v>
      </c>
      <c r="C252" s="16">
        <f t="shared" si="55"/>
        <v>255.4</v>
      </c>
      <c r="D252" s="3">
        <v>255.4</v>
      </c>
      <c r="E252" s="3"/>
      <c r="F252" s="16"/>
      <c r="G252" s="16"/>
      <c r="H252" s="16">
        <f t="shared" si="54"/>
        <v>255.4</v>
      </c>
      <c r="I252" s="16">
        <v>255.4</v>
      </c>
      <c r="J252" s="16"/>
      <c r="K252" s="16"/>
      <c r="L252" s="16"/>
      <c r="M252" s="16">
        <f t="shared" si="49"/>
        <v>100</v>
      </c>
      <c r="N252" s="16">
        <f t="shared" si="50"/>
        <v>100</v>
      </c>
      <c r="O252" s="16"/>
      <c r="P252" s="16"/>
      <c r="Q252" s="17" t="s">
        <v>564</v>
      </c>
    </row>
    <row r="253" spans="1:17" ht="38.25" hidden="1" outlineLevel="2">
      <c r="A253" s="79"/>
      <c r="B253" s="24" t="s">
        <v>476</v>
      </c>
      <c r="C253" s="16">
        <f>SUM(D253:G253)</f>
        <v>17215.400000000001</v>
      </c>
      <c r="D253" s="3">
        <v>8550</v>
      </c>
      <c r="E253" s="3">
        <v>8665.4</v>
      </c>
      <c r="F253" s="16"/>
      <c r="G253" s="16"/>
      <c r="H253" s="16">
        <f t="shared" si="54"/>
        <v>11055.8</v>
      </c>
      <c r="I253" s="3">
        <v>8550</v>
      </c>
      <c r="J253" s="172">
        <v>2505.8000000000002</v>
      </c>
      <c r="K253" s="16"/>
      <c r="L253" s="16"/>
      <c r="M253" s="16"/>
      <c r="N253" s="16"/>
      <c r="O253" s="16"/>
      <c r="P253" s="16"/>
      <c r="Q253" s="17" t="s">
        <v>569</v>
      </c>
    </row>
    <row r="254" spans="1:17" ht="49.5" hidden="1" customHeight="1" outlineLevel="2">
      <c r="A254" s="79"/>
      <c r="B254" s="24" t="s">
        <v>481</v>
      </c>
      <c r="C254" s="16">
        <f>SUM(D254:G254)</f>
        <v>950</v>
      </c>
      <c r="D254" s="3"/>
      <c r="E254" s="172">
        <v>950</v>
      </c>
      <c r="F254" s="16"/>
      <c r="G254" s="16"/>
      <c r="H254" s="16">
        <f t="shared" si="54"/>
        <v>190</v>
      </c>
      <c r="I254" s="16"/>
      <c r="J254" s="16">
        <v>190</v>
      </c>
      <c r="K254" s="16"/>
      <c r="L254" s="16"/>
      <c r="M254" s="16"/>
      <c r="N254" s="16"/>
      <c r="O254" s="16"/>
      <c r="P254" s="16"/>
      <c r="Q254" s="17" t="s">
        <v>570</v>
      </c>
    </row>
    <row r="255" spans="1:17" s="18" customFormat="1" ht="25.5" hidden="1" outlineLevel="1">
      <c r="A255" s="120"/>
      <c r="B255" s="120" t="s">
        <v>200</v>
      </c>
      <c r="C255" s="23">
        <f t="shared" si="55"/>
        <v>973.6</v>
      </c>
      <c r="D255" s="23">
        <f>D256+D257</f>
        <v>591.1</v>
      </c>
      <c r="E255" s="23">
        <f>E256+E257</f>
        <v>382.5</v>
      </c>
      <c r="F255" s="23">
        <f>F256+F257</f>
        <v>0</v>
      </c>
      <c r="G255" s="23">
        <f>G256+G257</f>
        <v>0</v>
      </c>
      <c r="H255" s="23">
        <f>SUM(I255:L255)</f>
        <v>505</v>
      </c>
      <c r="I255" s="23">
        <f>I256+I257</f>
        <v>425</v>
      </c>
      <c r="J255" s="23">
        <f>J256+J257</f>
        <v>80</v>
      </c>
      <c r="K255" s="23">
        <f>K256+K257</f>
        <v>0</v>
      </c>
      <c r="L255" s="23">
        <f>L256+L257</f>
        <v>0</v>
      </c>
      <c r="M255" s="23">
        <f t="shared" si="49"/>
        <v>51.869350862777317</v>
      </c>
      <c r="N255" s="23">
        <f t="shared" si="50"/>
        <v>71.899847741498903</v>
      </c>
      <c r="O255" s="23">
        <f t="shared" si="51"/>
        <v>20.915032679738562</v>
      </c>
      <c r="P255" s="23" t="str">
        <f t="shared" si="52"/>
        <v>-</v>
      </c>
      <c r="Q255" s="17"/>
    </row>
    <row r="256" spans="1:17" s="18" customFormat="1" ht="63.75" hidden="1" outlineLevel="2">
      <c r="A256" s="161"/>
      <c r="B256" s="111" t="s">
        <v>201</v>
      </c>
      <c r="C256" s="16">
        <f t="shared" si="55"/>
        <v>146.1</v>
      </c>
      <c r="D256" s="16">
        <v>146.1</v>
      </c>
      <c r="E256" s="16"/>
      <c r="F256" s="16"/>
      <c r="G256" s="16"/>
      <c r="H256" s="16">
        <f t="shared" si="54"/>
        <v>80</v>
      </c>
      <c r="I256" s="16">
        <v>80</v>
      </c>
      <c r="J256" s="16"/>
      <c r="K256" s="16"/>
      <c r="L256" s="16"/>
      <c r="M256" s="16">
        <f t="shared" si="49"/>
        <v>54.757015742642025</v>
      </c>
      <c r="N256" s="16">
        <f t="shared" si="50"/>
        <v>54.757015742642025</v>
      </c>
      <c r="O256" s="16" t="str">
        <f t="shared" si="51"/>
        <v>-</v>
      </c>
      <c r="P256" s="16" t="str">
        <f t="shared" si="52"/>
        <v>-</v>
      </c>
      <c r="Q256" s="17" t="s">
        <v>289</v>
      </c>
    </row>
    <row r="257" spans="1:17" s="18" customFormat="1" ht="33.75" hidden="1" customHeight="1" outlineLevel="2">
      <c r="A257" s="161"/>
      <c r="B257" s="111" t="s">
        <v>411</v>
      </c>
      <c r="C257" s="16">
        <f t="shared" si="55"/>
        <v>827.5</v>
      </c>
      <c r="D257" s="16">
        <v>445</v>
      </c>
      <c r="E257" s="16">
        <v>382.5</v>
      </c>
      <c r="F257" s="16"/>
      <c r="G257" s="16"/>
      <c r="H257" s="16">
        <f t="shared" si="54"/>
        <v>425</v>
      </c>
      <c r="I257" s="16">
        <v>345</v>
      </c>
      <c r="J257" s="16">
        <v>80</v>
      </c>
      <c r="K257" s="16"/>
      <c r="L257" s="16"/>
      <c r="M257" s="16">
        <f t="shared" si="49"/>
        <v>51.359516616314203</v>
      </c>
      <c r="N257" s="16">
        <f t="shared" si="50"/>
        <v>77.528089887640448</v>
      </c>
      <c r="O257" s="16"/>
      <c r="P257" s="16"/>
      <c r="Q257" s="17" t="s">
        <v>466</v>
      </c>
    </row>
    <row r="258" spans="1:17" s="18" customFormat="1" hidden="1" outlineLevel="1">
      <c r="A258" s="120"/>
      <c r="B258" s="120" t="s">
        <v>202</v>
      </c>
      <c r="C258" s="23">
        <f t="shared" si="55"/>
        <v>582</v>
      </c>
      <c r="D258" s="23">
        <f>SUM(D259:D260)</f>
        <v>582</v>
      </c>
      <c r="E258" s="23">
        <f>SUM(E259:E260)</f>
        <v>0</v>
      </c>
      <c r="F258" s="23">
        <f>SUM(F259:F260)</f>
        <v>0</v>
      </c>
      <c r="G258" s="23">
        <f>SUM(G259:G260)</f>
        <v>0</v>
      </c>
      <c r="H258" s="23">
        <f>SUM(I258:L258)</f>
        <v>0</v>
      </c>
      <c r="I258" s="23">
        <f>SUM(I259:I260)</f>
        <v>0</v>
      </c>
      <c r="J258" s="23">
        <f>SUM(J259:J260)</f>
        <v>0</v>
      </c>
      <c r="K258" s="23">
        <f>SUM(K259:K260)</f>
        <v>0</v>
      </c>
      <c r="L258" s="23">
        <f>SUM(L259:L260)</f>
        <v>0</v>
      </c>
      <c r="M258" s="23">
        <f t="shared" si="49"/>
        <v>0</v>
      </c>
      <c r="N258" s="23">
        <f t="shared" si="50"/>
        <v>0</v>
      </c>
      <c r="O258" s="23" t="str">
        <f t="shared" si="51"/>
        <v>-</v>
      </c>
      <c r="P258" s="23" t="str">
        <f t="shared" si="52"/>
        <v>-</v>
      </c>
      <c r="Q258" s="17"/>
    </row>
    <row r="259" spans="1:17" ht="30" hidden="1" outlineLevel="2">
      <c r="A259" s="161"/>
      <c r="B259" s="24" t="s">
        <v>203</v>
      </c>
      <c r="C259" s="16">
        <f t="shared" si="55"/>
        <v>582</v>
      </c>
      <c r="D259" s="3">
        <v>582</v>
      </c>
      <c r="E259" s="16"/>
      <c r="F259" s="16"/>
      <c r="G259" s="16"/>
      <c r="H259" s="16">
        <f t="shared" si="54"/>
        <v>0</v>
      </c>
      <c r="I259" s="16">
        <v>0</v>
      </c>
      <c r="J259" s="16"/>
      <c r="K259" s="16"/>
      <c r="L259" s="16"/>
      <c r="M259" s="16">
        <f t="shared" si="49"/>
        <v>0</v>
      </c>
      <c r="N259" s="16">
        <f t="shared" si="50"/>
        <v>0</v>
      </c>
      <c r="O259" s="16" t="str">
        <f t="shared" si="51"/>
        <v>-</v>
      </c>
      <c r="P259" s="16" t="str">
        <f t="shared" si="52"/>
        <v>-</v>
      </c>
      <c r="Q259" s="17" t="s">
        <v>428</v>
      </c>
    </row>
    <row r="260" spans="1:17" hidden="1" outlineLevel="2">
      <c r="A260" s="161"/>
      <c r="B260" s="24" t="s">
        <v>204</v>
      </c>
      <c r="C260" s="16">
        <f t="shared" si="55"/>
        <v>0</v>
      </c>
      <c r="D260" s="16">
        <v>0</v>
      </c>
      <c r="E260" s="16"/>
      <c r="F260" s="16"/>
      <c r="G260" s="16"/>
      <c r="H260" s="16">
        <f t="shared" si="54"/>
        <v>0</v>
      </c>
      <c r="I260" s="16">
        <v>0</v>
      </c>
      <c r="J260" s="16"/>
      <c r="K260" s="16"/>
      <c r="L260" s="16"/>
      <c r="M260" s="16" t="str">
        <f t="shared" si="49"/>
        <v>-</v>
      </c>
      <c r="N260" s="16" t="str">
        <f t="shared" si="50"/>
        <v>-</v>
      </c>
      <c r="O260" s="16" t="str">
        <f t="shared" si="51"/>
        <v>-</v>
      </c>
      <c r="P260" s="16" t="str">
        <f t="shared" si="52"/>
        <v>-</v>
      </c>
      <c r="Q260" s="17"/>
    </row>
    <row r="261" spans="1:17" hidden="1" outlineLevel="2">
      <c r="A261" s="161"/>
      <c r="B261" s="120" t="s">
        <v>479</v>
      </c>
      <c r="C261" s="16"/>
      <c r="D261" s="16"/>
      <c r="E261" s="16"/>
      <c r="F261" s="16"/>
      <c r="G261" s="16"/>
      <c r="H261" s="16"/>
      <c r="I261" s="16"/>
      <c r="J261" s="16"/>
      <c r="K261" s="16"/>
      <c r="L261" s="16"/>
      <c r="M261" s="16"/>
      <c r="N261" s="16"/>
      <c r="O261" s="16"/>
      <c r="P261" s="16"/>
      <c r="Q261" s="17"/>
    </row>
    <row r="262" spans="1:17" s="18" customFormat="1" ht="25.5" hidden="1" outlineLevel="1">
      <c r="A262" s="120"/>
      <c r="B262" s="120" t="s">
        <v>205</v>
      </c>
      <c r="C262" s="23">
        <f t="shared" si="55"/>
        <v>543.1</v>
      </c>
      <c r="D262" s="23">
        <f>D263</f>
        <v>543.1</v>
      </c>
      <c r="E262" s="23">
        <f>E263</f>
        <v>0</v>
      </c>
      <c r="F262" s="23">
        <f>F263</f>
        <v>0</v>
      </c>
      <c r="G262" s="23">
        <f>G263</f>
        <v>0</v>
      </c>
      <c r="H262" s="23">
        <f>SUM(I262:L262)</f>
        <v>0</v>
      </c>
      <c r="I262" s="23">
        <f>I263</f>
        <v>0</v>
      </c>
      <c r="J262" s="23">
        <f>J263</f>
        <v>0</v>
      </c>
      <c r="K262" s="23">
        <f>K263</f>
        <v>0</v>
      </c>
      <c r="L262" s="23">
        <f>L263</f>
        <v>0</v>
      </c>
      <c r="M262" s="23">
        <f t="shared" si="49"/>
        <v>0</v>
      </c>
      <c r="N262" s="23">
        <f t="shared" si="50"/>
        <v>0</v>
      </c>
      <c r="O262" s="23" t="str">
        <f t="shared" si="51"/>
        <v>-</v>
      </c>
      <c r="P262" s="23" t="str">
        <f t="shared" si="52"/>
        <v>-</v>
      </c>
      <c r="Q262" s="17"/>
    </row>
    <row r="263" spans="1:17" s="18" customFormat="1" hidden="1" outlineLevel="2">
      <c r="A263" s="156"/>
      <c r="B263" s="24" t="s">
        <v>204</v>
      </c>
      <c r="C263" s="16">
        <f t="shared" si="55"/>
        <v>543.1</v>
      </c>
      <c r="D263" s="16">
        <v>543.1</v>
      </c>
      <c r="E263" s="16"/>
      <c r="F263" s="16"/>
      <c r="G263" s="16"/>
      <c r="H263" s="16">
        <f t="shared" si="54"/>
        <v>0</v>
      </c>
      <c r="I263" s="16">
        <v>0</v>
      </c>
      <c r="J263" s="16">
        <v>0</v>
      </c>
      <c r="K263" s="16"/>
      <c r="L263" s="16"/>
      <c r="M263" s="16">
        <f t="shared" si="49"/>
        <v>0</v>
      </c>
      <c r="N263" s="16">
        <f t="shared" si="50"/>
        <v>0</v>
      </c>
      <c r="O263" s="16" t="str">
        <f t="shared" si="51"/>
        <v>-</v>
      </c>
      <c r="P263" s="16" t="str">
        <f t="shared" si="52"/>
        <v>-</v>
      </c>
      <c r="Q263" s="17" t="s">
        <v>542</v>
      </c>
    </row>
    <row r="264" spans="1:17" s="18" customFormat="1" ht="25.5" hidden="1" outlineLevel="1">
      <c r="A264" s="120"/>
      <c r="B264" s="120" t="s">
        <v>206</v>
      </c>
      <c r="C264" s="23">
        <f t="shared" si="55"/>
        <v>151661.09999999998</v>
      </c>
      <c r="D264" s="23">
        <f>D265</f>
        <v>2346.4</v>
      </c>
      <c r="E264" s="23">
        <f>E265</f>
        <v>110276.5</v>
      </c>
      <c r="F264" s="23">
        <f>F265</f>
        <v>39038.199999999997</v>
      </c>
      <c r="G264" s="23">
        <f>G265</f>
        <v>0</v>
      </c>
      <c r="H264" s="23">
        <f>SUM(I264:L264)</f>
        <v>6633.34</v>
      </c>
      <c r="I264" s="23">
        <f>I265</f>
        <v>0</v>
      </c>
      <c r="J264" s="23">
        <f>J265</f>
        <v>0</v>
      </c>
      <c r="K264" s="23">
        <f>K265</f>
        <v>6633.34</v>
      </c>
      <c r="L264" s="23">
        <f>L265</f>
        <v>0</v>
      </c>
      <c r="M264" s="23">
        <f t="shared" si="49"/>
        <v>4.3737913017906385</v>
      </c>
      <c r="N264" s="23">
        <f t="shared" si="50"/>
        <v>0</v>
      </c>
      <c r="O264" s="23">
        <f t="shared" si="51"/>
        <v>0</v>
      </c>
      <c r="P264" s="23">
        <f t="shared" si="52"/>
        <v>16.99192073405024</v>
      </c>
      <c r="Q264" s="17"/>
    </row>
    <row r="265" spans="1:17" s="18" customFormat="1" ht="30" hidden="1" outlineLevel="2">
      <c r="A265" s="157"/>
      <c r="B265" s="24" t="s">
        <v>207</v>
      </c>
      <c r="C265" s="16">
        <f t="shared" si="55"/>
        <v>151661.09999999998</v>
      </c>
      <c r="D265" s="16">
        <v>2346.4</v>
      </c>
      <c r="E265" s="16">
        <v>110276.5</v>
      </c>
      <c r="F265" s="16">
        <v>39038.199999999997</v>
      </c>
      <c r="G265" s="16"/>
      <c r="H265" s="16">
        <f t="shared" si="54"/>
        <v>6633.34</v>
      </c>
      <c r="I265" s="16">
        <v>0</v>
      </c>
      <c r="J265" s="16">
        <v>0</v>
      </c>
      <c r="K265" s="16">
        <v>6633.34</v>
      </c>
      <c r="L265" s="16"/>
      <c r="M265" s="16">
        <f t="shared" si="49"/>
        <v>4.3737913017906385</v>
      </c>
      <c r="N265" s="16">
        <f t="shared" si="50"/>
        <v>0</v>
      </c>
      <c r="O265" s="16">
        <f t="shared" si="51"/>
        <v>0</v>
      </c>
      <c r="P265" s="16">
        <f t="shared" si="52"/>
        <v>16.99192073405024</v>
      </c>
      <c r="Q265" s="17" t="s">
        <v>543</v>
      </c>
    </row>
    <row r="266" spans="1:17" s="18" customFormat="1" ht="29.25" hidden="1" customHeight="1" outlineLevel="1">
      <c r="A266" s="120"/>
      <c r="B266" s="120" t="s">
        <v>208</v>
      </c>
      <c r="C266" s="23">
        <f>SUM(D266:G266)</f>
        <v>30653.5</v>
      </c>
      <c r="D266" s="23">
        <f>SUM(D267:D270)</f>
        <v>30393.5</v>
      </c>
      <c r="E266" s="23">
        <f>SUM(E267:E270)</f>
        <v>0</v>
      </c>
      <c r="F266" s="23">
        <f>SUM(F267:F270)</f>
        <v>260</v>
      </c>
      <c r="G266" s="23">
        <f>SUM(G267:G270)</f>
        <v>0</v>
      </c>
      <c r="H266" s="23">
        <f>SUM(I266:L266)</f>
        <v>19769.8</v>
      </c>
      <c r="I266" s="23">
        <f>SUM(I267:I270)</f>
        <v>19509.8</v>
      </c>
      <c r="J266" s="23">
        <f>SUM(J267:J270)</f>
        <v>0</v>
      </c>
      <c r="K266" s="23">
        <f>SUM(K267:K270)</f>
        <v>260</v>
      </c>
      <c r="L266" s="23">
        <f>SUM(L267:L270)</f>
        <v>0</v>
      </c>
      <c r="M266" s="23">
        <f t="shared" si="49"/>
        <v>64.494429673609872</v>
      </c>
      <c r="N266" s="23">
        <f t="shared" si="50"/>
        <v>64.190698669123321</v>
      </c>
      <c r="O266" s="23" t="str">
        <f t="shared" si="51"/>
        <v>-</v>
      </c>
      <c r="P266" s="23">
        <f t="shared" si="52"/>
        <v>100</v>
      </c>
      <c r="Q266" s="17"/>
    </row>
    <row r="267" spans="1:17" s="18" customFormat="1" ht="39" hidden="1" customHeight="1" outlineLevel="2">
      <c r="A267" s="161"/>
      <c r="B267" s="111" t="s">
        <v>209</v>
      </c>
      <c r="C267" s="16">
        <f t="shared" si="55"/>
        <v>18856.3</v>
      </c>
      <c r="D267" s="16">
        <v>18856.3</v>
      </c>
      <c r="E267" s="16"/>
      <c r="G267" s="16"/>
      <c r="H267" s="16">
        <f t="shared" si="54"/>
        <v>12570.9</v>
      </c>
      <c r="I267" s="16">
        <v>12570.9</v>
      </c>
      <c r="J267" s="16"/>
      <c r="L267" s="16"/>
      <c r="M267" s="16">
        <f t="shared" si="49"/>
        <v>66.666843442244769</v>
      </c>
      <c r="N267" s="16">
        <f t="shared" si="50"/>
        <v>66.666843442244769</v>
      </c>
      <c r="O267" s="16" t="str">
        <f t="shared" si="51"/>
        <v>-</v>
      </c>
      <c r="P267" s="16" t="str">
        <f>IFERROR(#REF!/#REF!*100,"-")</f>
        <v>-</v>
      </c>
      <c r="Q267" s="17" t="s">
        <v>466</v>
      </c>
    </row>
    <row r="268" spans="1:17" s="18" customFormat="1" ht="60.75" hidden="1" customHeight="1" outlineLevel="2">
      <c r="A268" s="161"/>
      <c r="B268" s="111" t="s">
        <v>210</v>
      </c>
      <c r="C268" s="16">
        <f t="shared" si="55"/>
        <v>8205.2000000000007</v>
      </c>
      <c r="D268" s="16">
        <v>8205.2000000000007</v>
      </c>
      <c r="E268" s="16"/>
      <c r="F268" s="16"/>
      <c r="G268" s="16"/>
      <c r="H268" s="16">
        <f t="shared" si="54"/>
        <v>4585.6000000000004</v>
      </c>
      <c r="I268" s="16">
        <v>4585.6000000000004</v>
      </c>
      <c r="J268" s="16"/>
      <c r="K268" s="16"/>
      <c r="L268" s="16"/>
      <c r="M268" s="16">
        <f t="shared" si="49"/>
        <v>55.886510993028814</v>
      </c>
      <c r="N268" s="16">
        <f t="shared" si="50"/>
        <v>55.886510993028814</v>
      </c>
      <c r="O268" s="16" t="str">
        <f t="shared" si="51"/>
        <v>-</v>
      </c>
      <c r="P268" s="16" t="str">
        <f t="shared" si="52"/>
        <v>-</v>
      </c>
      <c r="Q268" s="17" t="s">
        <v>466</v>
      </c>
    </row>
    <row r="269" spans="1:17" s="18" customFormat="1" ht="45.75" hidden="1" customHeight="1" outlineLevel="2">
      <c r="A269" s="161"/>
      <c r="B269" s="111" t="s">
        <v>211</v>
      </c>
      <c r="C269" s="16">
        <f t="shared" si="55"/>
        <v>3332</v>
      </c>
      <c r="D269" s="16">
        <v>3332</v>
      </c>
      <c r="E269" s="16"/>
      <c r="F269" s="16"/>
      <c r="G269" s="16"/>
      <c r="H269" s="16">
        <f t="shared" si="54"/>
        <v>2353.3000000000002</v>
      </c>
      <c r="I269" s="172">
        <v>2353.3000000000002</v>
      </c>
      <c r="J269" s="16"/>
      <c r="K269" s="178"/>
      <c r="L269" s="16"/>
      <c r="M269" s="16">
        <f t="shared" si="49"/>
        <v>70.627250900360153</v>
      </c>
      <c r="N269" s="16">
        <f t="shared" si="50"/>
        <v>70.627250900360153</v>
      </c>
      <c r="O269" s="16" t="str">
        <f t="shared" si="51"/>
        <v>-</v>
      </c>
      <c r="P269" s="16" t="str">
        <f>IFERROR(K270/F269*100,"-")</f>
        <v>-</v>
      </c>
      <c r="Q269" s="17" t="s">
        <v>544</v>
      </c>
    </row>
    <row r="270" spans="1:17" s="18" customFormat="1" ht="39.75" hidden="1" customHeight="1" outlineLevel="2">
      <c r="A270" s="161"/>
      <c r="B270" s="111" t="s">
        <v>565</v>
      </c>
      <c r="C270" s="16">
        <f t="shared" si="55"/>
        <v>260</v>
      </c>
      <c r="D270" s="16"/>
      <c r="E270" s="16"/>
      <c r="F270" s="16">
        <v>260</v>
      </c>
      <c r="G270" s="16"/>
      <c r="H270" s="16">
        <f t="shared" si="54"/>
        <v>260</v>
      </c>
      <c r="I270" s="172"/>
      <c r="J270" s="16"/>
      <c r="K270" s="16">
        <v>260</v>
      </c>
      <c r="L270" s="16"/>
      <c r="M270" s="16"/>
      <c r="N270" s="16"/>
      <c r="O270" s="16"/>
      <c r="P270" s="16"/>
      <c r="Q270" s="17" t="s">
        <v>568</v>
      </c>
    </row>
    <row r="271" spans="1:17" s="42" customFormat="1" ht="357" customHeight="1" collapsed="1">
      <c r="A271" s="29">
        <v>13</v>
      </c>
      <c r="B271" s="104" t="s">
        <v>293</v>
      </c>
      <c r="C271" s="7">
        <f>SUM(D271:G271)</f>
        <v>3453.6</v>
      </c>
      <c r="D271" s="132">
        <f>SUM(D272:D278)</f>
        <v>2566.6</v>
      </c>
      <c r="E271" s="132">
        <f>SUM(E272:E278)</f>
        <v>887</v>
      </c>
      <c r="F271" s="132">
        <f>SUM(F272:F278)</f>
        <v>0</v>
      </c>
      <c r="G271" s="132">
        <f>SUM(G272:G278)</f>
        <v>0</v>
      </c>
      <c r="H271" s="7">
        <f>SUM(I271:L271)</f>
        <v>1892.2549999999999</v>
      </c>
      <c r="I271" s="132">
        <f>SUM(I272:I278)</f>
        <v>1866.1949999999999</v>
      </c>
      <c r="J271" s="132">
        <f>SUM(J272:J278)</f>
        <v>26.06</v>
      </c>
      <c r="K271" s="132">
        <f>SUM(K272:K278)</f>
        <v>0</v>
      </c>
      <c r="L271" s="132">
        <f>SUM(L272:L278)</f>
        <v>0</v>
      </c>
      <c r="M271" s="132">
        <f t="shared" si="49"/>
        <v>54.790798007875843</v>
      </c>
      <c r="N271" s="132">
        <f t="shared" si="50"/>
        <v>72.710784695706394</v>
      </c>
      <c r="O271" s="132">
        <f t="shared" si="51"/>
        <v>2.9379932356257044</v>
      </c>
      <c r="P271" s="132" t="str">
        <f t="shared" si="52"/>
        <v>-</v>
      </c>
      <c r="Q271" s="41" t="s">
        <v>531</v>
      </c>
    </row>
    <row r="272" spans="1:17" s="18" customFormat="1" ht="76.5" hidden="1" outlineLevel="2">
      <c r="A272" s="124"/>
      <c r="B272" s="24" t="s">
        <v>213</v>
      </c>
      <c r="C272" s="16">
        <f t="shared" ref="C272:C278" si="56">SUM(D272:G272)</f>
        <v>100</v>
      </c>
      <c r="D272" s="21">
        <v>100</v>
      </c>
      <c r="E272" s="21"/>
      <c r="F272" s="21"/>
      <c r="G272" s="21"/>
      <c r="H272" s="16">
        <f t="shared" ref="H272:H278" si="57">SUM(I272:L272)</f>
        <v>100</v>
      </c>
      <c r="I272" s="21">
        <v>100</v>
      </c>
      <c r="J272" s="21"/>
      <c r="K272" s="21"/>
      <c r="L272" s="21"/>
      <c r="M272" s="21">
        <f t="shared" si="49"/>
        <v>100</v>
      </c>
      <c r="N272" s="21">
        <f t="shared" si="50"/>
        <v>100</v>
      </c>
      <c r="O272" s="21" t="str">
        <f t="shared" si="51"/>
        <v>-</v>
      </c>
      <c r="P272" s="21" t="str">
        <f t="shared" si="52"/>
        <v>-</v>
      </c>
      <c r="Q272" s="17" t="s">
        <v>529</v>
      </c>
    </row>
    <row r="273" spans="1:17" s="18" customFormat="1" ht="63.75" hidden="1" outlineLevel="2">
      <c r="A273" s="124"/>
      <c r="B273" s="118" t="s">
        <v>214</v>
      </c>
      <c r="C273" s="16">
        <f t="shared" si="56"/>
        <v>1331.6</v>
      </c>
      <c r="D273" s="21">
        <v>1331.6</v>
      </c>
      <c r="E273" s="21"/>
      <c r="F273" s="21"/>
      <c r="G273" s="21"/>
      <c r="H273" s="16">
        <f t="shared" si="57"/>
        <v>1331.6</v>
      </c>
      <c r="I273" s="21">
        <v>1331.6</v>
      </c>
      <c r="J273" s="21"/>
      <c r="K273" s="21"/>
      <c r="L273" s="21"/>
      <c r="M273" s="21">
        <f t="shared" si="49"/>
        <v>100</v>
      </c>
      <c r="N273" s="21">
        <f t="shared" si="50"/>
        <v>100</v>
      </c>
      <c r="O273" s="21" t="str">
        <f t="shared" si="51"/>
        <v>-</v>
      </c>
      <c r="P273" s="21" t="str">
        <f t="shared" si="52"/>
        <v>-</v>
      </c>
      <c r="Q273" s="17" t="s">
        <v>529</v>
      </c>
    </row>
    <row r="274" spans="1:17" s="18" customFormat="1" ht="46.5" hidden="1" customHeight="1" outlineLevel="2">
      <c r="A274" s="124"/>
      <c r="B274" s="24" t="s">
        <v>215</v>
      </c>
      <c r="C274" s="16">
        <f t="shared" si="56"/>
        <v>100</v>
      </c>
      <c r="D274" s="21">
        <v>30</v>
      </c>
      <c r="E274" s="21">
        <v>70</v>
      </c>
      <c r="F274" s="21"/>
      <c r="G274" s="21"/>
      <c r="H274" s="16">
        <f t="shared" si="57"/>
        <v>36.36</v>
      </c>
      <c r="I274" s="21">
        <v>10.3</v>
      </c>
      <c r="J274" s="21">
        <v>26.06</v>
      </c>
      <c r="K274" s="21"/>
      <c r="L274" s="21"/>
      <c r="M274" s="21">
        <f t="shared" si="49"/>
        <v>36.36</v>
      </c>
      <c r="N274" s="21">
        <f t="shared" si="50"/>
        <v>34.333333333333336</v>
      </c>
      <c r="O274" s="21">
        <f t="shared" si="51"/>
        <v>37.228571428571428</v>
      </c>
      <c r="P274" s="21" t="str">
        <f t="shared" si="52"/>
        <v>-</v>
      </c>
      <c r="Q274" s="17" t="s">
        <v>530</v>
      </c>
    </row>
    <row r="275" spans="1:17" ht="164.25" hidden="1" customHeight="1" outlineLevel="2">
      <c r="A275" s="124"/>
      <c r="B275" s="24" t="s">
        <v>216</v>
      </c>
      <c r="C275" s="16">
        <f t="shared" si="56"/>
        <v>1722</v>
      </c>
      <c r="D275" s="21">
        <v>905</v>
      </c>
      <c r="E275" s="21">
        <v>817</v>
      </c>
      <c r="F275" s="21"/>
      <c r="G275" s="21"/>
      <c r="H275" s="16">
        <f t="shared" si="57"/>
        <v>299.29500000000002</v>
      </c>
      <c r="I275" s="21">
        <v>299.29500000000002</v>
      </c>
      <c r="J275" s="21"/>
      <c r="K275" s="21"/>
      <c r="L275" s="21"/>
      <c r="M275" s="21">
        <f t="shared" si="49"/>
        <v>17.380662020905923</v>
      </c>
      <c r="N275" s="21">
        <f t="shared" si="50"/>
        <v>33.07127071823205</v>
      </c>
      <c r="O275" s="21">
        <f t="shared" si="51"/>
        <v>0</v>
      </c>
      <c r="P275" s="21" t="str">
        <f t="shared" si="52"/>
        <v>-</v>
      </c>
      <c r="Q275" s="17" t="s">
        <v>547</v>
      </c>
    </row>
    <row r="276" spans="1:17" s="18" customFormat="1" ht="38.25" hidden="1" outlineLevel="2">
      <c r="A276" s="124"/>
      <c r="B276" s="24" t="s">
        <v>217</v>
      </c>
      <c r="C276" s="16">
        <f t="shared" si="56"/>
        <v>75</v>
      </c>
      <c r="D276" s="21">
        <v>75</v>
      </c>
      <c r="E276" s="21"/>
      <c r="F276" s="21"/>
      <c r="G276" s="21"/>
      <c r="H276" s="16">
        <f t="shared" si="57"/>
        <v>75</v>
      </c>
      <c r="I276" s="21">
        <v>75</v>
      </c>
      <c r="J276" s="21"/>
      <c r="K276" s="21"/>
      <c r="L276" s="21"/>
      <c r="M276" s="21">
        <f t="shared" si="49"/>
        <v>100</v>
      </c>
      <c r="N276" s="21">
        <f t="shared" si="50"/>
        <v>100</v>
      </c>
      <c r="O276" s="21" t="str">
        <f t="shared" si="51"/>
        <v>-</v>
      </c>
      <c r="P276" s="21" t="str">
        <f t="shared" si="52"/>
        <v>-</v>
      </c>
      <c r="Q276" s="17" t="s">
        <v>529</v>
      </c>
    </row>
    <row r="277" spans="1:17" s="18" customFormat="1" ht="51" hidden="1" outlineLevel="2">
      <c r="A277" s="124"/>
      <c r="B277" s="24" t="s">
        <v>218</v>
      </c>
      <c r="C277" s="16">
        <f t="shared" si="56"/>
        <v>50</v>
      </c>
      <c r="D277" s="21">
        <v>50</v>
      </c>
      <c r="E277" s="21"/>
      <c r="F277" s="21"/>
      <c r="G277" s="21"/>
      <c r="H277" s="16">
        <f t="shared" si="57"/>
        <v>50</v>
      </c>
      <c r="I277" s="21">
        <v>50</v>
      </c>
      <c r="J277" s="21"/>
      <c r="K277" s="21"/>
      <c r="L277" s="21"/>
      <c r="M277" s="21">
        <f t="shared" si="49"/>
        <v>100</v>
      </c>
      <c r="N277" s="21">
        <f t="shared" si="50"/>
        <v>100</v>
      </c>
      <c r="O277" s="21" t="str">
        <f t="shared" si="51"/>
        <v>-</v>
      </c>
      <c r="P277" s="21" t="str">
        <f t="shared" si="52"/>
        <v>-</v>
      </c>
      <c r="Q277" s="17" t="s">
        <v>529</v>
      </c>
    </row>
    <row r="278" spans="1:17" s="18" customFormat="1" ht="44.25" hidden="1" customHeight="1" outlineLevel="2">
      <c r="A278" s="124"/>
      <c r="B278" s="24" t="s">
        <v>219</v>
      </c>
      <c r="C278" s="16">
        <f t="shared" si="56"/>
        <v>75</v>
      </c>
      <c r="D278" s="21">
        <v>75</v>
      </c>
      <c r="E278" s="21"/>
      <c r="F278" s="21"/>
      <c r="G278" s="21"/>
      <c r="H278" s="16">
        <f t="shared" si="57"/>
        <v>0</v>
      </c>
      <c r="I278" s="21"/>
      <c r="J278" s="21"/>
      <c r="K278" s="21"/>
      <c r="L278" s="21"/>
      <c r="M278" s="21">
        <f t="shared" si="49"/>
        <v>0</v>
      </c>
      <c r="N278" s="21">
        <f t="shared" si="50"/>
        <v>0</v>
      </c>
      <c r="O278" s="21" t="str">
        <f t="shared" si="51"/>
        <v>-</v>
      </c>
      <c r="P278" s="21" t="str">
        <f t="shared" si="52"/>
        <v>-</v>
      </c>
      <c r="Q278" s="17" t="s">
        <v>548</v>
      </c>
    </row>
    <row r="279" spans="1:17" s="42" customFormat="1" ht="74.25" customHeight="1" collapsed="1">
      <c r="A279" s="29">
        <v>14</v>
      </c>
      <c r="B279" s="104" t="s">
        <v>227</v>
      </c>
      <c r="C279" s="7">
        <f>SUM(D279:G279)</f>
        <v>19270</v>
      </c>
      <c r="D279" s="7">
        <f>D280+D287</f>
        <v>19170.599999999999</v>
      </c>
      <c r="E279" s="7">
        <f t="shared" ref="E279:L279" si="58">E280+E287</f>
        <v>99.4</v>
      </c>
      <c r="F279" s="7">
        <f t="shared" si="58"/>
        <v>0</v>
      </c>
      <c r="G279" s="7">
        <f t="shared" si="58"/>
        <v>0</v>
      </c>
      <c r="H279" s="7">
        <f t="shared" si="58"/>
        <v>7719.6359999999995</v>
      </c>
      <c r="I279" s="7">
        <f t="shared" si="58"/>
        <v>7647.2359999999999</v>
      </c>
      <c r="J279" s="7">
        <f t="shared" si="58"/>
        <v>72.400000000000006</v>
      </c>
      <c r="K279" s="7">
        <f t="shared" si="58"/>
        <v>0</v>
      </c>
      <c r="L279" s="7">
        <f t="shared" si="58"/>
        <v>0</v>
      </c>
      <c r="M279" s="7">
        <f t="shared" si="49"/>
        <v>40.060384016606122</v>
      </c>
      <c r="N279" s="7">
        <f t="shared" si="50"/>
        <v>39.890436397400187</v>
      </c>
      <c r="O279" s="7">
        <f t="shared" si="51"/>
        <v>72.837022132796776</v>
      </c>
      <c r="P279" s="7" t="str">
        <f t="shared" si="52"/>
        <v>-</v>
      </c>
      <c r="Q279" s="41"/>
    </row>
    <row r="280" spans="1:17" s="18" customFormat="1" ht="38.25" hidden="1" outlineLevel="1">
      <c r="A280" s="120"/>
      <c r="B280" s="120" t="s">
        <v>220</v>
      </c>
      <c r="C280" s="23">
        <f t="shared" ref="C280:C293" si="59">SUM(D280:G280)</f>
        <v>2621.5</v>
      </c>
      <c r="D280" s="23">
        <f>SUM(D281:D286)</f>
        <v>2621.5</v>
      </c>
      <c r="E280" s="23">
        <f>SUM(E281:E286)</f>
        <v>0</v>
      </c>
      <c r="F280" s="23">
        <f>SUM(F281:F286)</f>
        <v>0</v>
      </c>
      <c r="G280" s="23">
        <f>SUM(G281:G286)</f>
        <v>0</v>
      </c>
      <c r="H280" s="23">
        <f t="shared" ref="H280:H286" si="60">SUM(I280:L280)</f>
        <v>434.98599999999999</v>
      </c>
      <c r="I280" s="23">
        <f>SUM(I281:I286)</f>
        <v>434.98599999999999</v>
      </c>
      <c r="J280" s="23">
        <f>SUM(J281:J286)</f>
        <v>0</v>
      </c>
      <c r="K280" s="23">
        <f>SUM(K281:K286)</f>
        <v>0</v>
      </c>
      <c r="L280" s="23">
        <f>SUM(L281:L286)</f>
        <v>0</v>
      </c>
      <c r="M280" s="23">
        <f t="shared" si="49"/>
        <v>16.593019263780278</v>
      </c>
      <c r="N280" s="23">
        <f t="shared" si="50"/>
        <v>16.593019263780278</v>
      </c>
      <c r="O280" s="23" t="str">
        <f t="shared" si="51"/>
        <v>-</v>
      </c>
      <c r="P280" s="23" t="str">
        <f t="shared" si="52"/>
        <v>-</v>
      </c>
      <c r="Q280" s="17"/>
    </row>
    <row r="281" spans="1:17" s="18" customFormat="1" ht="63.75" hidden="1" outlineLevel="2">
      <c r="A281" s="14"/>
      <c r="B281" s="24" t="s">
        <v>275</v>
      </c>
      <c r="C281" s="16">
        <f t="shared" si="59"/>
        <v>2000</v>
      </c>
      <c r="D281" s="3">
        <v>2000</v>
      </c>
      <c r="E281" s="16"/>
      <c r="F281" s="16"/>
      <c r="G281" s="16"/>
      <c r="H281" s="16">
        <f t="shared" si="60"/>
        <v>0</v>
      </c>
      <c r="I281" s="16"/>
      <c r="J281" s="16"/>
      <c r="K281" s="16"/>
      <c r="L281" s="16"/>
      <c r="M281" s="16">
        <f t="shared" si="49"/>
        <v>0</v>
      </c>
      <c r="N281" s="16">
        <f t="shared" si="50"/>
        <v>0</v>
      </c>
      <c r="O281" s="16" t="str">
        <f t="shared" si="51"/>
        <v>-</v>
      </c>
      <c r="P281" s="16" t="str">
        <f t="shared" si="52"/>
        <v>-</v>
      </c>
      <c r="Q281" s="17" t="s">
        <v>522</v>
      </c>
    </row>
    <row r="282" spans="1:17" s="18" customFormat="1" ht="38.25" hidden="1" outlineLevel="2">
      <c r="A282" s="14"/>
      <c r="B282" s="24" t="s">
        <v>276</v>
      </c>
      <c r="C282" s="16">
        <f t="shared" si="59"/>
        <v>200</v>
      </c>
      <c r="D282" s="3">
        <v>200</v>
      </c>
      <c r="E282" s="16"/>
      <c r="F282" s="16"/>
      <c r="G282" s="16"/>
      <c r="H282" s="16">
        <f t="shared" si="60"/>
        <v>200</v>
      </c>
      <c r="I282" s="16">
        <v>200</v>
      </c>
      <c r="J282" s="16"/>
      <c r="K282" s="16"/>
      <c r="L282" s="16"/>
      <c r="M282" s="16">
        <f t="shared" si="49"/>
        <v>100</v>
      </c>
      <c r="N282" s="16">
        <f t="shared" si="50"/>
        <v>100</v>
      </c>
      <c r="O282" s="16" t="str">
        <f t="shared" si="51"/>
        <v>-</v>
      </c>
      <c r="P282" s="16" t="str">
        <f t="shared" si="52"/>
        <v>-</v>
      </c>
      <c r="Q282" s="17"/>
    </row>
    <row r="283" spans="1:17" s="18" customFormat="1" ht="38.25" hidden="1" outlineLevel="2">
      <c r="A283" s="14"/>
      <c r="B283" s="24" t="s">
        <v>221</v>
      </c>
      <c r="C283" s="16">
        <f t="shared" si="59"/>
        <v>200</v>
      </c>
      <c r="D283" s="3">
        <v>200</v>
      </c>
      <c r="E283" s="16"/>
      <c r="F283" s="16"/>
      <c r="G283" s="16"/>
      <c r="H283" s="16">
        <f t="shared" si="60"/>
        <v>200</v>
      </c>
      <c r="I283" s="16">
        <v>200</v>
      </c>
      <c r="J283" s="16"/>
      <c r="K283" s="16"/>
      <c r="L283" s="16"/>
      <c r="M283" s="16">
        <f t="shared" si="49"/>
        <v>100</v>
      </c>
      <c r="N283" s="16">
        <f t="shared" si="50"/>
        <v>100</v>
      </c>
      <c r="O283" s="16" t="str">
        <f t="shared" si="51"/>
        <v>-</v>
      </c>
      <c r="P283" s="16" t="str">
        <f t="shared" si="52"/>
        <v>-</v>
      </c>
      <c r="Q283" s="17"/>
    </row>
    <row r="284" spans="1:17" s="18" customFormat="1" ht="38.25" hidden="1" outlineLevel="2">
      <c r="A284" s="14"/>
      <c r="B284" s="24" t="s">
        <v>222</v>
      </c>
      <c r="C284" s="16">
        <f t="shared" si="59"/>
        <v>100.1</v>
      </c>
      <c r="D284" s="16">
        <v>100.1</v>
      </c>
      <c r="E284" s="16"/>
      <c r="F284" s="16"/>
      <c r="G284" s="16"/>
      <c r="H284" s="16">
        <f t="shared" si="60"/>
        <v>0</v>
      </c>
      <c r="I284" s="16">
        <v>0</v>
      </c>
      <c r="J284" s="16"/>
      <c r="K284" s="16"/>
      <c r="L284" s="16"/>
      <c r="M284" s="16">
        <f t="shared" si="49"/>
        <v>0</v>
      </c>
      <c r="N284" s="16">
        <f t="shared" si="50"/>
        <v>0</v>
      </c>
      <c r="O284" s="16" t="str">
        <f t="shared" si="51"/>
        <v>-</v>
      </c>
      <c r="P284" s="16" t="str">
        <f t="shared" si="52"/>
        <v>-</v>
      </c>
      <c r="Q284" s="17" t="s">
        <v>523</v>
      </c>
    </row>
    <row r="285" spans="1:17" s="18" customFormat="1" ht="25.5" hidden="1" outlineLevel="2">
      <c r="A285" s="14"/>
      <c r="B285" s="24" t="s">
        <v>434</v>
      </c>
      <c r="C285" s="16">
        <f t="shared" si="59"/>
        <v>86.4</v>
      </c>
      <c r="D285" s="16">
        <v>86.4</v>
      </c>
      <c r="E285" s="16"/>
      <c r="F285" s="16"/>
      <c r="G285" s="16"/>
      <c r="H285" s="16">
        <f t="shared" si="60"/>
        <v>0</v>
      </c>
      <c r="I285" s="16">
        <v>0</v>
      </c>
      <c r="J285" s="16"/>
      <c r="K285" s="16"/>
      <c r="L285" s="16"/>
      <c r="M285" s="16"/>
      <c r="N285" s="16">
        <f t="shared" si="50"/>
        <v>0</v>
      </c>
      <c r="O285" s="16"/>
      <c r="P285" s="16"/>
      <c r="Q285" s="17" t="s">
        <v>524</v>
      </c>
    </row>
    <row r="286" spans="1:17" s="18" customFormat="1" ht="38.25" hidden="1" outlineLevel="2">
      <c r="A286" s="38"/>
      <c r="B286" s="24" t="s">
        <v>223</v>
      </c>
      <c r="C286" s="16">
        <f t="shared" si="59"/>
        <v>35</v>
      </c>
      <c r="D286" s="16">
        <v>35</v>
      </c>
      <c r="E286" s="16"/>
      <c r="F286" s="16"/>
      <c r="G286" s="16"/>
      <c r="H286" s="16">
        <f t="shared" si="60"/>
        <v>34.985999999999997</v>
      </c>
      <c r="I286" s="16">
        <v>34.985999999999997</v>
      </c>
      <c r="J286" s="16"/>
      <c r="K286" s="16"/>
      <c r="L286" s="16"/>
      <c r="M286" s="16">
        <f t="shared" si="49"/>
        <v>99.96</v>
      </c>
      <c r="N286" s="16">
        <f t="shared" si="50"/>
        <v>99.96</v>
      </c>
      <c r="O286" s="16" t="str">
        <f t="shared" si="51"/>
        <v>-</v>
      </c>
      <c r="P286" s="16" t="str">
        <f t="shared" si="52"/>
        <v>-</v>
      </c>
      <c r="Q286" s="17"/>
    </row>
    <row r="287" spans="1:17" s="18" customFormat="1" ht="83.25" hidden="1" customHeight="1" outlineLevel="1">
      <c r="A287" s="120"/>
      <c r="B287" s="120" t="s">
        <v>228</v>
      </c>
      <c r="C287" s="23">
        <f t="shared" si="59"/>
        <v>16648.5</v>
      </c>
      <c r="D287" s="23">
        <f>SUM(D288:D293)</f>
        <v>16549.099999999999</v>
      </c>
      <c r="E287" s="23">
        <f>SUM(E288:E293)</f>
        <v>99.4</v>
      </c>
      <c r="F287" s="23">
        <f>SUM(F288:F293)</f>
        <v>0</v>
      </c>
      <c r="G287" s="23">
        <f>SUM(G288:G293)</f>
        <v>0</v>
      </c>
      <c r="H287" s="23">
        <f>SUM(I287:L287)</f>
        <v>7284.65</v>
      </c>
      <c r="I287" s="23">
        <f>SUM(I288:I293)</f>
        <v>7212.25</v>
      </c>
      <c r="J287" s="23">
        <f>SUM(J288:J293)</f>
        <v>72.400000000000006</v>
      </c>
      <c r="K287" s="23">
        <f>SUM(K288:K293)</f>
        <v>0</v>
      </c>
      <c r="L287" s="23">
        <f>SUM(L288:L293)</f>
        <v>0</v>
      </c>
      <c r="M287" s="23">
        <f t="shared" si="49"/>
        <v>43.755593597020749</v>
      </c>
      <c r="N287" s="23">
        <f t="shared" si="50"/>
        <v>43.580919808327948</v>
      </c>
      <c r="O287" s="23">
        <f t="shared" si="51"/>
        <v>72.837022132796776</v>
      </c>
      <c r="P287" s="23" t="str">
        <f t="shared" si="52"/>
        <v>-</v>
      </c>
      <c r="Q287" s="17"/>
    </row>
    <row r="288" spans="1:17" s="18" customFormat="1" ht="75" hidden="1" outlineLevel="2">
      <c r="A288" s="14"/>
      <c r="B288" s="24" t="s">
        <v>224</v>
      </c>
      <c r="C288" s="16">
        <f t="shared" si="59"/>
        <v>1928.3</v>
      </c>
      <c r="D288" s="16">
        <v>1928.3</v>
      </c>
      <c r="E288" s="16"/>
      <c r="F288" s="16"/>
      <c r="G288" s="16"/>
      <c r="H288" s="16">
        <f t="shared" ref="H288:H293" si="61">SUM(I288:L288)</f>
        <v>87.986999999999995</v>
      </c>
      <c r="I288" s="16">
        <v>87.986999999999995</v>
      </c>
      <c r="J288" s="16"/>
      <c r="K288" s="16"/>
      <c r="L288" s="16"/>
      <c r="M288" s="16">
        <f t="shared" si="49"/>
        <v>4.5629310791889228</v>
      </c>
      <c r="N288" s="16">
        <f t="shared" si="50"/>
        <v>4.5629310791889228</v>
      </c>
      <c r="O288" s="16" t="str">
        <f t="shared" si="51"/>
        <v>-</v>
      </c>
      <c r="P288" s="16" t="str">
        <f t="shared" si="52"/>
        <v>-</v>
      </c>
      <c r="Q288" s="17" t="s">
        <v>525</v>
      </c>
    </row>
    <row r="289" spans="1:17" s="18" customFormat="1" ht="51" hidden="1" outlineLevel="2">
      <c r="A289" s="14"/>
      <c r="B289" s="24" t="s">
        <v>297</v>
      </c>
      <c r="C289" s="16">
        <f t="shared" si="59"/>
        <v>584.4</v>
      </c>
      <c r="D289" s="16">
        <v>584.4</v>
      </c>
      <c r="E289" s="16"/>
      <c r="F289" s="16"/>
      <c r="G289" s="16"/>
      <c r="H289" s="16">
        <f t="shared" si="61"/>
        <v>433.75</v>
      </c>
      <c r="I289" s="16">
        <v>433.75</v>
      </c>
      <c r="J289" s="16"/>
      <c r="K289" s="16"/>
      <c r="L289" s="16"/>
      <c r="M289" s="16">
        <f t="shared" si="49"/>
        <v>74.221423682409309</v>
      </c>
      <c r="N289" s="16">
        <f t="shared" si="50"/>
        <v>74.221423682409309</v>
      </c>
      <c r="O289" s="16" t="str">
        <f t="shared" si="51"/>
        <v>-</v>
      </c>
      <c r="P289" s="16" t="str">
        <f t="shared" si="52"/>
        <v>-</v>
      </c>
      <c r="Q289" s="17" t="s">
        <v>526</v>
      </c>
    </row>
    <row r="290" spans="1:17" s="18" customFormat="1" ht="38.25" hidden="1" outlineLevel="2">
      <c r="A290" s="38"/>
      <c r="B290" s="24" t="s">
        <v>225</v>
      </c>
      <c r="C290" s="16">
        <f t="shared" si="59"/>
        <v>110.4</v>
      </c>
      <c r="D290" s="16">
        <v>11</v>
      </c>
      <c r="E290" s="16">
        <v>99.4</v>
      </c>
      <c r="F290" s="16"/>
      <c r="G290" s="16"/>
      <c r="H290" s="16">
        <f t="shared" si="61"/>
        <v>83.414000000000001</v>
      </c>
      <c r="I290" s="16">
        <v>11.013999999999999</v>
      </c>
      <c r="J290" s="16">
        <v>72.400000000000006</v>
      </c>
      <c r="K290" s="16"/>
      <c r="L290" s="16"/>
      <c r="M290" s="16">
        <f t="shared" si="49"/>
        <v>75.556159420289845</v>
      </c>
      <c r="N290" s="16">
        <f t="shared" si="50"/>
        <v>100.12727272727273</v>
      </c>
      <c r="O290" s="16">
        <f t="shared" si="51"/>
        <v>72.837022132796776</v>
      </c>
      <c r="P290" s="16" t="str">
        <f t="shared" si="52"/>
        <v>-</v>
      </c>
      <c r="Q290" s="17" t="s">
        <v>527</v>
      </c>
    </row>
    <row r="291" spans="1:17" s="18" customFormat="1" ht="30" hidden="1" outlineLevel="2">
      <c r="A291" s="38"/>
      <c r="B291" s="24" t="s">
        <v>226</v>
      </c>
      <c r="C291" s="16">
        <f t="shared" si="59"/>
        <v>1296</v>
      </c>
      <c r="D291" s="16">
        <v>1296</v>
      </c>
      <c r="E291" s="16"/>
      <c r="F291" s="16"/>
      <c r="G291" s="16"/>
      <c r="H291" s="16">
        <f t="shared" si="61"/>
        <v>1282.9749999999999</v>
      </c>
      <c r="I291" s="16">
        <v>1282.9749999999999</v>
      </c>
      <c r="J291" s="16"/>
      <c r="K291" s="16"/>
      <c r="L291" s="16"/>
      <c r="M291" s="16">
        <f t="shared" si="49"/>
        <v>98.994984567901227</v>
      </c>
      <c r="N291" s="16">
        <f t="shared" si="50"/>
        <v>98.994984567901227</v>
      </c>
      <c r="O291" s="16" t="str">
        <f t="shared" si="51"/>
        <v>-</v>
      </c>
      <c r="P291" s="16" t="str">
        <f t="shared" si="52"/>
        <v>-</v>
      </c>
      <c r="Q291" s="17" t="s">
        <v>528</v>
      </c>
    </row>
    <row r="292" spans="1:17" s="18" customFormat="1" ht="38.25" hidden="1" outlineLevel="2">
      <c r="A292" s="14"/>
      <c r="B292" s="118" t="s">
        <v>294</v>
      </c>
      <c r="C292" s="16">
        <f t="shared" si="59"/>
        <v>4302.8</v>
      </c>
      <c r="D292" s="16">
        <v>4302.8</v>
      </c>
      <c r="E292" s="16"/>
      <c r="F292" s="16"/>
      <c r="G292" s="16"/>
      <c r="H292" s="16">
        <f t="shared" si="61"/>
        <v>0</v>
      </c>
      <c r="I292" s="16">
        <v>0</v>
      </c>
      <c r="J292" s="16"/>
      <c r="K292" s="16"/>
      <c r="L292" s="16"/>
      <c r="M292" s="16">
        <f t="shared" si="49"/>
        <v>0</v>
      </c>
      <c r="N292" s="16">
        <f t="shared" si="50"/>
        <v>0</v>
      </c>
      <c r="O292" s="16" t="str">
        <f t="shared" si="51"/>
        <v>-</v>
      </c>
      <c r="P292" s="16" t="str">
        <f t="shared" si="52"/>
        <v>-</v>
      </c>
      <c r="Q292" s="17" t="s">
        <v>435</v>
      </c>
    </row>
    <row r="293" spans="1:17" s="18" customFormat="1" ht="63.75" hidden="1" outlineLevel="2">
      <c r="A293" s="14"/>
      <c r="B293" s="24" t="s">
        <v>295</v>
      </c>
      <c r="C293" s="16">
        <f t="shared" si="59"/>
        <v>8426.6</v>
      </c>
      <c r="D293" s="16">
        <v>8426.6</v>
      </c>
      <c r="E293" s="16"/>
      <c r="F293" s="16"/>
      <c r="G293" s="16"/>
      <c r="H293" s="16">
        <f t="shared" si="61"/>
        <v>5396.5240000000003</v>
      </c>
      <c r="I293" s="16">
        <v>5396.5240000000003</v>
      </c>
      <c r="J293" s="16"/>
      <c r="K293" s="16"/>
      <c r="L293" s="16"/>
      <c r="M293" s="16">
        <f t="shared" si="49"/>
        <v>64.041535138727369</v>
      </c>
      <c r="N293" s="16">
        <f t="shared" si="50"/>
        <v>64.041535138727369</v>
      </c>
      <c r="O293" s="16" t="str">
        <f t="shared" si="51"/>
        <v>-</v>
      </c>
      <c r="P293" s="16" t="str">
        <f t="shared" si="52"/>
        <v>-</v>
      </c>
      <c r="Q293" s="17" t="s">
        <v>296</v>
      </c>
    </row>
    <row r="294" spans="1:17" s="42" customFormat="1" ht="145.5" customHeight="1" collapsed="1">
      <c r="A294" s="29">
        <v>15</v>
      </c>
      <c r="B294" s="104" t="s">
        <v>237</v>
      </c>
      <c r="C294" s="7">
        <f>SUM(D294:G294)</f>
        <v>4036.8</v>
      </c>
      <c r="D294" s="7">
        <f>SUM(D295:D304)</f>
        <v>4036.8</v>
      </c>
      <c r="E294" s="7">
        <f>SUM(E295:E304)</f>
        <v>0</v>
      </c>
      <c r="F294" s="7">
        <f>SUM(F295:F304)</f>
        <v>0</v>
      </c>
      <c r="G294" s="7">
        <f>SUM(G295:G304)</f>
        <v>0</v>
      </c>
      <c r="H294" s="7">
        <f>SUM(I294:L294)</f>
        <v>2757.0050000000001</v>
      </c>
      <c r="I294" s="7">
        <f>SUM(I295:I304)</f>
        <v>2757.0050000000001</v>
      </c>
      <c r="J294" s="7">
        <f>SUM(J295:J304)</f>
        <v>0</v>
      </c>
      <c r="K294" s="7">
        <f>SUM(K295:K304)</f>
        <v>0</v>
      </c>
      <c r="L294" s="7">
        <f>SUM(L295:L304)</f>
        <v>0</v>
      </c>
      <c r="M294" s="7">
        <f t="shared" si="49"/>
        <v>68.296794490685684</v>
      </c>
      <c r="N294" s="7">
        <f t="shared" si="50"/>
        <v>68.296794490685684</v>
      </c>
      <c r="O294" s="7" t="str">
        <f t="shared" si="51"/>
        <v>-</v>
      </c>
      <c r="P294" s="7" t="str">
        <f t="shared" si="52"/>
        <v>-</v>
      </c>
      <c r="Q294" s="41" t="s">
        <v>580</v>
      </c>
    </row>
    <row r="295" spans="1:17" s="18" customFormat="1" ht="60" hidden="1" outlineLevel="2">
      <c r="A295" s="24"/>
      <c r="B295" s="24" t="s">
        <v>229</v>
      </c>
      <c r="C295" s="16">
        <f t="shared" ref="C295:C304" si="62">SUM(D295:G295)</f>
        <v>658.4</v>
      </c>
      <c r="D295" s="16">
        <v>658.4</v>
      </c>
      <c r="E295" s="16"/>
      <c r="F295" s="16"/>
      <c r="G295" s="16"/>
      <c r="H295" s="16">
        <f t="shared" ref="H295:H304" si="63">SUM(I295:L295)</f>
        <v>318.39999999999998</v>
      </c>
      <c r="I295" s="16">
        <v>318.39999999999998</v>
      </c>
      <c r="J295" s="16"/>
      <c r="K295" s="16"/>
      <c r="L295" s="16"/>
      <c r="M295" s="16">
        <f t="shared" ref="M295:M340" si="64">IFERROR(H295/C295*100,"-")</f>
        <v>48.359659781287966</v>
      </c>
      <c r="N295" s="16">
        <f t="shared" ref="N295:N340" si="65">IFERROR(I295/D295*100,"-")</f>
        <v>48.359659781287966</v>
      </c>
      <c r="O295" s="16" t="str">
        <f t="shared" ref="O295:O340" si="66">IFERROR(J295/E295*100,"-")</f>
        <v>-</v>
      </c>
      <c r="P295" s="16" t="str">
        <f t="shared" ref="P295:P340" si="67">IFERROR(K295/F295*100,"-")</f>
        <v>-</v>
      </c>
      <c r="Q295" s="17" t="s">
        <v>575</v>
      </c>
    </row>
    <row r="296" spans="1:17" s="18" customFormat="1" ht="60" hidden="1" outlineLevel="2">
      <c r="A296" s="24"/>
      <c r="B296" s="24" t="s">
        <v>230</v>
      </c>
      <c r="C296" s="16">
        <f t="shared" si="62"/>
        <v>658.4</v>
      </c>
      <c r="D296" s="16">
        <v>658.4</v>
      </c>
      <c r="E296" s="16"/>
      <c r="F296" s="16"/>
      <c r="G296" s="16"/>
      <c r="H296" s="16">
        <f t="shared" si="63"/>
        <v>318.39999999999998</v>
      </c>
      <c r="I296" s="16">
        <v>318.39999999999998</v>
      </c>
      <c r="J296" s="16"/>
      <c r="K296" s="16"/>
      <c r="L296" s="16"/>
      <c r="M296" s="16">
        <f t="shared" si="64"/>
        <v>48.359659781287966</v>
      </c>
      <c r="N296" s="16">
        <f t="shared" si="65"/>
        <v>48.359659781287966</v>
      </c>
      <c r="O296" s="16" t="str">
        <f t="shared" si="66"/>
        <v>-</v>
      </c>
      <c r="P296" s="16" t="str">
        <f t="shared" si="67"/>
        <v>-</v>
      </c>
      <c r="Q296" s="17" t="s">
        <v>576</v>
      </c>
    </row>
    <row r="297" spans="1:17" s="18" customFormat="1" ht="90" hidden="1" outlineLevel="2">
      <c r="A297" s="91"/>
      <c r="B297" s="24" t="s">
        <v>231</v>
      </c>
      <c r="C297" s="16">
        <f t="shared" si="62"/>
        <v>350</v>
      </c>
      <c r="D297" s="16">
        <v>350</v>
      </c>
      <c r="E297" s="16"/>
      <c r="F297" s="16"/>
      <c r="G297" s="16"/>
      <c r="H297" s="16">
        <f t="shared" si="63"/>
        <v>209.2</v>
      </c>
      <c r="I297" s="16">
        <v>209.2</v>
      </c>
      <c r="J297" s="16"/>
      <c r="K297" s="16"/>
      <c r="L297" s="16"/>
      <c r="M297" s="16">
        <f t="shared" si="64"/>
        <v>59.771428571428565</v>
      </c>
      <c r="N297" s="16">
        <f t="shared" si="65"/>
        <v>59.771428571428565</v>
      </c>
      <c r="O297" s="16" t="str">
        <f t="shared" si="66"/>
        <v>-</v>
      </c>
      <c r="P297" s="16" t="str">
        <f t="shared" si="67"/>
        <v>-</v>
      </c>
      <c r="Q297" s="173" t="s">
        <v>412</v>
      </c>
    </row>
    <row r="298" spans="1:17" ht="76.5" hidden="1" outlineLevel="2">
      <c r="A298" s="133"/>
      <c r="B298" s="24" t="s">
        <v>232</v>
      </c>
      <c r="C298" s="16">
        <f t="shared" si="62"/>
        <v>0</v>
      </c>
      <c r="D298" s="16"/>
      <c r="E298" s="16"/>
      <c r="F298" s="16"/>
      <c r="G298" s="16"/>
      <c r="H298" s="16">
        <f t="shared" si="63"/>
        <v>0</v>
      </c>
      <c r="I298" s="16"/>
      <c r="J298" s="16"/>
      <c r="K298" s="16"/>
      <c r="L298" s="16"/>
      <c r="M298" s="16" t="str">
        <f t="shared" si="64"/>
        <v>-</v>
      </c>
      <c r="N298" s="16" t="str">
        <f t="shared" si="65"/>
        <v>-</v>
      </c>
      <c r="O298" s="16" t="str">
        <f t="shared" si="66"/>
        <v>-</v>
      </c>
      <c r="P298" s="16" t="str">
        <f t="shared" si="67"/>
        <v>-</v>
      </c>
      <c r="Q298" s="17"/>
    </row>
    <row r="299" spans="1:17" s="18" customFormat="1" ht="90" hidden="1" outlineLevel="2">
      <c r="A299" s="91"/>
      <c r="B299" s="24" t="s">
        <v>233</v>
      </c>
      <c r="C299" s="16">
        <f t="shared" si="62"/>
        <v>1000</v>
      </c>
      <c r="D299" s="16">
        <v>1000</v>
      </c>
      <c r="E299" s="16"/>
      <c r="F299" s="16"/>
      <c r="G299" s="16"/>
      <c r="H299" s="16">
        <f t="shared" si="63"/>
        <v>731.1</v>
      </c>
      <c r="I299" s="16">
        <v>731.1</v>
      </c>
      <c r="J299" s="16"/>
      <c r="K299" s="16"/>
      <c r="L299" s="16"/>
      <c r="M299" s="16">
        <f t="shared" si="64"/>
        <v>73.11</v>
      </c>
      <c r="N299" s="16">
        <f t="shared" si="65"/>
        <v>73.11</v>
      </c>
      <c r="O299" s="16" t="str">
        <f t="shared" si="66"/>
        <v>-</v>
      </c>
      <c r="P299" s="16" t="str">
        <f t="shared" si="67"/>
        <v>-</v>
      </c>
      <c r="Q299" s="173" t="s">
        <v>577</v>
      </c>
    </row>
    <row r="300" spans="1:17" s="18" customFormat="1" ht="78.75" hidden="1" customHeight="1" outlineLevel="2">
      <c r="A300" s="24"/>
      <c r="B300" s="24" t="s">
        <v>234</v>
      </c>
      <c r="C300" s="16">
        <f t="shared" si="62"/>
        <v>300</v>
      </c>
      <c r="D300" s="16">
        <v>300</v>
      </c>
      <c r="E300" s="16"/>
      <c r="F300" s="16"/>
      <c r="G300" s="16"/>
      <c r="H300" s="16">
        <f t="shared" si="63"/>
        <v>125.605</v>
      </c>
      <c r="I300" s="172">
        <v>125.605</v>
      </c>
      <c r="J300" s="16"/>
      <c r="K300" s="16"/>
      <c r="L300" s="16"/>
      <c r="M300" s="16">
        <f t="shared" si="64"/>
        <v>41.868333333333332</v>
      </c>
      <c r="N300" s="16">
        <f t="shared" si="65"/>
        <v>41.868333333333332</v>
      </c>
      <c r="O300" s="16" t="str">
        <f t="shared" si="66"/>
        <v>-</v>
      </c>
      <c r="P300" s="16" t="str">
        <f t="shared" si="67"/>
        <v>-</v>
      </c>
      <c r="Q300" s="17" t="s">
        <v>578</v>
      </c>
    </row>
    <row r="301" spans="1:17" s="18" customFormat="1" ht="38.25" hidden="1" outlineLevel="2">
      <c r="A301" s="24"/>
      <c r="B301" s="24" t="s">
        <v>235</v>
      </c>
      <c r="C301" s="16">
        <f t="shared" si="62"/>
        <v>750</v>
      </c>
      <c r="D301" s="16">
        <v>750</v>
      </c>
      <c r="E301" s="16"/>
      <c r="F301" s="16"/>
      <c r="G301" s="16"/>
      <c r="H301" s="16">
        <f t="shared" si="63"/>
        <v>747.3</v>
      </c>
      <c r="I301" s="172">
        <v>747.3</v>
      </c>
      <c r="J301" s="16"/>
      <c r="K301" s="16"/>
      <c r="L301" s="16"/>
      <c r="M301" s="16">
        <f t="shared" si="64"/>
        <v>99.64</v>
      </c>
      <c r="N301" s="16">
        <f t="shared" si="65"/>
        <v>99.64</v>
      </c>
      <c r="O301" s="16" t="str">
        <f t="shared" si="66"/>
        <v>-</v>
      </c>
      <c r="P301" s="16" t="str">
        <f t="shared" si="67"/>
        <v>-</v>
      </c>
      <c r="Q301" s="17"/>
    </row>
    <row r="302" spans="1:17" s="18" customFormat="1" ht="75" hidden="1" outlineLevel="2">
      <c r="A302" s="91"/>
      <c r="B302" s="24" t="s">
        <v>236</v>
      </c>
      <c r="C302" s="16">
        <f t="shared" si="62"/>
        <v>70</v>
      </c>
      <c r="D302" s="16">
        <v>70</v>
      </c>
      <c r="E302" s="16"/>
      <c r="F302" s="16"/>
      <c r="G302" s="16"/>
      <c r="H302" s="16">
        <f t="shared" si="63"/>
        <v>57</v>
      </c>
      <c r="I302" s="172">
        <v>57</v>
      </c>
      <c r="J302" s="16"/>
      <c r="K302" s="16"/>
      <c r="L302" s="16"/>
      <c r="M302" s="16">
        <f t="shared" si="64"/>
        <v>81.428571428571431</v>
      </c>
      <c r="N302" s="16">
        <f t="shared" si="65"/>
        <v>81.428571428571431</v>
      </c>
      <c r="O302" s="16" t="str">
        <f t="shared" si="66"/>
        <v>-</v>
      </c>
      <c r="P302" s="16" t="str">
        <f t="shared" si="67"/>
        <v>-</v>
      </c>
      <c r="Q302" s="17" t="s">
        <v>579</v>
      </c>
    </row>
    <row r="303" spans="1:17" ht="51" hidden="1" outlineLevel="2">
      <c r="A303" s="91"/>
      <c r="B303" s="24" t="s">
        <v>413</v>
      </c>
      <c r="C303" s="16">
        <f t="shared" si="62"/>
        <v>150</v>
      </c>
      <c r="D303" s="16">
        <v>150</v>
      </c>
      <c r="E303" s="16"/>
      <c r="F303" s="16"/>
      <c r="G303" s="16"/>
      <c r="H303" s="16">
        <f t="shared" si="63"/>
        <v>150</v>
      </c>
      <c r="I303" s="16">
        <v>150</v>
      </c>
      <c r="J303" s="16"/>
      <c r="K303" s="16"/>
      <c r="L303" s="16"/>
      <c r="M303" s="16">
        <f t="shared" si="64"/>
        <v>100</v>
      </c>
      <c r="N303" s="16">
        <f t="shared" si="65"/>
        <v>100</v>
      </c>
      <c r="O303" s="16" t="str">
        <f t="shared" si="66"/>
        <v>-</v>
      </c>
      <c r="P303" s="16" t="str">
        <f t="shared" si="67"/>
        <v>-</v>
      </c>
      <c r="Q303" s="17"/>
    </row>
    <row r="304" spans="1:17" ht="51" hidden="1" outlineLevel="2">
      <c r="A304" s="91"/>
      <c r="B304" s="24" t="s">
        <v>414</v>
      </c>
      <c r="C304" s="16">
        <f t="shared" si="62"/>
        <v>100</v>
      </c>
      <c r="D304" s="16">
        <v>100</v>
      </c>
      <c r="E304" s="16"/>
      <c r="F304" s="16"/>
      <c r="G304" s="16"/>
      <c r="H304" s="16">
        <f t="shared" si="63"/>
        <v>100</v>
      </c>
      <c r="I304" s="16">
        <v>100</v>
      </c>
      <c r="J304" s="16"/>
      <c r="K304" s="16"/>
      <c r="L304" s="16"/>
      <c r="M304" s="16">
        <f t="shared" si="64"/>
        <v>100</v>
      </c>
      <c r="N304" s="16">
        <f t="shared" si="65"/>
        <v>100</v>
      </c>
      <c r="O304" s="16" t="str">
        <f t="shared" si="66"/>
        <v>-</v>
      </c>
      <c r="P304" s="16" t="str">
        <f t="shared" si="67"/>
        <v>-</v>
      </c>
      <c r="Q304" s="17"/>
    </row>
    <row r="305" spans="1:17" s="42" customFormat="1" ht="40.5" collapsed="1">
      <c r="A305" s="29">
        <v>16</v>
      </c>
      <c r="B305" s="104" t="s">
        <v>290</v>
      </c>
      <c r="C305" s="7">
        <f t="shared" ref="C305:C313" si="68">SUM(D305:G305)</f>
        <v>47825.9</v>
      </c>
      <c r="D305" s="7">
        <f>SUM(D306:D309)</f>
        <v>44691.1</v>
      </c>
      <c r="E305" s="7">
        <f>SUM(E306:E309)</f>
        <v>3134.8</v>
      </c>
      <c r="F305" s="7">
        <f>SUM(F306:F309)</f>
        <v>0</v>
      </c>
      <c r="G305" s="7">
        <f>SUM(G306:G309)</f>
        <v>0</v>
      </c>
      <c r="H305" s="7">
        <f t="shared" ref="H305:H312" si="69">SUM(I305:L305)</f>
        <v>28915.7</v>
      </c>
      <c r="I305" s="7">
        <f>SUM(I306:I309)</f>
        <v>25780.9</v>
      </c>
      <c r="J305" s="7">
        <f>SUM(J306:J309)</f>
        <v>3134.8</v>
      </c>
      <c r="K305" s="7">
        <f>SUM(K306:K309)</f>
        <v>0</v>
      </c>
      <c r="L305" s="7">
        <f>SUM(L306:L309)</f>
        <v>0</v>
      </c>
      <c r="M305" s="7">
        <f t="shared" si="64"/>
        <v>60.460336344951173</v>
      </c>
      <c r="N305" s="7">
        <f t="shared" si="65"/>
        <v>57.68687725296536</v>
      </c>
      <c r="O305" s="7">
        <f t="shared" si="66"/>
        <v>100</v>
      </c>
      <c r="P305" s="7" t="str">
        <f t="shared" si="67"/>
        <v>-</v>
      </c>
      <c r="Q305" s="41" t="s">
        <v>371</v>
      </c>
    </row>
    <row r="306" spans="1:17" s="18" customFormat="1" ht="135" hidden="1" outlineLevel="2">
      <c r="A306" s="129"/>
      <c r="B306" s="130" t="s">
        <v>238</v>
      </c>
      <c r="C306" s="16">
        <f t="shared" si="68"/>
        <v>13820.2</v>
      </c>
      <c r="D306" s="224">
        <v>10685.4</v>
      </c>
      <c r="E306" s="224">
        <v>3134.8</v>
      </c>
      <c r="F306" s="16"/>
      <c r="G306" s="16"/>
      <c r="H306" s="16">
        <f t="shared" si="69"/>
        <v>7425.1</v>
      </c>
      <c r="I306" s="16">
        <f>3942+348.3</f>
        <v>4290.3</v>
      </c>
      <c r="J306" s="16">
        <v>3134.8</v>
      </c>
      <c r="K306" s="16"/>
      <c r="L306" s="16"/>
      <c r="M306" s="16">
        <f t="shared" si="64"/>
        <v>53.726429429385966</v>
      </c>
      <c r="N306" s="16">
        <f t="shared" si="65"/>
        <v>40.151047223314059</v>
      </c>
      <c r="O306" s="16">
        <f>IFERROR(J306/E306*100,"-")</f>
        <v>100</v>
      </c>
      <c r="P306" s="16" t="str">
        <f t="shared" si="67"/>
        <v>-</v>
      </c>
      <c r="Q306" s="17" t="s">
        <v>519</v>
      </c>
    </row>
    <row r="307" spans="1:17" s="18" customFormat="1" ht="225" hidden="1" outlineLevel="2">
      <c r="A307" s="131"/>
      <c r="B307" s="130" t="s">
        <v>239</v>
      </c>
      <c r="C307" s="16">
        <f t="shared" si="68"/>
        <v>12597.7</v>
      </c>
      <c r="D307" s="224">
        <v>12597.7</v>
      </c>
      <c r="E307" s="224"/>
      <c r="F307" s="16"/>
      <c r="G307" s="16"/>
      <c r="H307" s="16">
        <f t="shared" si="69"/>
        <v>5925.1</v>
      </c>
      <c r="I307" s="16">
        <v>5925.1</v>
      </c>
      <c r="J307" s="16"/>
      <c r="K307" s="16"/>
      <c r="L307" s="16"/>
      <c r="M307" s="16">
        <f t="shared" si="64"/>
        <v>47.033188597918667</v>
      </c>
      <c r="N307" s="16">
        <f t="shared" si="65"/>
        <v>47.033188597918667</v>
      </c>
      <c r="O307" s="16" t="str">
        <f t="shared" si="66"/>
        <v>-</v>
      </c>
      <c r="P307" s="16" t="str">
        <f t="shared" si="67"/>
        <v>-</v>
      </c>
      <c r="Q307" s="17" t="s">
        <v>520</v>
      </c>
    </row>
    <row r="308" spans="1:17" s="18" customFormat="1" ht="105" hidden="1" outlineLevel="2">
      <c r="A308" s="129"/>
      <c r="B308" s="130" t="s">
        <v>240</v>
      </c>
      <c r="C308" s="16">
        <f t="shared" si="68"/>
        <v>2695</v>
      </c>
      <c r="D308" s="224">
        <v>2695</v>
      </c>
      <c r="E308" s="224"/>
      <c r="F308" s="16"/>
      <c r="G308" s="16"/>
      <c r="H308" s="16">
        <f t="shared" si="69"/>
        <v>681.7</v>
      </c>
      <c r="I308" s="16">
        <v>681.7</v>
      </c>
      <c r="J308" s="16"/>
      <c r="K308" s="16"/>
      <c r="L308" s="16"/>
      <c r="M308" s="16">
        <f t="shared" si="64"/>
        <v>25.294990723562154</v>
      </c>
      <c r="N308" s="16">
        <f t="shared" si="65"/>
        <v>25.294990723562154</v>
      </c>
      <c r="O308" s="16" t="str">
        <f t="shared" si="66"/>
        <v>-</v>
      </c>
      <c r="P308" s="16" t="str">
        <f t="shared" si="67"/>
        <v>-</v>
      </c>
      <c r="Q308" s="17" t="s">
        <v>521</v>
      </c>
    </row>
    <row r="309" spans="1:17" s="18" customFormat="1" ht="135" hidden="1" outlineLevel="2">
      <c r="A309" s="129"/>
      <c r="B309" s="130" t="s">
        <v>241</v>
      </c>
      <c r="C309" s="16">
        <f t="shared" si="68"/>
        <v>18713</v>
      </c>
      <c r="D309" s="224">
        <v>18713</v>
      </c>
      <c r="E309" s="224"/>
      <c r="F309" s="16"/>
      <c r="G309" s="16"/>
      <c r="H309" s="16">
        <f t="shared" si="69"/>
        <v>14883.8</v>
      </c>
      <c r="I309" s="16">
        <v>14883.8</v>
      </c>
      <c r="J309" s="16"/>
      <c r="K309" s="16"/>
      <c r="L309" s="16"/>
      <c r="M309" s="16">
        <f t="shared" si="64"/>
        <v>79.537220114359002</v>
      </c>
      <c r="N309" s="16">
        <f t="shared" si="65"/>
        <v>79.537220114359002</v>
      </c>
      <c r="O309" s="16" t="str">
        <f t="shared" si="66"/>
        <v>-</v>
      </c>
      <c r="P309" s="16" t="str">
        <f t="shared" si="67"/>
        <v>-</v>
      </c>
      <c r="Q309" s="17" t="s">
        <v>629</v>
      </c>
    </row>
    <row r="310" spans="1:17" s="6" customFormat="1" ht="27" collapsed="1">
      <c r="A310" s="29">
        <v>17</v>
      </c>
      <c r="B310" s="104" t="s">
        <v>244</v>
      </c>
      <c r="C310" s="7">
        <f t="shared" si="68"/>
        <v>11099</v>
      </c>
      <c r="D310" s="7">
        <f>SUM(D311:D312)</f>
        <v>9219</v>
      </c>
      <c r="E310" s="7">
        <f>SUM(E311:E312)</f>
        <v>1880</v>
      </c>
      <c r="F310" s="7">
        <f>SUM(F311:F312)</f>
        <v>0</v>
      </c>
      <c r="G310" s="7">
        <f>SUM(G311:G312)</f>
        <v>0</v>
      </c>
      <c r="H310" s="7">
        <f t="shared" si="69"/>
        <v>8753.8289999999997</v>
      </c>
      <c r="I310" s="7">
        <f>SUM(I311:I312)</f>
        <v>6922.3289999999997</v>
      </c>
      <c r="J310" s="7">
        <f>SUM(J311:J312)</f>
        <v>1831.5</v>
      </c>
      <c r="K310" s="7">
        <f>SUM(K311:K312)</f>
        <v>0</v>
      </c>
      <c r="L310" s="7">
        <f>SUM(L311:L312)</f>
        <v>0</v>
      </c>
      <c r="M310" s="7">
        <f t="shared" si="64"/>
        <v>78.870429768447607</v>
      </c>
      <c r="N310" s="7">
        <f t="shared" si="65"/>
        <v>75.08763423364789</v>
      </c>
      <c r="O310" s="7">
        <f t="shared" si="66"/>
        <v>97.420212765957444</v>
      </c>
      <c r="P310" s="7" t="str">
        <f t="shared" si="67"/>
        <v>-</v>
      </c>
      <c r="Q310" s="41"/>
    </row>
    <row r="311" spans="1:17" ht="38.25" hidden="1" outlineLevel="2">
      <c r="A311" s="28"/>
      <c r="B311" s="24" t="s">
        <v>242</v>
      </c>
      <c r="C311" s="16">
        <f t="shared" si="68"/>
        <v>9803</v>
      </c>
      <c r="D311" s="16">
        <v>8271</v>
      </c>
      <c r="E311" s="16">
        <v>1532</v>
      </c>
      <c r="F311" s="16"/>
      <c r="G311" s="16"/>
      <c r="H311" s="16">
        <f t="shared" si="69"/>
        <v>7857</v>
      </c>
      <c r="I311" s="16">
        <v>6325</v>
      </c>
      <c r="J311" s="16">
        <v>1532</v>
      </c>
      <c r="K311" s="16"/>
      <c r="L311" s="16"/>
      <c r="M311" s="16">
        <f t="shared" si="64"/>
        <v>80.148933999795986</v>
      </c>
      <c r="N311" s="16">
        <f t="shared" si="65"/>
        <v>76.472010639584084</v>
      </c>
      <c r="O311" s="16">
        <f t="shared" si="66"/>
        <v>100</v>
      </c>
      <c r="P311" s="16" t="str">
        <f t="shared" si="67"/>
        <v>-</v>
      </c>
      <c r="Q311" s="17"/>
    </row>
    <row r="312" spans="1:17" ht="25.5" hidden="1" outlineLevel="2">
      <c r="A312" s="28"/>
      <c r="B312" s="24" t="s">
        <v>243</v>
      </c>
      <c r="C312" s="16">
        <f t="shared" si="68"/>
        <v>1296</v>
      </c>
      <c r="D312" s="16">
        <v>948</v>
      </c>
      <c r="E312" s="16">
        <v>348</v>
      </c>
      <c r="F312" s="16"/>
      <c r="G312" s="16"/>
      <c r="H312" s="16">
        <f t="shared" si="69"/>
        <v>896.82899999999995</v>
      </c>
      <c r="I312" s="16">
        <v>597.32899999999995</v>
      </c>
      <c r="J312" s="16">
        <v>299.5</v>
      </c>
      <c r="K312" s="16"/>
      <c r="L312" s="16"/>
      <c r="M312" s="16">
        <f t="shared" si="64"/>
        <v>69.199768518518511</v>
      </c>
      <c r="N312" s="16">
        <f t="shared" si="65"/>
        <v>63.009388185654004</v>
      </c>
      <c r="O312" s="16">
        <f t="shared" si="66"/>
        <v>86.063218390804593</v>
      </c>
      <c r="P312" s="16" t="str">
        <f t="shared" si="67"/>
        <v>-</v>
      </c>
      <c r="Q312" s="17"/>
    </row>
    <row r="313" spans="1:17" s="42" customFormat="1" ht="30" collapsed="1">
      <c r="A313" s="29">
        <v>18</v>
      </c>
      <c r="B313" s="104" t="s">
        <v>255</v>
      </c>
      <c r="C313" s="7">
        <f t="shared" si="68"/>
        <v>117162.9</v>
      </c>
      <c r="D313" s="7">
        <f t="shared" ref="D313:L313" si="70">D314+D321+D325</f>
        <v>96560.2</v>
      </c>
      <c r="E313" s="7">
        <f t="shared" si="70"/>
        <v>20602.7</v>
      </c>
      <c r="F313" s="7">
        <f t="shared" si="70"/>
        <v>0</v>
      </c>
      <c r="G313" s="7">
        <f t="shared" si="70"/>
        <v>0</v>
      </c>
      <c r="H313" s="7">
        <f t="shared" si="70"/>
        <v>61216.187000000005</v>
      </c>
      <c r="I313" s="7">
        <f>I314+I321+I325</f>
        <v>61216.187000000005</v>
      </c>
      <c r="J313" s="7">
        <f t="shared" si="70"/>
        <v>0</v>
      </c>
      <c r="K313" s="7">
        <f t="shared" si="70"/>
        <v>0</v>
      </c>
      <c r="L313" s="7">
        <f t="shared" si="70"/>
        <v>0</v>
      </c>
      <c r="M313" s="7">
        <f t="shared" si="64"/>
        <v>52.24878097076806</v>
      </c>
      <c r="N313" s="7">
        <f t="shared" si="65"/>
        <v>63.396914049473807</v>
      </c>
      <c r="O313" s="7">
        <f t="shared" si="66"/>
        <v>0</v>
      </c>
      <c r="P313" s="7" t="str">
        <f t="shared" si="67"/>
        <v>-</v>
      </c>
      <c r="Q313" s="41" t="s">
        <v>371</v>
      </c>
    </row>
    <row r="314" spans="1:17" s="18" customFormat="1" ht="38.25" hidden="1" outlineLevel="1">
      <c r="A314" s="88"/>
      <c r="B314" s="120" t="s">
        <v>245</v>
      </c>
      <c r="C314" s="23">
        <f t="shared" ref="C314:C327" si="71">SUM(D314:G314)</f>
        <v>28076.7</v>
      </c>
      <c r="D314" s="128">
        <f>D315+D317+D320</f>
        <v>7474.0000000000009</v>
      </c>
      <c r="E314" s="128">
        <f>E315+E317+E320</f>
        <v>20602.7</v>
      </c>
      <c r="F314" s="128">
        <f t="shared" ref="F314:L314" si="72">F315+F317+F320</f>
        <v>0</v>
      </c>
      <c r="G314" s="128">
        <f t="shared" si="72"/>
        <v>0</v>
      </c>
      <c r="H314" s="23">
        <f t="shared" ref="H314:H324" si="73">SUM(I314:L314)</f>
        <v>6062.34</v>
      </c>
      <c r="I314" s="128">
        <f>I315+I317+I320</f>
        <v>6062.34</v>
      </c>
      <c r="J314" s="128">
        <f t="shared" si="72"/>
        <v>0</v>
      </c>
      <c r="K314" s="128">
        <f t="shared" si="72"/>
        <v>0</v>
      </c>
      <c r="L314" s="128">
        <f t="shared" si="72"/>
        <v>0</v>
      </c>
      <c r="M314" s="128">
        <f t="shared" si="64"/>
        <v>21.592067443823527</v>
      </c>
      <c r="N314" s="128">
        <f t="shared" si="65"/>
        <v>81.112389617340114</v>
      </c>
      <c r="O314" s="128">
        <f t="shared" si="66"/>
        <v>0</v>
      </c>
      <c r="P314" s="128" t="str">
        <f t="shared" si="67"/>
        <v>-</v>
      </c>
      <c r="Q314" s="17"/>
    </row>
    <row r="315" spans="1:17" s="18" customFormat="1" ht="25.5" hidden="1" outlineLevel="2">
      <c r="A315" s="85"/>
      <c r="B315" s="125" t="s">
        <v>246</v>
      </c>
      <c r="C315" s="16">
        <f t="shared" si="71"/>
        <v>2755.3</v>
      </c>
      <c r="D315" s="126">
        <f>D316</f>
        <v>2755.3</v>
      </c>
      <c r="E315" s="126">
        <f>E316</f>
        <v>0</v>
      </c>
      <c r="F315" s="126">
        <f>F316</f>
        <v>0</v>
      </c>
      <c r="G315" s="126">
        <f>G316</f>
        <v>0</v>
      </c>
      <c r="H315" s="16">
        <f t="shared" si="73"/>
        <v>2655.14</v>
      </c>
      <c r="I315" s="126">
        <f>I316</f>
        <v>2655.14</v>
      </c>
      <c r="J315" s="126">
        <f>J316</f>
        <v>0</v>
      </c>
      <c r="K315" s="126">
        <f>K316</f>
        <v>0</v>
      </c>
      <c r="L315" s="126">
        <f>L316</f>
        <v>0</v>
      </c>
      <c r="M315" s="16">
        <f t="shared" si="64"/>
        <v>96.36482415707907</v>
      </c>
      <c r="N315" s="16">
        <f t="shared" si="65"/>
        <v>96.36482415707907</v>
      </c>
      <c r="O315" s="16" t="str">
        <f t="shared" si="66"/>
        <v>-</v>
      </c>
      <c r="P315" s="16" t="str">
        <f t="shared" si="67"/>
        <v>-</v>
      </c>
      <c r="Q315" s="17"/>
    </row>
    <row r="316" spans="1:17" s="18" customFormat="1" ht="30" hidden="1" outlineLevel="3">
      <c r="A316" s="85"/>
      <c r="B316" s="127" t="s">
        <v>277</v>
      </c>
      <c r="C316" s="16">
        <f t="shared" si="71"/>
        <v>2755.3</v>
      </c>
      <c r="D316" s="126">
        <v>2755.3</v>
      </c>
      <c r="E316" s="126"/>
      <c r="F316" s="126"/>
      <c r="G316" s="126"/>
      <c r="H316" s="16">
        <f t="shared" si="73"/>
        <v>2655.14</v>
      </c>
      <c r="I316" s="126">
        <v>2655.14</v>
      </c>
      <c r="J316" s="126"/>
      <c r="K316" s="16"/>
      <c r="L316" s="16"/>
      <c r="M316" s="16">
        <f t="shared" si="64"/>
        <v>96.36482415707907</v>
      </c>
      <c r="N316" s="16">
        <f t="shared" si="65"/>
        <v>96.36482415707907</v>
      </c>
      <c r="O316" s="16" t="str">
        <f t="shared" si="66"/>
        <v>-</v>
      </c>
      <c r="P316" s="16" t="str">
        <f t="shared" si="67"/>
        <v>-</v>
      </c>
      <c r="Q316" s="17" t="s">
        <v>432</v>
      </c>
    </row>
    <row r="317" spans="1:17" s="18" customFormat="1" ht="25.5" hidden="1" outlineLevel="2">
      <c r="A317" s="88"/>
      <c r="B317" s="125" t="s">
        <v>247</v>
      </c>
      <c r="C317" s="16">
        <f t="shared" si="71"/>
        <v>22286.600000000002</v>
      </c>
      <c r="D317" s="126">
        <f>D318+D319</f>
        <v>1683.9</v>
      </c>
      <c r="E317" s="126">
        <f>E318+E319</f>
        <v>20602.7</v>
      </c>
      <c r="F317" s="126">
        <f>F318+F319</f>
        <v>0</v>
      </c>
      <c r="G317" s="126">
        <f>G318+G319</f>
        <v>0</v>
      </c>
      <c r="H317" s="16">
        <f t="shared" si="73"/>
        <v>599.5</v>
      </c>
      <c r="I317" s="126">
        <f>I318+I319</f>
        <v>599.5</v>
      </c>
      <c r="J317" s="126">
        <f>J318+J319</f>
        <v>0</v>
      </c>
      <c r="K317" s="126">
        <f>K318+K319</f>
        <v>0</v>
      </c>
      <c r="L317" s="126">
        <f>L318+L319</f>
        <v>0</v>
      </c>
      <c r="M317" s="16">
        <f t="shared" si="64"/>
        <v>2.6899571940089557</v>
      </c>
      <c r="N317" s="16">
        <f t="shared" si="65"/>
        <v>35.601876595997382</v>
      </c>
      <c r="O317" s="16">
        <f t="shared" si="66"/>
        <v>0</v>
      </c>
      <c r="P317" s="16" t="str">
        <f t="shared" si="67"/>
        <v>-</v>
      </c>
      <c r="Q317" s="17"/>
    </row>
    <row r="318" spans="1:17" s="18" customFormat="1" ht="75" hidden="1" outlineLevel="3">
      <c r="A318" s="88"/>
      <c r="B318" s="127" t="s">
        <v>278</v>
      </c>
      <c r="C318" s="16">
        <f t="shared" si="71"/>
        <v>21687.100000000002</v>
      </c>
      <c r="D318" s="126">
        <v>1084.4000000000001</v>
      </c>
      <c r="E318" s="126">
        <v>20602.7</v>
      </c>
      <c r="F318" s="126"/>
      <c r="G318" s="126"/>
      <c r="H318" s="16">
        <f t="shared" si="73"/>
        <v>0</v>
      </c>
      <c r="I318" s="126">
        <v>0</v>
      </c>
      <c r="J318" s="126">
        <v>0</v>
      </c>
      <c r="K318" s="16"/>
      <c r="L318" s="16"/>
      <c r="M318" s="16">
        <f t="shared" si="64"/>
        <v>0</v>
      </c>
      <c r="N318" s="16">
        <f t="shared" si="65"/>
        <v>0</v>
      </c>
      <c r="O318" s="16">
        <f t="shared" si="66"/>
        <v>0</v>
      </c>
      <c r="P318" s="16" t="str">
        <f t="shared" si="67"/>
        <v>-</v>
      </c>
      <c r="Q318" s="17" t="s">
        <v>430</v>
      </c>
    </row>
    <row r="319" spans="1:17" s="18" customFormat="1" ht="30" hidden="1" outlineLevel="3">
      <c r="A319" s="88"/>
      <c r="B319" s="127" t="s">
        <v>431</v>
      </c>
      <c r="C319" s="16">
        <f t="shared" si="71"/>
        <v>599.5</v>
      </c>
      <c r="D319" s="126">
        <v>599.5</v>
      </c>
      <c r="E319" s="126"/>
      <c r="F319" s="126"/>
      <c r="G319" s="126"/>
      <c r="H319" s="16">
        <f t="shared" si="73"/>
        <v>599.5</v>
      </c>
      <c r="I319" s="126">
        <v>599.5</v>
      </c>
      <c r="J319" s="126"/>
      <c r="K319" s="16"/>
      <c r="L319" s="16"/>
      <c r="M319" s="16">
        <f>IFERROR(H319/C319*100,"-")</f>
        <v>100</v>
      </c>
      <c r="N319" s="16">
        <f>IFERROR(I319/D319*100,"-")</f>
        <v>100</v>
      </c>
      <c r="O319" s="16" t="str">
        <f>IFERROR(J319/E319*100,"-")</f>
        <v>-</v>
      </c>
      <c r="P319" s="16" t="str">
        <f>IFERROR(K319/F319*100,"-")</f>
        <v>-</v>
      </c>
      <c r="Q319" s="17" t="s">
        <v>433</v>
      </c>
    </row>
    <row r="320" spans="1:17" s="18" customFormat="1" ht="25.5" hidden="1" outlineLevel="2">
      <c r="A320" s="85"/>
      <c r="B320" s="125" t="s">
        <v>248</v>
      </c>
      <c r="C320" s="16">
        <f t="shared" si="71"/>
        <v>3034.8</v>
      </c>
      <c r="D320" s="126">
        <v>3034.8</v>
      </c>
      <c r="E320" s="126">
        <v>0</v>
      </c>
      <c r="F320" s="126"/>
      <c r="G320" s="126"/>
      <c r="H320" s="16">
        <f t="shared" si="73"/>
        <v>2807.7</v>
      </c>
      <c r="I320" s="126">
        <v>2807.7</v>
      </c>
      <c r="J320" s="126">
        <v>0</v>
      </c>
      <c r="K320" s="16"/>
      <c r="L320" s="16"/>
      <c r="M320" s="16">
        <f t="shared" si="64"/>
        <v>92.516805061289034</v>
      </c>
      <c r="N320" s="16">
        <f t="shared" si="65"/>
        <v>92.516805061289034</v>
      </c>
      <c r="O320" s="16" t="str">
        <f t="shared" si="66"/>
        <v>-</v>
      </c>
      <c r="P320" s="16" t="str">
        <f t="shared" si="67"/>
        <v>-</v>
      </c>
      <c r="Q320" s="17"/>
    </row>
    <row r="321" spans="1:17" s="18" customFormat="1" ht="38.25" hidden="1" outlineLevel="1">
      <c r="A321" s="88"/>
      <c r="B321" s="120" t="s">
        <v>249</v>
      </c>
      <c r="C321" s="23">
        <f t="shared" si="71"/>
        <v>51716.299999999996</v>
      </c>
      <c r="D321" s="128">
        <f>SUM(D322:D324)</f>
        <v>51716.299999999996</v>
      </c>
      <c r="E321" s="128">
        <f t="shared" ref="E321:L321" si="74">SUM(E322:E324)</f>
        <v>0</v>
      </c>
      <c r="F321" s="128">
        <f t="shared" si="74"/>
        <v>0</v>
      </c>
      <c r="G321" s="128">
        <f t="shared" si="74"/>
        <v>0</v>
      </c>
      <c r="H321" s="23">
        <f t="shared" si="73"/>
        <v>32096.841000000004</v>
      </c>
      <c r="I321" s="128">
        <f t="shared" si="74"/>
        <v>32096.841000000004</v>
      </c>
      <c r="J321" s="128">
        <f t="shared" si="74"/>
        <v>0</v>
      </c>
      <c r="K321" s="128">
        <f t="shared" si="74"/>
        <v>0</v>
      </c>
      <c r="L321" s="128">
        <f t="shared" si="74"/>
        <v>0</v>
      </c>
      <c r="M321" s="23">
        <f t="shared" si="64"/>
        <v>62.063297258311223</v>
      </c>
      <c r="N321" s="23">
        <f t="shared" si="65"/>
        <v>62.063297258311223</v>
      </c>
      <c r="O321" s="23" t="str">
        <f t="shared" si="66"/>
        <v>-</v>
      </c>
      <c r="P321" s="23" t="str">
        <f t="shared" si="67"/>
        <v>-</v>
      </c>
      <c r="Q321" s="17"/>
    </row>
    <row r="322" spans="1:17" s="18" customFormat="1" ht="15.75" hidden="1" outlineLevel="2">
      <c r="A322" s="85"/>
      <c r="B322" s="125" t="s">
        <v>250</v>
      </c>
      <c r="C322" s="16">
        <f t="shared" si="71"/>
        <v>31950.1</v>
      </c>
      <c r="D322" s="126">
        <v>31950.1</v>
      </c>
      <c r="E322" s="126">
        <v>0</v>
      </c>
      <c r="F322" s="126"/>
      <c r="G322" s="126"/>
      <c r="H322" s="16">
        <f t="shared" si="73"/>
        <v>18129.078000000001</v>
      </c>
      <c r="I322" s="126">
        <v>18129.078000000001</v>
      </c>
      <c r="J322" s="126">
        <v>0</v>
      </c>
      <c r="K322" s="16"/>
      <c r="L322" s="16"/>
      <c r="M322" s="16">
        <f t="shared" si="64"/>
        <v>56.741850573237649</v>
      </c>
      <c r="N322" s="16">
        <f t="shared" si="65"/>
        <v>56.741850573237649</v>
      </c>
      <c r="O322" s="16" t="str">
        <f t="shared" si="66"/>
        <v>-</v>
      </c>
      <c r="P322" s="16" t="str">
        <f t="shared" si="67"/>
        <v>-</v>
      </c>
      <c r="Q322" s="186" t="s">
        <v>639</v>
      </c>
    </row>
    <row r="323" spans="1:17" s="18" customFormat="1" ht="25.5" hidden="1" outlineLevel="2">
      <c r="A323" s="85"/>
      <c r="B323" s="125" t="s">
        <v>251</v>
      </c>
      <c r="C323" s="16">
        <f t="shared" si="71"/>
        <v>16735.099999999999</v>
      </c>
      <c r="D323" s="126">
        <v>16735.099999999999</v>
      </c>
      <c r="E323" s="126"/>
      <c r="F323" s="126"/>
      <c r="G323" s="126"/>
      <c r="H323" s="16">
        <f t="shared" si="73"/>
        <v>11861.529</v>
      </c>
      <c r="I323" s="126">
        <v>11861.529</v>
      </c>
      <c r="J323" s="126">
        <v>0</v>
      </c>
      <c r="K323" s="16"/>
      <c r="L323" s="16"/>
      <c r="M323" s="16">
        <f t="shared" si="64"/>
        <v>70.878148322985837</v>
      </c>
      <c r="N323" s="16">
        <f t="shared" si="65"/>
        <v>70.878148322985837</v>
      </c>
      <c r="O323" s="16" t="str">
        <f t="shared" si="66"/>
        <v>-</v>
      </c>
      <c r="P323" s="16" t="str">
        <f t="shared" si="67"/>
        <v>-</v>
      </c>
      <c r="Q323" s="186" t="s">
        <v>640</v>
      </c>
    </row>
    <row r="324" spans="1:17" s="18" customFormat="1" ht="25.5" hidden="1" outlineLevel="2">
      <c r="A324" s="163"/>
      <c r="B324" s="125" t="s">
        <v>252</v>
      </c>
      <c r="C324" s="16">
        <f t="shared" si="71"/>
        <v>3031.1</v>
      </c>
      <c r="D324" s="126">
        <v>3031.1</v>
      </c>
      <c r="E324" s="126"/>
      <c r="F324" s="126"/>
      <c r="G324" s="126"/>
      <c r="H324" s="16">
        <f t="shared" si="73"/>
        <v>2106.2339999999999</v>
      </c>
      <c r="I324" s="126">
        <v>2106.2339999999999</v>
      </c>
      <c r="J324" s="126">
        <v>0</v>
      </c>
      <c r="K324" s="16"/>
      <c r="L324" s="16"/>
      <c r="M324" s="16">
        <f t="shared" si="64"/>
        <v>69.487446801491203</v>
      </c>
      <c r="N324" s="16">
        <f t="shared" si="65"/>
        <v>69.487446801491203</v>
      </c>
      <c r="O324" s="16" t="str">
        <f t="shared" si="66"/>
        <v>-</v>
      </c>
      <c r="P324" s="16" t="str">
        <f t="shared" si="67"/>
        <v>-</v>
      </c>
      <c r="Q324" s="186" t="s">
        <v>641</v>
      </c>
    </row>
    <row r="325" spans="1:17" s="18" customFormat="1" ht="29.25" hidden="1" customHeight="1" outlineLevel="1">
      <c r="A325" s="164"/>
      <c r="B325" s="120" t="s">
        <v>253</v>
      </c>
      <c r="C325" s="23">
        <f t="shared" si="71"/>
        <v>37369.9</v>
      </c>
      <c r="D325" s="128">
        <f>SUM(D326:D327)</f>
        <v>37369.9</v>
      </c>
      <c r="E325" s="128">
        <f>SUM(E326:E327)</f>
        <v>0</v>
      </c>
      <c r="F325" s="128">
        <f>SUM(F326:F327)</f>
        <v>0</v>
      </c>
      <c r="G325" s="128">
        <f>SUM(G326:G327)</f>
        <v>0</v>
      </c>
      <c r="H325" s="23">
        <f>SUM(I325:L325)</f>
        <v>23057.006000000001</v>
      </c>
      <c r="I325" s="128">
        <f>SUM(I326:I327)</f>
        <v>23057.006000000001</v>
      </c>
      <c r="J325" s="128">
        <f>SUM(J326:J327)</f>
        <v>0</v>
      </c>
      <c r="K325" s="128">
        <f>SUM(K326:K327)</f>
        <v>0</v>
      </c>
      <c r="L325" s="128">
        <f>SUM(L326:L327)</f>
        <v>0</v>
      </c>
      <c r="M325" s="128">
        <f t="shared" si="64"/>
        <v>61.699405136219255</v>
      </c>
      <c r="N325" s="128">
        <f t="shared" si="65"/>
        <v>61.699405136219255</v>
      </c>
      <c r="O325" s="128" t="str">
        <f t="shared" si="66"/>
        <v>-</v>
      </c>
      <c r="P325" s="128" t="str">
        <f t="shared" si="67"/>
        <v>-</v>
      </c>
      <c r="Q325" s="17"/>
    </row>
    <row r="326" spans="1:17" s="18" customFormat="1" ht="25.5" hidden="1" outlineLevel="2">
      <c r="A326" s="88"/>
      <c r="B326" s="125" t="s">
        <v>254</v>
      </c>
      <c r="C326" s="16">
        <f t="shared" si="71"/>
        <v>34586.300000000003</v>
      </c>
      <c r="D326" s="126">
        <v>34586.300000000003</v>
      </c>
      <c r="E326" s="126"/>
      <c r="F326" s="126"/>
      <c r="G326" s="126"/>
      <c r="H326" s="16">
        <f>SUM(I326:L326)</f>
        <v>20702.056</v>
      </c>
      <c r="I326" s="126">
        <v>20702.056</v>
      </c>
      <c r="J326" s="126"/>
      <c r="K326" s="16"/>
      <c r="L326" s="16"/>
      <c r="M326" s="16">
        <f t="shared" si="64"/>
        <v>59.856232091897652</v>
      </c>
      <c r="N326" s="16">
        <f t="shared" si="65"/>
        <v>59.856232091897652</v>
      </c>
      <c r="O326" s="16" t="str">
        <f t="shared" si="66"/>
        <v>-</v>
      </c>
      <c r="P326" s="16" t="str">
        <f t="shared" si="67"/>
        <v>-</v>
      </c>
      <c r="Q326" s="186" t="s">
        <v>640</v>
      </c>
    </row>
    <row r="327" spans="1:17" s="18" customFormat="1" ht="33" hidden="1" customHeight="1" outlineLevel="2">
      <c r="A327" s="88"/>
      <c r="B327" s="125" t="s">
        <v>478</v>
      </c>
      <c r="C327" s="16">
        <f t="shared" si="71"/>
        <v>2783.6</v>
      </c>
      <c r="D327" s="126">
        <v>2783.6</v>
      </c>
      <c r="E327" s="126"/>
      <c r="F327" s="126"/>
      <c r="G327" s="126"/>
      <c r="H327" s="126">
        <f>SUM(I327:L327)</f>
        <v>2354.9499999999998</v>
      </c>
      <c r="I327" s="126">
        <v>2354.9499999999998</v>
      </c>
      <c r="J327" s="126"/>
      <c r="K327" s="16"/>
      <c r="L327" s="16"/>
      <c r="M327" s="16">
        <f t="shared" si="64"/>
        <v>84.600876562724523</v>
      </c>
      <c r="N327" s="16">
        <f t="shared" si="65"/>
        <v>84.600876562724523</v>
      </c>
      <c r="O327" s="16" t="str">
        <f t="shared" si="66"/>
        <v>-</v>
      </c>
      <c r="P327" s="16" t="str">
        <f t="shared" si="67"/>
        <v>-</v>
      </c>
      <c r="Q327" s="186" t="s">
        <v>642</v>
      </c>
    </row>
    <row r="328" spans="1:17" s="42" customFormat="1" ht="67.5" collapsed="1">
      <c r="A328" s="29">
        <v>19</v>
      </c>
      <c r="B328" s="104" t="s">
        <v>263</v>
      </c>
      <c r="C328" s="7">
        <f>SUM(D328:G328)</f>
        <v>38870.699999999997</v>
      </c>
      <c r="D328" s="7">
        <f>D329+D333</f>
        <v>38870.699999999997</v>
      </c>
      <c r="E328" s="7">
        <f t="shared" ref="E328:L328" si="75">E329+E333</f>
        <v>0</v>
      </c>
      <c r="F328" s="7">
        <f t="shared" si="75"/>
        <v>0</v>
      </c>
      <c r="G328" s="7">
        <f t="shared" si="75"/>
        <v>0</v>
      </c>
      <c r="H328" s="7">
        <f t="shared" si="75"/>
        <v>31976.2</v>
      </c>
      <c r="I328" s="7">
        <f t="shared" si="75"/>
        <v>31976.2</v>
      </c>
      <c r="J328" s="7">
        <f t="shared" si="75"/>
        <v>0</v>
      </c>
      <c r="K328" s="7">
        <f t="shared" si="75"/>
        <v>0</v>
      </c>
      <c r="L328" s="7">
        <f t="shared" si="75"/>
        <v>0</v>
      </c>
      <c r="M328" s="7">
        <f t="shared" si="64"/>
        <v>82.262989861257978</v>
      </c>
      <c r="N328" s="7">
        <f t="shared" si="65"/>
        <v>82.262989861257978</v>
      </c>
      <c r="O328" s="7" t="str">
        <f t="shared" si="66"/>
        <v>-</v>
      </c>
      <c r="P328" s="7" t="str">
        <f t="shared" si="67"/>
        <v>-</v>
      </c>
      <c r="Q328" s="41"/>
    </row>
    <row r="329" spans="1:17" s="121" customFormat="1" ht="38.25" hidden="1" outlineLevel="1">
      <c r="A329" s="120"/>
      <c r="B329" s="120" t="s">
        <v>256</v>
      </c>
      <c r="C329" s="23">
        <f t="shared" ref="C329:C335" si="76">SUM(D329:G329)</f>
        <v>38820.699999999997</v>
      </c>
      <c r="D329" s="23">
        <f>SUM(D330:D332)</f>
        <v>38820.699999999997</v>
      </c>
      <c r="E329" s="23">
        <f>SUM(E330:E332)</f>
        <v>0</v>
      </c>
      <c r="F329" s="23">
        <f>SUM(F330:F332)</f>
        <v>0</v>
      </c>
      <c r="G329" s="23">
        <f>SUM(G330:G332)</f>
        <v>0</v>
      </c>
      <c r="H329" s="23">
        <f t="shared" ref="H329:H335" si="77">SUM(I329:L329)</f>
        <v>31976.2</v>
      </c>
      <c r="I329" s="23">
        <f>SUM(I330:I332)</f>
        <v>31976.2</v>
      </c>
      <c r="J329" s="23">
        <f>SUM(J330:J332)</f>
        <v>0</v>
      </c>
      <c r="K329" s="23">
        <f>SUM(K330:K332)</f>
        <v>0</v>
      </c>
      <c r="L329" s="23">
        <f>SUM(L330:L332)</f>
        <v>0</v>
      </c>
      <c r="M329" s="23">
        <f t="shared" si="64"/>
        <v>82.368942342616194</v>
      </c>
      <c r="N329" s="23">
        <f t="shared" si="65"/>
        <v>82.368942342616194</v>
      </c>
      <c r="O329" s="23" t="str">
        <f t="shared" si="66"/>
        <v>-</v>
      </c>
      <c r="P329" s="23" t="str">
        <f t="shared" si="67"/>
        <v>-</v>
      </c>
      <c r="Q329" s="17"/>
    </row>
    <row r="330" spans="1:17" s="18" customFormat="1" ht="51" hidden="1" outlineLevel="2">
      <c r="A330" s="98"/>
      <c r="B330" s="106" t="s">
        <v>257</v>
      </c>
      <c r="C330" s="16">
        <f t="shared" si="76"/>
        <v>34330.699999999997</v>
      </c>
      <c r="D330" s="16">
        <v>34330.699999999997</v>
      </c>
      <c r="E330" s="16"/>
      <c r="F330" s="16"/>
      <c r="G330" s="16"/>
      <c r="H330" s="16">
        <f t="shared" si="77"/>
        <v>27686.2</v>
      </c>
      <c r="I330" s="16">
        <v>27686.2</v>
      </c>
      <c r="J330" s="16"/>
      <c r="K330" s="16"/>
      <c r="L330" s="16"/>
      <c r="M330" s="16">
        <f t="shared" si="64"/>
        <v>80.645602915175047</v>
      </c>
      <c r="N330" s="16">
        <f t="shared" si="65"/>
        <v>80.645602915175047</v>
      </c>
      <c r="O330" s="16" t="str">
        <f t="shared" si="66"/>
        <v>-</v>
      </c>
      <c r="P330" s="16" t="str">
        <f t="shared" si="67"/>
        <v>-</v>
      </c>
      <c r="Q330" s="17"/>
    </row>
    <row r="331" spans="1:17" s="18" customFormat="1" ht="51" hidden="1" outlineLevel="2">
      <c r="A331" s="24"/>
      <c r="B331" s="106" t="s">
        <v>258</v>
      </c>
      <c r="C331" s="16">
        <f t="shared" si="76"/>
        <v>1500</v>
      </c>
      <c r="D331" s="16">
        <v>1500</v>
      </c>
      <c r="E331" s="16"/>
      <c r="F331" s="16"/>
      <c r="G331" s="16"/>
      <c r="H331" s="16">
        <f t="shared" si="77"/>
        <v>1300</v>
      </c>
      <c r="I331" s="16">
        <v>1300</v>
      </c>
      <c r="J331" s="16"/>
      <c r="K331" s="16"/>
      <c r="L331" s="16"/>
      <c r="M331" s="16">
        <f t="shared" si="64"/>
        <v>86.666666666666671</v>
      </c>
      <c r="N331" s="16">
        <f t="shared" si="65"/>
        <v>86.666666666666671</v>
      </c>
      <c r="O331" s="16" t="str">
        <f t="shared" si="66"/>
        <v>-</v>
      </c>
      <c r="P331" s="16" t="str">
        <f t="shared" si="67"/>
        <v>-</v>
      </c>
      <c r="Q331" s="17" t="s">
        <v>532</v>
      </c>
    </row>
    <row r="332" spans="1:17" s="18" customFormat="1" ht="63.75" hidden="1" outlineLevel="2">
      <c r="A332" s="24"/>
      <c r="B332" s="106" t="s">
        <v>259</v>
      </c>
      <c r="C332" s="16">
        <f t="shared" si="76"/>
        <v>2990</v>
      </c>
      <c r="D332" s="16">
        <v>2990</v>
      </c>
      <c r="E332" s="16"/>
      <c r="F332" s="16"/>
      <c r="G332" s="16"/>
      <c r="H332" s="16">
        <f t="shared" si="77"/>
        <v>2990</v>
      </c>
      <c r="I332" s="16">
        <v>2990</v>
      </c>
      <c r="J332" s="16"/>
      <c r="K332" s="16"/>
      <c r="L332" s="16"/>
      <c r="M332" s="16">
        <f t="shared" si="64"/>
        <v>100</v>
      </c>
      <c r="N332" s="16">
        <f t="shared" si="65"/>
        <v>100</v>
      </c>
      <c r="O332" s="16" t="str">
        <f t="shared" si="66"/>
        <v>-</v>
      </c>
      <c r="P332" s="16" t="str">
        <f t="shared" si="67"/>
        <v>-</v>
      </c>
      <c r="Q332" s="17" t="s">
        <v>533</v>
      </c>
    </row>
    <row r="333" spans="1:17" s="121" customFormat="1" ht="25.5" hidden="1" outlineLevel="1">
      <c r="A333" s="120"/>
      <c r="B333" s="120" t="s">
        <v>260</v>
      </c>
      <c r="C333" s="23">
        <f t="shared" si="76"/>
        <v>50</v>
      </c>
      <c r="D333" s="23">
        <f>SUM(D334:D335)</f>
        <v>50</v>
      </c>
      <c r="E333" s="23">
        <f t="shared" ref="E333:L333" si="78">SUM(E334:E335)</f>
        <v>0</v>
      </c>
      <c r="F333" s="23">
        <f t="shared" si="78"/>
        <v>0</v>
      </c>
      <c r="G333" s="23">
        <f t="shared" si="78"/>
        <v>0</v>
      </c>
      <c r="H333" s="23">
        <f t="shared" si="78"/>
        <v>0</v>
      </c>
      <c r="I333" s="23">
        <f t="shared" si="78"/>
        <v>0</v>
      </c>
      <c r="J333" s="23">
        <f t="shared" si="78"/>
        <v>0</v>
      </c>
      <c r="K333" s="23">
        <f t="shared" si="78"/>
        <v>0</v>
      </c>
      <c r="L333" s="23">
        <f t="shared" si="78"/>
        <v>0</v>
      </c>
      <c r="M333" s="23">
        <f t="shared" si="64"/>
        <v>0</v>
      </c>
      <c r="N333" s="23">
        <f t="shared" si="65"/>
        <v>0</v>
      </c>
      <c r="O333" s="23" t="str">
        <f t="shared" si="66"/>
        <v>-</v>
      </c>
      <c r="P333" s="23" t="str">
        <f t="shared" si="67"/>
        <v>-</v>
      </c>
      <c r="Q333" s="17"/>
    </row>
    <row r="334" spans="1:17" s="18" customFormat="1" ht="45" hidden="1" outlineLevel="2">
      <c r="A334" s="24"/>
      <c r="B334" s="106" t="s">
        <v>261</v>
      </c>
      <c r="C334" s="16">
        <f t="shared" si="76"/>
        <v>50</v>
      </c>
      <c r="D334" s="16">
        <v>50</v>
      </c>
      <c r="E334" s="16"/>
      <c r="F334" s="16"/>
      <c r="G334" s="16"/>
      <c r="H334" s="16">
        <f t="shared" si="77"/>
        <v>0</v>
      </c>
      <c r="I334" s="16">
        <v>0</v>
      </c>
      <c r="J334" s="16"/>
      <c r="K334" s="16"/>
      <c r="L334" s="16"/>
      <c r="M334" s="16">
        <f t="shared" si="64"/>
        <v>0</v>
      </c>
      <c r="N334" s="16">
        <f t="shared" si="65"/>
        <v>0</v>
      </c>
      <c r="O334" s="16" t="str">
        <f t="shared" si="66"/>
        <v>-</v>
      </c>
      <c r="P334" s="16" t="str">
        <f t="shared" si="67"/>
        <v>-</v>
      </c>
      <c r="Q334" s="17" t="s">
        <v>534</v>
      </c>
    </row>
    <row r="335" spans="1:17" s="18" customFormat="1" ht="38.25" hidden="1" outlineLevel="2">
      <c r="A335" s="24"/>
      <c r="B335" s="106" t="s">
        <v>262</v>
      </c>
      <c r="C335" s="16">
        <f t="shared" si="76"/>
        <v>0</v>
      </c>
      <c r="D335" s="16" t="s">
        <v>436</v>
      </c>
      <c r="E335" s="16"/>
      <c r="F335" s="16"/>
      <c r="G335" s="16"/>
      <c r="H335" s="16">
        <f t="shared" si="77"/>
        <v>0</v>
      </c>
      <c r="I335" s="16" t="s">
        <v>535</v>
      </c>
      <c r="J335" s="16"/>
      <c r="K335" s="16"/>
      <c r="L335" s="16"/>
      <c r="M335" s="16" t="str">
        <f t="shared" si="64"/>
        <v>-</v>
      </c>
      <c r="N335" s="16" t="str">
        <f t="shared" si="65"/>
        <v>-</v>
      </c>
      <c r="O335" s="16" t="str">
        <f t="shared" si="66"/>
        <v>-</v>
      </c>
      <c r="P335" s="16" t="str">
        <f t="shared" si="67"/>
        <v>-</v>
      </c>
      <c r="Q335" s="17" t="s">
        <v>536</v>
      </c>
    </row>
    <row r="336" spans="1:17" s="42" customFormat="1" ht="54" collapsed="1">
      <c r="A336" s="29">
        <v>20</v>
      </c>
      <c r="B336" s="104" t="s">
        <v>268</v>
      </c>
      <c r="C336" s="7">
        <f t="shared" ref="C336:C343" si="79">SUM(D336:G336)</f>
        <v>162266.6</v>
      </c>
      <c r="D336" s="7">
        <f t="shared" ref="D336:L336" si="80">SUM(D337:D343)</f>
        <v>83461.600000000006</v>
      </c>
      <c r="E336" s="7">
        <f t="shared" si="80"/>
        <v>78805</v>
      </c>
      <c r="F336" s="7">
        <f t="shared" si="80"/>
        <v>0</v>
      </c>
      <c r="G336" s="7">
        <f t="shared" si="80"/>
        <v>0</v>
      </c>
      <c r="H336" s="7">
        <f t="shared" si="80"/>
        <v>134959.59999999998</v>
      </c>
      <c r="I336" s="7">
        <f t="shared" si="80"/>
        <v>71633.100000000006</v>
      </c>
      <c r="J336" s="7">
        <f t="shared" si="80"/>
        <v>63326.5</v>
      </c>
      <c r="K336" s="7">
        <f t="shared" si="80"/>
        <v>0</v>
      </c>
      <c r="L336" s="7">
        <f t="shared" si="80"/>
        <v>0</v>
      </c>
      <c r="M336" s="7">
        <f t="shared" si="64"/>
        <v>83.171521434478805</v>
      </c>
      <c r="N336" s="7">
        <f t="shared" si="65"/>
        <v>85.827614136321372</v>
      </c>
      <c r="O336" s="7">
        <f t="shared" si="66"/>
        <v>80.358479791891384</v>
      </c>
      <c r="P336" s="7" t="str">
        <f t="shared" si="67"/>
        <v>-</v>
      </c>
      <c r="Q336" s="41"/>
    </row>
    <row r="337" spans="1:17" s="18" customFormat="1" ht="63.75" hidden="1" outlineLevel="2">
      <c r="A337" s="124"/>
      <c r="B337" s="24" t="s">
        <v>264</v>
      </c>
      <c r="C337" s="16">
        <f t="shared" si="79"/>
        <v>95315.3</v>
      </c>
      <c r="D337" s="16">
        <v>17922.8</v>
      </c>
      <c r="E337" s="16">
        <v>77392.5</v>
      </c>
      <c r="F337" s="16"/>
      <c r="G337" s="16"/>
      <c r="H337" s="16">
        <f t="shared" ref="H337:H343" si="81">SUM(I337:L337)</f>
        <v>76250.399999999994</v>
      </c>
      <c r="I337" s="16">
        <v>14336.4</v>
      </c>
      <c r="J337" s="16">
        <v>61914</v>
      </c>
      <c r="K337" s="16"/>
      <c r="L337" s="16"/>
      <c r="M337" s="16">
        <f t="shared" si="64"/>
        <v>79.998069564907198</v>
      </c>
      <c r="N337" s="16">
        <f t="shared" si="65"/>
        <v>79.989733746959175</v>
      </c>
      <c r="O337" s="16">
        <f t="shared" si="66"/>
        <v>80</v>
      </c>
      <c r="P337" s="16" t="str">
        <f t="shared" si="67"/>
        <v>-</v>
      </c>
      <c r="Q337" s="17" t="s">
        <v>437</v>
      </c>
    </row>
    <row r="338" spans="1:17" s="18" customFormat="1" ht="63.75" hidden="1" outlineLevel="2">
      <c r="A338" s="99"/>
      <c r="B338" s="24" t="s">
        <v>265</v>
      </c>
      <c r="C338" s="16">
        <f t="shared" si="79"/>
        <v>58645.8</v>
      </c>
      <c r="D338" s="16">
        <v>58645.8</v>
      </c>
      <c r="E338" s="16"/>
      <c r="F338" s="16"/>
      <c r="G338" s="16"/>
      <c r="H338" s="16">
        <f t="shared" si="81"/>
        <v>50403.7</v>
      </c>
      <c r="I338" s="16">
        <v>50403.7</v>
      </c>
      <c r="J338" s="16"/>
      <c r="K338" s="16"/>
      <c r="L338" s="16"/>
      <c r="M338" s="16">
        <f t="shared" si="64"/>
        <v>85.9459671451323</v>
      </c>
      <c r="N338" s="16">
        <f t="shared" si="65"/>
        <v>85.9459671451323</v>
      </c>
      <c r="O338" s="16" t="str">
        <f t="shared" si="66"/>
        <v>-</v>
      </c>
      <c r="P338" s="16" t="str">
        <f t="shared" si="67"/>
        <v>-</v>
      </c>
      <c r="Q338" s="17" t="s">
        <v>537</v>
      </c>
    </row>
    <row r="339" spans="1:17" s="18" customFormat="1" ht="102" hidden="1" outlineLevel="2">
      <c r="A339" s="99"/>
      <c r="B339" s="24" t="s">
        <v>266</v>
      </c>
      <c r="C339" s="16">
        <f t="shared" si="79"/>
        <v>4893</v>
      </c>
      <c r="D339" s="16">
        <v>4893</v>
      </c>
      <c r="E339" s="16"/>
      <c r="F339" s="16"/>
      <c r="G339" s="16"/>
      <c r="H339" s="16">
        <f t="shared" si="81"/>
        <v>4893</v>
      </c>
      <c r="I339" s="16">
        <v>4893</v>
      </c>
      <c r="J339" s="16"/>
      <c r="K339" s="16"/>
      <c r="L339" s="16"/>
      <c r="M339" s="16">
        <f t="shared" si="64"/>
        <v>100</v>
      </c>
      <c r="N339" s="16">
        <f t="shared" si="65"/>
        <v>100</v>
      </c>
      <c r="O339" s="16" t="str">
        <f t="shared" si="66"/>
        <v>-</v>
      </c>
      <c r="P339" s="16" t="str">
        <f t="shared" si="67"/>
        <v>-</v>
      </c>
      <c r="Q339" s="17" t="s">
        <v>538</v>
      </c>
    </row>
    <row r="340" spans="1:17" s="18" customFormat="1" ht="51" hidden="1" outlineLevel="2">
      <c r="A340" s="99"/>
      <c r="B340" s="24" t="s">
        <v>267</v>
      </c>
      <c r="C340" s="16">
        <f t="shared" si="79"/>
        <v>100</v>
      </c>
      <c r="D340" s="16"/>
      <c r="E340" s="16">
        <v>100</v>
      </c>
      <c r="F340" s="16"/>
      <c r="G340" s="16"/>
      <c r="H340" s="16">
        <f t="shared" si="81"/>
        <v>100</v>
      </c>
      <c r="I340" s="16"/>
      <c r="J340" s="16">
        <v>100</v>
      </c>
      <c r="K340" s="16"/>
      <c r="L340" s="16"/>
      <c r="M340" s="16">
        <f t="shared" si="64"/>
        <v>100</v>
      </c>
      <c r="N340" s="16" t="str">
        <f t="shared" si="65"/>
        <v>-</v>
      </c>
      <c r="O340" s="16">
        <f t="shared" si="66"/>
        <v>100</v>
      </c>
      <c r="P340" s="16" t="str">
        <f t="shared" si="67"/>
        <v>-</v>
      </c>
      <c r="Q340" s="17" t="s">
        <v>539</v>
      </c>
    </row>
    <row r="341" spans="1:17" s="18" customFormat="1" ht="58.5" hidden="1" customHeight="1" outlineLevel="2">
      <c r="A341" s="99"/>
      <c r="B341" s="24" t="s">
        <v>438</v>
      </c>
      <c r="C341" s="16">
        <f t="shared" si="79"/>
        <v>600</v>
      </c>
      <c r="D341" s="16"/>
      <c r="E341" s="16">
        <v>600</v>
      </c>
      <c r="F341" s="16"/>
      <c r="G341" s="16"/>
      <c r="H341" s="16">
        <f t="shared" si="81"/>
        <v>600</v>
      </c>
      <c r="I341" s="16"/>
      <c r="J341" s="16">
        <v>600</v>
      </c>
      <c r="K341" s="16"/>
      <c r="L341" s="16"/>
      <c r="M341" s="16">
        <f>IFERROR(H341/C341*100,"-")</f>
        <v>100</v>
      </c>
      <c r="N341" s="16" t="str">
        <f>IFERROR(I341/D341*100,"-")</f>
        <v>-</v>
      </c>
      <c r="O341" s="16">
        <f>IFERROR(J341/E341*100,"-")</f>
        <v>100</v>
      </c>
      <c r="P341" s="16" t="str">
        <f>IFERROR(K341/F341*100,"-")</f>
        <v>-</v>
      </c>
      <c r="Q341" s="17" t="s">
        <v>539</v>
      </c>
    </row>
    <row r="342" spans="1:17" s="18" customFormat="1" ht="62.25" hidden="1" customHeight="1" outlineLevel="2">
      <c r="A342" s="99"/>
      <c r="B342" s="169" t="s">
        <v>540</v>
      </c>
      <c r="C342" s="172">
        <f t="shared" si="79"/>
        <v>712.5</v>
      </c>
      <c r="D342" s="172"/>
      <c r="E342" s="172">
        <v>712.5</v>
      </c>
      <c r="F342" s="172"/>
      <c r="G342" s="172"/>
      <c r="H342" s="16">
        <f t="shared" si="81"/>
        <v>712.5</v>
      </c>
      <c r="I342" s="16"/>
      <c r="J342" s="172">
        <v>712.5</v>
      </c>
      <c r="K342" s="16"/>
      <c r="L342" s="16"/>
      <c r="M342" s="16"/>
      <c r="N342" s="16"/>
      <c r="O342" s="16"/>
      <c r="P342" s="16"/>
      <c r="Q342" s="17" t="s">
        <v>541</v>
      </c>
    </row>
    <row r="343" spans="1:17" s="18" customFormat="1" ht="63.75" hidden="1" outlineLevel="2">
      <c r="A343" s="99"/>
      <c r="B343" s="24" t="s">
        <v>439</v>
      </c>
      <c r="C343" s="16">
        <f t="shared" si="79"/>
        <v>2000</v>
      </c>
      <c r="D343" s="16">
        <v>2000</v>
      </c>
      <c r="E343" s="16"/>
      <c r="F343" s="16"/>
      <c r="G343" s="16"/>
      <c r="H343" s="16">
        <f t="shared" si="81"/>
        <v>2000</v>
      </c>
      <c r="I343" s="16">
        <v>2000</v>
      </c>
      <c r="J343" s="16"/>
      <c r="K343" s="16"/>
      <c r="L343" s="16"/>
      <c r="M343" s="16">
        <f>IFERROR(H343/C343*100,"-")</f>
        <v>100</v>
      </c>
      <c r="N343" s="16">
        <f>IFERROR(I343/D343*100,"-")</f>
        <v>100</v>
      </c>
      <c r="O343" s="16" t="str">
        <f>IFERROR(J343/E343*100,"-")</f>
        <v>-</v>
      </c>
      <c r="P343" s="16" t="str">
        <f>IFERROR(K343/F343*100,"-")</f>
        <v>-</v>
      </c>
      <c r="Q343" s="17" t="s">
        <v>539</v>
      </c>
    </row>
    <row r="344" spans="1:17" collapsed="1">
      <c r="A344" s="187"/>
      <c r="B344" s="218"/>
      <c r="C344" s="18"/>
      <c r="D344" s="18"/>
      <c r="E344" s="18"/>
      <c r="F344" s="18"/>
      <c r="G344" s="18"/>
      <c r="H344" s="18"/>
      <c r="I344" s="225"/>
      <c r="J344" s="225"/>
      <c r="K344" s="225"/>
      <c r="L344" s="225"/>
      <c r="M344" s="18"/>
      <c r="N344" s="225"/>
      <c r="O344" s="225"/>
      <c r="P344" s="225"/>
      <c r="Q344" s="189"/>
    </row>
    <row r="345" spans="1:17">
      <c r="A345" s="18" t="s">
        <v>269</v>
      </c>
      <c r="B345" s="218"/>
      <c r="C345" s="18"/>
      <c r="D345" s="18"/>
      <c r="E345" s="18"/>
      <c r="F345" s="18"/>
      <c r="G345" s="18"/>
      <c r="H345" s="18"/>
      <c r="I345" s="18"/>
      <c r="J345" s="18"/>
      <c r="K345" s="18"/>
      <c r="L345" s="18"/>
      <c r="M345" s="18"/>
      <c r="N345" s="18"/>
      <c r="O345" s="18"/>
      <c r="P345" s="18"/>
      <c r="Q345" s="189"/>
    </row>
    <row r="346" spans="1:17">
      <c r="A346" s="187"/>
      <c r="B346" s="218"/>
      <c r="C346" s="18"/>
      <c r="D346" s="18"/>
      <c r="E346" s="18"/>
      <c r="F346" s="18"/>
      <c r="G346" s="18"/>
      <c r="H346" s="18"/>
      <c r="I346" s="18"/>
      <c r="J346" s="18"/>
      <c r="K346" s="18"/>
      <c r="L346" s="18"/>
      <c r="M346" s="18"/>
      <c r="N346" s="18"/>
      <c r="O346" s="18"/>
      <c r="P346" s="18"/>
      <c r="Q346" s="189"/>
    </row>
    <row r="347" spans="1:17" ht="18.75">
      <c r="A347" s="228" t="s">
        <v>369</v>
      </c>
      <c r="B347" s="228"/>
      <c r="C347" s="228"/>
      <c r="D347" s="228"/>
      <c r="E347" s="228"/>
      <c r="F347" s="228"/>
      <c r="G347" s="228"/>
      <c r="H347" s="228"/>
      <c r="I347" s="228"/>
      <c r="J347" s="228"/>
      <c r="K347" s="228"/>
      <c r="L347" s="228"/>
      <c r="M347" s="228"/>
      <c r="N347" s="228"/>
      <c r="O347" s="228"/>
      <c r="P347" s="228"/>
      <c r="Q347" s="228"/>
    </row>
    <row r="348" spans="1:17">
      <c r="A348" s="187"/>
      <c r="B348" s="218"/>
      <c r="C348" s="18"/>
      <c r="D348" s="18"/>
      <c r="E348" s="18"/>
      <c r="F348" s="18"/>
      <c r="G348" s="18"/>
      <c r="H348" s="18"/>
      <c r="I348" s="18"/>
      <c r="J348" s="18"/>
      <c r="K348" s="18"/>
      <c r="L348" s="18"/>
      <c r="M348" s="18"/>
      <c r="N348" s="18"/>
      <c r="O348" s="18"/>
      <c r="P348" s="18"/>
      <c r="Q348" s="189"/>
    </row>
    <row r="349" spans="1:17">
      <c r="A349" s="187"/>
      <c r="B349" s="218"/>
      <c r="C349" s="18"/>
      <c r="D349" s="18"/>
      <c r="E349" s="18"/>
      <c r="F349" s="18"/>
      <c r="G349" s="18"/>
      <c r="H349" s="18"/>
      <c r="I349" s="18"/>
      <c r="J349" s="18"/>
      <c r="K349" s="18"/>
      <c r="L349" s="18"/>
      <c r="M349" s="18"/>
      <c r="N349" s="18"/>
      <c r="O349" s="18"/>
      <c r="P349" s="18"/>
      <c r="Q349" s="189"/>
    </row>
    <row r="350" spans="1:17">
      <c r="A350" s="226" t="s">
        <v>606</v>
      </c>
      <c r="B350" s="218"/>
      <c r="C350" s="18"/>
      <c r="D350" s="18"/>
      <c r="E350" s="18"/>
      <c r="F350" s="18"/>
      <c r="G350" s="18"/>
      <c r="H350" s="18"/>
      <c r="I350" s="18"/>
      <c r="J350" s="18"/>
      <c r="K350" s="18"/>
      <c r="L350" s="18"/>
      <c r="M350" s="18"/>
      <c r="N350" s="18"/>
      <c r="O350" s="18"/>
      <c r="P350" s="18"/>
      <c r="Q350" s="189"/>
    </row>
  </sheetData>
  <dataConsolidate/>
  <mergeCells count="17">
    <mergeCell ref="A1:Q1"/>
    <mergeCell ref="A2:Q2"/>
    <mergeCell ref="A4:A6"/>
    <mergeCell ref="B4:B6"/>
    <mergeCell ref="C5:C6"/>
    <mergeCell ref="C4:F4"/>
    <mergeCell ref="D5:F5"/>
    <mergeCell ref="Q4:Q6"/>
    <mergeCell ref="M4:P4"/>
    <mergeCell ref="M5:M6"/>
    <mergeCell ref="N5:P5"/>
    <mergeCell ref="G4:G6"/>
    <mergeCell ref="L4:L6"/>
    <mergeCell ref="H4:K4"/>
    <mergeCell ref="H5:H6"/>
    <mergeCell ref="I5:K5"/>
    <mergeCell ref="A347:Q347"/>
  </mergeCells>
  <pageMargins left="0.11811023622047245" right="0.11811023622047245" top="0.59055118110236227" bottom="0.19685039370078741" header="0.31496062992125984" footer="0.31496062992125984"/>
  <pageSetup paperSize="9" scale="50" fitToHeight="30" orientation="landscape" r:id="rId1"/>
  <headerFooter differentFirst="1">
    <oddHeader>&amp;R&amp;P</oddHead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37"/>
  <sheetViews>
    <sheetView view="pageBreakPreview" zoomScale="65" zoomScaleNormal="100" zoomScaleSheetLayoutView="65" workbookViewId="0">
      <pane ySplit="6" topLeftCell="A7" activePane="bottomLeft" state="frozen"/>
      <selection pane="bottomLeft" activeCell="D90" sqref="D90"/>
    </sheetView>
  </sheetViews>
  <sheetFormatPr defaultRowHeight="15" outlineLevelRow="4" outlineLevelCol="1"/>
  <cols>
    <col min="1" max="1" width="4.7109375" style="4" customWidth="1"/>
    <col min="2" max="2" width="41.85546875" style="1" customWidth="1"/>
    <col min="3" max="3" width="13.7109375" style="1" customWidth="1"/>
    <col min="4" max="4" width="13.85546875" style="1" customWidth="1"/>
    <col min="5" max="5" width="13.7109375" style="1" customWidth="1"/>
    <col min="6" max="6" width="13" style="1" customWidth="1"/>
    <col min="7" max="7" width="11.42578125" style="1" customWidth="1"/>
    <col min="8" max="8" width="12" style="1" customWidth="1"/>
    <col min="9" max="9" width="12.140625" style="1" customWidth="1"/>
    <col min="10" max="10" width="12" style="1" customWidth="1"/>
    <col min="11" max="11" width="13.140625" style="1" customWidth="1"/>
    <col min="12" max="12" width="11.42578125" style="1" customWidth="1"/>
    <col min="13" max="13" width="11.140625" style="1" customWidth="1"/>
    <col min="14" max="14" width="12.42578125" style="1" customWidth="1"/>
    <col min="15" max="15" width="12" style="1" customWidth="1"/>
    <col min="16" max="16" width="13.140625" style="1" customWidth="1"/>
    <col min="17" max="17" width="68.5703125" style="5" customWidth="1" outlineLevel="1"/>
    <col min="18" max="16384" width="9.140625" style="1"/>
  </cols>
  <sheetData>
    <row r="1" spans="1:17" ht="18.75">
      <c r="A1" s="229" t="s">
        <v>298</v>
      </c>
      <c r="B1" s="229"/>
      <c r="C1" s="229"/>
      <c r="D1" s="229"/>
      <c r="E1" s="229"/>
      <c r="F1" s="229"/>
      <c r="G1" s="229"/>
      <c r="H1" s="229"/>
      <c r="I1" s="229"/>
      <c r="J1" s="229"/>
      <c r="K1" s="229"/>
      <c r="L1" s="229"/>
      <c r="M1" s="229"/>
      <c r="N1" s="229"/>
      <c r="O1" s="229"/>
      <c r="P1" s="229"/>
      <c r="Q1" s="229"/>
    </row>
    <row r="2" spans="1:17" ht="18.75">
      <c r="A2" s="229" t="s">
        <v>498</v>
      </c>
      <c r="B2" s="229"/>
      <c r="C2" s="229"/>
      <c r="D2" s="229"/>
      <c r="E2" s="229"/>
      <c r="F2" s="229"/>
      <c r="G2" s="229"/>
      <c r="H2" s="229"/>
      <c r="I2" s="229"/>
      <c r="J2" s="229"/>
      <c r="K2" s="229"/>
      <c r="L2" s="229"/>
      <c r="M2" s="229"/>
      <c r="N2" s="229"/>
      <c r="O2" s="229"/>
      <c r="P2" s="229"/>
      <c r="Q2" s="229"/>
    </row>
    <row r="3" spans="1:17">
      <c r="A3" s="187"/>
      <c r="B3" s="18"/>
      <c r="C3" s="188"/>
      <c r="D3" s="188"/>
      <c r="E3" s="18"/>
      <c r="F3" s="18"/>
      <c r="G3" s="18"/>
      <c r="H3" s="18"/>
      <c r="I3" s="18"/>
      <c r="J3" s="18"/>
      <c r="K3" s="18"/>
      <c r="L3" s="18"/>
      <c r="M3" s="18"/>
      <c r="N3" s="18"/>
      <c r="O3" s="18"/>
      <c r="P3" s="18"/>
      <c r="Q3" s="189"/>
    </row>
    <row r="4" spans="1:17" ht="44.25" customHeight="1">
      <c r="A4" s="227" t="s">
        <v>0</v>
      </c>
      <c r="B4" s="227" t="s">
        <v>64</v>
      </c>
      <c r="C4" s="227" t="s">
        <v>270</v>
      </c>
      <c r="D4" s="227"/>
      <c r="E4" s="227"/>
      <c r="F4" s="227"/>
      <c r="G4" s="227" t="s">
        <v>46</v>
      </c>
      <c r="H4" s="227" t="s">
        <v>636</v>
      </c>
      <c r="I4" s="227"/>
      <c r="J4" s="227"/>
      <c r="K4" s="227"/>
      <c r="L4" s="227" t="s">
        <v>46</v>
      </c>
      <c r="M4" s="227" t="s">
        <v>280</v>
      </c>
      <c r="N4" s="227"/>
      <c r="O4" s="227"/>
      <c r="P4" s="227"/>
      <c r="Q4" s="227" t="s">
        <v>279</v>
      </c>
    </row>
    <row r="5" spans="1:17" ht="15.75" customHeight="1">
      <c r="A5" s="227"/>
      <c r="B5" s="227"/>
      <c r="C5" s="227" t="s">
        <v>1</v>
      </c>
      <c r="D5" s="227" t="s">
        <v>2</v>
      </c>
      <c r="E5" s="227"/>
      <c r="F5" s="227"/>
      <c r="G5" s="227"/>
      <c r="H5" s="227" t="s">
        <v>1</v>
      </c>
      <c r="I5" s="227" t="s">
        <v>2</v>
      </c>
      <c r="J5" s="227"/>
      <c r="K5" s="227"/>
      <c r="L5" s="227"/>
      <c r="M5" s="227" t="s">
        <v>1</v>
      </c>
      <c r="N5" s="227" t="s">
        <v>2</v>
      </c>
      <c r="O5" s="227"/>
      <c r="P5" s="227"/>
      <c r="Q5" s="233"/>
    </row>
    <row r="6" spans="1:17" ht="54" customHeight="1">
      <c r="A6" s="227"/>
      <c r="B6" s="227"/>
      <c r="C6" s="227"/>
      <c r="D6" s="190" t="s">
        <v>15</v>
      </c>
      <c r="E6" s="190" t="s">
        <v>16</v>
      </c>
      <c r="F6" s="190" t="s">
        <v>282</v>
      </c>
      <c r="G6" s="227"/>
      <c r="H6" s="227"/>
      <c r="I6" s="190" t="s">
        <v>15</v>
      </c>
      <c r="J6" s="190" t="s">
        <v>16</v>
      </c>
      <c r="K6" s="190" t="s">
        <v>282</v>
      </c>
      <c r="L6" s="227"/>
      <c r="M6" s="227"/>
      <c r="N6" s="190" t="s">
        <v>15</v>
      </c>
      <c r="O6" s="190" t="s">
        <v>16</v>
      </c>
      <c r="P6" s="190" t="s">
        <v>282</v>
      </c>
      <c r="Q6" s="233"/>
    </row>
    <row r="7" spans="1:17" s="100" customFormat="1" ht="45.75" customHeight="1">
      <c r="A7" s="191"/>
      <c r="B7" s="192" t="s">
        <v>635</v>
      </c>
      <c r="C7" s="193">
        <f>SUM(D7:G7)</f>
        <v>105335.81100000002</v>
      </c>
      <c r="D7" s="193">
        <f>D8+D31+D45+D56+D72+D90+D108</f>
        <v>96570.411000000007</v>
      </c>
      <c r="E7" s="193">
        <f>E8+E31+E45+E56+E72+E90+E108</f>
        <v>8765.4000000000015</v>
      </c>
      <c r="F7" s="193">
        <f>F9+F17+F27+F32+F35+F41+F46+F49+F52+F57+F60+F68+F73+F76+F86+F91+F94+F104+F109+F117</f>
        <v>0</v>
      </c>
      <c r="G7" s="193">
        <f>G9+G17+G27+G32+G35+G41+G46+G49+G52+G57+G60+G68+G73+G76+G86+G91+G94+G104+G109+G117</f>
        <v>0</v>
      </c>
      <c r="H7" s="193">
        <f>H9+H17+H27+H32+H35+H41+H46+H49+H52+H57+H60+H68+H73+H76+H86+H91+H94+H104+H109+H117</f>
        <v>64438.615999999995</v>
      </c>
      <c r="I7" s="193">
        <f>I8+I31+I45+I56+I72+I90+I108</f>
        <v>64338.615999999995</v>
      </c>
      <c r="J7" s="193">
        <f>J8+J31+J45+J56+J72+J90+J108</f>
        <v>100</v>
      </c>
      <c r="K7" s="193">
        <f>K8+K31+K45+K56+K72+K90+K108</f>
        <v>0</v>
      </c>
      <c r="L7" s="193">
        <f>L8+L31+L45+L56+L72+L90+L108</f>
        <v>0</v>
      </c>
      <c r="M7" s="193">
        <f t="shared" ref="M7:M18" si="0">IFERROR(H7/C7*100,"-")</f>
        <v>61.17446231082797</v>
      </c>
      <c r="N7" s="193">
        <f t="shared" ref="N7:P16" si="1">IFERROR(I7/D7*100,"-")</f>
        <v>66.623529229879736</v>
      </c>
      <c r="O7" s="193">
        <f t="shared" si="1"/>
        <v>1.1408492481803452</v>
      </c>
      <c r="P7" s="193" t="str">
        <f t="shared" si="1"/>
        <v>-</v>
      </c>
      <c r="Q7" s="194"/>
    </row>
    <row r="8" spans="1:17" s="75" customFormat="1" ht="29.25" customHeight="1" collapsed="1">
      <c r="A8" s="73"/>
      <c r="B8" s="195" t="s">
        <v>299</v>
      </c>
      <c r="C8" s="55">
        <f t="shared" ref="C8:L8" si="2">C9+C17+C27</f>
        <v>4610.9000000000005</v>
      </c>
      <c r="D8" s="55">
        <f t="shared" si="2"/>
        <v>4610.9000000000005</v>
      </c>
      <c r="E8" s="55">
        <f t="shared" si="2"/>
        <v>0</v>
      </c>
      <c r="F8" s="55">
        <f t="shared" si="2"/>
        <v>0</v>
      </c>
      <c r="G8" s="55">
        <f t="shared" si="2"/>
        <v>0</v>
      </c>
      <c r="H8" s="55">
        <f t="shared" si="2"/>
        <v>3828.0809999999997</v>
      </c>
      <c r="I8" s="55">
        <f>I9+I17+I27</f>
        <v>3828.0809999999997</v>
      </c>
      <c r="J8" s="55">
        <f t="shared" si="2"/>
        <v>0</v>
      </c>
      <c r="K8" s="55">
        <f t="shared" si="2"/>
        <v>0</v>
      </c>
      <c r="L8" s="55">
        <f t="shared" si="2"/>
        <v>0</v>
      </c>
      <c r="M8" s="56">
        <f t="shared" si="0"/>
        <v>83.022425123077909</v>
      </c>
      <c r="N8" s="56">
        <f t="shared" si="1"/>
        <v>83.022425123077909</v>
      </c>
      <c r="O8" s="56" t="str">
        <f t="shared" si="1"/>
        <v>-</v>
      </c>
      <c r="P8" s="56" t="str">
        <f t="shared" si="1"/>
        <v>-</v>
      </c>
      <c r="Q8" s="74"/>
    </row>
    <row r="9" spans="1:17" s="42" customFormat="1" ht="85.5" hidden="1" customHeight="1" outlineLevel="1" collapsed="1">
      <c r="A9" s="72">
        <v>1</v>
      </c>
      <c r="B9" s="30" t="s">
        <v>300</v>
      </c>
      <c r="C9" s="7">
        <f t="shared" ref="C9:C17" si="3">SUM(D9:G9)</f>
        <v>160</v>
      </c>
      <c r="D9" s="27">
        <f>D10+D11</f>
        <v>160</v>
      </c>
      <c r="E9" s="27">
        <f>E10+E11</f>
        <v>0</v>
      </c>
      <c r="F9" s="27">
        <f>F10+F11</f>
        <v>0</v>
      </c>
      <c r="G9" s="27">
        <f>G10+G11</f>
        <v>0</v>
      </c>
      <c r="H9" s="7">
        <f t="shared" ref="H9:H17" si="4">SUM(I9:L9)</f>
        <v>57.33</v>
      </c>
      <c r="I9" s="27">
        <f>I10+I11</f>
        <v>57.33</v>
      </c>
      <c r="J9" s="27">
        <f>J10+J11</f>
        <v>0</v>
      </c>
      <c r="K9" s="27">
        <f>K10+K11</f>
        <v>0</v>
      </c>
      <c r="L9" s="27">
        <f>L10+L11</f>
        <v>0</v>
      </c>
      <c r="M9" s="27">
        <f t="shared" si="0"/>
        <v>35.831249999999997</v>
      </c>
      <c r="N9" s="27">
        <f t="shared" si="1"/>
        <v>35.831249999999997</v>
      </c>
      <c r="O9" s="27" t="str">
        <f t="shared" si="1"/>
        <v>-</v>
      </c>
      <c r="P9" s="27" t="str">
        <f t="shared" si="1"/>
        <v>-</v>
      </c>
      <c r="Q9" s="41"/>
    </row>
    <row r="10" spans="1:17" s="9" customFormat="1" ht="159" hidden="1" customHeight="1" outlineLevel="2">
      <c r="A10" s="68"/>
      <c r="B10" s="51" t="s">
        <v>303</v>
      </c>
      <c r="C10" s="10">
        <f t="shared" si="3"/>
        <v>40</v>
      </c>
      <c r="D10" s="196">
        <v>40</v>
      </c>
      <c r="E10" s="61"/>
      <c r="F10" s="61"/>
      <c r="G10" s="61"/>
      <c r="H10" s="10">
        <f t="shared" si="4"/>
        <v>7.8</v>
      </c>
      <c r="I10" s="61">
        <v>7.8</v>
      </c>
      <c r="J10" s="61"/>
      <c r="K10" s="61"/>
      <c r="L10" s="69"/>
      <c r="M10" s="69">
        <f t="shared" si="0"/>
        <v>19.5</v>
      </c>
      <c r="N10" s="69">
        <f t="shared" si="1"/>
        <v>19.5</v>
      </c>
      <c r="O10" s="69" t="str">
        <f t="shared" si="1"/>
        <v>-</v>
      </c>
      <c r="P10" s="69" t="str">
        <f t="shared" si="1"/>
        <v>-</v>
      </c>
      <c r="Q10" s="39" t="s">
        <v>581</v>
      </c>
    </row>
    <row r="11" spans="1:17" s="9" customFormat="1" ht="112.5" hidden="1" customHeight="1" outlineLevel="2">
      <c r="A11" s="68"/>
      <c r="B11" s="51" t="s">
        <v>304</v>
      </c>
      <c r="C11" s="10">
        <f t="shared" si="3"/>
        <v>120</v>
      </c>
      <c r="D11" s="61">
        <f>SUM(D12:D16)</f>
        <v>120</v>
      </c>
      <c r="E11" s="61"/>
      <c r="F11" s="61"/>
      <c r="G11" s="61"/>
      <c r="H11" s="10">
        <f t="shared" si="4"/>
        <v>49.53</v>
      </c>
      <c r="I11" s="61">
        <f>SUM(I12:I16)</f>
        <v>49.53</v>
      </c>
      <c r="J11" s="61"/>
      <c r="K11" s="61"/>
      <c r="L11" s="69"/>
      <c r="M11" s="69">
        <f t="shared" si="0"/>
        <v>41.274999999999999</v>
      </c>
      <c r="N11" s="69">
        <f t="shared" si="1"/>
        <v>41.274999999999999</v>
      </c>
      <c r="O11" s="69" t="str">
        <f t="shared" si="1"/>
        <v>-</v>
      </c>
      <c r="P11" s="69" t="str">
        <f t="shared" si="1"/>
        <v>-</v>
      </c>
      <c r="Q11" s="39" t="s">
        <v>618</v>
      </c>
    </row>
    <row r="12" spans="1:17" s="8" customFormat="1" ht="30" hidden="1" outlineLevel="2">
      <c r="A12" s="70"/>
      <c r="B12" s="17" t="s">
        <v>393</v>
      </c>
      <c r="C12" s="3">
        <f t="shared" si="3"/>
        <v>0</v>
      </c>
      <c r="D12" s="63"/>
      <c r="E12" s="63"/>
      <c r="F12" s="63"/>
      <c r="G12" s="63"/>
      <c r="H12" s="3">
        <f t="shared" si="4"/>
        <v>0</v>
      </c>
      <c r="I12" s="63">
        <v>0</v>
      </c>
      <c r="J12" s="63"/>
      <c r="K12" s="63"/>
      <c r="L12" s="56"/>
      <c r="M12" s="71" t="str">
        <f t="shared" si="0"/>
        <v>-</v>
      </c>
      <c r="N12" s="71" t="str">
        <f t="shared" si="1"/>
        <v>-</v>
      </c>
      <c r="O12" s="71" t="str">
        <f t="shared" si="1"/>
        <v>-</v>
      </c>
      <c r="P12" s="71" t="str">
        <f t="shared" si="1"/>
        <v>-</v>
      </c>
      <c r="Q12" s="173"/>
    </row>
    <row r="13" spans="1:17" s="8" customFormat="1" ht="45" hidden="1" outlineLevel="2">
      <c r="A13" s="70"/>
      <c r="B13" s="17" t="s">
        <v>394</v>
      </c>
      <c r="C13" s="3">
        <f t="shared" si="3"/>
        <v>30</v>
      </c>
      <c r="D13" s="63">
        <v>30</v>
      </c>
      <c r="E13" s="63"/>
      <c r="F13" s="63"/>
      <c r="G13" s="63"/>
      <c r="H13" s="3">
        <f t="shared" si="4"/>
        <v>30</v>
      </c>
      <c r="I13" s="63">
        <v>30</v>
      </c>
      <c r="J13" s="63"/>
      <c r="K13" s="63"/>
      <c r="L13" s="56"/>
      <c r="M13" s="71">
        <f t="shared" si="0"/>
        <v>100</v>
      </c>
      <c r="N13" s="71">
        <f t="shared" si="1"/>
        <v>100</v>
      </c>
      <c r="O13" s="71" t="str">
        <f t="shared" si="1"/>
        <v>-</v>
      </c>
      <c r="P13" s="71" t="str">
        <f t="shared" si="1"/>
        <v>-</v>
      </c>
      <c r="Q13" s="47"/>
    </row>
    <row r="14" spans="1:17" s="8" customFormat="1" ht="30" hidden="1" outlineLevel="2">
      <c r="A14" s="70"/>
      <c r="B14" s="17" t="s">
        <v>395</v>
      </c>
      <c r="C14" s="3">
        <f t="shared" si="3"/>
        <v>0</v>
      </c>
      <c r="D14" s="197"/>
      <c r="E14" s="63"/>
      <c r="F14" s="63"/>
      <c r="G14" s="63"/>
      <c r="H14" s="3">
        <f t="shared" si="4"/>
        <v>0</v>
      </c>
      <c r="I14" s="63"/>
      <c r="J14" s="63"/>
      <c r="K14" s="63"/>
      <c r="L14" s="56"/>
      <c r="M14" s="71" t="str">
        <f t="shared" si="0"/>
        <v>-</v>
      </c>
      <c r="N14" s="71" t="str">
        <f t="shared" si="1"/>
        <v>-</v>
      </c>
      <c r="O14" s="71" t="str">
        <f t="shared" si="1"/>
        <v>-</v>
      </c>
      <c r="P14" s="71" t="str">
        <f t="shared" si="1"/>
        <v>-</v>
      </c>
      <c r="Q14" s="46"/>
    </row>
    <row r="15" spans="1:17" s="8" customFormat="1" ht="30" hidden="1" outlineLevel="2">
      <c r="A15" s="70"/>
      <c r="B15" s="17" t="s">
        <v>396</v>
      </c>
      <c r="C15" s="3">
        <f t="shared" si="3"/>
        <v>70</v>
      </c>
      <c r="D15" s="63">
        <v>70</v>
      </c>
      <c r="E15" s="63"/>
      <c r="F15" s="63"/>
      <c r="G15" s="63"/>
      <c r="H15" s="3">
        <f t="shared" si="4"/>
        <v>0</v>
      </c>
      <c r="I15" s="63">
        <v>0</v>
      </c>
      <c r="J15" s="63"/>
      <c r="K15" s="63"/>
      <c r="L15" s="56"/>
      <c r="M15" s="71">
        <f t="shared" si="0"/>
        <v>0</v>
      </c>
      <c r="N15" s="71">
        <f t="shared" si="1"/>
        <v>0</v>
      </c>
      <c r="O15" s="71" t="str">
        <f t="shared" si="1"/>
        <v>-</v>
      </c>
      <c r="P15" s="71" t="str">
        <f t="shared" si="1"/>
        <v>-</v>
      </c>
      <c r="Q15" s="173" t="s">
        <v>581</v>
      </c>
    </row>
    <row r="16" spans="1:17" s="8" customFormat="1" ht="45" hidden="1" outlineLevel="2">
      <c r="A16" s="70"/>
      <c r="B16" s="17" t="s">
        <v>397</v>
      </c>
      <c r="C16" s="3">
        <f t="shared" si="3"/>
        <v>20</v>
      </c>
      <c r="D16" s="197">
        <v>20</v>
      </c>
      <c r="E16" s="63"/>
      <c r="F16" s="63"/>
      <c r="G16" s="63"/>
      <c r="H16" s="3">
        <f t="shared" si="4"/>
        <v>19.53</v>
      </c>
      <c r="I16" s="63">
        <v>19.53</v>
      </c>
      <c r="J16" s="63"/>
      <c r="K16" s="63"/>
      <c r="L16" s="56"/>
      <c r="M16" s="71">
        <f t="shared" si="0"/>
        <v>97.65</v>
      </c>
      <c r="N16" s="71">
        <f t="shared" si="1"/>
        <v>97.65</v>
      </c>
      <c r="O16" s="71" t="str">
        <f t="shared" si="1"/>
        <v>-</v>
      </c>
      <c r="P16" s="71" t="str">
        <f t="shared" si="1"/>
        <v>-</v>
      </c>
      <c r="Q16" s="173" t="s">
        <v>582</v>
      </c>
    </row>
    <row r="17" spans="1:17" s="67" customFormat="1" ht="72" hidden="1" customHeight="1" outlineLevel="1" collapsed="1">
      <c r="A17" s="66">
        <v>2</v>
      </c>
      <c r="B17" s="30" t="s">
        <v>301</v>
      </c>
      <c r="C17" s="7">
        <f t="shared" si="3"/>
        <v>4431.8</v>
      </c>
      <c r="D17" s="27">
        <f>D18+D22</f>
        <v>4431.8</v>
      </c>
      <c r="E17" s="27">
        <f>E18+E22</f>
        <v>0</v>
      </c>
      <c r="F17" s="27">
        <f>F18+F22</f>
        <v>0</v>
      </c>
      <c r="G17" s="27">
        <f>G18+G22</f>
        <v>0</v>
      </c>
      <c r="H17" s="7">
        <f t="shared" si="4"/>
        <v>3751.6189999999997</v>
      </c>
      <c r="I17" s="27">
        <f>I18+I22</f>
        <v>3751.6189999999997</v>
      </c>
      <c r="J17" s="27">
        <f>J18+J22</f>
        <v>0</v>
      </c>
      <c r="K17" s="27">
        <f>K18+K22</f>
        <v>0</v>
      </c>
      <c r="L17" s="27">
        <f>L18+L22</f>
        <v>0</v>
      </c>
      <c r="M17" s="27">
        <f t="shared" si="0"/>
        <v>84.652263188772054</v>
      </c>
      <c r="N17" s="27">
        <f t="shared" ref="N17:P18" si="5">IFERROR(I17/D17*100,"-")</f>
        <v>84.652263188772054</v>
      </c>
      <c r="O17" s="27" t="str">
        <f t="shared" si="5"/>
        <v>-</v>
      </c>
      <c r="P17" s="27" t="str">
        <f t="shared" si="5"/>
        <v>-</v>
      </c>
      <c r="Q17" s="41"/>
    </row>
    <row r="18" spans="1:17" s="64" customFormat="1" ht="100.5" hidden="1" customHeight="1" outlineLevel="2" collapsed="1">
      <c r="A18" s="60"/>
      <c r="B18" s="51" t="s">
        <v>305</v>
      </c>
      <c r="C18" s="10">
        <f t="shared" ref="C18:C34" si="6">SUM(D18:G18)</f>
        <v>190</v>
      </c>
      <c r="D18" s="61">
        <f>SUM(D19:D21)</f>
        <v>190</v>
      </c>
      <c r="E18" s="61"/>
      <c r="F18" s="61"/>
      <c r="G18" s="61"/>
      <c r="H18" s="10">
        <f t="shared" ref="H18:H34" si="7">SUM(I18:L18)</f>
        <v>190</v>
      </c>
      <c r="I18" s="61">
        <f>SUM(I19:I21)</f>
        <v>190</v>
      </c>
      <c r="J18" s="61"/>
      <c r="K18" s="61"/>
      <c r="L18" s="61"/>
      <c r="M18" s="61">
        <f t="shared" si="0"/>
        <v>100</v>
      </c>
      <c r="N18" s="61">
        <f t="shared" si="5"/>
        <v>100</v>
      </c>
      <c r="O18" s="61" t="str">
        <f t="shared" si="5"/>
        <v>-</v>
      </c>
      <c r="P18" s="61" t="str">
        <f t="shared" si="5"/>
        <v>-</v>
      </c>
      <c r="Q18" s="39" t="s">
        <v>617</v>
      </c>
    </row>
    <row r="19" spans="1:17" s="65" customFormat="1" ht="72" hidden="1" customHeight="1" outlineLevel="3">
      <c r="A19" s="62"/>
      <c r="B19" s="44" t="s">
        <v>388</v>
      </c>
      <c r="C19" s="3">
        <f t="shared" si="6"/>
        <v>30</v>
      </c>
      <c r="D19" s="63">
        <v>30</v>
      </c>
      <c r="E19" s="63"/>
      <c r="F19" s="63"/>
      <c r="G19" s="63"/>
      <c r="H19" s="3">
        <f t="shared" si="7"/>
        <v>30</v>
      </c>
      <c r="I19" s="63">
        <v>30</v>
      </c>
      <c r="J19" s="63"/>
      <c r="K19" s="63"/>
      <c r="L19" s="63"/>
      <c r="M19" s="63"/>
      <c r="N19" s="63"/>
      <c r="O19" s="63"/>
      <c r="P19" s="63"/>
      <c r="Q19" s="46"/>
    </row>
    <row r="20" spans="1:17" s="65" customFormat="1" ht="72" hidden="1" customHeight="1" outlineLevel="3">
      <c r="A20" s="62"/>
      <c r="B20" s="44" t="s">
        <v>389</v>
      </c>
      <c r="C20" s="3">
        <f t="shared" si="6"/>
        <v>95</v>
      </c>
      <c r="D20" s="63">
        <v>95</v>
      </c>
      <c r="E20" s="63"/>
      <c r="F20" s="63"/>
      <c r="G20" s="63"/>
      <c r="H20" s="3">
        <f t="shared" si="7"/>
        <v>95</v>
      </c>
      <c r="I20" s="63">
        <v>95</v>
      </c>
      <c r="J20" s="63"/>
      <c r="K20" s="63"/>
      <c r="L20" s="63"/>
      <c r="M20" s="63"/>
      <c r="N20" s="63"/>
      <c r="O20" s="63"/>
      <c r="P20" s="63"/>
      <c r="Q20" s="46"/>
    </row>
    <row r="21" spans="1:17" s="65" customFormat="1" ht="72" hidden="1" customHeight="1" outlineLevel="3">
      <c r="A21" s="62"/>
      <c r="B21" s="44" t="s">
        <v>390</v>
      </c>
      <c r="C21" s="3">
        <f t="shared" si="6"/>
        <v>65</v>
      </c>
      <c r="D21" s="63">
        <v>65</v>
      </c>
      <c r="E21" s="63"/>
      <c r="F21" s="63"/>
      <c r="G21" s="63"/>
      <c r="H21" s="3">
        <f t="shared" si="7"/>
        <v>65</v>
      </c>
      <c r="I21" s="63">
        <v>65</v>
      </c>
      <c r="J21" s="63"/>
      <c r="K21" s="63"/>
      <c r="L21" s="63"/>
      <c r="M21" s="63"/>
      <c r="N21" s="63"/>
      <c r="O21" s="63"/>
      <c r="P21" s="63"/>
      <c r="Q21" s="46"/>
    </row>
    <row r="22" spans="1:17" s="9" customFormat="1" ht="101.25" hidden="1" customHeight="1" outlineLevel="2">
      <c r="A22" s="60"/>
      <c r="B22" s="51" t="s">
        <v>306</v>
      </c>
      <c r="C22" s="10">
        <f t="shared" si="6"/>
        <v>4241.8</v>
      </c>
      <c r="D22" s="158">
        <f>SUM(D23:D26)</f>
        <v>4241.8</v>
      </c>
      <c r="E22" s="61"/>
      <c r="F22" s="61"/>
      <c r="G22" s="61"/>
      <c r="H22" s="10">
        <f>SUM(I22:L22)</f>
        <v>3561.6189999999997</v>
      </c>
      <c r="I22" s="61">
        <f>SUM(I23:I26)</f>
        <v>3561.6189999999997</v>
      </c>
      <c r="J22" s="61"/>
      <c r="K22" s="61"/>
      <c r="L22" s="61"/>
      <c r="M22" s="61">
        <f>IFERROR(H22/C22*100,"-")</f>
        <v>83.964802678108342</v>
      </c>
      <c r="N22" s="61">
        <f>IFERROR(I22/D22*100,"-")</f>
        <v>83.964802678108342</v>
      </c>
      <c r="O22" s="61" t="str">
        <f>IFERROR(J22/E22*100,"-")</f>
        <v>-</v>
      </c>
      <c r="P22" s="61" t="str">
        <f>IFERROR(K22/F22*100,"-")</f>
        <v>-</v>
      </c>
      <c r="Q22" s="39" t="s">
        <v>384</v>
      </c>
    </row>
    <row r="23" spans="1:17" s="8" customFormat="1" ht="30" hidden="1" outlineLevel="3">
      <c r="A23" s="62"/>
      <c r="B23" s="17" t="s">
        <v>391</v>
      </c>
      <c r="C23" s="3">
        <f t="shared" si="6"/>
        <v>515.4</v>
      </c>
      <c r="D23" s="198">
        <v>515.4</v>
      </c>
      <c r="E23" s="63"/>
      <c r="F23" s="63"/>
      <c r="G23" s="63"/>
      <c r="H23" s="3">
        <f t="shared" si="7"/>
        <v>350.84500000000003</v>
      </c>
      <c r="I23" s="63">
        <v>350.84500000000003</v>
      </c>
      <c r="J23" s="63"/>
      <c r="K23" s="63"/>
      <c r="L23" s="63"/>
      <c r="M23" s="63"/>
      <c r="N23" s="199">
        <f>IFERROR(I23/D23*100,"-")</f>
        <v>68.072370974000791</v>
      </c>
      <c r="O23" s="63"/>
      <c r="P23" s="63"/>
      <c r="Q23" s="46" t="s">
        <v>572</v>
      </c>
    </row>
    <row r="24" spans="1:17" s="8" customFormat="1" hidden="1" outlineLevel="3">
      <c r="A24" s="62"/>
      <c r="B24" s="17" t="s">
        <v>360</v>
      </c>
      <c r="C24" s="3">
        <f t="shared" si="6"/>
        <v>210</v>
      </c>
      <c r="D24" s="200">
        <v>210</v>
      </c>
      <c r="E24" s="63"/>
      <c r="F24" s="63"/>
      <c r="G24" s="63"/>
      <c r="H24" s="3">
        <f t="shared" si="7"/>
        <v>174.13900000000001</v>
      </c>
      <c r="I24" s="63">
        <v>174.13900000000001</v>
      </c>
      <c r="J24" s="63"/>
      <c r="K24" s="63"/>
      <c r="L24" s="63"/>
      <c r="M24" s="63"/>
      <c r="N24" s="199">
        <f>IFERROR(I24/D24*100,"-")</f>
        <v>82.923333333333332</v>
      </c>
      <c r="O24" s="63"/>
      <c r="P24" s="63"/>
      <c r="Q24" s="46" t="s">
        <v>573</v>
      </c>
    </row>
    <row r="25" spans="1:17" s="8" customFormat="1" ht="45" hidden="1" outlineLevel="3">
      <c r="A25" s="62"/>
      <c r="B25" s="17" t="s">
        <v>385</v>
      </c>
      <c r="C25" s="3">
        <f t="shared" si="6"/>
        <v>2765.5</v>
      </c>
      <c r="D25" s="198">
        <v>2765.5</v>
      </c>
      <c r="E25" s="63"/>
      <c r="F25" s="63"/>
      <c r="G25" s="63"/>
      <c r="H25" s="3">
        <f t="shared" si="7"/>
        <v>2653.1419999999998</v>
      </c>
      <c r="I25" s="63">
        <v>2653.1419999999998</v>
      </c>
      <c r="J25" s="63"/>
      <c r="K25" s="63"/>
      <c r="L25" s="63"/>
      <c r="M25" s="63"/>
      <c r="N25" s="199">
        <f>IFERROR(I25/D25*100,"-")</f>
        <v>95.937154221659725</v>
      </c>
      <c r="O25" s="63"/>
      <c r="P25" s="63"/>
      <c r="Q25" s="46" t="s">
        <v>574</v>
      </c>
    </row>
    <row r="26" spans="1:17" s="8" customFormat="1" ht="75" hidden="1" outlineLevel="3">
      <c r="A26" s="62"/>
      <c r="B26" s="17" t="s">
        <v>392</v>
      </c>
      <c r="C26" s="3">
        <f t="shared" si="6"/>
        <v>750.9</v>
      </c>
      <c r="D26" s="198">
        <v>750.9</v>
      </c>
      <c r="E26" s="63"/>
      <c r="F26" s="63"/>
      <c r="G26" s="63"/>
      <c r="H26" s="3">
        <f t="shared" si="7"/>
        <v>383.49299999999999</v>
      </c>
      <c r="I26" s="63">
        <v>383.49299999999999</v>
      </c>
      <c r="J26" s="63"/>
      <c r="K26" s="63"/>
      <c r="L26" s="63"/>
      <c r="M26" s="63"/>
      <c r="N26" s="199">
        <f>IFERROR(I26/D26*100,"-")</f>
        <v>51.071114662405115</v>
      </c>
      <c r="O26" s="63"/>
      <c r="P26" s="63"/>
      <c r="Q26" s="46" t="s">
        <v>573</v>
      </c>
    </row>
    <row r="27" spans="1:17" s="42" customFormat="1" ht="42.75" hidden="1" customHeight="1" outlineLevel="1" collapsed="1">
      <c r="A27" s="59">
        <v>3</v>
      </c>
      <c r="B27" s="30" t="s">
        <v>302</v>
      </c>
      <c r="C27" s="7">
        <f t="shared" si="6"/>
        <v>19.100000000000001</v>
      </c>
      <c r="D27" s="7">
        <f>D28</f>
        <v>19.100000000000001</v>
      </c>
      <c r="E27" s="7">
        <f>E28</f>
        <v>0</v>
      </c>
      <c r="F27" s="7">
        <f>F28</f>
        <v>0</v>
      </c>
      <c r="G27" s="7">
        <f>G28</f>
        <v>0</v>
      </c>
      <c r="H27" s="7">
        <f t="shared" si="7"/>
        <v>19.132000000000001</v>
      </c>
      <c r="I27" s="7">
        <f>I28</f>
        <v>19.132000000000001</v>
      </c>
      <c r="J27" s="7">
        <f>J28</f>
        <v>0</v>
      </c>
      <c r="K27" s="7">
        <f>K28</f>
        <v>0</v>
      </c>
      <c r="L27" s="7">
        <f>L28</f>
        <v>0</v>
      </c>
      <c r="M27" s="31">
        <f t="shared" ref="M27:P52" si="8">IFERROR(H27/C27*100,"-")</f>
        <v>100.16753926701571</v>
      </c>
      <c r="N27" s="31">
        <f t="shared" si="8"/>
        <v>100.16753926701571</v>
      </c>
      <c r="O27" s="31" t="str">
        <f t="shared" si="8"/>
        <v>-</v>
      </c>
      <c r="P27" s="31" t="str">
        <f t="shared" si="8"/>
        <v>-</v>
      </c>
      <c r="Q27" s="41"/>
    </row>
    <row r="28" spans="1:17" s="40" customFormat="1" ht="84.75" hidden="1" customHeight="1" outlineLevel="2">
      <c r="A28" s="57"/>
      <c r="B28" s="51" t="s">
        <v>307</v>
      </c>
      <c r="C28" s="10">
        <f t="shared" si="6"/>
        <v>19.100000000000001</v>
      </c>
      <c r="D28" s="10">
        <f>D29+D30</f>
        <v>19.100000000000001</v>
      </c>
      <c r="E28" s="10">
        <f>E29+E30</f>
        <v>0</v>
      </c>
      <c r="F28" s="10">
        <f>F29+F30</f>
        <v>0</v>
      </c>
      <c r="G28" s="10">
        <f>G29+G30</f>
        <v>0</v>
      </c>
      <c r="H28" s="10">
        <f t="shared" si="7"/>
        <v>19.132000000000001</v>
      </c>
      <c r="I28" s="10">
        <f>I29+I30</f>
        <v>19.132000000000001</v>
      </c>
      <c r="J28" s="10">
        <f>J29+J30</f>
        <v>0</v>
      </c>
      <c r="K28" s="10">
        <f>K29+K30</f>
        <v>0</v>
      </c>
      <c r="L28" s="10">
        <f>L29+L30</f>
        <v>0</v>
      </c>
      <c r="M28" s="34">
        <f t="shared" si="8"/>
        <v>100.16753926701571</v>
      </c>
      <c r="N28" s="34">
        <f t="shared" si="8"/>
        <v>100.16753926701571</v>
      </c>
      <c r="O28" s="34" t="str">
        <f t="shared" si="8"/>
        <v>-</v>
      </c>
      <c r="P28" s="34" t="str">
        <f t="shared" si="8"/>
        <v>-</v>
      </c>
      <c r="Q28" s="39"/>
    </row>
    <row r="29" spans="1:17" s="47" customFormat="1" ht="40.5" hidden="1" outlineLevel="3">
      <c r="A29" s="58"/>
      <c r="B29" s="44" t="s">
        <v>148</v>
      </c>
      <c r="C29" s="3">
        <f t="shared" si="6"/>
        <v>0</v>
      </c>
      <c r="D29" s="3"/>
      <c r="E29" s="3"/>
      <c r="F29" s="3"/>
      <c r="G29" s="3"/>
      <c r="H29" s="3">
        <f t="shared" si="7"/>
        <v>0</v>
      </c>
      <c r="I29" s="3"/>
      <c r="J29" s="3"/>
      <c r="K29" s="3"/>
      <c r="L29" s="172">
        <f>L30+L31</f>
        <v>0</v>
      </c>
      <c r="M29" s="171" t="str">
        <f t="shared" si="8"/>
        <v>-</v>
      </c>
      <c r="N29" s="171" t="str">
        <f t="shared" si="8"/>
        <v>-</v>
      </c>
      <c r="O29" s="171" t="str">
        <f t="shared" si="8"/>
        <v>-</v>
      </c>
      <c r="P29" s="171" t="str">
        <f t="shared" si="8"/>
        <v>-</v>
      </c>
      <c r="Q29" s="46" t="s">
        <v>387</v>
      </c>
    </row>
    <row r="30" spans="1:17" s="47" customFormat="1" hidden="1" outlineLevel="3">
      <c r="A30" s="58"/>
      <c r="B30" s="44" t="s">
        <v>370</v>
      </c>
      <c r="C30" s="3">
        <f t="shared" si="6"/>
        <v>19.100000000000001</v>
      </c>
      <c r="D30" s="3">
        <v>19.100000000000001</v>
      </c>
      <c r="E30" s="3"/>
      <c r="F30" s="3"/>
      <c r="G30" s="3"/>
      <c r="H30" s="3">
        <f t="shared" si="7"/>
        <v>19.132000000000001</v>
      </c>
      <c r="I30" s="3">
        <v>19.132000000000001</v>
      </c>
      <c r="J30" s="3"/>
      <c r="K30" s="3"/>
      <c r="L30" s="172">
        <f>L31+L32</f>
        <v>0</v>
      </c>
      <c r="M30" s="171">
        <f t="shared" si="8"/>
        <v>100.16753926701571</v>
      </c>
      <c r="N30" s="171">
        <f t="shared" si="8"/>
        <v>100.16753926701571</v>
      </c>
      <c r="O30" s="171" t="str">
        <f t="shared" si="8"/>
        <v>-</v>
      </c>
      <c r="P30" s="171" t="str">
        <f t="shared" si="8"/>
        <v>-</v>
      </c>
      <c r="Q30" s="46" t="s">
        <v>386</v>
      </c>
    </row>
    <row r="31" spans="1:17" s="75" customFormat="1" ht="32.25" customHeight="1" collapsed="1">
      <c r="A31" s="97"/>
      <c r="B31" s="201" t="s">
        <v>308</v>
      </c>
      <c r="C31" s="55">
        <f t="shared" ref="C31:L31" si="9">C32+C35+C41</f>
        <v>4338.2000000000007</v>
      </c>
      <c r="D31" s="55">
        <f t="shared" si="9"/>
        <v>4338.2000000000007</v>
      </c>
      <c r="E31" s="55">
        <f t="shared" si="9"/>
        <v>0</v>
      </c>
      <c r="F31" s="55">
        <f t="shared" si="9"/>
        <v>0</v>
      </c>
      <c r="G31" s="55">
        <f t="shared" si="9"/>
        <v>0</v>
      </c>
      <c r="H31" s="55">
        <f t="shared" si="9"/>
        <v>2858.0129999999999</v>
      </c>
      <c r="I31" s="55">
        <f t="shared" si="9"/>
        <v>2858.0129999999999</v>
      </c>
      <c r="J31" s="55">
        <f t="shared" si="9"/>
        <v>0</v>
      </c>
      <c r="K31" s="55">
        <f t="shared" si="9"/>
        <v>0</v>
      </c>
      <c r="L31" s="55">
        <f t="shared" si="9"/>
        <v>0</v>
      </c>
      <c r="M31" s="56">
        <f t="shared" si="8"/>
        <v>65.880157669079324</v>
      </c>
      <c r="N31" s="56">
        <f t="shared" si="8"/>
        <v>65.880157669079324</v>
      </c>
      <c r="O31" s="56" t="str">
        <f t="shared" si="8"/>
        <v>-</v>
      </c>
      <c r="P31" s="56" t="str">
        <f t="shared" si="8"/>
        <v>-</v>
      </c>
      <c r="Q31" s="74"/>
    </row>
    <row r="32" spans="1:17" s="42" customFormat="1" ht="87" hidden="1" customHeight="1" outlineLevel="1" collapsed="1">
      <c r="A32" s="59">
        <v>4</v>
      </c>
      <c r="B32" s="30" t="s">
        <v>309</v>
      </c>
      <c r="C32" s="7">
        <f>SUM(D32:G32)</f>
        <v>90</v>
      </c>
      <c r="D32" s="7">
        <f>SUM(D33:D34)</f>
        <v>90</v>
      </c>
      <c r="E32" s="7">
        <f>SUM(E33:E34)</f>
        <v>0</v>
      </c>
      <c r="F32" s="7">
        <f>SUM(F33:F34)</f>
        <v>0</v>
      </c>
      <c r="G32" s="7">
        <f>SUM(G33:G34)</f>
        <v>0</v>
      </c>
      <c r="H32" s="7">
        <f t="shared" si="7"/>
        <v>40</v>
      </c>
      <c r="I32" s="7">
        <f>SUM(I33:I34)</f>
        <v>40</v>
      </c>
      <c r="J32" s="7">
        <f>SUM(J33:J34)</f>
        <v>0</v>
      </c>
      <c r="K32" s="7">
        <f>SUM(K33:K34)</f>
        <v>0</v>
      </c>
      <c r="L32" s="7">
        <f>SUM(L33:L34)</f>
        <v>0</v>
      </c>
      <c r="M32" s="31">
        <f t="shared" si="8"/>
        <v>44.444444444444443</v>
      </c>
      <c r="N32" s="31">
        <f t="shared" si="8"/>
        <v>44.444444444444443</v>
      </c>
      <c r="O32" s="31" t="str">
        <f t="shared" si="8"/>
        <v>-</v>
      </c>
      <c r="P32" s="31" t="str">
        <f t="shared" si="8"/>
        <v>-</v>
      </c>
      <c r="Q32" s="41" t="s">
        <v>627</v>
      </c>
    </row>
    <row r="33" spans="1:33" s="40" customFormat="1" ht="114.75" hidden="1" outlineLevel="3">
      <c r="A33" s="52"/>
      <c r="B33" s="36" t="s">
        <v>310</v>
      </c>
      <c r="C33" s="10">
        <f t="shared" si="6"/>
        <v>40</v>
      </c>
      <c r="D33" s="10">
        <v>40</v>
      </c>
      <c r="E33" s="10"/>
      <c r="F33" s="10"/>
      <c r="G33" s="10"/>
      <c r="H33" s="10">
        <f t="shared" si="7"/>
        <v>40</v>
      </c>
      <c r="I33" s="10">
        <v>40</v>
      </c>
      <c r="J33" s="10"/>
      <c r="K33" s="34"/>
      <c r="L33" s="34"/>
      <c r="M33" s="34">
        <f t="shared" si="8"/>
        <v>100</v>
      </c>
      <c r="N33" s="34">
        <f t="shared" si="8"/>
        <v>100</v>
      </c>
      <c r="O33" s="34" t="str">
        <f t="shared" si="8"/>
        <v>-</v>
      </c>
      <c r="P33" s="34" t="str">
        <f t="shared" si="8"/>
        <v>-</v>
      </c>
      <c r="Q33" s="39"/>
    </row>
    <row r="34" spans="1:33" s="40" customFormat="1" ht="89.25" hidden="1" outlineLevel="3">
      <c r="A34" s="33"/>
      <c r="B34" s="11" t="s">
        <v>311</v>
      </c>
      <c r="C34" s="10">
        <f t="shared" si="6"/>
        <v>50</v>
      </c>
      <c r="D34" s="10">
        <v>50</v>
      </c>
      <c r="E34" s="10"/>
      <c r="F34" s="10"/>
      <c r="G34" s="10"/>
      <c r="H34" s="10">
        <f t="shared" si="7"/>
        <v>0</v>
      </c>
      <c r="I34" s="10">
        <v>0</v>
      </c>
      <c r="J34" s="10"/>
      <c r="K34" s="34"/>
      <c r="L34" s="34"/>
      <c r="M34" s="34">
        <f t="shared" si="8"/>
        <v>0</v>
      </c>
      <c r="N34" s="34">
        <f t="shared" si="8"/>
        <v>0</v>
      </c>
      <c r="O34" s="34" t="str">
        <f t="shared" si="8"/>
        <v>-</v>
      </c>
      <c r="P34" s="34" t="str">
        <f t="shared" si="8"/>
        <v>-</v>
      </c>
      <c r="Q34" s="39"/>
    </row>
    <row r="35" spans="1:33" s="42" customFormat="1" ht="73.5" hidden="1" customHeight="1" outlineLevel="1" collapsed="1">
      <c r="A35" s="29">
        <v>5</v>
      </c>
      <c r="B35" s="30" t="s">
        <v>312</v>
      </c>
      <c r="C35" s="7">
        <f t="shared" ref="C35:C44" si="10">SUM(D35:G35)</f>
        <v>4176.1000000000004</v>
      </c>
      <c r="D35" s="31">
        <f>D36+D37</f>
        <v>4176.1000000000004</v>
      </c>
      <c r="E35" s="31">
        <f>E36+E37</f>
        <v>0</v>
      </c>
      <c r="F35" s="31">
        <f>F36+F37</f>
        <v>0</v>
      </c>
      <c r="G35" s="31">
        <f>G36+G37</f>
        <v>0</v>
      </c>
      <c r="H35" s="7">
        <f t="shared" ref="H35:H44" si="11">SUM(I35:L35)</f>
        <v>2818.0129999999999</v>
      </c>
      <c r="I35" s="31">
        <f>I36+I37</f>
        <v>2818.0129999999999</v>
      </c>
      <c r="J35" s="31">
        <f>J36+J37</f>
        <v>0</v>
      </c>
      <c r="K35" s="31">
        <f>K36+K37</f>
        <v>0</v>
      </c>
      <c r="L35" s="31">
        <f>L36+L37</f>
        <v>0</v>
      </c>
      <c r="M35" s="31">
        <f t="shared" si="8"/>
        <v>67.479538325231673</v>
      </c>
      <c r="N35" s="31">
        <f t="shared" si="8"/>
        <v>67.479538325231673</v>
      </c>
      <c r="O35" s="31" t="str">
        <f t="shared" si="8"/>
        <v>-</v>
      </c>
      <c r="P35" s="31" t="str">
        <f t="shared" si="8"/>
        <v>-</v>
      </c>
      <c r="Q35" s="41"/>
    </row>
    <row r="36" spans="1:33" s="40" customFormat="1" ht="89.25" hidden="1" customHeight="1" outlineLevel="2">
      <c r="A36" s="95"/>
      <c r="B36" s="11" t="s">
        <v>313</v>
      </c>
      <c r="C36" s="10">
        <f t="shared" si="10"/>
        <v>25</v>
      </c>
      <c r="D36" s="10">
        <v>25</v>
      </c>
      <c r="E36" s="10"/>
      <c r="F36" s="10"/>
      <c r="G36" s="10"/>
      <c r="H36" s="10">
        <f t="shared" si="11"/>
        <v>25</v>
      </c>
      <c r="I36" s="10">
        <v>25</v>
      </c>
      <c r="J36" s="10"/>
      <c r="K36" s="10"/>
      <c r="L36" s="10"/>
      <c r="M36" s="34">
        <f t="shared" si="8"/>
        <v>100</v>
      </c>
      <c r="N36" s="34">
        <f t="shared" si="8"/>
        <v>100</v>
      </c>
      <c r="O36" s="34" t="str">
        <f t="shared" si="8"/>
        <v>-</v>
      </c>
      <c r="P36" s="34" t="str">
        <f t="shared" si="8"/>
        <v>-</v>
      </c>
      <c r="Q36" s="39"/>
    </row>
    <row r="37" spans="1:33" s="40" customFormat="1" ht="63.75" hidden="1" outlineLevel="2">
      <c r="A37" s="95"/>
      <c r="B37" s="11" t="s">
        <v>314</v>
      </c>
      <c r="C37" s="10">
        <f t="shared" si="10"/>
        <v>4151.1000000000004</v>
      </c>
      <c r="D37" s="10">
        <f>SUM(D38:D40)</f>
        <v>4151.1000000000004</v>
      </c>
      <c r="E37" s="10"/>
      <c r="F37" s="10"/>
      <c r="G37" s="10"/>
      <c r="H37" s="10">
        <f t="shared" si="11"/>
        <v>2793.0129999999999</v>
      </c>
      <c r="I37" s="10">
        <f>SUM(I38:I40)</f>
        <v>2793.0129999999999</v>
      </c>
      <c r="J37" s="10"/>
      <c r="K37" s="10"/>
      <c r="L37" s="10"/>
      <c r="M37" s="34">
        <f t="shared" si="8"/>
        <v>67.283683842836822</v>
      </c>
      <c r="N37" s="34">
        <f t="shared" si="8"/>
        <v>67.283683842836822</v>
      </c>
      <c r="O37" s="34" t="str">
        <f t="shared" si="8"/>
        <v>-</v>
      </c>
      <c r="P37" s="34" t="str">
        <f t="shared" si="8"/>
        <v>-</v>
      </c>
      <c r="Q37" s="202" t="s">
        <v>626</v>
      </c>
    </row>
    <row r="38" spans="1:33" s="47" customFormat="1" ht="15.75" hidden="1" outlineLevel="3">
      <c r="A38" s="96"/>
      <c r="B38" s="12" t="s">
        <v>373</v>
      </c>
      <c r="C38" s="3">
        <f t="shared" si="10"/>
        <v>481.392</v>
      </c>
      <c r="D38" s="3">
        <v>481.392</v>
      </c>
      <c r="E38" s="3"/>
      <c r="F38" s="3"/>
      <c r="G38" s="3"/>
      <c r="H38" s="3">
        <f t="shared" si="11"/>
        <v>387.04</v>
      </c>
      <c r="I38" s="3">
        <v>387.04</v>
      </c>
      <c r="J38" s="3"/>
      <c r="K38" s="3"/>
      <c r="L38" s="3"/>
      <c r="M38" s="45"/>
      <c r="N38" s="45"/>
      <c r="O38" s="45"/>
      <c r="P38" s="45"/>
      <c r="Q38" s="46"/>
    </row>
    <row r="39" spans="1:33" s="47" customFormat="1" ht="15.75" hidden="1" outlineLevel="3">
      <c r="A39" s="96"/>
      <c r="B39" s="12" t="s">
        <v>374</v>
      </c>
      <c r="C39" s="3">
        <f t="shared" si="10"/>
        <v>170</v>
      </c>
      <c r="D39" s="3">
        <v>170</v>
      </c>
      <c r="E39" s="3"/>
      <c r="F39" s="3"/>
      <c r="G39" s="3"/>
      <c r="H39" s="3">
        <f t="shared" si="11"/>
        <v>170</v>
      </c>
      <c r="I39" s="3">
        <v>170</v>
      </c>
      <c r="J39" s="3"/>
      <c r="K39" s="3"/>
      <c r="L39" s="3"/>
      <c r="M39" s="45"/>
      <c r="N39" s="45"/>
      <c r="O39" s="45"/>
      <c r="P39" s="45"/>
      <c r="Q39" s="46"/>
    </row>
    <row r="40" spans="1:33" s="47" customFormat="1" ht="45" hidden="1" outlineLevel="3">
      <c r="A40" s="96"/>
      <c r="B40" s="12" t="s">
        <v>362</v>
      </c>
      <c r="C40" s="3">
        <f t="shared" si="10"/>
        <v>3499.7080000000001</v>
      </c>
      <c r="D40" s="3">
        <v>3499.7080000000001</v>
      </c>
      <c r="E40" s="3"/>
      <c r="F40" s="3"/>
      <c r="G40" s="3"/>
      <c r="H40" s="3">
        <f t="shared" si="11"/>
        <v>2235.973</v>
      </c>
      <c r="I40" s="3">
        <v>2235.973</v>
      </c>
      <c r="J40" s="3"/>
      <c r="K40" s="3"/>
      <c r="L40" s="3"/>
      <c r="M40" s="45"/>
      <c r="N40" s="45"/>
      <c r="O40" s="45"/>
      <c r="P40" s="45"/>
      <c r="Q40" s="203" t="s">
        <v>626</v>
      </c>
    </row>
    <row r="41" spans="1:33" s="42" customFormat="1" ht="47.25" hidden="1" customHeight="1" outlineLevel="1" collapsed="1">
      <c r="A41" s="29">
        <v>6</v>
      </c>
      <c r="B41" s="30" t="s">
        <v>315</v>
      </c>
      <c r="C41" s="7">
        <f t="shared" si="10"/>
        <v>72.099999999999994</v>
      </c>
      <c r="D41" s="31">
        <f>D42</f>
        <v>72.099999999999994</v>
      </c>
      <c r="E41" s="31">
        <f>E42</f>
        <v>0</v>
      </c>
      <c r="F41" s="31">
        <f>F42</f>
        <v>0</v>
      </c>
      <c r="G41" s="31">
        <f>G42</f>
        <v>0</v>
      </c>
      <c r="H41" s="7">
        <f t="shared" si="11"/>
        <v>0</v>
      </c>
      <c r="I41" s="31">
        <f>I42</f>
        <v>0</v>
      </c>
      <c r="J41" s="31">
        <f>J42</f>
        <v>0</v>
      </c>
      <c r="K41" s="31">
        <f>K42</f>
        <v>0</v>
      </c>
      <c r="L41" s="31">
        <f>L42</f>
        <v>0</v>
      </c>
      <c r="M41" s="31">
        <f t="shared" si="8"/>
        <v>0</v>
      </c>
      <c r="N41" s="31">
        <f t="shared" si="8"/>
        <v>0</v>
      </c>
      <c r="O41" s="31" t="str">
        <f t="shared" si="8"/>
        <v>-</v>
      </c>
      <c r="P41" s="31" t="str">
        <f t="shared" si="8"/>
        <v>-</v>
      </c>
      <c r="Q41" s="41"/>
    </row>
    <row r="42" spans="1:33" s="40" customFormat="1" ht="51" hidden="1" outlineLevel="2" collapsed="1">
      <c r="A42" s="76"/>
      <c r="B42" s="76" t="s">
        <v>316</v>
      </c>
      <c r="C42" s="78">
        <f t="shared" si="10"/>
        <v>72.099999999999994</v>
      </c>
      <c r="D42" s="78">
        <f>SUM(D43:D44)</f>
        <v>72.099999999999994</v>
      </c>
      <c r="E42" s="78">
        <f>SUM(E43:E44)</f>
        <v>0</v>
      </c>
      <c r="F42" s="78">
        <f>SUM(F43:F44)</f>
        <v>0</v>
      </c>
      <c r="G42" s="78">
        <f>SUM(G43:G44)</f>
        <v>0</v>
      </c>
      <c r="H42" s="78">
        <f t="shared" si="11"/>
        <v>0</v>
      </c>
      <c r="I42" s="78">
        <f>SUM(I43:I44)</f>
        <v>0</v>
      </c>
      <c r="J42" s="78">
        <f>SUM(J43:J44)</f>
        <v>0</v>
      </c>
      <c r="K42" s="78">
        <f>SUM(K43:K44)</f>
        <v>0</v>
      </c>
      <c r="L42" s="78">
        <f>SUM(L43:L44)</f>
        <v>0</v>
      </c>
      <c r="M42" s="78">
        <f t="shared" si="8"/>
        <v>0</v>
      </c>
      <c r="N42" s="78">
        <f t="shared" si="8"/>
        <v>0</v>
      </c>
      <c r="O42" s="78" t="str">
        <f t="shared" si="8"/>
        <v>-</v>
      </c>
      <c r="P42" s="78" t="str">
        <f t="shared" si="8"/>
        <v>-</v>
      </c>
      <c r="Q42" s="92"/>
      <c r="R42" s="93"/>
      <c r="S42" s="93"/>
      <c r="T42" s="93"/>
      <c r="U42" s="93"/>
      <c r="V42" s="93"/>
      <c r="W42" s="93"/>
      <c r="X42" s="93"/>
      <c r="Y42" s="93"/>
      <c r="Z42" s="93"/>
      <c r="AA42" s="93"/>
      <c r="AB42" s="93"/>
      <c r="AC42" s="93"/>
      <c r="AD42" s="93"/>
      <c r="AE42" s="93"/>
      <c r="AF42" s="93"/>
      <c r="AG42" s="93"/>
    </row>
    <row r="43" spans="1:33" s="18" customFormat="1" ht="38.25" hidden="1" outlineLevel="3">
      <c r="A43" s="48"/>
      <c r="B43" s="24" t="s">
        <v>317</v>
      </c>
      <c r="C43" s="94">
        <f t="shared" si="10"/>
        <v>54</v>
      </c>
      <c r="D43" s="94">
        <v>54</v>
      </c>
      <c r="E43" s="16"/>
      <c r="F43" s="16"/>
      <c r="G43" s="26"/>
      <c r="H43" s="16">
        <f t="shared" si="11"/>
        <v>0</v>
      </c>
      <c r="I43" s="15">
        <v>0</v>
      </c>
      <c r="J43" s="15"/>
      <c r="K43" s="15"/>
      <c r="L43" s="15"/>
      <c r="M43" s="15">
        <f t="shared" si="8"/>
        <v>0</v>
      </c>
      <c r="N43" s="15">
        <f t="shared" si="8"/>
        <v>0</v>
      </c>
      <c r="O43" s="15" t="str">
        <f t="shared" si="8"/>
        <v>-</v>
      </c>
      <c r="P43" s="15" t="str">
        <f t="shared" si="8"/>
        <v>-</v>
      </c>
      <c r="Q43" s="17" t="s">
        <v>372</v>
      </c>
    </row>
    <row r="44" spans="1:33" s="18" customFormat="1" ht="45" hidden="1" outlineLevel="3">
      <c r="A44" s="48"/>
      <c r="B44" s="24" t="s">
        <v>146</v>
      </c>
      <c r="C44" s="94">
        <f t="shared" si="10"/>
        <v>18.100000000000001</v>
      </c>
      <c r="D44" s="94">
        <v>18.100000000000001</v>
      </c>
      <c r="E44" s="16"/>
      <c r="F44" s="16"/>
      <c r="G44" s="26"/>
      <c r="H44" s="16">
        <f t="shared" si="11"/>
        <v>0</v>
      </c>
      <c r="I44" s="15">
        <v>0</v>
      </c>
      <c r="J44" s="15"/>
      <c r="K44" s="15"/>
      <c r="L44" s="15"/>
      <c r="M44" s="15">
        <f t="shared" si="8"/>
        <v>0</v>
      </c>
      <c r="N44" s="15">
        <f t="shared" si="8"/>
        <v>0</v>
      </c>
      <c r="O44" s="15" t="str">
        <f t="shared" si="8"/>
        <v>-</v>
      </c>
      <c r="P44" s="15" t="str">
        <f t="shared" si="8"/>
        <v>-</v>
      </c>
      <c r="Q44" s="17" t="s">
        <v>499</v>
      </c>
    </row>
    <row r="45" spans="1:33" s="18" customFormat="1" ht="27.75" customHeight="1" collapsed="1">
      <c r="A45" s="48"/>
      <c r="B45" s="204" t="s">
        <v>318</v>
      </c>
      <c r="C45" s="55">
        <f t="shared" ref="C45:L45" si="12">C46+C49+C52</f>
        <v>4519.6000000000004</v>
      </c>
      <c r="D45" s="55">
        <f t="shared" si="12"/>
        <v>4519.6000000000004</v>
      </c>
      <c r="E45" s="55">
        <f t="shared" si="12"/>
        <v>0</v>
      </c>
      <c r="F45" s="55">
        <f t="shared" si="12"/>
        <v>0</v>
      </c>
      <c r="G45" s="55">
        <f t="shared" si="12"/>
        <v>0</v>
      </c>
      <c r="H45" s="55">
        <f t="shared" si="12"/>
        <v>827.43000000000006</v>
      </c>
      <c r="I45" s="55">
        <f t="shared" si="12"/>
        <v>827.43000000000006</v>
      </c>
      <c r="J45" s="55">
        <f t="shared" si="12"/>
        <v>0</v>
      </c>
      <c r="K45" s="55">
        <f t="shared" si="12"/>
        <v>0</v>
      </c>
      <c r="L45" s="55">
        <f t="shared" si="12"/>
        <v>0</v>
      </c>
      <c r="M45" s="56">
        <f t="shared" si="8"/>
        <v>18.307593592353307</v>
      </c>
      <c r="N45" s="56">
        <f t="shared" si="8"/>
        <v>18.307593592353307</v>
      </c>
      <c r="O45" s="56" t="str">
        <f t="shared" si="8"/>
        <v>-</v>
      </c>
      <c r="P45" s="56" t="str">
        <f t="shared" si="8"/>
        <v>-</v>
      </c>
      <c r="Q45" s="17"/>
    </row>
    <row r="46" spans="1:33" s="42" customFormat="1" ht="87" hidden="1" customHeight="1" outlineLevel="1" collapsed="1">
      <c r="A46" s="29">
        <v>7</v>
      </c>
      <c r="B46" s="30" t="s">
        <v>319</v>
      </c>
      <c r="C46" s="7">
        <f t="shared" ref="C46:C55" si="13">SUM(D46:G46)</f>
        <v>91</v>
      </c>
      <c r="D46" s="31">
        <f>SUM(D47:D48)</f>
        <v>91</v>
      </c>
      <c r="E46" s="31">
        <f>SUM(E47:E48)</f>
        <v>0</v>
      </c>
      <c r="F46" s="31">
        <f>SUM(F47:F48)</f>
        <v>0</v>
      </c>
      <c r="G46" s="31">
        <f>SUM(G47:G48)</f>
        <v>0</v>
      </c>
      <c r="H46" s="7">
        <f t="shared" ref="H46:H55" si="14">SUM(I46:L46)</f>
        <v>12</v>
      </c>
      <c r="I46" s="31">
        <f>SUM(I47:I48)</f>
        <v>12</v>
      </c>
      <c r="J46" s="31">
        <f>SUM(J47:J48)</f>
        <v>0</v>
      </c>
      <c r="K46" s="31">
        <f>SUM(K47:K48)</f>
        <v>0</v>
      </c>
      <c r="L46" s="31">
        <f>SUM(L47:L48)</f>
        <v>0</v>
      </c>
      <c r="M46" s="31">
        <f t="shared" si="8"/>
        <v>13.186813186813188</v>
      </c>
      <c r="N46" s="31">
        <f t="shared" si="8"/>
        <v>13.186813186813188</v>
      </c>
      <c r="O46" s="31" t="str">
        <f t="shared" si="8"/>
        <v>-</v>
      </c>
      <c r="P46" s="31" t="str">
        <f t="shared" si="8"/>
        <v>-</v>
      </c>
      <c r="Q46" s="41" t="s">
        <v>644</v>
      </c>
    </row>
    <row r="47" spans="1:33" s="40" customFormat="1" ht="114.75" hidden="1" outlineLevel="3">
      <c r="A47" s="52"/>
      <c r="B47" s="36" t="s">
        <v>320</v>
      </c>
      <c r="C47" s="10">
        <f t="shared" si="13"/>
        <v>40</v>
      </c>
      <c r="D47" s="10">
        <v>40</v>
      </c>
      <c r="E47" s="10"/>
      <c r="F47" s="10"/>
      <c r="G47" s="10"/>
      <c r="H47" s="10">
        <f t="shared" si="14"/>
        <v>0</v>
      </c>
      <c r="I47" s="10">
        <v>0</v>
      </c>
      <c r="J47" s="10"/>
      <c r="K47" s="34"/>
      <c r="L47" s="34"/>
      <c r="M47" s="34">
        <f t="shared" si="8"/>
        <v>0</v>
      </c>
      <c r="N47" s="34">
        <f t="shared" si="8"/>
        <v>0</v>
      </c>
      <c r="O47" s="34" t="str">
        <f t="shared" si="8"/>
        <v>-</v>
      </c>
      <c r="P47" s="34" t="str">
        <f t="shared" si="8"/>
        <v>-</v>
      </c>
      <c r="Q47" s="39" t="s">
        <v>613</v>
      </c>
    </row>
    <row r="48" spans="1:33" s="40" customFormat="1" ht="120" hidden="1" outlineLevel="3">
      <c r="A48" s="52"/>
      <c r="B48" s="36" t="s">
        <v>321</v>
      </c>
      <c r="C48" s="10">
        <f t="shared" si="13"/>
        <v>51</v>
      </c>
      <c r="D48" s="10">
        <v>51</v>
      </c>
      <c r="E48" s="10"/>
      <c r="F48" s="10"/>
      <c r="G48" s="10"/>
      <c r="H48" s="10">
        <f t="shared" si="14"/>
        <v>12</v>
      </c>
      <c r="I48" s="10">
        <v>12</v>
      </c>
      <c r="J48" s="10"/>
      <c r="K48" s="34"/>
      <c r="L48" s="34"/>
      <c r="M48" s="34">
        <f t="shared" si="8"/>
        <v>23.52941176470588</v>
      </c>
      <c r="N48" s="34">
        <f t="shared" si="8"/>
        <v>23.52941176470588</v>
      </c>
      <c r="O48" s="34" t="str">
        <f t="shared" si="8"/>
        <v>-</v>
      </c>
      <c r="P48" s="34" t="str">
        <f t="shared" si="8"/>
        <v>-</v>
      </c>
      <c r="Q48" s="39" t="s">
        <v>612</v>
      </c>
    </row>
    <row r="49" spans="1:17" s="42" customFormat="1" ht="67.5" hidden="1" outlineLevel="1" collapsed="1">
      <c r="A49" s="29">
        <v>8</v>
      </c>
      <c r="B49" s="30" t="s">
        <v>322</v>
      </c>
      <c r="C49" s="31">
        <f t="shared" si="13"/>
        <v>4353.6000000000004</v>
      </c>
      <c r="D49" s="31">
        <f>D50+D51</f>
        <v>4353.6000000000004</v>
      </c>
      <c r="E49" s="31">
        <f>E50+E51</f>
        <v>0</v>
      </c>
      <c r="F49" s="31">
        <f>F50+F51</f>
        <v>0</v>
      </c>
      <c r="G49" s="31">
        <f>G50+G51</f>
        <v>0</v>
      </c>
      <c r="H49" s="31">
        <f t="shared" si="14"/>
        <v>785.65700000000004</v>
      </c>
      <c r="I49" s="31">
        <f>I50+I51</f>
        <v>785.65700000000004</v>
      </c>
      <c r="J49" s="31">
        <f>J50+J51</f>
        <v>0</v>
      </c>
      <c r="K49" s="31">
        <f>K50+K51</f>
        <v>0</v>
      </c>
      <c r="L49" s="31">
        <f>L50+L51</f>
        <v>0</v>
      </c>
      <c r="M49" s="31">
        <f t="shared" si="8"/>
        <v>18.04614571848585</v>
      </c>
      <c r="N49" s="31">
        <f t="shared" si="8"/>
        <v>18.04614571848585</v>
      </c>
      <c r="O49" s="31" t="str">
        <f t="shared" si="8"/>
        <v>-</v>
      </c>
      <c r="P49" s="31" t="str">
        <f t="shared" si="8"/>
        <v>-</v>
      </c>
      <c r="Q49" s="41"/>
    </row>
    <row r="50" spans="1:17" s="40" customFormat="1" ht="101.25" hidden="1" customHeight="1" outlineLevel="3">
      <c r="A50" s="53"/>
      <c r="B50" s="54" t="s">
        <v>323</v>
      </c>
      <c r="C50" s="34">
        <f t="shared" si="13"/>
        <v>50</v>
      </c>
      <c r="D50" s="10">
        <v>50</v>
      </c>
      <c r="E50" s="10"/>
      <c r="F50" s="34"/>
      <c r="G50" s="34"/>
      <c r="H50" s="34">
        <f t="shared" si="14"/>
        <v>0</v>
      </c>
      <c r="I50" s="34">
        <v>0</v>
      </c>
      <c r="J50" s="10"/>
      <c r="K50" s="34"/>
      <c r="L50" s="34"/>
      <c r="M50" s="34">
        <f t="shared" si="8"/>
        <v>0</v>
      </c>
      <c r="N50" s="34">
        <f t="shared" si="8"/>
        <v>0</v>
      </c>
      <c r="O50" s="34" t="str">
        <f t="shared" si="8"/>
        <v>-</v>
      </c>
      <c r="P50" s="34" t="str">
        <f t="shared" si="8"/>
        <v>-</v>
      </c>
      <c r="Q50" s="39" t="s">
        <v>503</v>
      </c>
    </row>
    <row r="51" spans="1:17" s="40" customFormat="1" ht="315" hidden="1" outlineLevel="3">
      <c r="A51" s="54"/>
      <c r="B51" s="54" t="s">
        <v>324</v>
      </c>
      <c r="C51" s="34">
        <f t="shared" si="13"/>
        <v>4303.6000000000004</v>
      </c>
      <c r="D51" s="10">
        <v>4303.6000000000004</v>
      </c>
      <c r="E51" s="10"/>
      <c r="F51" s="34"/>
      <c r="G51" s="34"/>
      <c r="H51" s="34">
        <f t="shared" si="14"/>
        <v>785.65700000000004</v>
      </c>
      <c r="I51" s="34">
        <f>785.657</f>
        <v>785.65700000000004</v>
      </c>
      <c r="J51" s="34">
        <v>0</v>
      </c>
      <c r="K51" s="34"/>
      <c r="L51" s="34"/>
      <c r="M51" s="34">
        <f t="shared" si="8"/>
        <v>18.255809090064133</v>
      </c>
      <c r="N51" s="34">
        <f t="shared" si="8"/>
        <v>18.255809090064133</v>
      </c>
      <c r="O51" s="34" t="str">
        <f t="shared" si="8"/>
        <v>-</v>
      </c>
      <c r="P51" s="34" t="str">
        <f t="shared" si="8"/>
        <v>-</v>
      </c>
      <c r="Q51" s="39" t="s">
        <v>616</v>
      </c>
    </row>
    <row r="52" spans="1:17" s="42" customFormat="1" ht="42" hidden="1" customHeight="1" outlineLevel="1" collapsed="1">
      <c r="A52" s="29">
        <v>9</v>
      </c>
      <c r="B52" s="30" t="s">
        <v>325</v>
      </c>
      <c r="C52" s="31">
        <f t="shared" si="13"/>
        <v>75</v>
      </c>
      <c r="D52" s="31">
        <f>D53</f>
        <v>75</v>
      </c>
      <c r="E52" s="31">
        <f>E53</f>
        <v>0</v>
      </c>
      <c r="F52" s="31">
        <f>F53</f>
        <v>0</v>
      </c>
      <c r="G52" s="31">
        <f>G53</f>
        <v>0</v>
      </c>
      <c r="H52" s="31">
        <f t="shared" si="14"/>
        <v>29.773</v>
      </c>
      <c r="I52" s="31">
        <f>I53</f>
        <v>29.773</v>
      </c>
      <c r="J52" s="31">
        <f>J53</f>
        <v>0</v>
      </c>
      <c r="K52" s="31">
        <f>K53</f>
        <v>0</v>
      </c>
      <c r="L52" s="31">
        <f>L53</f>
        <v>0</v>
      </c>
      <c r="M52" s="31">
        <f t="shared" si="8"/>
        <v>39.697333333333333</v>
      </c>
      <c r="N52" s="31">
        <f t="shared" si="8"/>
        <v>39.697333333333333</v>
      </c>
      <c r="O52" s="31" t="str">
        <f t="shared" si="8"/>
        <v>-</v>
      </c>
      <c r="P52" s="31" t="str">
        <f t="shared" si="8"/>
        <v>-</v>
      </c>
      <c r="Q52" s="41"/>
    </row>
    <row r="53" spans="1:17" s="40" customFormat="1" ht="54" hidden="1" outlineLevel="2">
      <c r="A53" s="50"/>
      <c r="B53" s="51" t="s">
        <v>326</v>
      </c>
      <c r="C53" s="34">
        <f t="shared" si="13"/>
        <v>75</v>
      </c>
      <c r="D53" s="34">
        <f>D54+D55</f>
        <v>75</v>
      </c>
      <c r="E53" s="34">
        <f>E54+E55</f>
        <v>0</v>
      </c>
      <c r="F53" s="34">
        <f>F54+F55</f>
        <v>0</v>
      </c>
      <c r="G53" s="34">
        <f>G54+G55</f>
        <v>0</v>
      </c>
      <c r="H53" s="34">
        <f t="shared" si="14"/>
        <v>29.773</v>
      </c>
      <c r="I53" s="34">
        <f>I54+I55</f>
        <v>29.773</v>
      </c>
      <c r="J53" s="34">
        <f>J54+J55</f>
        <v>0</v>
      </c>
      <c r="K53" s="34">
        <f>K54+K55</f>
        <v>0</v>
      </c>
      <c r="L53" s="34">
        <f>L54+L55</f>
        <v>0</v>
      </c>
      <c r="M53" s="34"/>
      <c r="N53" s="34"/>
      <c r="O53" s="34"/>
      <c r="P53" s="34"/>
      <c r="Q53" s="39"/>
    </row>
    <row r="54" spans="1:17" s="47" customFormat="1" ht="60" hidden="1" outlineLevel="3">
      <c r="A54" s="43"/>
      <c r="B54" s="44" t="s">
        <v>317</v>
      </c>
      <c r="C54" s="15">
        <f t="shared" si="13"/>
        <v>45.2</v>
      </c>
      <c r="D54" s="45">
        <v>45.2</v>
      </c>
      <c r="E54" s="45"/>
      <c r="F54" s="45"/>
      <c r="G54" s="45"/>
      <c r="H54" s="15">
        <f t="shared" si="14"/>
        <v>0</v>
      </c>
      <c r="I54" s="45">
        <v>0</v>
      </c>
      <c r="J54" s="45"/>
      <c r="K54" s="45"/>
      <c r="L54" s="45"/>
      <c r="M54" s="45"/>
      <c r="N54" s="45"/>
      <c r="O54" s="45"/>
      <c r="P54" s="45"/>
      <c r="Q54" s="46" t="s">
        <v>614</v>
      </c>
    </row>
    <row r="55" spans="1:17" s="18" customFormat="1" ht="30" hidden="1" outlineLevel="3">
      <c r="A55" s="48"/>
      <c r="B55" s="49" t="s">
        <v>146</v>
      </c>
      <c r="C55" s="15">
        <f t="shared" si="13"/>
        <v>29.8</v>
      </c>
      <c r="D55" s="16">
        <v>29.8</v>
      </c>
      <c r="E55" s="15"/>
      <c r="F55" s="15"/>
      <c r="G55" s="15"/>
      <c r="H55" s="15">
        <f t="shared" si="14"/>
        <v>29.773</v>
      </c>
      <c r="I55" s="16">
        <v>29.773</v>
      </c>
      <c r="J55" s="15"/>
      <c r="K55" s="15"/>
      <c r="L55" s="15"/>
      <c r="M55" s="15">
        <f t="shared" ref="M55:P72" si="15">IFERROR(H55/C55*100,"-")</f>
        <v>99.909395973154361</v>
      </c>
      <c r="N55" s="15">
        <f t="shared" si="15"/>
        <v>99.909395973154361</v>
      </c>
      <c r="O55" s="15" t="str">
        <f t="shared" si="15"/>
        <v>-</v>
      </c>
      <c r="P55" s="15" t="str">
        <f t="shared" si="15"/>
        <v>-</v>
      </c>
      <c r="Q55" s="17" t="s">
        <v>615</v>
      </c>
    </row>
    <row r="56" spans="1:17" s="18" customFormat="1" ht="27.75" customHeight="1" collapsed="1">
      <c r="A56" s="48"/>
      <c r="B56" s="204" t="s">
        <v>327</v>
      </c>
      <c r="C56" s="55">
        <f t="shared" ref="C56:L56" si="16">C57+C60+C68</f>
        <v>7311.5</v>
      </c>
      <c r="D56" s="55">
        <f>D57+D60+D68</f>
        <v>7311.5</v>
      </c>
      <c r="E56" s="55">
        <f t="shared" si="16"/>
        <v>0</v>
      </c>
      <c r="F56" s="55">
        <f t="shared" si="16"/>
        <v>0</v>
      </c>
      <c r="G56" s="55">
        <f t="shared" si="16"/>
        <v>0</v>
      </c>
      <c r="H56" s="55">
        <f t="shared" si="16"/>
        <v>3931.7559999999999</v>
      </c>
      <c r="I56" s="55">
        <f t="shared" si="16"/>
        <v>3931.7559999999999</v>
      </c>
      <c r="J56" s="55">
        <f t="shared" si="16"/>
        <v>0</v>
      </c>
      <c r="K56" s="55">
        <f t="shared" si="16"/>
        <v>0</v>
      </c>
      <c r="L56" s="55">
        <f t="shared" si="16"/>
        <v>0</v>
      </c>
      <c r="M56" s="56">
        <f t="shared" si="15"/>
        <v>53.774957259112355</v>
      </c>
      <c r="N56" s="56">
        <f t="shared" si="15"/>
        <v>53.774957259112355</v>
      </c>
      <c r="O56" s="56" t="str">
        <f t="shared" si="15"/>
        <v>-</v>
      </c>
      <c r="P56" s="56" t="str">
        <f t="shared" si="15"/>
        <v>-</v>
      </c>
      <c r="Q56" s="17"/>
    </row>
    <row r="57" spans="1:17" s="42" customFormat="1" ht="87" hidden="1" customHeight="1" outlineLevel="1" collapsed="1">
      <c r="A57" s="29">
        <v>10</v>
      </c>
      <c r="B57" s="30" t="s">
        <v>328</v>
      </c>
      <c r="C57" s="31">
        <f t="shared" ref="C57:C76" si="17">SUM(D57:G57)</f>
        <v>145</v>
      </c>
      <c r="D57" s="31">
        <f>SUM(D58:D59)</f>
        <v>145</v>
      </c>
      <c r="E57" s="31">
        <f>SUM(E58:E59)</f>
        <v>0</v>
      </c>
      <c r="F57" s="31">
        <f>SUM(F58:F59)</f>
        <v>0</v>
      </c>
      <c r="G57" s="31">
        <f>SUM(G58:G59)</f>
        <v>0</v>
      </c>
      <c r="H57" s="31">
        <f t="shared" ref="H57:H75" si="18">SUM(I57:L57)</f>
        <v>38.93</v>
      </c>
      <c r="I57" s="31">
        <f>SUM(I58:I59)</f>
        <v>38.93</v>
      </c>
      <c r="J57" s="31">
        <f>SUM(J58:J59)</f>
        <v>0</v>
      </c>
      <c r="K57" s="31">
        <f>SUM(K58:K59)</f>
        <v>0</v>
      </c>
      <c r="L57" s="31">
        <f>SUM(L58:L59)</f>
        <v>0</v>
      </c>
      <c r="M57" s="31">
        <f t="shared" si="15"/>
        <v>26.848275862068967</v>
      </c>
      <c r="N57" s="31">
        <f t="shared" si="15"/>
        <v>26.848275862068967</v>
      </c>
      <c r="O57" s="31" t="str">
        <f t="shared" si="15"/>
        <v>-</v>
      </c>
      <c r="P57" s="31" t="str">
        <f t="shared" si="15"/>
        <v>-</v>
      </c>
      <c r="Q57" s="41"/>
    </row>
    <row r="58" spans="1:17" s="40" customFormat="1" ht="156" hidden="1" customHeight="1" outlineLevel="3">
      <c r="A58" s="159"/>
      <c r="B58" s="54" t="s">
        <v>329</v>
      </c>
      <c r="C58" s="158">
        <f t="shared" si="17"/>
        <v>40</v>
      </c>
      <c r="D58" s="158">
        <v>40</v>
      </c>
      <c r="E58" s="158"/>
      <c r="F58" s="158"/>
      <c r="G58" s="158"/>
      <c r="H58" s="158">
        <f t="shared" si="18"/>
        <v>17.309999999999999</v>
      </c>
      <c r="I58" s="10">
        <v>17.309999999999999</v>
      </c>
      <c r="J58" s="10"/>
      <c r="K58" s="34"/>
      <c r="L58" s="34"/>
      <c r="M58" s="34">
        <f t="shared" si="15"/>
        <v>43.274999999999999</v>
      </c>
      <c r="N58" s="34">
        <f t="shared" si="15"/>
        <v>43.274999999999999</v>
      </c>
      <c r="O58" s="34" t="str">
        <f t="shared" si="15"/>
        <v>-</v>
      </c>
      <c r="P58" s="34" t="str">
        <f t="shared" si="15"/>
        <v>-</v>
      </c>
      <c r="Q58" s="39" t="s">
        <v>503</v>
      </c>
    </row>
    <row r="59" spans="1:17" s="40" customFormat="1" ht="111.75" hidden="1" customHeight="1" outlineLevel="3">
      <c r="A59" s="54"/>
      <c r="B59" s="54" t="s">
        <v>330</v>
      </c>
      <c r="C59" s="158">
        <f t="shared" si="17"/>
        <v>105</v>
      </c>
      <c r="D59" s="158">
        <v>105</v>
      </c>
      <c r="E59" s="158"/>
      <c r="F59" s="158"/>
      <c r="G59" s="158"/>
      <c r="H59" s="158">
        <f t="shared" si="18"/>
        <v>21.62</v>
      </c>
      <c r="I59" s="10">
        <v>21.62</v>
      </c>
      <c r="J59" s="10"/>
      <c r="K59" s="34"/>
      <c r="L59" s="34"/>
      <c r="M59" s="34">
        <f t="shared" si="15"/>
        <v>20.590476190476192</v>
      </c>
      <c r="N59" s="34">
        <f t="shared" si="15"/>
        <v>20.590476190476192</v>
      </c>
      <c r="O59" s="34" t="str">
        <f t="shared" si="15"/>
        <v>-</v>
      </c>
      <c r="P59" s="34" t="str">
        <f t="shared" si="15"/>
        <v>-</v>
      </c>
      <c r="Q59" s="39" t="s">
        <v>504</v>
      </c>
    </row>
    <row r="60" spans="1:17" s="42" customFormat="1" ht="74.25" hidden="1" customHeight="1" outlineLevel="1" collapsed="1">
      <c r="A60" s="29">
        <v>11</v>
      </c>
      <c r="B60" s="30" t="s">
        <v>331</v>
      </c>
      <c r="C60" s="31">
        <f t="shared" si="17"/>
        <v>7074.8</v>
      </c>
      <c r="D60" s="31">
        <f>D61+D62+D66</f>
        <v>7074.8</v>
      </c>
      <c r="E60" s="31">
        <f>E61+E62</f>
        <v>0</v>
      </c>
      <c r="F60" s="31">
        <f>F61+F62</f>
        <v>0</v>
      </c>
      <c r="G60" s="31">
        <f>G61+G62</f>
        <v>0</v>
      </c>
      <c r="H60" s="31">
        <f t="shared" si="18"/>
        <v>3892.826</v>
      </c>
      <c r="I60" s="31">
        <f>I61+I62+I66</f>
        <v>3892.826</v>
      </c>
      <c r="J60" s="31"/>
      <c r="K60" s="31"/>
      <c r="L60" s="31"/>
      <c r="M60" s="31">
        <f t="shared" si="15"/>
        <v>55.023831062362184</v>
      </c>
      <c r="N60" s="31">
        <f t="shared" si="15"/>
        <v>55.023831062362184</v>
      </c>
      <c r="O60" s="31" t="str">
        <f t="shared" si="15"/>
        <v>-</v>
      </c>
      <c r="P60" s="31" t="str">
        <f t="shared" si="15"/>
        <v>-</v>
      </c>
      <c r="Q60" s="41"/>
    </row>
    <row r="61" spans="1:17" s="40" customFormat="1" ht="89.25" hidden="1" outlineLevel="2">
      <c r="A61" s="60"/>
      <c r="B61" s="160" t="s">
        <v>332</v>
      </c>
      <c r="C61" s="34">
        <f t="shared" si="17"/>
        <v>150</v>
      </c>
      <c r="D61" s="34">
        <v>150</v>
      </c>
      <c r="E61" s="34"/>
      <c r="F61" s="34"/>
      <c r="G61" s="34"/>
      <c r="H61" s="34">
        <f t="shared" si="18"/>
        <v>149.036</v>
      </c>
      <c r="I61" s="34">
        <v>149.036</v>
      </c>
      <c r="J61" s="34"/>
      <c r="K61" s="34"/>
      <c r="L61" s="34"/>
      <c r="M61" s="34">
        <f t="shared" si="15"/>
        <v>99.35733333333333</v>
      </c>
      <c r="N61" s="34">
        <f t="shared" si="15"/>
        <v>99.35733333333333</v>
      </c>
      <c r="O61" s="34" t="str">
        <f t="shared" si="15"/>
        <v>-</v>
      </c>
      <c r="P61" s="34" t="str">
        <f t="shared" si="15"/>
        <v>-</v>
      </c>
      <c r="Q61" s="39"/>
    </row>
    <row r="62" spans="1:17" s="40" customFormat="1" ht="70.5" hidden="1" customHeight="1" outlineLevel="2">
      <c r="A62" s="11"/>
      <c r="B62" s="11" t="s">
        <v>333</v>
      </c>
      <c r="C62" s="34">
        <f t="shared" si="17"/>
        <v>6212.3</v>
      </c>
      <c r="D62" s="10">
        <f>SUM(D63:D65)</f>
        <v>6212.3</v>
      </c>
      <c r="E62" s="10">
        <f>SUM(E63:E65)</f>
        <v>0</v>
      </c>
      <c r="F62" s="10">
        <f>SUM(F63:F65)</f>
        <v>0</v>
      </c>
      <c r="G62" s="10">
        <f>SUM(G63:G65)</f>
        <v>0</v>
      </c>
      <c r="H62" s="34">
        <f t="shared" si="18"/>
        <v>3601.29</v>
      </c>
      <c r="I62" s="10">
        <f>SUM(I63:I65)</f>
        <v>3601.29</v>
      </c>
      <c r="J62" s="10">
        <f>SUM(J63:J65)</f>
        <v>0</v>
      </c>
      <c r="K62" s="10">
        <f>SUM(K63:K65)</f>
        <v>0</v>
      </c>
      <c r="L62" s="10">
        <f>SUM(L63:L65)</f>
        <v>0</v>
      </c>
      <c r="M62" s="10">
        <f t="shared" si="15"/>
        <v>57.970316951853576</v>
      </c>
      <c r="N62" s="10">
        <f t="shared" si="15"/>
        <v>57.970316951853576</v>
      </c>
      <c r="O62" s="10" t="str">
        <f t="shared" si="15"/>
        <v>-</v>
      </c>
      <c r="P62" s="10" t="str">
        <f t="shared" si="15"/>
        <v>-</v>
      </c>
      <c r="Q62" s="39" t="s">
        <v>504</v>
      </c>
    </row>
    <row r="63" spans="1:17" s="47" customFormat="1" hidden="1" outlineLevel="3">
      <c r="A63" s="154"/>
      <c r="B63" s="12" t="s">
        <v>373</v>
      </c>
      <c r="C63" s="45">
        <f t="shared" si="17"/>
        <v>833</v>
      </c>
      <c r="D63" s="3">
        <v>833</v>
      </c>
      <c r="E63" s="3"/>
      <c r="F63" s="3"/>
      <c r="G63" s="3"/>
      <c r="H63" s="45">
        <f t="shared" si="18"/>
        <v>544.85</v>
      </c>
      <c r="I63" s="3">
        <v>544.85</v>
      </c>
      <c r="J63" s="3"/>
      <c r="K63" s="3"/>
      <c r="L63" s="3"/>
      <c r="M63" s="172">
        <f t="shared" si="15"/>
        <v>65.408163265306129</v>
      </c>
      <c r="N63" s="172">
        <f t="shared" si="15"/>
        <v>65.408163265306129</v>
      </c>
      <c r="O63" s="172" t="str">
        <f t="shared" si="15"/>
        <v>-</v>
      </c>
      <c r="P63" s="172" t="str">
        <f t="shared" si="15"/>
        <v>-</v>
      </c>
      <c r="Q63" s="46"/>
    </row>
    <row r="64" spans="1:17" s="47" customFormat="1" ht="45" hidden="1" outlineLevel="3">
      <c r="A64" s="154"/>
      <c r="B64" s="12" t="s">
        <v>362</v>
      </c>
      <c r="C64" s="45">
        <f t="shared" si="17"/>
        <v>5229.3</v>
      </c>
      <c r="D64" s="3">
        <v>5229.3</v>
      </c>
      <c r="E64" s="3"/>
      <c r="F64" s="3"/>
      <c r="G64" s="3"/>
      <c r="H64" s="45">
        <f t="shared" si="18"/>
        <v>2908.674</v>
      </c>
      <c r="I64" s="3">
        <v>2908.674</v>
      </c>
      <c r="J64" s="3"/>
      <c r="K64" s="3"/>
      <c r="L64" s="3"/>
      <c r="M64" s="172">
        <f t="shared" si="15"/>
        <v>55.622626355343932</v>
      </c>
      <c r="N64" s="172">
        <f t="shared" si="15"/>
        <v>55.622626355343932</v>
      </c>
      <c r="O64" s="172" t="str">
        <f t="shared" si="15"/>
        <v>-</v>
      </c>
      <c r="P64" s="172" t="str">
        <f t="shared" si="15"/>
        <v>-</v>
      </c>
      <c r="Q64" s="46"/>
    </row>
    <row r="65" spans="1:17" s="47" customFormat="1" hidden="1" outlineLevel="3">
      <c r="A65" s="154"/>
      <c r="B65" s="12" t="s">
        <v>374</v>
      </c>
      <c r="C65" s="45">
        <f t="shared" si="17"/>
        <v>150</v>
      </c>
      <c r="D65" s="3">
        <v>150</v>
      </c>
      <c r="E65" s="3"/>
      <c r="F65" s="3"/>
      <c r="G65" s="3"/>
      <c r="H65" s="45">
        <f t="shared" si="18"/>
        <v>147.76599999999999</v>
      </c>
      <c r="I65" s="3">
        <v>147.76599999999999</v>
      </c>
      <c r="J65" s="3"/>
      <c r="K65" s="3"/>
      <c r="L65" s="3"/>
      <c r="M65" s="172">
        <f t="shared" si="15"/>
        <v>98.510666666666651</v>
      </c>
      <c r="N65" s="172">
        <f t="shared" si="15"/>
        <v>98.510666666666651</v>
      </c>
      <c r="O65" s="172" t="str">
        <f t="shared" si="15"/>
        <v>-</v>
      </c>
      <c r="P65" s="172" t="str">
        <f t="shared" si="15"/>
        <v>-</v>
      </c>
      <c r="Q65" s="46"/>
    </row>
    <row r="66" spans="1:17" s="40" customFormat="1" ht="120" hidden="1" outlineLevel="3">
      <c r="A66" s="11"/>
      <c r="B66" s="167" t="s">
        <v>480</v>
      </c>
      <c r="C66" s="34">
        <f t="shared" si="17"/>
        <v>712.5</v>
      </c>
      <c r="D66" s="10">
        <f>D67</f>
        <v>712.5</v>
      </c>
      <c r="E66" s="10">
        <f>E67</f>
        <v>0</v>
      </c>
      <c r="F66" s="10">
        <f>F67</f>
        <v>0</v>
      </c>
      <c r="G66" s="10">
        <f>G67</f>
        <v>0</v>
      </c>
      <c r="H66" s="34">
        <f t="shared" si="18"/>
        <v>142.5</v>
      </c>
      <c r="I66" s="10">
        <f>I67</f>
        <v>142.5</v>
      </c>
      <c r="J66" s="10"/>
      <c r="K66" s="10"/>
      <c r="L66" s="10">
        <f>L67</f>
        <v>0</v>
      </c>
      <c r="M66" s="10">
        <f t="shared" si="15"/>
        <v>20</v>
      </c>
      <c r="N66" s="10">
        <f t="shared" si="15"/>
        <v>20</v>
      </c>
      <c r="O66" s="10" t="str">
        <f t="shared" si="15"/>
        <v>-</v>
      </c>
      <c r="P66" s="10" t="str">
        <f t="shared" si="15"/>
        <v>-</v>
      </c>
      <c r="Q66" s="39" t="s">
        <v>504</v>
      </c>
    </row>
    <row r="67" spans="1:17" s="47" customFormat="1" ht="49.5" hidden="1" customHeight="1" outlineLevel="3">
      <c r="A67" s="154"/>
      <c r="B67" s="12" t="s">
        <v>481</v>
      </c>
      <c r="C67" s="45">
        <f t="shared" si="17"/>
        <v>712.5</v>
      </c>
      <c r="D67" s="3">
        <v>712.5</v>
      </c>
      <c r="E67" s="3"/>
      <c r="F67" s="3"/>
      <c r="G67" s="3"/>
      <c r="H67" s="171">
        <f t="shared" si="18"/>
        <v>142.5</v>
      </c>
      <c r="I67" s="3">
        <v>142.5</v>
      </c>
      <c r="J67" s="3"/>
      <c r="K67" s="3"/>
      <c r="L67" s="3"/>
      <c r="M67" s="172">
        <f t="shared" si="15"/>
        <v>20</v>
      </c>
      <c r="N67" s="172">
        <f t="shared" si="15"/>
        <v>20</v>
      </c>
      <c r="O67" s="172" t="str">
        <f t="shared" si="15"/>
        <v>-</v>
      </c>
      <c r="P67" s="172" t="str">
        <f t="shared" si="15"/>
        <v>-</v>
      </c>
      <c r="Q67" s="46"/>
    </row>
    <row r="68" spans="1:17" s="42" customFormat="1" ht="42" hidden="1" customHeight="1" outlineLevel="1" collapsed="1">
      <c r="A68" s="29">
        <v>12</v>
      </c>
      <c r="B68" s="30" t="s">
        <v>334</v>
      </c>
      <c r="C68" s="31">
        <f t="shared" si="17"/>
        <v>91.7</v>
      </c>
      <c r="D68" s="31">
        <f>D69</f>
        <v>91.7</v>
      </c>
      <c r="E68" s="31">
        <f>E69</f>
        <v>0</v>
      </c>
      <c r="F68" s="31">
        <f>F69</f>
        <v>0</v>
      </c>
      <c r="G68" s="31">
        <f>G69</f>
        <v>0</v>
      </c>
      <c r="H68" s="31">
        <f t="shared" si="18"/>
        <v>0</v>
      </c>
      <c r="I68" s="31">
        <f>I69</f>
        <v>0</v>
      </c>
      <c r="J68" s="31">
        <f>J69</f>
        <v>0</v>
      </c>
      <c r="K68" s="31">
        <f>K69</f>
        <v>0</v>
      </c>
      <c r="L68" s="31">
        <f>L69</f>
        <v>0</v>
      </c>
      <c r="M68" s="31">
        <f t="shared" si="15"/>
        <v>0</v>
      </c>
      <c r="N68" s="31">
        <f t="shared" si="15"/>
        <v>0</v>
      </c>
      <c r="O68" s="31" t="str">
        <f t="shared" si="15"/>
        <v>-</v>
      </c>
      <c r="P68" s="31" t="str">
        <f t="shared" si="15"/>
        <v>-</v>
      </c>
      <c r="Q68" s="41"/>
    </row>
    <row r="69" spans="1:17" s="40" customFormat="1" ht="64.5" hidden="1" customHeight="1" outlineLevel="2">
      <c r="A69" s="76"/>
      <c r="B69" s="76" t="s">
        <v>335</v>
      </c>
      <c r="C69" s="77">
        <f t="shared" si="17"/>
        <v>91.7</v>
      </c>
      <c r="D69" s="78">
        <f>SUM(D70:D71)</f>
        <v>91.7</v>
      </c>
      <c r="E69" s="78">
        <f>SUM(E70:E71)</f>
        <v>0</v>
      </c>
      <c r="F69" s="78">
        <f>SUM(F70:F71)</f>
        <v>0</v>
      </c>
      <c r="G69" s="78">
        <f>SUM(G70:G71)</f>
        <v>0</v>
      </c>
      <c r="H69" s="77">
        <f t="shared" si="18"/>
        <v>0</v>
      </c>
      <c r="I69" s="78">
        <f>SUM(I70:I71)</f>
        <v>0</v>
      </c>
      <c r="J69" s="78">
        <f>SUM(J70:J71)</f>
        <v>0</v>
      </c>
      <c r="K69" s="78">
        <f>SUM(K70:K71)</f>
        <v>0</v>
      </c>
      <c r="L69" s="78">
        <f>SUM(L70:L71)</f>
        <v>0</v>
      </c>
      <c r="M69" s="78">
        <f t="shared" si="15"/>
        <v>0</v>
      </c>
      <c r="N69" s="78">
        <f t="shared" si="15"/>
        <v>0</v>
      </c>
      <c r="O69" s="78" t="str">
        <f t="shared" si="15"/>
        <v>-</v>
      </c>
      <c r="P69" s="78" t="str">
        <f t="shared" si="15"/>
        <v>-</v>
      </c>
      <c r="Q69" s="39"/>
    </row>
    <row r="70" spans="1:17" s="18" customFormat="1" ht="38.25" hidden="1" outlineLevel="3">
      <c r="A70" s="79"/>
      <c r="B70" s="24" t="s">
        <v>317</v>
      </c>
      <c r="C70" s="15">
        <f t="shared" si="17"/>
        <v>72</v>
      </c>
      <c r="D70" s="16">
        <v>72</v>
      </c>
      <c r="E70" s="16"/>
      <c r="F70" s="15"/>
      <c r="G70" s="15"/>
      <c r="H70" s="15">
        <f t="shared" si="18"/>
        <v>0</v>
      </c>
      <c r="I70" s="15">
        <v>0</v>
      </c>
      <c r="J70" s="15"/>
      <c r="K70" s="15"/>
      <c r="L70" s="15"/>
      <c r="M70" s="15">
        <f t="shared" si="15"/>
        <v>0</v>
      </c>
      <c r="N70" s="15">
        <f t="shared" si="15"/>
        <v>0</v>
      </c>
      <c r="O70" s="15" t="str">
        <f t="shared" si="15"/>
        <v>-</v>
      </c>
      <c r="P70" s="15" t="str">
        <f t="shared" si="15"/>
        <v>-</v>
      </c>
      <c r="Q70" s="17" t="s">
        <v>372</v>
      </c>
    </row>
    <row r="71" spans="1:17" s="18" customFormat="1" ht="45" hidden="1" outlineLevel="3">
      <c r="A71" s="79"/>
      <c r="B71" s="24" t="s">
        <v>146</v>
      </c>
      <c r="C71" s="15">
        <f t="shared" si="17"/>
        <v>19.7</v>
      </c>
      <c r="D71" s="16">
        <v>19.7</v>
      </c>
      <c r="E71" s="16"/>
      <c r="F71" s="15"/>
      <c r="G71" s="15"/>
      <c r="H71" s="15">
        <f t="shared" si="18"/>
        <v>0</v>
      </c>
      <c r="I71" s="15">
        <v>0</v>
      </c>
      <c r="J71" s="15"/>
      <c r="K71" s="15"/>
      <c r="L71" s="15"/>
      <c r="M71" s="15">
        <f t="shared" si="15"/>
        <v>0</v>
      </c>
      <c r="N71" s="15">
        <f t="shared" si="15"/>
        <v>0</v>
      </c>
      <c r="O71" s="15" t="str">
        <f t="shared" si="15"/>
        <v>-</v>
      </c>
      <c r="P71" s="15" t="str">
        <f t="shared" si="15"/>
        <v>-</v>
      </c>
      <c r="Q71" s="17" t="s">
        <v>398</v>
      </c>
    </row>
    <row r="72" spans="1:17" s="18" customFormat="1" ht="32.25" customHeight="1" collapsed="1">
      <c r="A72" s="79"/>
      <c r="B72" s="204" t="s">
        <v>336</v>
      </c>
      <c r="C72" s="55">
        <f t="shared" si="17"/>
        <v>5265</v>
      </c>
      <c r="D72" s="55">
        <f>D73+D76+D86</f>
        <v>5165</v>
      </c>
      <c r="E72" s="55">
        <f>E73+E76+E86</f>
        <v>100</v>
      </c>
      <c r="F72" s="55">
        <f>F73+F76+F86</f>
        <v>0</v>
      </c>
      <c r="G72" s="55">
        <f>G73+G76+G86</f>
        <v>0</v>
      </c>
      <c r="H72" s="55">
        <f t="shared" si="18"/>
        <v>3188.6850000000004</v>
      </c>
      <c r="I72" s="55">
        <f>I73+I76+I86</f>
        <v>3088.6850000000004</v>
      </c>
      <c r="J72" s="55">
        <f>J73+J76+J86</f>
        <v>100</v>
      </c>
      <c r="K72" s="55">
        <f>K73+K76+K86</f>
        <v>0</v>
      </c>
      <c r="L72" s="55">
        <f>L73+L76+L86</f>
        <v>0</v>
      </c>
      <c r="M72" s="56">
        <f t="shared" si="15"/>
        <v>60.563817663817673</v>
      </c>
      <c r="N72" s="56">
        <f t="shared" si="15"/>
        <v>59.800290416263316</v>
      </c>
      <c r="O72" s="56">
        <f t="shared" si="15"/>
        <v>100</v>
      </c>
      <c r="P72" s="56" t="str">
        <f t="shared" si="15"/>
        <v>-</v>
      </c>
      <c r="Q72" s="17"/>
    </row>
    <row r="73" spans="1:17" s="6" customFormat="1" ht="94.5" hidden="1" outlineLevel="1" collapsed="1">
      <c r="A73" s="29">
        <v>13</v>
      </c>
      <c r="B73" s="30" t="s">
        <v>337</v>
      </c>
      <c r="C73" s="31">
        <f t="shared" si="17"/>
        <v>141</v>
      </c>
      <c r="D73" s="32">
        <f>SUM(D74:D75)</f>
        <v>141</v>
      </c>
      <c r="E73" s="32">
        <f>SUM(E74:E75)</f>
        <v>0</v>
      </c>
      <c r="F73" s="32">
        <f>SUM(F74:F75)</f>
        <v>0</v>
      </c>
      <c r="G73" s="32">
        <f>SUM(G74:G75)</f>
        <v>0</v>
      </c>
      <c r="H73" s="31">
        <f t="shared" si="18"/>
        <v>22.303999999999998</v>
      </c>
      <c r="I73" s="32">
        <f>SUM(I74:I75)</f>
        <v>22.303999999999998</v>
      </c>
      <c r="J73" s="32">
        <f>SUM(J74:J75)</f>
        <v>0</v>
      </c>
      <c r="K73" s="32">
        <f>SUM(K74:K75)</f>
        <v>0</v>
      </c>
      <c r="L73" s="32">
        <f>SUM(L74:L75)</f>
        <v>0</v>
      </c>
      <c r="M73" s="32">
        <f t="shared" ref="M73:P95" si="19">IFERROR(H73/C73*100,"-")</f>
        <v>15.818439716312055</v>
      </c>
      <c r="N73" s="32">
        <f t="shared" si="19"/>
        <v>15.818439716312055</v>
      </c>
      <c r="O73" s="32" t="str">
        <f t="shared" si="19"/>
        <v>-</v>
      </c>
      <c r="P73" s="32" t="str">
        <f t="shared" si="19"/>
        <v>-</v>
      </c>
      <c r="Q73" s="41"/>
    </row>
    <row r="74" spans="1:17" s="9" customFormat="1" ht="114.75" hidden="1" outlineLevel="3">
      <c r="A74" s="33"/>
      <c r="B74" s="11" t="s">
        <v>338</v>
      </c>
      <c r="C74" s="34">
        <f t="shared" si="17"/>
        <v>30</v>
      </c>
      <c r="D74" s="205">
        <v>30</v>
      </c>
      <c r="E74" s="35"/>
      <c r="F74" s="35"/>
      <c r="G74" s="35"/>
      <c r="H74" s="34">
        <f t="shared" si="18"/>
        <v>0</v>
      </c>
      <c r="I74" s="35">
        <v>0</v>
      </c>
      <c r="J74" s="35"/>
      <c r="K74" s="35"/>
      <c r="L74" s="35"/>
      <c r="M74" s="35">
        <f t="shared" si="19"/>
        <v>0</v>
      </c>
      <c r="N74" s="35">
        <f t="shared" si="19"/>
        <v>0</v>
      </c>
      <c r="O74" s="35" t="str">
        <f t="shared" si="19"/>
        <v>-</v>
      </c>
      <c r="P74" s="35" t="str">
        <f t="shared" si="19"/>
        <v>-</v>
      </c>
      <c r="Q74" s="39" t="s">
        <v>503</v>
      </c>
    </row>
    <row r="75" spans="1:17" s="9" customFormat="1" ht="89.25" hidden="1" outlineLevel="3">
      <c r="A75" s="33"/>
      <c r="B75" s="36" t="s">
        <v>339</v>
      </c>
      <c r="C75" s="34">
        <f t="shared" si="17"/>
        <v>111</v>
      </c>
      <c r="D75" s="205">
        <v>111</v>
      </c>
      <c r="E75" s="35"/>
      <c r="F75" s="35"/>
      <c r="G75" s="35"/>
      <c r="H75" s="34">
        <f t="shared" si="18"/>
        <v>22.303999999999998</v>
      </c>
      <c r="I75" s="35">
        <v>22.303999999999998</v>
      </c>
      <c r="J75" s="35"/>
      <c r="K75" s="35"/>
      <c r="L75" s="35"/>
      <c r="M75" s="35">
        <f t="shared" si="19"/>
        <v>20.093693693693695</v>
      </c>
      <c r="N75" s="35">
        <f t="shared" si="19"/>
        <v>20.093693693693695</v>
      </c>
      <c r="O75" s="35" t="str">
        <f t="shared" si="19"/>
        <v>-</v>
      </c>
      <c r="P75" s="35" t="str">
        <f t="shared" si="19"/>
        <v>-</v>
      </c>
      <c r="Q75" s="39" t="s">
        <v>503</v>
      </c>
    </row>
    <row r="76" spans="1:17" s="42" customFormat="1" ht="72" hidden="1" customHeight="1" outlineLevel="1" collapsed="1">
      <c r="A76" s="29">
        <v>14</v>
      </c>
      <c r="B76" s="30" t="s">
        <v>340</v>
      </c>
      <c r="C76" s="31">
        <f t="shared" si="17"/>
        <v>5038</v>
      </c>
      <c r="D76" s="31">
        <f>D77+D78</f>
        <v>4938</v>
      </c>
      <c r="E76" s="31">
        <f t="shared" ref="E76:L76" si="20">E77+E78</f>
        <v>100</v>
      </c>
      <c r="F76" s="31">
        <f t="shared" si="20"/>
        <v>0</v>
      </c>
      <c r="G76" s="31">
        <f t="shared" si="20"/>
        <v>0</v>
      </c>
      <c r="H76" s="31">
        <f t="shared" si="20"/>
        <v>3148.3010000000004</v>
      </c>
      <c r="I76" s="31">
        <f t="shared" si="20"/>
        <v>3048.3010000000004</v>
      </c>
      <c r="J76" s="31">
        <f t="shared" si="20"/>
        <v>100</v>
      </c>
      <c r="K76" s="31">
        <f t="shared" si="20"/>
        <v>0</v>
      </c>
      <c r="L76" s="31">
        <f t="shared" si="20"/>
        <v>0</v>
      </c>
      <c r="M76" s="31">
        <f t="shared" si="19"/>
        <v>62.491087733227481</v>
      </c>
      <c r="N76" s="31">
        <f t="shared" si="19"/>
        <v>61.731490481976515</v>
      </c>
      <c r="O76" s="31">
        <f t="shared" si="19"/>
        <v>100</v>
      </c>
      <c r="P76" s="31" t="str">
        <f t="shared" si="19"/>
        <v>-</v>
      </c>
      <c r="Q76" s="41"/>
    </row>
    <row r="77" spans="1:17" s="40" customFormat="1" ht="89.25" hidden="1" outlineLevel="2">
      <c r="A77" s="11"/>
      <c r="B77" s="11" t="s">
        <v>341</v>
      </c>
      <c r="C77" s="34">
        <f t="shared" ref="C77:C85" si="21">SUM(D77:G77)</f>
        <v>75</v>
      </c>
      <c r="D77" s="10">
        <v>75</v>
      </c>
      <c r="E77" s="10"/>
      <c r="F77" s="10"/>
      <c r="G77" s="10"/>
      <c r="H77" s="34">
        <f t="shared" ref="H77:H85" si="22">SUM(I77:L77)</f>
        <v>44.3</v>
      </c>
      <c r="I77" s="10">
        <v>44.3</v>
      </c>
      <c r="J77" s="10"/>
      <c r="K77" s="10"/>
      <c r="L77" s="10"/>
      <c r="M77" s="10">
        <f t="shared" si="19"/>
        <v>59.06666666666667</v>
      </c>
      <c r="N77" s="10">
        <f t="shared" si="19"/>
        <v>59.06666666666667</v>
      </c>
      <c r="O77" s="10" t="str">
        <f t="shared" si="19"/>
        <v>-</v>
      </c>
      <c r="P77" s="10" t="str">
        <f t="shared" si="19"/>
        <v>-</v>
      </c>
      <c r="Q77" s="39" t="s">
        <v>503</v>
      </c>
    </row>
    <row r="78" spans="1:17" s="40" customFormat="1" ht="63.75" hidden="1" outlineLevel="2">
      <c r="A78" s="11"/>
      <c r="B78" s="11" t="s">
        <v>342</v>
      </c>
      <c r="C78" s="34">
        <f t="shared" si="21"/>
        <v>4963</v>
      </c>
      <c r="D78" s="10">
        <f>SUM(D79:D85)</f>
        <v>4863</v>
      </c>
      <c r="E78" s="10">
        <f>SUM(E79:E85)</f>
        <v>100</v>
      </c>
      <c r="F78" s="10">
        <f>SUM(F79:F85)</f>
        <v>0</v>
      </c>
      <c r="G78" s="10">
        <f>SUM(G79:G85)</f>
        <v>0</v>
      </c>
      <c r="H78" s="34">
        <f t="shared" si="22"/>
        <v>3104.0010000000002</v>
      </c>
      <c r="I78" s="10">
        <f>SUM(I79:I85)</f>
        <v>3004.0010000000002</v>
      </c>
      <c r="J78" s="10">
        <f>SUM(J79:J85)</f>
        <v>100</v>
      </c>
      <c r="K78" s="10">
        <f>SUM(K79:K85)</f>
        <v>0</v>
      </c>
      <c r="L78" s="10">
        <f>SUM(L79:L85)</f>
        <v>0</v>
      </c>
      <c r="M78" s="10">
        <f t="shared" si="19"/>
        <v>62.542836993753781</v>
      </c>
      <c r="N78" s="10">
        <f t="shared" si="19"/>
        <v>61.772588936870257</v>
      </c>
      <c r="O78" s="10">
        <f t="shared" si="19"/>
        <v>100</v>
      </c>
      <c r="P78" s="10" t="str">
        <f t="shared" si="19"/>
        <v>-</v>
      </c>
      <c r="Q78" s="39" t="s">
        <v>567</v>
      </c>
    </row>
    <row r="79" spans="1:17" s="18" customFormat="1" ht="30" hidden="1" outlineLevel="3">
      <c r="A79" s="14"/>
      <c r="B79" s="37" t="s">
        <v>343</v>
      </c>
      <c r="C79" s="15">
        <f t="shared" si="21"/>
        <v>282</v>
      </c>
      <c r="D79" s="16">
        <v>282</v>
      </c>
      <c r="E79" s="16"/>
      <c r="F79" s="16"/>
      <c r="G79" s="16"/>
      <c r="H79" s="15">
        <f t="shared" si="22"/>
        <v>134</v>
      </c>
      <c r="I79" s="16">
        <v>134</v>
      </c>
      <c r="J79" s="16"/>
      <c r="K79" s="15"/>
      <c r="L79" s="15"/>
      <c r="M79" s="15">
        <f t="shared" si="19"/>
        <v>47.5177304964539</v>
      </c>
      <c r="N79" s="15">
        <f t="shared" si="19"/>
        <v>47.5177304964539</v>
      </c>
      <c r="O79" s="15" t="str">
        <f t="shared" si="19"/>
        <v>-</v>
      </c>
      <c r="P79" s="15" t="str">
        <f t="shared" si="19"/>
        <v>-</v>
      </c>
      <c r="Q79" s="17"/>
    </row>
    <row r="80" spans="1:17" s="18" customFormat="1" ht="30" hidden="1" outlineLevel="3">
      <c r="A80" s="14"/>
      <c r="B80" s="17" t="s">
        <v>344</v>
      </c>
      <c r="C80" s="15">
        <f t="shared" si="21"/>
        <v>657</v>
      </c>
      <c r="D80" s="16">
        <v>657</v>
      </c>
      <c r="E80" s="16"/>
      <c r="F80" s="16"/>
      <c r="G80" s="16"/>
      <c r="H80" s="15">
        <f t="shared" si="22"/>
        <v>432.86200000000002</v>
      </c>
      <c r="I80" s="16">
        <v>432.86200000000002</v>
      </c>
      <c r="J80" s="16"/>
      <c r="K80" s="15"/>
      <c r="L80" s="15"/>
      <c r="M80" s="15">
        <f t="shared" si="19"/>
        <v>65.884627092846273</v>
      </c>
      <c r="N80" s="15">
        <f t="shared" si="19"/>
        <v>65.884627092846273</v>
      </c>
      <c r="O80" s="15" t="str">
        <f t="shared" si="19"/>
        <v>-</v>
      </c>
      <c r="P80" s="15" t="str">
        <f t="shared" si="19"/>
        <v>-</v>
      </c>
      <c r="Q80" s="17"/>
    </row>
    <row r="81" spans="1:17" s="18" customFormat="1" ht="38.25" hidden="1" customHeight="1" outlineLevel="3">
      <c r="A81" s="38"/>
      <c r="B81" s="17" t="s">
        <v>345</v>
      </c>
      <c r="C81" s="15">
        <f t="shared" si="21"/>
        <v>681</v>
      </c>
      <c r="D81" s="16">
        <v>681</v>
      </c>
      <c r="E81" s="16"/>
      <c r="F81" s="16"/>
      <c r="G81" s="16"/>
      <c r="H81" s="15">
        <f t="shared" si="22"/>
        <v>468.64699999999999</v>
      </c>
      <c r="I81" s="16">
        <v>468.64699999999999</v>
      </c>
      <c r="J81" s="16"/>
      <c r="K81" s="15"/>
      <c r="L81" s="15"/>
      <c r="M81" s="15">
        <f t="shared" si="19"/>
        <v>68.817474302496322</v>
      </c>
      <c r="N81" s="15">
        <f t="shared" si="19"/>
        <v>68.817474302496322</v>
      </c>
      <c r="O81" s="15" t="str">
        <f t="shared" si="19"/>
        <v>-</v>
      </c>
      <c r="P81" s="15" t="str">
        <f t="shared" si="19"/>
        <v>-</v>
      </c>
      <c r="Q81" s="17"/>
    </row>
    <row r="82" spans="1:17" s="18" customFormat="1" ht="45" hidden="1" outlineLevel="3">
      <c r="A82" s="38"/>
      <c r="B82" s="12" t="s">
        <v>385</v>
      </c>
      <c r="C82" s="15">
        <f t="shared" si="21"/>
        <v>752.11500000000001</v>
      </c>
      <c r="D82" s="16">
        <v>752.11500000000001</v>
      </c>
      <c r="E82" s="16"/>
      <c r="F82" s="16"/>
      <c r="G82" s="16"/>
      <c r="H82" s="15">
        <f t="shared" si="22"/>
        <v>614.65300000000002</v>
      </c>
      <c r="I82" s="16">
        <v>614.65300000000002</v>
      </c>
      <c r="J82" s="16"/>
      <c r="K82" s="15"/>
      <c r="L82" s="15"/>
      <c r="M82" s="15">
        <f t="shared" si="19"/>
        <v>81.723273701495117</v>
      </c>
      <c r="N82" s="15">
        <f t="shared" si="19"/>
        <v>81.723273701495117</v>
      </c>
      <c r="O82" s="15" t="str">
        <f t="shared" si="19"/>
        <v>-</v>
      </c>
      <c r="P82" s="15" t="str">
        <f t="shared" si="19"/>
        <v>-</v>
      </c>
      <c r="Q82" s="17"/>
    </row>
    <row r="83" spans="1:17" s="18" customFormat="1" ht="45" hidden="1" outlineLevel="3">
      <c r="A83" s="14"/>
      <c r="B83" s="12" t="s">
        <v>346</v>
      </c>
      <c r="C83" s="15">
        <f t="shared" si="21"/>
        <v>101.01</v>
      </c>
      <c r="D83" s="16">
        <v>1.01</v>
      </c>
      <c r="E83" s="16">
        <v>100</v>
      </c>
      <c r="F83" s="16"/>
      <c r="G83" s="16"/>
      <c r="H83" s="15">
        <f t="shared" si="22"/>
        <v>101.01</v>
      </c>
      <c r="I83" s="16">
        <v>1.01</v>
      </c>
      <c r="J83" s="16">
        <v>100</v>
      </c>
      <c r="K83" s="15"/>
      <c r="L83" s="15"/>
      <c r="M83" s="15">
        <f t="shared" si="19"/>
        <v>100</v>
      </c>
      <c r="N83" s="15">
        <f t="shared" si="19"/>
        <v>100</v>
      </c>
      <c r="O83" s="15">
        <f t="shared" si="19"/>
        <v>100</v>
      </c>
      <c r="P83" s="15" t="str">
        <f t="shared" si="19"/>
        <v>-</v>
      </c>
      <c r="Q83" s="17"/>
    </row>
    <row r="84" spans="1:17" s="18" customFormat="1" ht="75" hidden="1" outlineLevel="3">
      <c r="A84" s="14"/>
      <c r="B84" s="12" t="s">
        <v>347</v>
      </c>
      <c r="C84" s="15">
        <f t="shared" si="21"/>
        <v>863</v>
      </c>
      <c r="D84" s="16">
        <v>863</v>
      </c>
      <c r="E84" s="16"/>
      <c r="F84" s="16"/>
      <c r="G84" s="16"/>
      <c r="H84" s="15">
        <f t="shared" si="22"/>
        <v>474.95499999999998</v>
      </c>
      <c r="I84" s="16">
        <v>474.95499999999998</v>
      </c>
      <c r="J84" s="16"/>
      <c r="K84" s="15"/>
      <c r="L84" s="15"/>
      <c r="M84" s="15">
        <f t="shared" si="19"/>
        <v>55.035341830822716</v>
      </c>
      <c r="N84" s="15">
        <f t="shared" si="19"/>
        <v>55.035341830822716</v>
      </c>
      <c r="O84" s="15" t="str">
        <f t="shared" si="19"/>
        <v>-</v>
      </c>
      <c r="P84" s="15" t="str">
        <f t="shared" si="19"/>
        <v>-</v>
      </c>
      <c r="Q84" s="17"/>
    </row>
    <row r="85" spans="1:17" s="18" customFormat="1" ht="30" hidden="1" outlineLevel="3">
      <c r="A85" s="14"/>
      <c r="B85" s="12" t="s">
        <v>348</v>
      </c>
      <c r="C85" s="15">
        <f t="shared" si="21"/>
        <v>1626.875</v>
      </c>
      <c r="D85" s="16">
        <v>1626.875</v>
      </c>
      <c r="E85" s="16"/>
      <c r="F85" s="16"/>
      <c r="G85" s="16"/>
      <c r="H85" s="15">
        <f t="shared" si="22"/>
        <v>877.87400000000002</v>
      </c>
      <c r="I85" s="16">
        <v>877.87400000000002</v>
      </c>
      <c r="J85" s="16"/>
      <c r="K85" s="15"/>
      <c r="L85" s="15"/>
      <c r="M85" s="15"/>
      <c r="N85" s="15">
        <f t="shared" si="19"/>
        <v>53.960752977333847</v>
      </c>
      <c r="O85" s="15"/>
      <c r="P85" s="15"/>
      <c r="Q85" s="17"/>
    </row>
    <row r="86" spans="1:17" s="42" customFormat="1" ht="40.5" hidden="1" outlineLevel="1" collapsed="1">
      <c r="A86" s="29">
        <v>15</v>
      </c>
      <c r="B86" s="30" t="s">
        <v>349</v>
      </c>
      <c r="C86" s="31">
        <f t="shared" ref="C86:C94" si="23">SUM(D86:G86)</f>
        <v>86</v>
      </c>
      <c r="D86" s="31">
        <f>D87</f>
        <v>86</v>
      </c>
      <c r="E86" s="31">
        <f>E87</f>
        <v>0</v>
      </c>
      <c r="F86" s="31">
        <f>F87</f>
        <v>0</v>
      </c>
      <c r="G86" s="31">
        <f>G87</f>
        <v>0</v>
      </c>
      <c r="H86" s="31">
        <f>SUM(I86:L86)</f>
        <v>18.079999999999998</v>
      </c>
      <c r="I86" s="31">
        <f>I87</f>
        <v>18.079999999999998</v>
      </c>
      <c r="J86" s="31">
        <f>J87</f>
        <v>0</v>
      </c>
      <c r="K86" s="31">
        <f>K87</f>
        <v>0</v>
      </c>
      <c r="L86" s="31">
        <f>L87</f>
        <v>0</v>
      </c>
      <c r="M86" s="31">
        <f t="shared" si="19"/>
        <v>21.023255813953487</v>
      </c>
      <c r="N86" s="31">
        <f t="shared" si="19"/>
        <v>21.023255813953487</v>
      </c>
      <c r="O86" s="31" t="str">
        <f t="shared" si="19"/>
        <v>-</v>
      </c>
      <c r="P86" s="31" t="str">
        <f t="shared" si="19"/>
        <v>-</v>
      </c>
      <c r="Q86" s="41"/>
    </row>
    <row r="87" spans="1:17" s="40" customFormat="1" ht="51" hidden="1" outlineLevel="3">
      <c r="A87" s="11"/>
      <c r="B87" s="11" t="s">
        <v>350</v>
      </c>
      <c r="C87" s="34">
        <f t="shared" si="23"/>
        <v>86</v>
      </c>
      <c r="D87" s="10">
        <f>D88+D89</f>
        <v>86</v>
      </c>
      <c r="E87" s="10">
        <f>E88+E89</f>
        <v>0</v>
      </c>
      <c r="F87" s="10">
        <f>F88+F89</f>
        <v>0</v>
      </c>
      <c r="G87" s="10">
        <f>G88+G89</f>
        <v>0</v>
      </c>
      <c r="H87" s="34">
        <f>SUM(I87:L87)</f>
        <v>18.079999999999998</v>
      </c>
      <c r="I87" s="10">
        <f>I88+I89</f>
        <v>18.079999999999998</v>
      </c>
      <c r="J87" s="10">
        <f>J88+J89</f>
        <v>0</v>
      </c>
      <c r="K87" s="10">
        <f>K88+K89</f>
        <v>0</v>
      </c>
      <c r="L87" s="10">
        <f>L88+L89</f>
        <v>0</v>
      </c>
      <c r="M87" s="34">
        <f t="shared" si="19"/>
        <v>21.023255813953487</v>
      </c>
      <c r="N87" s="34">
        <f t="shared" si="19"/>
        <v>21.023255813953487</v>
      </c>
      <c r="O87" s="34" t="str">
        <f t="shared" si="19"/>
        <v>-</v>
      </c>
      <c r="P87" s="34" t="str">
        <f t="shared" si="19"/>
        <v>-</v>
      </c>
      <c r="Q87" s="39"/>
    </row>
    <row r="88" spans="1:17" s="18" customFormat="1" ht="38.25" hidden="1" customHeight="1" outlineLevel="4">
      <c r="A88" s="24"/>
      <c r="B88" s="24" t="s">
        <v>317</v>
      </c>
      <c r="C88" s="15">
        <f t="shared" si="23"/>
        <v>67.92</v>
      </c>
      <c r="D88" s="16">
        <v>67.92</v>
      </c>
      <c r="E88" s="15"/>
      <c r="F88" s="15"/>
      <c r="G88" s="15"/>
      <c r="H88" s="15">
        <f>SUM(I88:L88)</f>
        <v>0</v>
      </c>
      <c r="I88" s="15">
        <v>0</v>
      </c>
      <c r="J88" s="15"/>
      <c r="K88" s="15"/>
      <c r="L88" s="15"/>
      <c r="M88" s="15">
        <f t="shared" si="19"/>
        <v>0</v>
      </c>
      <c r="N88" s="15">
        <f t="shared" si="19"/>
        <v>0</v>
      </c>
      <c r="O88" s="15" t="str">
        <f t="shared" si="19"/>
        <v>-</v>
      </c>
      <c r="P88" s="15" t="str">
        <f t="shared" si="19"/>
        <v>-</v>
      </c>
      <c r="Q88" s="17" t="s">
        <v>566</v>
      </c>
    </row>
    <row r="89" spans="1:17" s="18" customFormat="1" hidden="1" outlineLevel="4">
      <c r="A89" s="91"/>
      <c r="B89" s="24" t="s">
        <v>351</v>
      </c>
      <c r="C89" s="15">
        <f t="shared" si="23"/>
        <v>18.079999999999998</v>
      </c>
      <c r="D89" s="16">
        <v>18.079999999999998</v>
      </c>
      <c r="E89" s="15"/>
      <c r="F89" s="15"/>
      <c r="G89" s="15"/>
      <c r="H89" s="15">
        <f>SUM(I89:L89)</f>
        <v>18.079999999999998</v>
      </c>
      <c r="I89" s="15">
        <v>18.079999999999998</v>
      </c>
      <c r="J89" s="15"/>
      <c r="K89" s="15"/>
      <c r="L89" s="15"/>
      <c r="M89" s="15">
        <f t="shared" si="19"/>
        <v>100</v>
      </c>
      <c r="N89" s="15">
        <f t="shared" si="19"/>
        <v>100</v>
      </c>
      <c r="O89" s="15" t="str">
        <f t="shared" si="19"/>
        <v>-</v>
      </c>
      <c r="P89" s="15" t="str">
        <f t="shared" si="19"/>
        <v>-</v>
      </c>
      <c r="Q89" s="17"/>
    </row>
    <row r="90" spans="1:17" s="18" customFormat="1" ht="27.75" customHeight="1" collapsed="1">
      <c r="A90" s="91"/>
      <c r="B90" s="201" t="s">
        <v>352</v>
      </c>
      <c r="C90" s="55">
        <f t="shared" si="23"/>
        <v>7518.2110000000002</v>
      </c>
      <c r="D90" s="55">
        <f>D91+D94+D104</f>
        <v>7518.2110000000002</v>
      </c>
      <c r="E90" s="55">
        <f>E91+E94+E104</f>
        <v>0</v>
      </c>
      <c r="F90" s="55">
        <f>F91+F94+F104</f>
        <v>0</v>
      </c>
      <c r="G90" s="55">
        <f>G91+G94+G104</f>
        <v>0</v>
      </c>
      <c r="H90" s="55">
        <f t="shared" ref="H90:H97" si="24">SUM(I90:L90)</f>
        <v>4811.4860000000008</v>
      </c>
      <c r="I90" s="55">
        <f>I91+I94+I104</f>
        <v>4811.4860000000008</v>
      </c>
      <c r="J90" s="55">
        <f>J91+J94+J104</f>
        <v>0</v>
      </c>
      <c r="K90" s="55">
        <f>K91+K94+K104</f>
        <v>0</v>
      </c>
      <c r="L90" s="55">
        <f>L91+L94+L104</f>
        <v>0</v>
      </c>
      <c r="M90" s="56">
        <f t="shared" si="19"/>
        <v>63.997751592765894</v>
      </c>
      <c r="N90" s="56">
        <f t="shared" si="19"/>
        <v>63.997751592765894</v>
      </c>
      <c r="O90" s="56" t="str">
        <f t="shared" si="19"/>
        <v>-</v>
      </c>
      <c r="P90" s="56" t="str">
        <f t="shared" si="19"/>
        <v>-</v>
      </c>
      <c r="Q90" s="17"/>
    </row>
    <row r="91" spans="1:17" s="42" customFormat="1" ht="87" hidden="1" customHeight="1" outlineLevel="1" collapsed="1">
      <c r="A91" s="29">
        <v>16</v>
      </c>
      <c r="B91" s="30" t="s">
        <v>353</v>
      </c>
      <c r="C91" s="31">
        <f t="shared" si="23"/>
        <v>90</v>
      </c>
      <c r="D91" s="31">
        <f>SUM(D92:D93)</f>
        <v>90</v>
      </c>
      <c r="E91" s="31">
        <f>SUM(E92:E93)</f>
        <v>0</v>
      </c>
      <c r="F91" s="31">
        <f>SUM(F92:F93)</f>
        <v>0</v>
      </c>
      <c r="G91" s="31">
        <f>SUM(G92:G93)</f>
        <v>0</v>
      </c>
      <c r="H91" s="31">
        <f t="shared" si="24"/>
        <v>5</v>
      </c>
      <c r="I91" s="31">
        <f>SUM(I92:I93)</f>
        <v>5</v>
      </c>
      <c r="J91" s="31">
        <f>SUM(J92:J93)</f>
        <v>0</v>
      </c>
      <c r="K91" s="31">
        <f>SUM(K92:K93)</f>
        <v>0</v>
      </c>
      <c r="L91" s="31">
        <f>SUM(L92:L93)</f>
        <v>0</v>
      </c>
      <c r="M91" s="31">
        <f t="shared" si="19"/>
        <v>5.5555555555555554</v>
      </c>
      <c r="N91" s="31">
        <f t="shared" si="19"/>
        <v>5.5555555555555554</v>
      </c>
      <c r="O91" s="31" t="str">
        <f t="shared" si="19"/>
        <v>-</v>
      </c>
      <c r="P91" s="31" t="str">
        <f t="shared" si="19"/>
        <v>-</v>
      </c>
      <c r="Q91" s="41"/>
    </row>
    <row r="92" spans="1:17" s="40" customFormat="1" ht="114.75" hidden="1" outlineLevel="3">
      <c r="A92" s="89"/>
      <c r="B92" s="11" t="s">
        <v>354</v>
      </c>
      <c r="C92" s="34">
        <f t="shared" si="23"/>
        <v>50</v>
      </c>
      <c r="D92" s="10">
        <v>50</v>
      </c>
      <c r="E92" s="10"/>
      <c r="F92" s="34"/>
      <c r="G92" s="34"/>
      <c r="H92" s="34">
        <f t="shared" si="24"/>
        <v>0</v>
      </c>
      <c r="I92" s="34">
        <v>0</v>
      </c>
      <c r="J92" s="34"/>
      <c r="K92" s="34"/>
      <c r="L92" s="34"/>
      <c r="M92" s="34">
        <f t="shared" si="19"/>
        <v>0</v>
      </c>
      <c r="N92" s="34">
        <f t="shared" si="19"/>
        <v>0</v>
      </c>
      <c r="O92" s="34" t="str">
        <f t="shared" si="19"/>
        <v>-</v>
      </c>
      <c r="P92" s="34" t="str">
        <f t="shared" si="19"/>
        <v>-</v>
      </c>
      <c r="Q92" s="39" t="s">
        <v>402</v>
      </c>
    </row>
    <row r="93" spans="1:17" s="40" customFormat="1" ht="89.25" hidden="1" outlineLevel="3">
      <c r="A93" s="90"/>
      <c r="B93" s="11" t="s">
        <v>355</v>
      </c>
      <c r="C93" s="34">
        <f t="shared" si="23"/>
        <v>40</v>
      </c>
      <c r="D93" s="10">
        <v>40</v>
      </c>
      <c r="E93" s="10"/>
      <c r="F93" s="34"/>
      <c r="G93" s="34"/>
      <c r="H93" s="34">
        <f t="shared" si="24"/>
        <v>5</v>
      </c>
      <c r="I93" s="34">
        <v>5</v>
      </c>
      <c r="K93" s="34"/>
      <c r="L93" s="34"/>
      <c r="M93" s="34">
        <f t="shared" si="19"/>
        <v>12.5</v>
      </c>
      <c r="N93" s="34" t="str">
        <f>IFERROR(#REF!/D93*100,"-")</f>
        <v>-</v>
      </c>
      <c r="O93" s="34" t="str">
        <f>IFERROR(I93/E93*100,"-")</f>
        <v>-</v>
      </c>
      <c r="P93" s="34" t="str">
        <f t="shared" si="19"/>
        <v>-</v>
      </c>
      <c r="Q93" s="39" t="s">
        <v>402</v>
      </c>
    </row>
    <row r="94" spans="1:17" s="42" customFormat="1" ht="67.5" hidden="1" outlineLevel="1" collapsed="1">
      <c r="A94" s="29">
        <v>17</v>
      </c>
      <c r="B94" s="30" t="s">
        <v>356</v>
      </c>
      <c r="C94" s="31">
        <f t="shared" si="23"/>
        <v>7344.2110000000002</v>
      </c>
      <c r="D94" s="31">
        <f>SUM(D95:D96)</f>
        <v>7344.2110000000002</v>
      </c>
      <c r="E94" s="31">
        <f>SUM(E95:E96)</f>
        <v>0</v>
      </c>
      <c r="F94" s="31">
        <f>SUM(F95:F96)</f>
        <v>0</v>
      </c>
      <c r="G94" s="31">
        <f>SUM(G95:G96)</f>
        <v>0</v>
      </c>
      <c r="H94" s="31">
        <f t="shared" si="24"/>
        <v>4788.6860000000006</v>
      </c>
      <c r="I94" s="31">
        <f>SUM(I95:I96)</f>
        <v>4788.6860000000006</v>
      </c>
      <c r="J94" s="31">
        <f>SUM(J95:J96)</f>
        <v>0</v>
      </c>
      <c r="K94" s="31">
        <f>SUM(K95:K96)</f>
        <v>0</v>
      </c>
      <c r="L94" s="31">
        <f>SUM(L95:L96)</f>
        <v>0</v>
      </c>
      <c r="M94" s="31">
        <f t="shared" si="19"/>
        <v>65.203546031016813</v>
      </c>
      <c r="N94" s="31">
        <f t="shared" si="19"/>
        <v>65.203546031016813</v>
      </c>
      <c r="O94" s="31" t="str">
        <f t="shared" si="19"/>
        <v>-</v>
      </c>
      <c r="P94" s="31" t="str">
        <f t="shared" si="19"/>
        <v>-</v>
      </c>
      <c r="Q94" s="41" t="s">
        <v>401</v>
      </c>
    </row>
    <row r="95" spans="1:17" s="9" customFormat="1" ht="89.25" hidden="1" outlineLevel="3">
      <c r="A95" s="80"/>
      <c r="B95" s="11" t="s">
        <v>357</v>
      </c>
      <c r="C95" s="34">
        <f t="shared" ref="C95:C103" si="25">SUM(D95:G95)</f>
        <v>50</v>
      </c>
      <c r="D95" s="10">
        <v>50</v>
      </c>
      <c r="E95" s="10"/>
      <c r="F95" s="10"/>
      <c r="G95" s="10"/>
      <c r="H95" s="34">
        <f t="shared" si="24"/>
        <v>0</v>
      </c>
      <c r="I95" s="10">
        <v>0</v>
      </c>
      <c r="J95" s="10"/>
      <c r="K95" s="34"/>
      <c r="L95" s="34"/>
      <c r="M95" s="34">
        <f t="shared" si="19"/>
        <v>0</v>
      </c>
      <c r="N95" s="34">
        <f t="shared" si="19"/>
        <v>0</v>
      </c>
      <c r="O95" s="34" t="str">
        <f t="shared" si="19"/>
        <v>-</v>
      </c>
      <c r="P95" s="34" t="str">
        <f t="shared" si="19"/>
        <v>-</v>
      </c>
      <c r="Q95" s="39" t="s">
        <v>500</v>
      </c>
    </row>
    <row r="96" spans="1:17" s="9" customFormat="1" ht="63.75" hidden="1" outlineLevel="3" collapsed="1">
      <c r="A96" s="80"/>
      <c r="B96" s="11" t="s">
        <v>358</v>
      </c>
      <c r="C96" s="34">
        <f t="shared" si="25"/>
        <v>7294.2110000000002</v>
      </c>
      <c r="D96" s="10">
        <f>SUM(D97:D103)</f>
        <v>7294.2110000000002</v>
      </c>
      <c r="E96" s="10">
        <f>SUM(E97:E103)</f>
        <v>0</v>
      </c>
      <c r="F96" s="10">
        <f>SUM(F97:F103)</f>
        <v>0</v>
      </c>
      <c r="G96" s="10">
        <f>SUM(G97:G103)</f>
        <v>0</v>
      </c>
      <c r="H96" s="34">
        <f t="shared" si="24"/>
        <v>4788.6860000000006</v>
      </c>
      <c r="I96" s="10">
        <f>SUM(I97:I103)</f>
        <v>4788.6860000000006</v>
      </c>
      <c r="J96" s="10">
        <f>SUM(J97:J103)</f>
        <v>0</v>
      </c>
      <c r="K96" s="10">
        <f>SUM(K97:K103)</f>
        <v>0</v>
      </c>
      <c r="L96" s="10">
        <f>SUM(L97:L103)</f>
        <v>0</v>
      </c>
      <c r="M96" s="34">
        <f t="shared" ref="M96:P127" si="26">IFERROR(H96/C96*100,"-")</f>
        <v>65.650500102067241</v>
      </c>
      <c r="N96" s="34">
        <f t="shared" si="26"/>
        <v>65.650500102067241</v>
      </c>
      <c r="O96" s="34" t="str">
        <f t="shared" si="26"/>
        <v>-</v>
      </c>
      <c r="P96" s="34" t="str">
        <f t="shared" si="26"/>
        <v>-</v>
      </c>
      <c r="Q96" s="39"/>
    </row>
    <row r="97" spans="1:17" ht="45" hidden="1" outlineLevel="4">
      <c r="A97" s="28"/>
      <c r="B97" s="81" t="s">
        <v>359</v>
      </c>
      <c r="C97" s="45">
        <f t="shared" si="25"/>
        <v>300</v>
      </c>
      <c r="D97" s="16">
        <v>300</v>
      </c>
      <c r="E97" s="16"/>
      <c r="F97" s="16"/>
      <c r="G97" s="16"/>
      <c r="H97" s="45">
        <f t="shared" si="24"/>
        <v>300</v>
      </c>
      <c r="I97" s="16">
        <v>300</v>
      </c>
      <c r="J97" s="16"/>
      <c r="K97" s="15"/>
      <c r="L97" s="15"/>
      <c r="M97" s="45">
        <f t="shared" si="26"/>
        <v>100</v>
      </c>
      <c r="N97" s="45">
        <f t="shared" si="26"/>
        <v>100</v>
      </c>
      <c r="O97" s="45" t="str">
        <f t="shared" si="26"/>
        <v>-</v>
      </c>
      <c r="P97" s="45" t="str">
        <f t="shared" si="26"/>
        <v>-</v>
      </c>
      <c r="Q97" s="17"/>
    </row>
    <row r="98" spans="1:17" ht="15.75" hidden="1" outlineLevel="4">
      <c r="A98" s="28"/>
      <c r="B98" s="81" t="s">
        <v>345</v>
      </c>
      <c r="C98" s="45">
        <f t="shared" si="25"/>
        <v>615.46500000000003</v>
      </c>
      <c r="D98" s="16">
        <v>615.46500000000003</v>
      </c>
      <c r="E98" s="16"/>
      <c r="F98" s="16"/>
      <c r="G98" s="16"/>
      <c r="H98" s="45">
        <f t="shared" ref="H98:H103" si="27">SUM(I98:L98)</f>
        <v>248.9</v>
      </c>
      <c r="I98" s="16">
        <v>248.9</v>
      </c>
      <c r="J98" s="16"/>
      <c r="K98" s="15"/>
      <c r="L98" s="15"/>
      <c r="M98" s="45">
        <f t="shared" si="26"/>
        <v>40.440967398633553</v>
      </c>
      <c r="N98" s="45">
        <f t="shared" si="26"/>
        <v>40.440967398633553</v>
      </c>
      <c r="O98" s="45" t="str">
        <f t="shared" si="26"/>
        <v>-</v>
      </c>
      <c r="P98" s="45" t="str">
        <f t="shared" si="26"/>
        <v>-</v>
      </c>
      <c r="Q98" s="17" t="s">
        <v>400</v>
      </c>
    </row>
    <row r="99" spans="1:17" ht="15.75" hidden="1" outlineLevel="4">
      <c r="A99" s="28"/>
      <c r="B99" s="81" t="s">
        <v>360</v>
      </c>
      <c r="C99" s="45">
        <f t="shared" si="25"/>
        <v>50</v>
      </c>
      <c r="D99" s="16">
        <v>50</v>
      </c>
      <c r="E99" s="16"/>
      <c r="F99" s="16"/>
      <c r="G99" s="16"/>
      <c r="H99" s="45">
        <f t="shared" si="27"/>
        <v>50</v>
      </c>
      <c r="I99" s="16">
        <v>50</v>
      </c>
      <c r="J99" s="16"/>
      <c r="K99" s="15"/>
      <c r="L99" s="15"/>
      <c r="M99" s="45">
        <f t="shared" si="26"/>
        <v>100</v>
      </c>
      <c r="N99" s="45">
        <f t="shared" si="26"/>
        <v>100</v>
      </c>
      <c r="O99" s="45" t="str">
        <f t="shared" si="26"/>
        <v>-</v>
      </c>
      <c r="P99" s="45" t="str">
        <f t="shared" si="26"/>
        <v>-</v>
      </c>
      <c r="Q99" s="17"/>
    </row>
    <row r="100" spans="1:17" ht="15.75" hidden="1" outlineLevel="4">
      <c r="A100" s="28"/>
      <c r="B100" s="81" t="s">
        <v>361</v>
      </c>
      <c r="C100" s="45">
        <f t="shared" si="25"/>
        <v>137</v>
      </c>
      <c r="D100" s="16">
        <v>137</v>
      </c>
      <c r="E100" s="16"/>
      <c r="F100" s="16"/>
      <c r="G100" s="16"/>
      <c r="H100" s="45">
        <f t="shared" si="27"/>
        <v>0</v>
      </c>
      <c r="I100" s="16"/>
      <c r="J100" s="16"/>
      <c r="K100" s="15"/>
      <c r="L100" s="15"/>
      <c r="M100" s="45">
        <f t="shared" si="26"/>
        <v>0</v>
      </c>
      <c r="N100" s="45">
        <f t="shared" si="26"/>
        <v>0</v>
      </c>
      <c r="O100" s="45" t="str">
        <f t="shared" si="26"/>
        <v>-</v>
      </c>
      <c r="P100" s="45" t="str">
        <f t="shared" si="26"/>
        <v>-</v>
      </c>
      <c r="Q100" s="17" t="s">
        <v>500</v>
      </c>
    </row>
    <row r="101" spans="1:17" ht="45" hidden="1" outlineLevel="4">
      <c r="A101" s="28"/>
      <c r="B101" s="81" t="s">
        <v>399</v>
      </c>
      <c r="C101" s="45">
        <f t="shared" si="25"/>
        <v>3354.4749999999999</v>
      </c>
      <c r="D101" s="16">
        <v>3354.4749999999999</v>
      </c>
      <c r="E101" s="16"/>
      <c r="F101" s="16"/>
      <c r="G101" s="16"/>
      <c r="H101" s="45">
        <f t="shared" si="27"/>
        <v>3354.4749999999999</v>
      </c>
      <c r="I101" s="16">
        <v>3354.4749999999999</v>
      </c>
      <c r="J101" s="16"/>
      <c r="K101" s="15"/>
      <c r="L101" s="15"/>
      <c r="M101" s="45">
        <f t="shared" si="26"/>
        <v>100</v>
      </c>
      <c r="N101" s="45">
        <f t="shared" si="26"/>
        <v>100</v>
      </c>
      <c r="O101" s="45" t="str">
        <f t="shared" si="26"/>
        <v>-</v>
      </c>
      <c r="P101" s="45" t="str">
        <f t="shared" si="26"/>
        <v>-</v>
      </c>
      <c r="Q101" s="17"/>
    </row>
    <row r="102" spans="1:17" ht="45" hidden="1" outlineLevel="4">
      <c r="A102" s="28"/>
      <c r="B102" s="82" t="s">
        <v>362</v>
      </c>
      <c r="C102" s="45">
        <f t="shared" si="25"/>
        <v>1558.271</v>
      </c>
      <c r="D102" s="16">
        <v>1558.271</v>
      </c>
      <c r="E102" s="16"/>
      <c r="F102" s="16"/>
      <c r="G102" s="16"/>
      <c r="H102" s="45">
        <f t="shared" si="27"/>
        <v>421.51499999999999</v>
      </c>
      <c r="I102" s="16">
        <v>421.51499999999999</v>
      </c>
      <c r="J102" s="16"/>
      <c r="K102" s="15"/>
      <c r="L102" s="15"/>
      <c r="M102" s="45">
        <f t="shared" si="26"/>
        <v>27.050172916007547</v>
      </c>
      <c r="N102" s="45">
        <f t="shared" si="26"/>
        <v>27.050172916007547</v>
      </c>
      <c r="O102" s="45" t="str">
        <f t="shared" si="26"/>
        <v>-</v>
      </c>
      <c r="P102" s="45" t="str">
        <f t="shared" si="26"/>
        <v>-</v>
      </c>
      <c r="Q102" s="17" t="s">
        <v>400</v>
      </c>
    </row>
    <row r="103" spans="1:17" ht="75" hidden="1" outlineLevel="4">
      <c r="A103" s="28"/>
      <c r="B103" s="82" t="s">
        <v>347</v>
      </c>
      <c r="C103" s="45">
        <f t="shared" si="25"/>
        <v>1279</v>
      </c>
      <c r="D103" s="16">
        <v>1279</v>
      </c>
      <c r="E103" s="16"/>
      <c r="F103" s="16"/>
      <c r="G103" s="16"/>
      <c r="H103" s="45">
        <f t="shared" si="27"/>
        <v>413.79599999999999</v>
      </c>
      <c r="I103" s="16">
        <v>413.79599999999999</v>
      </c>
      <c r="J103" s="16"/>
      <c r="K103" s="15"/>
      <c r="L103" s="15"/>
      <c r="M103" s="45">
        <f t="shared" si="26"/>
        <v>32.353088350273651</v>
      </c>
      <c r="N103" s="45">
        <f t="shared" si="26"/>
        <v>32.353088350273651</v>
      </c>
      <c r="O103" s="45" t="str">
        <f t="shared" si="26"/>
        <v>-</v>
      </c>
      <c r="P103" s="45" t="str">
        <f t="shared" si="26"/>
        <v>-</v>
      </c>
      <c r="Q103" s="17" t="s">
        <v>400</v>
      </c>
    </row>
    <row r="104" spans="1:17" s="42" customFormat="1" ht="40.5" hidden="1" outlineLevel="1" collapsed="1">
      <c r="A104" s="29">
        <v>18</v>
      </c>
      <c r="B104" s="30" t="s">
        <v>363</v>
      </c>
      <c r="C104" s="31">
        <f t="shared" ref="C104:C111" si="28">SUM(D104:G104)</f>
        <v>84</v>
      </c>
      <c r="D104" s="31">
        <f>D105</f>
        <v>84</v>
      </c>
      <c r="E104" s="31">
        <f>E105</f>
        <v>0</v>
      </c>
      <c r="F104" s="31">
        <f>F105</f>
        <v>0</v>
      </c>
      <c r="G104" s="31">
        <f>G105</f>
        <v>0</v>
      </c>
      <c r="H104" s="31">
        <f>SUM(I104:L104)</f>
        <v>17.8</v>
      </c>
      <c r="I104" s="31">
        <f>I105</f>
        <v>17.8</v>
      </c>
      <c r="J104" s="31">
        <f>J105</f>
        <v>0</v>
      </c>
      <c r="K104" s="31">
        <f>K105</f>
        <v>0</v>
      </c>
      <c r="L104" s="31">
        <f>L105</f>
        <v>0</v>
      </c>
      <c r="M104" s="31">
        <f t="shared" si="26"/>
        <v>21.19047619047619</v>
      </c>
      <c r="N104" s="31">
        <f t="shared" si="26"/>
        <v>21.19047619047619</v>
      </c>
      <c r="O104" s="31" t="str">
        <f t="shared" si="26"/>
        <v>-</v>
      </c>
      <c r="P104" s="31" t="str">
        <f t="shared" si="26"/>
        <v>-</v>
      </c>
      <c r="Q104" s="41" t="s">
        <v>500</v>
      </c>
    </row>
    <row r="105" spans="1:17" s="40" customFormat="1" ht="51" hidden="1" outlineLevel="2">
      <c r="A105" s="83"/>
      <c r="B105" s="11" t="s">
        <v>364</v>
      </c>
      <c r="C105" s="34">
        <f t="shared" si="28"/>
        <v>84</v>
      </c>
      <c r="D105" s="84">
        <f>D106+D107</f>
        <v>84</v>
      </c>
      <c r="E105" s="84">
        <f>E106+E107</f>
        <v>0</v>
      </c>
      <c r="F105" s="84">
        <f>F106+F107</f>
        <v>0</v>
      </c>
      <c r="G105" s="84">
        <f>G106+G107</f>
        <v>0</v>
      </c>
      <c r="H105" s="34">
        <f>SUM(I105:L105)</f>
        <v>17.8</v>
      </c>
      <c r="I105" s="84">
        <f>I106+I107</f>
        <v>17.8</v>
      </c>
      <c r="J105" s="84">
        <f>J106+J107</f>
        <v>0</v>
      </c>
      <c r="K105" s="84">
        <f>K106+K107</f>
        <v>0</v>
      </c>
      <c r="L105" s="84">
        <f>L106+L107</f>
        <v>0</v>
      </c>
      <c r="M105" s="84">
        <f t="shared" si="26"/>
        <v>21.19047619047619</v>
      </c>
      <c r="N105" s="84">
        <f t="shared" si="26"/>
        <v>21.19047619047619</v>
      </c>
      <c r="O105" s="84" t="str">
        <f t="shared" si="26"/>
        <v>-</v>
      </c>
      <c r="P105" s="84" t="str">
        <f t="shared" si="26"/>
        <v>-</v>
      </c>
      <c r="Q105" s="39"/>
    </row>
    <row r="106" spans="1:17" s="18" customFormat="1" ht="42.75" hidden="1" customHeight="1" outlineLevel="3">
      <c r="A106" s="85"/>
      <c r="B106" s="86" t="s">
        <v>317</v>
      </c>
      <c r="C106" s="15">
        <f t="shared" si="28"/>
        <v>64</v>
      </c>
      <c r="D106" s="87">
        <v>64</v>
      </c>
      <c r="E106" s="87"/>
      <c r="F106" s="87"/>
      <c r="G106" s="87"/>
      <c r="H106" s="15">
        <f>SUM(I106:L106)</f>
        <v>17.8</v>
      </c>
      <c r="I106" s="87">
        <v>17.8</v>
      </c>
      <c r="J106" s="87"/>
      <c r="K106" s="87"/>
      <c r="L106" s="87"/>
      <c r="M106" s="15">
        <f t="shared" si="26"/>
        <v>27.8125</v>
      </c>
      <c r="N106" s="15">
        <f t="shared" si="26"/>
        <v>27.8125</v>
      </c>
      <c r="O106" s="15" t="str">
        <f t="shared" si="26"/>
        <v>-</v>
      </c>
      <c r="P106" s="15" t="str">
        <f t="shared" si="26"/>
        <v>-</v>
      </c>
      <c r="Q106" s="17" t="s">
        <v>501</v>
      </c>
    </row>
    <row r="107" spans="1:17" s="18" customFormat="1" ht="42.75" hidden="1" customHeight="1" outlineLevel="3">
      <c r="A107" s="88"/>
      <c r="B107" s="86" t="s">
        <v>146</v>
      </c>
      <c r="C107" s="15">
        <f t="shared" si="28"/>
        <v>20</v>
      </c>
      <c r="D107" s="87">
        <v>20</v>
      </c>
      <c r="E107" s="87"/>
      <c r="F107" s="87"/>
      <c r="G107" s="87"/>
      <c r="H107" s="15">
        <f>SUM(I107:L107)</f>
        <v>0</v>
      </c>
      <c r="I107" s="87">
        <v>0</v>
      </c>
      <c r="J107" s="87"/>
      <c r="K107" s="87"/>
      <c r="L107" s="87"/>
      <c r="M107" s="15">
        <f t="shared" si="26"/>
        <v>0</v>
      </c>
      <c r="N107" s="15">
        <f t="shared" si="26"/>
        <v>0</v>
      </c>
      <c r="O107" s="15" t="str">
        <f t="shared" si="26"/>
        <v>-</v>
      </c>
      <c r="P107" s="15" t="str">
        <f t="shared" si="26"/>
        <v>-</v>
      </c>
      <c r="Q107" s="17" t="s">
        <v>501</v>
      </c>
    </row>
    <row r="108" spans="1:17" s="18" customFormat="1" ht="27" customHeight="1" collapsed="1">
      <c r="A108" s="88"/>
      <c r="B108" s="204" t="s">
        <v>365</v>
      </c>
      <c r="C108" s="55">
        <f t="shared" si="28"/>
        <v>71772.399999999994</v>
      </c>
      <c r="D108" s="55">
        <f t="shared" ref="D108:L108" si="29">D109+D117</f>
        <v>63107</v>
      </c>
      <c r="E108" s="55">
        <f t="shared" si="29"/>
        <v>8665.4000000000015</v>
      </c>
      <c r="F108" s="55">
        <f t="shared" si="29"/>
        <v>0</v>
      </c>
      <c r="G108" s="55">
        <f t="shared" si="29"/>
        <v>0</v>
      </c>
      <c r="H108" s="55">
        <f t="shared" si="29"/>
        <v>44993.164999999994</v>
      </c>
      <c r="I108" s="55">
        <f t="shared" si="29"/>
        <v>44993.164999999994</v>
      </c>
      <c r="J108" s="55">
        <f t="shared" si="29"/>
        <v>0</v>
      </c>
      <c r="K108" s="55">
        <f t="shared" si="29"/>
        <v>0</v>
      </c>
      <c r="L108" s="55">
        <f t="shared" si="29"/>
        <v>0</v>
      </c>
      <c r="M108" s="56">
        <f t="shared" si="26"/>
        <v>62.688672804587831</v>
      </c>
      <c r="N108" s="56">
        <f t="shared" si="26"/>
        <v>71.296631118576386</v>
      </c>
      <c r="O108" s="56">
        <f t="shared" si="26"/>
        <v>0</v>
      </c>
      <c r="P108" s="56" t="str">
        <f t="shared" si="26"/>
        <v>-</v>
      </c>
      <c r="Q108" s="17"/>
    </row>
    <row r="109" spans="1:17" s="42" customFormat="1" ht="60" hidden="1" customHeight="1" outlineLevel="1" collapsed="1">
      <c r="A109" s="29">
        <v>19</v>
      </c>
      <c r="B109" s="30" t="s">
        <v>482</v>
      </c>
      <c r="C109" s="31">
        <f t="shared" si="28"/>
        <v>3415.5</v>
      </c>
      <c r="D109" s="31">
        <f>D110+D112</f>
        <v>3415.5</v>
      </c>
      <c r="E109" s="31">
        <f>E110</f>
        <v>0</v>
      </c>
      <c r="F109" s="31">
        <f>F110</f>
        <v>0</v>
      </c>
      <c r="G109" s="31">
        <f>G110</f>
        <v>0</v>
      </c>
      <c r="H109" s="31">
        <f t="shared" ref="H109:H120" si="30">SUM(I109:L109)</f>
        <v>2726.1</v>
      </c>
      <c r="I109" s="31">
        <f>I110+I112</f>
        <v>2726.1</v>
      </c>
      <c r="J109" s="31">
        <f>J110+J112</f>
        <v>0</v>
      </c>
      <c r="K109" s="31">
        <f>K110+K112</f>
        <v>0</v>
      </c>
      <c r="L109" s="31">
        <f>L110+L112</f>
        <v>0</v>
      </c>
      <c r="M109" s="27">
        <f t="shared" si="26"/>
        <v>79.815546772068515</v>
      </c>
      <c r="N109" s="27">
        <f t="shared" si="26"/>
        <v>79.815546772068515</v>
      </c>
      <c r="O109" s="27" t="str">
        <f t="shared" si="26"/>
        <v>-</v>
      </c>
      <c r="P109" s="27" t="str">
        <f t="shared" si="26"/>
        <v>-</v>
      </c>
      <c r="Q109" s="41" t="s">
        <v>611</v>
      </c>
    </row>
    <row r="110" spans="1:17" s="174" customFormat="1" ht="87" hidden="1" customHeight="1" outlineLevel="2" collapsed="1">
      <c r="A110" s="169"/>
      <c r="B110" s="170" t="s">
        <v>483</v>
      </c>
      <c r="C110" s="175">
        <f t="shared" si="28"/>
        <v>3246.3</v>
      </c>
      <c r="D110" s="176">
        <f>D111</f>
        <v>3246.3</v>
      </c>
      <c r="E110" s="176">
        <f>SUM(E111:E116)</f>
        <v>0</v>
      </c>
      <c r="F110" s="176">
        <f>SUM(F111:F116)</f>
        <v>0</v>
      </c>
      <c r="G110" s="176">
        <f>SUM(G111:G116)</f>
        <v>0</v>
      </c>
      <c r="H110" s="171">
        <f t="shared" si="30"/>
        <v>2713.7</v>
      </c>
      <c r="I110" s="172">
        <f>I111</f>
        <v>2713.7</v>
      </c>
      <c r="J110" s="172">
        <f>SUM(J111:J116)</f>
        <v>0</v>
      </c>
      <c r="K110" s="172">
        <f>SUM(K111:K116)</f>
        <v>0</v>
      </c>
      <c r="L110" s="172">
        <f>SUM(L111:L116)</f>
        <v>0</v>
      </c>
      <c r="M110" s="56">
        <f t="shared" si="26"/>
        <v>83.593629670702015</v>
      </c>
      <c r="N110" s="56">
        <f t="shared" si="26"/>
        <v>83.593629670702015</v>
      </c>
      <c r="O110" s="56" t="str">
        <f t="shared" si="26"/>
        <v>-</v>
      </c>
      <c r="P110" s="56" t="str">
        <f t="shared" si="26"/>
        <v>-</v>
      </c>
      <c r="Q110" s="173"/>
    </row>
    <row r="111" spans="1:17" s="18" customFormat="1" ht="128.25" hidden="1" customHeight="1" outlineLevel="3">
      <c r="A111" s="182"/>
      <c r="B111" s="182" t="s">
        <v>484</v>
      </c>
      <c r="C111" s="206">
        <f t="shared" si="28"/>
        <v>3246.3</v>
      </c>
      <c r="D111" s="206">
        <v>3246.3</v>
      </c>
      <c r="E111" s="182"/>
      <c r="F111" s="182"/>
      <c r="G111" s="182"/>
      <c r="H111" s="182">
        <f t="shared" si="30"/>
        <v>2713.7</v>
      </c>
      <c r="I111" s="182">
        <v>2713.7</v>
      </c>
      <c r="J111" s="182"/>
      <c r="K111" s="182"/>
      <c r="L111" s="182"/>
      <c r="M111" s="69">
        <f t="shared" si="26"/>
        <v>83.593629670702015</v>
      </c>
      <c r="N111" s="69">
        <f t="shared" si="26"/>
        <v>83.593629670702015</v>
      </c>
      <c r="O111" s="69" t="str">
        <f t="shared" si="26"/>
        <v>-</v>
      </c>
      <c r="P111" s="69" t="str">
        <f t="shared" si="26"/>
        <v>-</v>
      </c>
      <c r="Q111" s="182" t="s">
        <v>607</v>
      </c>
    </row>
    <row r="112" spans="1:17" s="18" customFormat="1" ht="63.75" hidden="1" customHeight="1" outlineLevel="2" collapsed="1">
      <c r="A112" s="24"/>
      <c r="B112" s="168" t="s">
        <v>485</v>
      </c>
      <c r="C112" s="15">
        <f>C113</f>
        <v>169.2</v>
      </c>
      <c r="D112" s="15">
        <f>D113</f>
        <v>169.2</v>
      </c>
      <c r="E112" s="16"/>
      <c r="F112" s="16"/>
      <c r="G112" s="16"/>
      <c r="H112" s="15">
        <f t="shared" si="30"/>
        <v>12.4</v>
      </c>
      <c r="I112" s="15">
        <f>I113</f>
        <v>12.4</v>
      </c>
      <c r="J112" s="15">
        <f>J113</f>
        <v>0</v>
      </c>
      <c r="K112" s="15">
        <f>K113</f>
        <v>0</v>
      </c>
      <c r="L112" s="15">
        <f>L113</f>
        <v>0</v>
      </c>
      <c r="M112" s="56">
        <f t="shared" si="26"/>
        <v>7.3286052009456277</v>
      </c>
      <c r="N112" s="56">
        <f t="shared" si="26"/>
        <v>7.3286052009456277</v>
      </c>
      <c r="O112" s="56" t="str">
        <f t="shared" si="26"/>
        <v>-</v>
      </c>
      <c r="P112" s="56" t="str">
        <f t="shared" si="26"/>
        <v>-</v>
      </c>
      <c r="Q112" s="17"/>
    </row>
    <row r="113" spans="1:20" s="18" customFormat="1" ht="108" hidden="1" customHeight="1" outlineLevel="3">
      <c r="A113" s="207"/>
      <c r="B113" s="207" t="s">
        <v>486</v>
      </c>
      <c r="C113" s="208">
        <f t="shared" ref="C113:C128" si="31">SUM(D113:G113)</f>
        <v>169.2</v>
      </c>
      <c r="D113" s="208">
        <f>SUM(D114:D116)</f>
        <v>169.2</v>
      </c>
      <c r="E113" s="208">
        <f>SUM(E114:E116)</f>
        <v>0</v>
      </c>
      <c r="F113" s="208">
        <f>SUM(F114:F116)</f>
        <v>0</v>
      </c>
      <c r="G113" s="208">
        <f>SUM(G114:G116)</f>
        <v>0</v>
      </c>
      <c r="H113" s="207">
        <f t="shared" si="30"/>
        <v>12.4</v>
      </c>
      <c r="I113" s="208">
        <f>SUM(I114:I116)</f>
        <v>12.4</v>
      </c>
      <c r="J113" s="208">
        <f>SUM(J114:J116)</f>
        <v>0</v>
      </c>
      <c r="K113" s="208">
        <f>SUM(K114:K116)</f>
        <v>0</v>
      </c>
      <c r="L113" s="208">
        <f>SUM(L114:L116)</f>
        <v>0</v>
      </c>
      <c r="M113" s="69">
        <f t="shared" si="26"/>
        <v>7.3286052009456277</v>
      </c>
      <c r="N113" s="69">
        <f t="shared" si="26"/>
        <v>7.3286052009456277</v>
      </c>
      <c r="O113" s="69" t="str">
        <f t="shared" si="26"/>
        <v>-</v>
      </c>
      <c r="P113" s="69" t="str">
        <f t="shared" si="26"/>
        <v>-</v>
      </c>
      <c r="Q113" s="207"/>
    </row>
    <row r="114" spans="1:20" s="18" customFormat="1" ht="54.75" hidden="1" customHeight="1" outlineLevel="3">
      <c r="A114" s="24"/>
      <c r="B114" s="209" t="s">
        <v>366</v>
      </c>
      <c r="C114" s="15">
        <f t="shared" si="31"/>
        <v>149</v>
      </c>
      <c r="D114" s="15">
        <v>149</v>
      </c>
      <c r="E114" s="16"/>
      <c r="F114" s="16"/>
      <c r="G114" s="16"/>
      <c r="H114" s="210">
        <f t="shared" si="30"/>
        <v>12.4</v>
      </c>
      <c r="I114" s="15">
        <v>12.4</v>
      </c>
      <c r="J114" s="16"/>
      <c r="K114" s="16"/>
      <c r="L114" s="16"/>
      <c r="M114" s="56">
        <f t="shared" si="26"/>
        <v>8.3221476510067109</v>
      </c>
      <c r="N114" s="56">
        <f t="shared" si="26"/>
        <v>8.3221476510067109</v>
      </c>
      <c r="O114" s="56" t="str">
        <f t="shared" si="26"/>
        <v>-</v>
      </c>
      <c r="P114" s="56" t="str">
        <f t="shared" si="26"/>
        <v>-</v>
      </c>
      <c r="Q114" s="17" t="s">
        <v>608</v>
      </c>
    </row>
    <row r="115" spans="1:20" s="18" customFormat="1" ht="35.25" hidden="1" customHeight="1" outlineLevel="3">
      <c r="A115" s="24"/>
      <c r="B115" s="209" t="s">
        <v>367</v>
      </c>
      <c r="C115" s="15">
        <f t="shared" si="31"/>
        <v>16</v>
      </c>
      <c r="D115" s="198">
        <v>16</v>
      </c>
      <c r="E115" s="16"/>
      <c r="F115" s="16"/>
      <c r="G115" s="16"/>
      <c r="H115" s="210">
        <f t="shared" si="30"/>
        <v>0</v>
      </c>
      <c r="I115" s="15">
        <v>0</v>
      </c>
      <c r="J115" s="16"/>
      <c r="K115" s="16"/>
      <c r="L115" s="16"/>
      <c r="M115" s="56">
        <f t="shared" si="26"/>
        <v>0</v>
      </c>
      <c r="N115" s="56">
        <f t="shared" si="26"/>
        <v>0</v>
      </c>
      <c r="O115" s="56" t="str">
        <f t="shared" si="26"/>
        <v>-</v>
      </c>
      <c r="P115" s="56" t="str">
        <f t="shared" si="26"/>
        <v>-</v>
      </c>
      <c r="Q115" s="17" t="s">
        <v>609</v>
      </c>
    </row>
    <row r="116" spans="1:20" s="18" customFormat="1" ht="29.25" hidden="1" customHeight="1" outlineLevel="3">
      <c r="A116" s="24"/>
      <c r="B116" s="37" t="s">
        <v>368</v>
      </c>
      <c r="C116" s="15">
        <f t="shared" si="31"/>
        <v>4.2</v>
      </c>
      <c r="D116" s="198">
        <v>4.2</v>
      </c>
      <c r="E116" s="16"/>
      <c r="F116" s="16"/>
      <c r="G116" s="16"/>
      <c r="H116" s="210">
        <f t="shared" si="30"/>
        <v>0</v>
      </c>
      <c r="I116" s="15">
        <v>0</v>
      </c>
      <c r="J116" s="16"/>
      <c r="K116" s="16"/>
      <c r="L116" s="16"/>
      <c r="M116" s="56">
        <f t="shared" si="26"/>
        <v>0</v>
      </c>
      <c r="N116" s="56">
        <f t="shared" si="26"/>
        <v>0</v>
      </c>
      <c r="O116" s="56" t="str">
        <f t="shared" si="26"/>
        <v>-</v>
      </c>
      <c r="P116" s="56" t="str">
        <f t="shared" si="26"/>
        <v>-</v>
      </c>
      <c r="Q116" s="17" t="s">
        <v>610</v>
      </c>
    </row>
    <row r="117" spans="1:20" s="42" customFormat="1" ht="99.75" hidden="1" customHeight="1" outlineLevel="1" collapsed="1">
      <c r="A117" s="29">
        <v>20</v>
      </c>
      <c r="B117" s="30" t="s">
        <v>487</v>
      </c>
      <c r="C117" s="31">
        <f t="shared" si="31"/>
        <v>68356.899999999994</v>
      </c>
      <c r="D117" s="31">
        <f>D118+D123</f>
        <v>59691.5</v>
      </c>
      <c r="E117" s="31">
        <f>E118+E123</f>
        <v>8665.4000000000015</v>
      </c>
      <c r="F117" s="31">
        <f>F118</f>
        <v>0</v>
      </c>
      <c r="G117" s="31">
        <f>G118</f>
        <v>0</v>
      </c>
      <c r="H117" s="31">
        <f t="shared" si="30"/>
        <v>42267.064999999995</v>
      </c>
      <c r="I117" s="31">
        <f>I118+I123</f>
        <v>42267.064999999995</v>
      </c>
      <c r="J117" s="31">
        <f>J118+J123</f>
        <v>0</v>
      </c>
      <c r="K117" s="31">
        <f>K118+K123</f>
        <v>0</v>
      </c>
      <c r="L117" s="31">
        <f>L118+L123</f>
        <v>0</v>
      </c>
      <c r="M117" s="27">
        <f t="shared" si="26"/>
        <v>61.832916647770745</v>
      </c>
      <c r="N117" s="27">
        <f t="shared" si="26"/>
        <v>70.809185562433512</v>
      </c>
      <c r="O117" s="27">
        <f t="shared" si="26"/>
        <v>0</v>
      </c>
      <c r="P117" s="27" t="str">
        <f t="shared" si="26"/>
        <v>-</v>
      </c>
      <c r="Q117" s="41"/>
    </row>
    <row r="118" spans="1:20" s="40" customFormat="1" ht="72.75" hidden="1" customHeight="1" outlineLevel="2">
      <c r="A118" s="184"/>
      <c r="B118" s="211" t="s">
        <v>488</v>
      </c>
      <c r="C118" s="175">
        <f t="shared" si="31"/>
        <v>51141.5</v>
      </c>
      <c r="D118" s="175">
        <f>D119</f>
        <v>51141.5</v>
      </c>
      <c r="E118" s="175">
        <f>E119</f>
        <v>0</v>
      </c>
      <c r="F118" s="175">
        <f>F119+F123</f>
        <v>0</v>
      </c>
      <c r="G118" s="175">
        <f>G119+G123</f>
        <v>0</v>
      </c>
      <c r="H118" s="171">
        <f t="shared" si="30"/>
        <v>38736.205999999998</v>
      </c>
      <c r="I118" s="171">
        <f>I119</f>
        <v>38736.205999999998</v>
      </c>
      <c r="J118" s="171">
        <f>J119</f>
        <v>0</v>
      </c>
      <c r="K118" s="171">
        <f>K119</f>
        <v>0</v>
      </c>
      <c r="L118" s="171">
        <f>L119</f>
        <v>0</v>
      </c>
      <c r="M118" s="183">
        <f t="shared" si="26"/>
        <v>75.743194861316155</v>
      </c>
      <c r="N118" s="183">
        <f t="shared" si="26"/>
        <v>75.743194861316155</v>
      </c>
      <c r="O118" s="183" t="str">
        <f t="shared" si="26"/>
        <v>-</v>
      </c>
      <c r="P118" s="183" t="str">
        <f t="shared" si="26"/>
        <v>-</v>
      </c>
      <c r="Q118" s="173"/>
    </row>
    <row r="119" spans="1:20" s="18" customFormat="1" ht="150" hidden="1" outlineLevel="3">
      <c r="A119" s="52"/>
      <c r="B119" s="212" t="s">
        <v>643</v>
      </c>
      <c r="C119" s="34">
        <f t="shared" si="31"/>
        <v>51141.5</v>
      </c>
      <c r="D119" s="34">
        <f>SUM(D120:D122)</f>
        <v>51141.5</v>
      </c>
      <c r="E119" s="34">
        <f>SUM(E120:E122)</f>
        <v>0</v>
      </c>
      <c r="F119" s="34">
        <f>SUM(F120:F122)</f>
        <v>0</v>
      </c>
      <c r="G119" s="34">
        <f>SUM(G120:G122)</f>
        <v>0</v>
      </c>
      <c r="H119" s="34">
        <f t="shared" si="30"/>
        <v>38736.205999999998</v>
      </c>
      <c r="I119" s="10">
        <f>SUM(I120:I122)</f>
        <v>38736.205999999998</v>
      </c>
      <c r="J119" s="10">
        <f>SUM(J120:J122)</f>
        <v>0</v>
      </c>
      <c r="K119" s="10">
        <f>SUM(K120:K122)</f>
        <v>0</v>
      </c>
      <c r="L119" s="10">
        <f>SUM(L120:L122)</f>
        <v>0</v>
      </c>
      <c r="M119" s="69">
        <f t="shared" si="26"/>
        <v>75.743194861316155</v>
      </c>
      <c r="N119" s="69">
        <f t="shared" si="26"/>
        <v>75.743194861316155</v>
      </c>
      <c r="O119" s="69" t="str">
        <f t="shared" si="26"/>
        <v>-</v>
      </c>
      <c r="P119" s="69" t="str">
        <f t="shared" si="26"/>
        <v>-</v>
      </c>
      <c r="Q119" s="39"/>
    </row>
    <row r="120" spans="1:20" s="18" customFormat="1" ht="75" hidden="1" outlineLevel="3">
      <c r="A120" s="99"/>
      <c r="B120" s="37" t="s">
        <v>489</v>
      </c>
      <c r="C120" s="15">
        <f t="shared" si="31"/>
        <v>9867.4</v>
      </c>
      <c r="D120" s="171">
        <v>9867.4</v>
      </c>
      <c r="E120" s="15"/>
      <c r="F120" s="15"/>
      <c r="G120" s="16"/>
      <c r="H120" s="15">
        <f t="shared" si="30"/>
        <v>9867.4</v>
      </c>
      <c r="I120" s="171">
        <v>9867.4</v>
      </c>
      <c r="J120" s="16"/>
      <c r="K120" s="15"/>
      <c r="L120" s="15"/>
      <c r="M120" s="56">
        <f t="shared" si="26"/>
        <v>100</v>
      </c>
      <c r="N120" s="56">
        <f t="shared" si="26"/>
        <v>100</v>
      </c>
      <c r="O120" s="56" t="str">
        <f t="shared" si="26"/>
        <v>-</v>
      </c>
      <c r="P120" s="56" t="str">
        <f t="shared" si="26"/>
        <v>-</v>
      </c>
      <c r="Q120" s="17" t="s">
        <v>631</v>
      </c>
    </row>
    <row r="121" spans="1:20" s="18" customFormat="1" ht="75" hidden="1" outlineLevel="3">
      <c r="A121" s="99"/>
      <c r="B121" s="37" t="s">
        <v>490</v>
      </c>
      <c r="C121" s="15">
        <f t="shared" si="31"/>
        <v>40132.6</v>
      </c>
      <c r="D121" s="171">
        <v>40132.6</v>
      </c>
      <c r="E121" s="15"/>
      <c r="F121" s="15"/>
      <c r="G121" s="16"/>
      <c r="H121" s="15">
        <f t="shared" ref="H121:H127" si="32">SUM(I121:L121)</f>
        <v>28321.200000000001</v>
      </c>
      <c r="I121" s="172">
        <v>28321.200000000001</v>
      </c>
      <c r="J121" s="16"/>
      <c r="K121" s="15"/>
      <c r="L121" s="15"/>
      <c r="M121" s="56">
        <f t="shared" si="26"/>
        <v>70.569063554317452</v>
      </c>
      <c r="N121" s="56">
        <f t="shared" si="26"/>
        <v>70.569063554317452</v>
      </c>
      <c r="O121" s="56" t="str">
        <f t="shared" si="26"/>
        <v>-</v>
      </c>
      <c r="P121" s="56" t="str">
        <f t="shared" si="26"/>
        <v>-</v>
      </c>
      <c r="Q121" s="17" t="s">
        <v>631</v>
      </c>
    </row>
    <row r="122" spans="1:20" s="18" customFormat="1" ht="30" hidden="1" outlineLevel="3">
      <c r="A122" s="99"/>
      <c r="B122" s="37" t="s">
        <v>491</v>
      </c>
      <c r="C122" s="15">
        <f t="shared" si="31"/>
        <v>1141.5</v>
      </c>
      <c r="D122" s="15">
        <v>1141.5</v>
      </c>
      <c r="E122" s="15"/>
      <c r="F122" s="15"/>
      <c r="G122" s="16"/>
      <c r="H122" s="15">
        <f t="shared" si="32"/>
        <v>547.60599999999999</v>
      </c>
      <c r="I122" s="16">
        <v>547.60599999999999</v>
      </c>
      <c r="J122" s="16"/>
      <c r="K122" s="15"/>
      <c r="L122" s="15"/>
      <c r="M122" s="56">
        <f t="shared" si="26"/>
        <v>47.972492334647391</v>
      </c>
      <c r="N122" s="56">
        <f t="shared" si="26"/>
        <v>47.972492334647391</v>
      </c>
      <c r="O122" s="56" t="str">
        <f t="shared" si="26"/>
        <v>-</v>
      </c>
      <c r="P122" s="56" t="str">
        <f t="shared" si="26"/>
        <v>-</v>
      </c>
      <c r="Q122" s="17" t="s">
        <v>544</v>
      </c>
    </row>
    <row r="123" spans="1:20" s="18" customFormat="1" ht="57" hidden="1" outlineLevel="2">
      <c r="A123" s="99"/>
      <c r="B123" s="213" t="s">
        <v>492</v>
      </c>
      <c r="C123" s="15">
        <f t="shared" si="31"/>
        <v>17215.400000000001</v>
      </c>
      <c r="D123" s="15">
        <f>D124+D126</f>
        <v>8550</v>
      </c>
      <c r="E123" s="15">
        <f>E124+E126</f>
        <v>8665.4000000000015</v>
      </c>
      <c r="F123" s="15">
        <f>F124+F126</f>
        <v>0</v>
      </c>
      <c r="G123" s="15">
        <f>G124+G126</f>
        <v>0</v>
      </c>
      <c r="H123" s="15">
        <f t="shared" si="32"/>
        <v>3530.8589999999999</v>
      </c>
      <c r="I123" s="16">
        <f>I124+I126</f>
        <v>3530.8589999999999</v>
      </c>
      <c r="J123" s="16">
        <f>J124+J126</f>
        <v>0</v>
      </c>
      <c r="K123" s="16">
        <f>K124+K126</f>
        <v>0</v>
      </c>
      <c r="L123" s="16">
        <f>L124+L126</f>
        <v>0</v>
      </c>
      <c r="M123" s="56">
        <f t="shared" si="26"/>
        <v>20.509886496973635</v>
      </c>
      <c r="N123" s="56">
        <f t="shared" si="26"/>
        <v>41.296596491228073</v>
      </c>
      <c r="O123" s="56">
        <f t="shared" si="26"/>
        <v>0</v>
      </c>
      <c r="P123" s="56" t="str">
        <f t="shared" si="26"/>
        <v>-</v>
      </c>
      <c r="Q123" s="17"/>
    </row>
    <row r="124" spans="1:20" s="18" customFormat="1" ht="135" hidden="1" outlineLevel="3">
      <c r="A124" s="99"/>
      <c r="B124" s="212" t="s">
        <v>493</v>
      </c>
      <c r="C124" s="15">
        <f t="shared" si="31"/>
        <v>8550</v>
      </c>
      <c r="D124" s="15">
        <f>D125</f>
        <v>8550</v>
      </c>
      <c r="E124" s="15"/>
      <c r="F124" s="15"/>
      <c r="G124" s="16"/>
      <c r="H124" s="15">
        <f t="shared" si="32"/>
        <v>3530.8589999999999</v>
      </c>
      <c r="I124" s="16">
        <f>I125</f>
        <v>3530.8589999999999</v>
      </c>
      <c r="J124" s="16">
        <f>J125</f>
        <v>0</v>
      </c>
      <c r="K124" s="16">
        <f>K125</f>
        <v>0</v>
      </c>
      <c r="L124" s="16">
        <f>L125</f>
        <v>0</v>
      </c>
      <c r="M124" s="56">
        <f t="shared" si="26"/>
        <v>41.296596491228073</v>
      </c>
      <c r="N124" s="56">
        <f t="shared" si="26"/>
        <v>41.296596491228073</v>
      </c>
      <c r="O124" s="56" t="str">
        <f t="shared" si="26"/>
        <v>-</v>
      </c>
      <c r="P124" s="56" t="str">
        <f t="shared" si="26"/>
        <v>-</v>
      </c>
      <c r="Q124" s="17"/>
    </row>
    <row r="125" spans="1:20" s="18" customFormat="1" ht="45" hidden="1" outlineLevel="3">
      <c r="A125" s="99"/>
      <c r="B125" s="37" t="s">
        <v>494</v>
      </c>
      <c r="C125" s="15">
        <f t="shared" si="31"/>
        <v>8550</v>
      </c>
      <c r="D125" s="15">
        <v>8550</v>
      </c>
      <c r="F125" s="15"/>
      <c r="G125" s="16"/>
      <c r="H125" s="15">
        <f t="shared" si="32"/>
        <v>3530.8589999999999</v>
      </c>
      <c r="I125" s="16">
        <v>3530.8589999999999</v>
      </c>
      <c r="J125" s="16"/>
      <c r="K125" s="15"/>
      <c r="L125" s="15"/>
      <c r="M125" s="56">
        <f t="shared" si="26"/>
        <v>41.296596491228073</v>
      </c>
      <c r="N125" s="56">
        <f t="shared" si="26"/>
        <v>41.296596491228073</v>
      </c>
      <c r="O125" s="56" t="str">
        <f t="shared" si="26"/>
        <v>-</v>
      </c>
      <c r="P125" s="56" t="str">
        <f t="shared" si="26"/>
        <v>-</v>
      </c>
      <c r="Q125" s="17" t="s">
        <v>544</v>
      </c>
    </row>
    <row r="126" spans="1:20" s="18" customFormat="1" ht="135" hidden="1" outlineLevel="3">
      <c r="A126" s="99"/>
      <c r="B126" s="214" t="s">
        <v>495</v>
      </c>
      <c r="C126" s="15">
        <f t="shared" si="31"/>
        <v>8665.4000000000015</v>
      </c>
      <c r="D126" s="15">
        <f>D127</f>
        <v>0</v>
      </c>
      <c r="E126" s="15">
        <f>E127</f>
        <v>8665.4000000000015</v>
      </c>
      <c r="F126" s="15">
        <f>F127</f>
        <v>0</v>
      </c>
      <c r="G126" s="15">
        <f>G127</f>
        <v>0</v>
      </c>
      <c r="H126" s="15">
        <f t="shared" si="32"/>
        <v>0</v>
      </c>
      <c r="I126" s="16">
        <f>I127</f>
        <v>0</v>
      </c>
      <c r="J126" s="16">
        <f>J127</f>
        <v>0</v>
      </c>
      <c r="K126" s="16">
        <f>K127</f>
        <v>0</v>
      </c>
      <c r="L126" s="16">
        <f>L127</f>
        <v>0</v>
      </c>
      <c r="M126" s="56">
        <f t="shared" si="26"/>
        <v>0</v>
      </c>
      <c r="N126" s="56" t="str">
        <f t="shared" si="26"/>
        <v>-</v>
      </c>
      <c r="O126" s="56">
        <f t="shared" si="26"/>
        <v>0</v>
      </c>
      <c r="P126" s="56" t="str">
        <f t="shared" si="26"/>
        <v>-</v>
      </c>
      <c r="Q126" s="17"/>
    </row>
    <row r="127" spans="1:20" s="18" customFormat="1" ht="45" hidden="1" outlineLevel="3">
      <c r="A127" s="99"/>
      <c r="B127" s="37" t="s">
        <v>496</v>
      </c>
      <c r="C127" s="15">
        <f t="shared" si="31"/>
        <v>8665.4000000000015</v>
      </c>
      <c r="D127" s="15"/>
      <c r="E127" s="15">
        <v>8665.4000000000015</v>
      </c>
      <c r="F127" s="15"/>
      <c r="G127" s="16"/>
      <c r="H127" s="15">
        <f t="shared" si="32"/>
        <v>0</v>
      </c>
      <c r="I127" s="16"/>
      <c r="J127" s="16"/>
      <c r="K127" s="15"/>
      <c r="L127" s="15"/>
      <c r="M127" s="56">
        <f t="shared" si="26"/>
        <v>0</v>
      </c>
      <c r="N127" s="56" t="str">
        <f t="shared" si="26"/>
        <v>-</v>
      </c>
      <c r="O127" s="56">
        <f t="shared" si="26"/>
        <v>0</v>
      </c>
      <c r="P127" s="56" t="str">
        <f t="shared" si="26"/>
        <v>-</v>
      </c>
      <c r="Q127" s="17" t="s">
        <v>544</v>
      </c>
    </row>
    <row r="128" spans="1:20" ht="15.75" collapsed="1">
      <c r="A128" s="215"/>
      <c r="B128" s="215" t="s">
        <v>497</v>
      </c>
      <c r="C128" s="216">
        <f t="shared" si="31"/>
        <v>33563.411000000007</v>
      </c>
      <c r="D128" s="217">
        <f>D8+D31+D45+D56+D72+D90</f>
        <v>33463.411000000007</v>
      </c>
      <c r="E128" s="217">
        <f t="shared" ref="E128:L128" si="33">E8+E31+E45+E56+E72+E90</f>
        <v>100</v>
      </c>
      <c r="F128" s="217">
        <f t="shared" si="33"/>
        <v>0</v>
      </c>
      <c r="G128" s="217">
        <f t="shared" si="33"/>
        <v>0</v>
      </c>
      <c r="H128" s="217">
        <f>H8+H31+H45+H56+H72+H90</f>
        <v>19445.451000000001</v>
      </c>
      <c r="I128" s="217">
        <f t="shared" si="33"/>
        <v>19345.451000000001</v>
      </c>
      <c r="J128" s="217">
        <f>J8+J31+J45+J56+J72+J90</f>
        <v>100</v>
      </c>
      <c r="K128" s="217">
        <f t="shared" si="33"/>
        <v>0</v>
      </c>
      <c r="L128" s="217">
        <f t="shared" si="33"/>
        <v>0</v>
      </c>
      <c r="M128" s="217">
        <f>IFERROR(H128/C128*100,"-")</f>
        <v>57.936456458492849</v>
      </c>
      <c r="N128" s="217">
        <f>IFERROR(I128/D128*100,"-")</f>
        <v>57.810756351168138</v>
      </c>
      <c r="O128" s="217">
        <f>IFERROR(J128/E128*100,"-")</f>
        <v>100</v>
      </c>
      <c r="P128" s="217" t="str">
        <f>IFERROR(K128/F128*100,"-")</f>
        <v>-</v>
      </c>
      <c r="Q128" s="217"/>
      <c r="R128" s="179"/>
      <c r="S128" s="179"/>
      <c r="T128" s="179"/>
    </row>
    <row r="129" spans="1:17">
      <c r="A129" s="18"/>
      <c r="B129" s="18"/>
      <c r="C129" s="18"/>
      <c r="D129" s="18"/>
      <c r="E129" s="18"/>
      <c r="F129" s="18"/>
      <c r="G129" s="18"/>
      <c r="H129" s="18"/>
      <c r="I129" s="18"/>
      <c r="J129" s="18"/>
      <c r="K129" s="18"/>
      <c r="L129" s="18"/>
      <c r="M129" s="18"/>
      <c r="N129" s="18"/>
      <c r="O129" s="18"/>
      <c r="P129" s="18"/>
      <c r="Q129" s="189"/>
    </row>
    <row r="130" spans="1:17">
      <c r="A130" s="18"/>
      <c r="B130" s="18"/>
      <c r="C130" s="18"/>
      <c r="D130" s="18"/>
      <c r="E130" s="18"/>
      <c r="F130" s="18"/>
      <c r="G130" s="18"/>
      <c r="H130" s="18"/>
      <c r="I130" s="18"/>
      <c r="J130" s="18"/>
      <c r="K130" s="18"/>
      <c r="L130" s="18"/>
      <c r="M130" s="18"/>
      <c r="N130" s="18"/>
      <c r="O130" s="18"/>
      <c r="P130" s="18"/>
      <c r="Q130" s="189"/>
    </row>
    <row r="131" spans="1:17">
      <c r="A131" s="187"/>
      <c r="B131" s="18"/>
      <c r="C131" s="18"/>
      <c r="D131" s="18"/>
      <c r="E131" s="18"/>
      <c r="F131" s="18"/>
      <c r="G131" s="18"/>
      <c r="H131" s="18"/>
      <c r="I131" s="18"/>
      <c r="J131" s="18"/>
      <c r="K131" s="18"/>
      <c r="L131" s="18"/>
      <c r="M131" s="18"/>
      <c r="N131" s="18"/>
      <c r="O131" s="18"/>
      <c r="P131" s="18"/>
      <c r="Q131" s="189"/>
    </row>
    <row r="132" spans="1:17" ht="18.75">
      <c r="A132" s="228" t="s">
        <v>369</v>
      </c>
      <c r="B132" s="228"/>
      <c r="C132" s="228"/>
      <c r="D132" s="228"/>
      <c r="E132" s="228"/>
      <c r="F132" s="228"/>
      <c r="G132" s="228"/>
      <c r="H132" s="228"/>
      <c r="I132" s="228"/>
      <c r="J132" s="228"/>
      <c r="K132" s="228"/>
      <c r="L132" s="228"/>
      <c r="M132" s="228"/>
      <c r="N132" s="228"/>
      <c r="O132" s="228"/>
      <c r="P132" s="228"/>
      <c r="Q132" s="228"/>
    </row>
    <row r="133" spans="1:17">
      <c r="A133" s="187"/>
      <c r="B133" s="18"/>
      <c r="C133" s="18"/>
      <c r="D133" s="18"/>
      <c r="E133" s="18"/>
      <c r="F133" s="18"/>
      <c r="G133" s="18"/>
      <c r="H133" s="18"/>
      <c r="I133" s="18"/>
      <c r="J133" s="18"/>
      <c r="K133" s="18"/>
      <c r="L133" s="18"/>
      <c r="M133" s="18"/>
      <c r="N133" s="18"/>
      <c r="O133" s="18"/>
      <c r="P133" s="18"/>
      <c r="Q133" s="189"/>
    </row>
    <row r="134" spans="1:17">
      <c r="A134" s="187"/>
      <c r="B134" s="18"/>
      <c r="C134" s="18"/>
      <c r="D134" s="18"/>
      <c r="E134" s="18"/>
      <c r="F134" s="18"/>
      <c r="G134" s="18"/>
      <c r="H134" s="18"/>
      <c r="I134" s="18"/>
      <c r="J134" s="18"/>
      <c r="K134" s="18"/>
      <c r="L134" s="18"/>
      <c r="M134" s="18"/>
      <c r="N134" s="18"/>
      <c r="O134" s="18"/>
      <c r="P134" s="18"/>
      <c r="Q134" s="189"/>
    </row>
    <row r="135" spans="1:17">
      <c r="A135" s="187"/>
      <c r="B135" s="18"/>
      <c r="C135" s="18"/>
      <c r="D135" s="18"/>
      <c r="E135" s="18"/>
      <c r="F135" s="18"/>
      <c r="G135" s="18"/>
      <c r="H135" s="18"/>
      <c r="I135" s="18"/>
      <c r="J135" s="18"/>
      <c r="K135" s="18"/>
      <c r="L135" s="18"/>
      <c r="M135" s="18"/>
      <c r="N135" s="18"/>
      <c r="O135" s="18"/>
      <c r="P135" s="18"/>
      <c r="Q135" s="189"/>
    </row>
    <row r="137" spans="1:17">
      <c r="A137" s="13" t="s">
        <v>606</v>
      </c>
    </row>
  </sheetData>
  <mergeCells count="17">
    <mergeCell ref="A1:Q1"/>
    <mergeCell ref="A2:Q2"/>
    <mergeCell ref="A4:A6"/>
    <mergeCell ref="B4:B6"/>
    <mergeCell ref="C4:F4"/>
    <mergeCell ref="G4:G6"/>
    <mergeCell ref="H4:K4"/>
    <mergeCell ref="L4:L6"/>
    <mergeCell ref="M4:P4"/>
    <mergeCell ref="Q4:Q6"/>
    <mergeCell ref="A132:Q132"/>
    <mergeCell ref="C5:C6"/>
    <mergeCell ref="D5:F5"/>
    <mergeCell ref="H5:H6"/>
    <mergeCell ref="I5:K5"/>
    <mergeCell ref="M5:M6"/>
    <mergeCell ref="N5:P5"/>
  </mergeCells>
  <pageMargins left="0.11811023622047245" right="0.11811023622047245" top="0.59055118110236227" bottom="0.19685039370078741" header="0.31496062992125984" footer="0.31496062992125984"/>
  <pageSetup paperSize="9" scale="49" fitToHeight="14" orientation="landscape" r:id="rId1"/>
  <headerFooter differentFirst="1">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Бр</vt:lpstr>
      <vt:lpstr>Поселения</vt:lpstr>
      <vt:lpstr>Бр!Заголовки_для_печати</vt:lpstr>
      <vt:lpstr>Поселения!Заголовки_для_печати</vt:lpstr>
      <vt:lpstr>Бр!Область_печати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2014-10-31T09:36:01Z</cp:lastPrinted>
  <dcterms:created xsi:type="dcterms:W3CDTF">2014-04-24T03:02:31Z</dcterms:created>
  <dcterms:modified xsi:type="dcterms:W3CDTF">2014-11-07T06:06:59Z</dcterms:modified>
</cp:coreProperties>
</file>