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885" windowWidth="9600" windowHeight="1086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2.1'!$4:$6</definedName>
    <definedName name="_xlnm.Print_Area" localSheetId="0">'Приложение 2.1'!$A$1:$I$91</definedName>
  </definedNames>
  <calcPr calcId="144525"/>
</workbook>
</file>

<file path=xl/calcChain.xml><?xml version="1.0" encoding="utf-8"?>
<calcChain xmlns="http://schemas.openxmlformats.org/spreadsheetml/2006/main">
  <c r="F87" i="4" l="1"/>
  <c r="F86" i="4"/>
  <c r="F81" i="4"/>
  <c r="F82" i="4"/>
  <c r="F83" i="4"/>
  <c r="F84" i="4"/>
  <c r="F9" i="4"/>
  <c r="F8" i="4"/>
  <c r="D10" i="4"/>
  <c r="D8" i="4" s="1"/>
  <c r="D9" i="4"/>
  <c r="E8" i="4"/>
  <c r="H8" i="4"/>
  <c r="G8" i="4"/>
  <c r="E28" i="4"/>
  <c r="F10" i="4" l="1"/>
  <c r="F40" i="4" s="1"/>
  <c r="F39" i="4"/>
  <c r="D26" i="4"/>
  <c r="D25" i="4"/>
  <c r="D24" i="4" s="1"/>
  <c r="I24" i="4"/>
  <c r="H24" i="4"/>
  <c r="G24" i="4"/>
  <c r="F24" i="4"/>
  <c r="E24" i="4"/>
  <c r="F76" i="4" l="1"/>
  <c r="F72" i="4"/>
  <c r="D73" i="4"/>
  <c r="F62" i="4" l="1"/>
  <c r="F42" i="4"/>
  <c r="F63" i="4" l="1"/>
  <c r="G10" i="4"/>
  <c r="H10" i="4"/>
  <c r="I10" i="4"/>
  <c r="F16" i="4"/>
  <c r="G16" i="4"/>
  <c r="H16" i="4"/>
  <c r="I16" i="4"/>
  <c r="E16" i="4"/>
  <c r="D17" i="4"/>
  <c r="D18" i="4"/>
  <c r="D16" i="4" l="1"/>
  <c r="D80" i="4"/>
  <c r="D79" i="4"/>
  <c r="G84" i="4" l="1"/>
  <c r="H84" i="4"/>
  <c r="I84" i="4"/>
  <c r="G83" i="4"/>
  <c r="H83" i="4"/>
  <c r="I83" i="4"/>
  <c r="E84" i="4"/>
  <c r="E83" i="4"/>
  <c r="F69" i="4"/>
  <c r="G69" i="4"/>
  <c r="H69" i="4"/>
  <c r="I69" i="4"/>
  <c r="I68" i="4" s="1"/>
  <c r="E69" i="4"/>
  <c r="G70" i="4"/>
  <c r="H70" i="4"/>
  <c r="I70" i="4"/>
  <c r="D69" i="4"/>
  <c r="G76" i="4"/>
  <c r="G72" i="4" s="1"/>
  <c r="G77" i="4" s="1"/>
  <c r="G82" i="4" s="1"/>
  <c r="E76" i="4"/>
  <c r="D78" i="4"/>
  <c r="I76" i="4"/>
  <c r="I72" i="4" s="1"/>
  <c r="I77" i="4" s="1"/>
  <c r="I82" i="4" s="1"/>
  <c r="H76" i="4"/>
  <c r="H72" i="4" s="1"/>
  <c r="H77" i="4" s="1"/>
  <c r="H82" i="4" s="1"/>
  <c r="D74" i="4"/>
  <c r="G68" i="4" l="1"/>
  <c r="H68" i="4"/>
  <c r="D75" i="4"/>
  <c r="D76" i="4"/>
  <c r="E72" i="4"/>
  <c r="H35" i="4"/>
  <c r="G35" i="4"/>
  <c r="F33" i="4"/>
  <c r="F35" i="4"/>
  <c r="D72" i="4" l="1"/>
  <c r="E77" i="4"/>
  <c r="G28" i="4"/>
  <c r="G9" i="4" s="1"/>
  <c r="H28" i="4"/>
  <c r="H9" i="4" s="1"/>
  <c r="F28" i="4"/>
  <c r="F38" i="4" s="1"/>
  <c r="E82" i="4" l="1"/>
  <c r="D82" i="4" s="1"/>
  <c r="D77" i="4"/>
  <c r="E29" i="4" l="1"/>
  <c r="E43" i="4" l="1"/>
  <c r="G39" i="4"/>
  <c r="H39" i="4"/>
  <c r="D29" i="4"/>
  <c r="H27" i="4"/>
  <c r="G27" i="4"/>
  <c r="F27" i="4"/>
  <c r="D31" i="4" l="1"/>
  <c r="G40" i="4" l="1"/>
  <c r="H40" i="4"/>
  <c r="I40" i="4"/>
  <c r="F46" i="4"/>
  <c r="G46" i="4"/>
  <c r="H46" i="4"/>
  <c r="I46" i="4"/>
  <c r="E46" i="4"/>
  <c r="E56" i="4"/>
  <c r="I28" i="4"/>
  <c r="E23" i="4"/>
  <c r="F59" i="4"/>
  <c r="F60" i="4"/>
  <c r="G59" i="4"/>
  <c r="G60" i="4"/>
  <c r="H59" i="4"/>
  <c r="H60" i="4"/>
  <c r="I59" i="4"/>
  <c r="I60" i="4"/>
  <c r="I34" i="4"/>
  <c r="F34" i="4"/>
  <c r="G34" i="4"/>
  <c r="H34" i="4"/>
  <c r="D23" i="4" l="1"/>
  <c r="E10" i="4"/>
  <c r="I9" i="4"/>
  <c r="I39" i="4" s="1"/>
  <c r="I27" i="4"/>
  <c r="F70" i="4"/>
  <c r="F88" i="4" s="1"/>
  <c r="F85" i="4" s="1"/>
  <c r="F58" i="4"/>
  <c r="E40" i="4"/>
  <c r="E55" i="4"/>
  <c r="I8" i="4" l="1"/>
  <c r="F68" i="4"/>
  <c r="D40" i="4"/>
  <c r="E65" i="4"/>
  <c r="E49" i="4"/>
  <c r="E33" i="4"/>
  <c r="D15" i="4"/>
  <c r="D14" i="4"/>
  <c r="I13" i="4"/>
  <c r="H13" i="4"/>
  <c r="G13" i="4"/>
  <c r="F13" i="4"/>
  <c r="E13" i="4"/>
  <c r="D13" i="4" l="1"/>
  <c r="E66" i="4"/>
  <c r="E70" i="4" s="1"/>
  <c r="E68" i="4" l="1"/>
  <c r="D70" i="4"/>
  <c r="D68" i="4" s="1"/>
  <c r="E88" i="4"/>
  <c r="E59" i="4"/>
  <c r="E35" i="4"/>
  <c r="E34" i="4" s="1"/>
  <c r="D37" i="4"/>
  <c r="D36" i="4"/>
  <c r="E60" i="4" l="1"/>
  <c r="I58" i="4" l="1"/>
  <c r="D60" i="4"/>
  <c r="G58" i="4"/>
  <c r="H58" i="4"/>
  <c r="E81" i="4"/>
  <c r="D59" i="4"/>
  <c r="E58" i="4"/>
  <c r="D58" i="4" l="1"/>
  <c r="E30" i="4"/>
  <c r="E9" i="4" s="1"/>
  <c r="D32" i="4"/>
  <c r="D22" i="4"/>
  <c r="D21" i="4"/>
  <c r="I20" i="4"/>
  <c r="H20" i="4"/>
  <c r="G20" i="4"/>
  <c r="F20" i="4"/>
  <c r="E20" i="4"/>
  <c r="D30" i="4" l="1"/>
  <c r="D28" i="4" s="1"/>
  <c r="D27" i="4" s="1"/>
  <c r="D20" i="4"/>
  <c r="D64" i="4"/>
  <c r="I63" i="4"/>
  <c r="H63" i="4"/>
  <c r="G63" i="4"/>
  <c r="E63" i="4"/>
  <c r="E39" i="4" l="1"/>
  <c r="E87" i="4" s="1"/>
  <c r="E27" i="4"/>
  <c r="D63" i="4"/>
  <c r="E54" i="4"/>
  <c r="E86" i="4" s="1"/>
  <c r="E85" i="4" l="1"/>
  <c r="D65" i="4"/>
  <c r="D62" i="4"/>
  <c r="D61" i="4"/>
  <c r="D83" i="4" l="1"/>
  <c r="D19" i="4"/>
  <c r="I43" i="4" l="1"/>
  <c r="H43" i="4"/>
  <c r="G43" i="4"/>
  <c r="F43" i="4"/>
  <c r="D43" i="4" l="1"/>
  <c r="D33" i="4"/>
  <c r="D52" i="4" l="1"/>
  <c r="D12" i="4"/>
  <c r="D11" i="4"/>
  <c r="D42" i="4" l="1"/>
  <c r="D45" i="4"/>
  <c r="D49" i="4"/>
  <c r="F55" i="4" l="1"/>
  <c r="D67" i="4" l="1"/>
  <c r="D66" i="4" l="1"/>
  <c r="D39" i="4" l="1"/>
  <c r="F48" i="4"/>
  <c r="G48" i="4"/>
  <c r="H48" i="4"/>
  <c r="I48" i="4"/>
  <c r="D35" i="4" l="1"/>
  <c r="D34" i="4" s="1"/>
  <c r="D46" i="4"/>
  <c r="G38" i="4" l="1"/>
  <c r="H38" i="4"/>
  <c r="E38" i="4"/>
  <c r="I56" i="4"/>
  <c r="I88" i="4" s="1"/>
  <c r="I55" i="4"/>
  <c r="I87" i="4" s="1"/>
  <c r="I54" i="4"/>
  <c r="I86" i="4" s="1"/>
  <c r="H56" i="4"/>
  <c r="H88" i="4" s="1"/>
  <c r="H85" i="4" s="1"/>
  <c r="H55" i="4"/>
  <c r="H87" i="4" s="1"/>
  <c r="H54" i="4"/>
  <c r="H86" i="4" s="1"/>
  <c r="F56" i="4"/>
  <c r="F54" i="4"/>
  <c r="G56" i="4"/>
  <c r="G88" i="4" s="1"/>
  <c r="G55" i="4"/>
  <c r="G87" i="4" s="1"/>
  <c r="G54" i="4"/>
  <c r="G86" i="4" s="1"/>
  <c r="D88" i="4" l="1"/>
  <c r="G85" i="4"/>
  <c r="I85" i="4"/>
  <c r="D87" i="4"/>
  <c r="E53" i="4"/>
  <c r="D86" i="4"/>
  <c r="I38" i="4"/>
  <c r="D55" i="4"/>
  <c r="D56" i="4"/>
  <c r="G53" i="4"/>
  <c r="H53" i="4"/>
  <c r="H81" i="4" s="1"/>
  <c r="F53" i="4"/>
  <c r="I53" i="4"/>
  <c r="I81" i="4" s="1"/>
  <c r="E48" i="4" l="1"/>
  <c r="D48" i="4" s="1"/>
  <c r="D38" i="4"/>
  <c r="G81" i="4" l="1"/>
  <c r="D84" i="4"/>
  <c r="D81" i="4" s="1"/>
  <c r="D85" i="4" l="1"/>
  <c r="D54" i="4"/>
  <c r="D53" i="4" s="1"/>
</calcChain>
</file>

<file path=xl/sharedStrings.xml><?xml version="1.0" encoding="utf-8"?>
<sst xmlns="http://schemas.openxmlformats.org/spreadsheetml/2006/main" count="147" uniqueCount="74">
  <si>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</si>
  <si>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</si>
  <si>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</si>
  <si>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</si>
  <si>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</si>
  <si>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</si>
  <si>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</si>
  <si>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</si>
  <si>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</si>
  <si>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</si>
  <si>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</si>
  <si>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</si>
  <si>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</si>
  <si>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</si>
  <si>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</si>
  <si>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</si>
  <si>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</si>
  <si>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</si>
  <si>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</si>
  <si>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</si>
  <si>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</si>
  <si>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</si>
  <si>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</si>
  <si>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</si>
  <si>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</si>
  <si>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</si>
  <si>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</si>
  <si>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</si>
  <si>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</si>
  <si>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</si>
  <si>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</si>
  <si>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</si>
  <si>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</si>
  <si>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</si>
  <si>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</si>
  <si>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</si>
  <si>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</si>
  <si>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</si>
  <si>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</si>
  <si>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</si>
  <si>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</si>
  <si>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</si>
  <si>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</si>
  <si>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</si>
  <si>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</si>
  <si>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</si>
  <si>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</si>
  <si>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</si>
  <si>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</si>
  <si>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</si>
  <si>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</si>
  <si>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</si>
  <si>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</si>
  <si>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</si>
  <si>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</si>
  <si>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</si>
  <si>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</si>
  <si>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</si>
  <si>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</si>
  <si>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</si>
  <si>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</si>
  <si>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</si>
  <si>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Разработка дизайн-проектов благоустройства на териитории поселений Белоярского района</t>
  </si>
  <si>
    <t>6.  Подпрограмма 6 «Формирование комфортной городской среды муниципального образования Белоярский район»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</si>
  <si>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</si>
  <si>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</si>
  <si>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</si>
  <si>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1.9.1.</t>
  </si>
  <si>
    <t>1.9.2.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</si>
  <si>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</si>
  <si>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Реконструкция , расширение, модернизация, строительство и капитальный ремонт объектов коммунального комплекса (1.1, 1.2,1.3,1.6)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</si>
  <si>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</si>
  <si>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</si>
  <si>
    <t xml:space="preserve">ПРИЛОЖЕНИЕ 
к постановлению администрации Белоярского района
от                              20     года №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</si>
</sst>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wrapText="1"/>
    </xf>
  </cellStyleXfs>
  <cellXfs count="100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164" fontId="5" fillId="0" borderId="1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6" fontId="1" fillId="0" borderId="4" xfId="0" applyNumberFormat="1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tabSelected="1" view="pageBreakPreview" zoomScale="120" zoomScaleNormal="100" zoomScaleSheetLayoutView="120" workbookViewId="0">
      <selection activeCell="L87" sqref="L87"/>
    </sheetView>
  </sheetViews>
  <sheetFormatPr defaultRowHeight="15" x14ac:dyDescent="0.25"/>
  <cols>
    <col min="1" max="1" width="9.140625" style="1"/>
    <col min="2" max="2" width="43.5703125" style="1" customWidth="1"/>
    <col min="3" max="3" width="24.140625" style="1" customWidth="1"/>
    <col min="4" max="4" width="19.140625" style="1" customWidth="1"/>
    <col min="5" max="5" width="12.5703125" style="1" customWidth="1"/>
    <col min="6" max="6" width="11.85546875" style="1" customWidth="1"/>
    <col min="7" max="7" width="12" style="1" customWidth="1"/>
    <col min="8" max="8" width="11.140625" style="1" customWidth="1"/>
    <col min="9" max="9" width="12.5703125" style="1" customWidth="1"/>
    <col min="10" max="10" width="19.28515625" style="1" customWidth="1"/>
    <col min="11" max="11" width="16.85546875" style="1" customWidth="1"/>
    <col min="12" max="12" width="12.7109375" style="1" customWidth="1"/>
    <col min="13" max="16384" width="9.140625" style="1"/>
  </cols>
  <sheetData>
    <row r="1" spans="1:9" ht="46.5" customHeight="1" x14ac:dyDescent="0.25">
      <c r="E1" s="62" t="s">
        <v>73</v>
      </c>
      <c r="F1" s="62"/>
      <c r="G1" s="62"/>
      <c r="H1" s="62"/>
      <c r="I1" s="62"/>
    </row>
    <row r="2" spans="1:9" ht="47.25" customHeight="1" x14ac:dyDescent="0.25">
      <c r="E2" s="61" t="s">
        <v>60</v>
      </c>
      <c r="F2" s="61"/>
      <c r="G2" s="61"/>
      <c r="H2" s="61"/>
      <c r="I2" s="61"/>
    </row>
    <row r="3" spans="1:9" ht="33" customHeight="1" x14ac:dyDescent="0.25">
      <c r="A3" s="66" t="s">
        <v>24</v>
      </c>
      <c r="B3" s="67"/>
      <c r="C3" s="67"/>
      <c r="D3" s="67"/>
      <c r="E3" s="67"/>
      <c r="F3" s="67"/>
      <c r="G3" s="67"/>
      <c r="H3" s="67"/>
      <c r="I3" s="67"/>
    </row>
    <row r="4" spans="1:9" ht="24" customHeight="1" x14ac:dyDescent="0.25">
      <c r="A4" s="47" t="s">
        <v>19</v>
      </c>
      <c r="B4" s="47" t="s">
        <v>20</v>
      </c>
      <c r="C4" s="47" t="s">
        <v>7</v>
      </c>
      <c r="D4" s="47" t="s">
        <v>9</v>
      </c>
      <c r="E4" s="47"/>
      <c r="F4" s="47"/>
      <c r="G4" s="47"/>
      <c r="H4" s="47"/>
      <c r="I4" s="47"/>
    </row>
    <row r="5" spans="1:9" x14ac:dyDescent="0.25">
      <c r="A5" s="47"/>
      <c r="B5" s="47"/>
      <c r="C5" s="47"/>
      <c r="D5" s="47" t="s">
        <v>8</v>
      </c>
      <c r="E5" s="47"/>
      <c r="F5" s="47"/>
      <c r="G5" s="47"/>
      <c r="H5" s="47"/>
      <c r="I5" s="47"/>
    </row>
    <row r="6" spans="1:9" ht="29.25" customHeight="1" x14ac:dyDescent="0.25">
      <c r="A6" s="47"/>
      <c r="B6" s="47"/>
      <c r="C6" s="47"/>
      <c r="D6" s="47"/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</row>
    <row r="7" spans="1:9" x14ac:dyDescent="0.25">
      <c r="A7" s="63" t="s">
        <v>6</v>
      </c>
      <c r="B7" s="64"/>
      <c r="C7" s="64"/>
      <c r="D7" s="64"/>
      <c r="E7" s="64"/>
      <c r="F7" s="64"/>
      <c r="G7" s="64"/>
      <c r="H7" s="64"/>
      <c r="I7" s="65"/>
    </row>
    <row r="8" spans="1:9" ht="25.5" customHeight="1" x14ac:dyDescent="0.25">
      <c r="A8" s="47">
        <v>1</v>
      </c>
      <c r="B8" s="48" t="s">
        <v>70</v>
      </c>
      <c r="C8" s="3" t="s">
        <v>0</v>
      </c>
      <c r="D8" s="4">
        <f>SUM(D9:D10)</f>
        <v>224352.12595000002</v>
      </c>
      <c r="E8" s="4">
        <f>SUM(E9:E10)</f>
        <v>116393.22594999999</v>
      </c>
      <c r="F8" s="4">
        <f>SUM(F9:F10)</f>
        <v>44550.6</v>
      </c>
      <c r="G8" s="4">
        <f>SUM(G9:G10)</f>
        <v>40469.4</v>
      </c>
      <c r="H8" s="4">
        <f>SUM(H9:H10)</f>
        <v>22938.9</v>
      </c>
      <c r="I8" s="4">
        <f t="shared" ref="I8" si="0">SUM(I9:I10)</f>
        <v>0</v>
      </c>
    </row>
    <row r="9" spans="1:9" ht="19.5" customHeight="1" x14ac:dyDescent="0.25">
      <c r="A9" s="47"/>
      <c r="B9" s="48"/>
      <c r="C9" s="3" t="s">
        <v>1</v>
      </c>
      <c r="D9" s="4">
        <f>SUM(E9:I9)</f>
        <v>170203.7</v>
      </c>
      <c r="E9" s="5">
        <f>E14+E21+E28+E17</f>
        <v>89941</v>
      </c>
      <c r="F9" s="5">
        <f>F14+F21+F28+F17+F25</f>
        <v>39203.699999999997</v>
      </c>
      <c r="G9" s="5">
        <f>G14+G21+G28+G17</f>
        <v>28856.5</v>
      </c>
      <c r="H9" s="5">
        <f>H14+H21+H28+H17</f>
        <v>12202.5</v>
      </c>
      <c r="I9" s="5">
        <f>I14+I21+I28+I17</f>
        <v>0</v>
      </c>
    </row>
    <row r="10" spans="1:9" ht="26.25" customHeight="1" x14ac:dyDescent="0.25">
      <c r="A10" s="47"/>
      <c r="B10" s="48"/>
      <c r="C10" s="3" t="s">
        <v>2</v>
      </c>
      <c r="D10" s="4">
        <f>SUM(E10:I10)</f>
        <v>54148.425950000004</v>
      </c>
      <c r="E10" s="5">
        <f>E11+E12+E15+E19+E22+E23+E31+E18</f>
        <v>26452.22595</v>
      </c>
      <c r="F10" s="5">
        <f>F11+F12+F15+F19+F22+F23+F31+F18+F26</f>
        <v>5346.9</v>
      </c>
      <c r="G10" s="5">
        <f>G11+G12+G15+G19+G22+G23+G31+G18</f>
        <v>11612.900000000001</v>
      </c>
      <c r="H10" s="5">
        <f>H11+H12+H15+H19+H22+H23+H31+H18</f>
        <v>10736.400000000001</v>
      </c>
      <c r="I10" s="5">
        <f>I11+I12+I15+I19+I22+I23+I31+I18</f>
        <v>0</v>
      </c>
    </row>
    <row r="11" spans="1:9" ht="15.75" customHeight="1" x14ac:dyDescent="0.25">
      <c r="A11" s="6" t="s">
        <v>29</v>
      </c>
      <c r="B11" s="7" t="s">
        <v>30</v>
      </c>
      <c r="C11" s="8" t="s">
        <v>2</v>
      </c>
      <c r="D11" s="9">
        <f t="shared" ref="D11:D12" si="1">SUM(E11:I11)</f>
        <v>178.5</v>
      </c>
      <c r="E11" s="9">
        <v>178.5</v>
      </c>
      <c r="F11" s="9">
        <v>0</v>
      </c>
      <c r="G11" s="9">
        <v>0</v>
      </c>
      <c r="H11" s="10">
        <v>0</v>
      </c>
      <c r="I11" s="9">
        <v>0</v>
      </c>
    </row>
    <row r="12" spans="1:9" ht="15.75" customHeight="1" x14ac:dyDescent="0.25">
      <c r="A12" s="6" t="s">
        <v>31</v>
      </c>
      <c r="B12" s="7" t="s">
        <v>38</v>
      </c>
      <c r="C12" s="8" t="s">
        <v>2</v>
      </c>
      <c r="D12" s="9">
        <f t="shared" si="1"/>
        <v>1229.3</v>
      </c>
      <c r="E12" s="9">
        <v>249.3</v>
      </c>
      <c r="F12" s="9">
        <v>980</v>
      </c>
      <c r="G12" s="9">
        <v>0</v>
      </c>
      <c r="H12" s="10">
        <v>0</v>
      </c>
      <c r="I12" s="9">
        <v>0</v>
      </c>
    </row>
    <row r="13" spans="1:9" ht="15.75" customHeight="1" x14ac:dyDescent="0.25">
      <c r="A13" s="55" t="s">
        <v>32</v>
      </c>
      <c r="B13" s="49" t="s">
        <v>39</v>
      </c>
      <c r="C13" s="8" t="s">
        <v>0</v>
      </c>
      <c r="D13" s="9">
        <f>SUM(D14+D15)</f>
        <v>35065.5</v>
      </c>
      <c r="E13" s="9">
        <f t="shared" ref="E13:I13" si="2">E14+E15</f>
        <v>17535</v>
      </c>
      <c r="F13" s="9">
        <f t="shared" si="2"/>
        <v>0</v>
      </c>
      <c r="G13" s="9">
        <f t="shared" si="2"/>
        <v>17530.5</v>
      </c>
      <c r="H13" s="10">
        <f t="shared" si="2"/>
        <v>0</v>
      </c>
      <c r="I13" s="9">
        <f t="shared" si="2"/>
        <v>0</v>
      </c>
    </row>
    <row r="14" spans="1:9" ht="15.75" customHeight="1" x14ac:dyDescent="0.25">
      <c r="A14" s="56"/>
      <c r="B14" s="50"/>
      <c r="C14" s="8" t="s">
        <v>1</v>
      </c>
      <c r="D14" s="9">
        <f>SUM(E14:I14)</f>
        <v>33290.300000000003</v>
      </c>
      <c r="E14" s="9">
        <v>16636.3</v>
      </c>
      <c r="F14" s="9">
        <v>0</v>
      </c>
      <c r="G14" s="9">
        <v>16654</v>
      </c>
      <c r="H14" s="10">
        <v>0</v>
      </c>
      <c r="I14" s="9">
        <v>0</v>
      </c>
    </row>
    <row r="15" spans="1:9" ht="15.75" customHeight="1" x14ac:dyDescent="0.25">
      <c r="A15" s="57"/>
      <c r="B15" s="51"/>
      <c r="C15" s="8" t="s">
        <v>2</v>
      </c>
      <c r="D15" s="9">
        <f>SUM(E15:I15)</f>
        <v>1775.2</v>
      </c>
      <c r="E15" s="9">
        <v>898.7</v>
      </c>
      <c r="F15" s="9">
        <v>0</v>
      </c>
      <c r="G15" s="9">
        <v>876.5</v>
      </c>
      <c r="H15" s="10">
        <v>0</v>
      </c>
      <c r="I15" s="9">
        <v>0</v>
      </c>
    </row>
    <row r="16" spans="1:9" s="13" customFormat="1" ht="15.75" customHeight="1" x14ac:dyDescent="0.25">
      <c r="A16" s="58" t="s">
        <v>33</v>
      </c>
      <c r="B16" s="49" t="s">
        <v>25</v>
      </c>
      <c r="C16" s="11" t="s">
        <v>0</v>
      </c>
      <c r="D16" s="12">
        <f>SUM(E16:I16)</f>
        <v>64188.399999999994</v>
      </c>
      <c r="E16" s="12">
        <f>E17+E18</f>
        <v>22000</v>
      </c>
      <c r="F16" s="12">
        <f t="shared" ref="F16:I16" si="3">F17+F18</f>
        <v>22000</v>
      </c>
      <c r="G16" s="12">
        <f t="shared" si="3"/>
        <v>10094.200000000001</v>
      </c>
      <c r="H16" s="12">
        <f t="shared" si="3"/>
        <v>10094.200000000001</v>
      </c>
      <c r="I16" s="12">
        <f t="shared" si="3"/>
        <v>0</v>
      </c>
    </row>
    <row r="17" spans="1:10" s="13" customFormat="1" ht="15.75" customHeight="1" x14ac:dyDescent="0.25">
      <c r="A17" s="59"/>
      <c r="B17" s="50"/>
      <c r="C17" s="11" t="s">
        <v>1</v>
      </c>
      <c r="D17" s="12">
        <f t="shared" ref="D17:D18" si="4">SUM(E17:I17)</f>
        <v>20900</v>
      </c>
      <c r="E17" s="12">
        <v>0</v>
      </c>
      <c r="F17" s="12">
        <v>20900</v>
      </c>
      <c r="G17" s="12">
        <v>0</v>
      </c>
      <c r="H17" s="14">
        <v>0</v>
      </c>
      <c r="I17" s="12">
        <v>0</v>
      </c>
    </row>
    <row r="18" spans="1:10" s="13" customFormat="1" ht="15.75" customHeight="1" x14ac:dyDescent="0.25">
      <c r="A18" s="60"/>
      <c r="B18" s="51"/>
      <c r="C18" s="15" t="s">
        <v>2</v>
      </c>
      <c r="D18" s="12">
        <f t="shared" si="4"/>
        <v>43288.399999999994</v>
      </c>
      <c r="E18" s="16">
        <v>22000</v>
      </c>
      <c r="F18" s="16">
        <v>1100</v>
      </c>
      <c r="G18" s="16">
        <v>10094.200000000001</v>
      </c>
      <c r="H18" s="14">
        <v>10094.200000000001</v>
      </c>
      <c r="I18" s="12">
        <v>0</v>
      </c>
    </row>
    <row r="19" spans="1:10" ht="15.75" customHeight="1" x14ac:dyDescent="0.25">
      <c r="A19" s="2" t="s">
        <v>5</v>
      </c>
      <c r="B19" s="17" t="s">
        <v>37</v>
      </c>
      <c r="C19" s="8" t="s">
        <v>2</v>
      </c>
      <c r="D19" s="9">
        <f t="shared" ref="D19" si="5">SUM(E19:I19)</f>
        <v>766</v>
      </c>
      <c r="E19" s="9">
        <v>766</v>
      </c>
      <c r="F19" s="9">
        <v>0</v>
      </c>
      <c r="G19" s="9">
        <v>0</v>
      </c>
      <c r="H19" s="10">
        <v>0</v>
      </c>
      <c r="I19" s="9">
        <v>0</v>
      </c>
    </row>
    <row r="20" spans="1:10" ht="15.75" customHeight="1" x14ac:dyDescent="0.25">
      <c r="A20" s="52" t="s">
        <v>36</v>
      </c>
      <c r="B20" s="49" t="s">
        <v>51</v>
      </c>
      <c r="C20" s="8" t="s">
        <v>0</v>
      </c>
      <c r="D20" s="9">
        <f>SUM(D21+D22)</f>
        <v>1124.519</v>
      </c>
      <c r="E20" s="9">
        <f t="shared" ref="E20:I20" si="6">E21+E22</f>
        <v>1124.519</v>
      </c>
      <c r="F20" s="9">
        <f t="shared" si="6"/>
        <v>0</v>
      </c>
      <c r="G20" s="9">
        <f t="shared" si="6"/>
        <v>0</v>
      </c>
      <c r="H20" s="10">
        <f t="shared" si="6"/>
        <v>0</v>
      </c>
      <c r="I20" s="9">
        <f t="shared" si="6"/>
        <v>0</v>
      </c>
    </row>
    <row r="21" spans="1:10" ht="15.75" customHeight="1" x14ac:dyDescent="0.25">
      <c r="A21" s="53"/>
      <c r="B21" s="50"/>
      <c r="C21" s="8" t="s">
        <v>1</v>
      </c>
      <c r="D21" s="9">
        <f>SUM(E21:I21)</f>
        <v>1068.29305</v>
      </c>
      <c r="E21" s="9">
        <v>1068.29305</v>
      </c>
      <c r="F21" s="9">
        <v>0</v>
      </c>
      <c r="G21" s="9">
        <v>0</v>
      </c>
      <c r="H21" s="10">
        <v>0</v>
      </c>
      <c r="I21" s="9">
        <v>0</v>
      </c>
    </row>
    <row r="22" spans="1:10" ht="15.75" customHeight="1" x14ac:dyDescent="0.25">
      <c r="A22" s="54"/>
      <c r="B22" s="51"/>
      <c r="C22" s="8" t="s">
        <v>2</v>
      </c>
      <c r="D22" s="9">
        <f>SUM(E22:I22)</f>
        <v>56.225949999999997</v>
      </c>
      <c r="E22" s="9">
        <v>56.225949999999997</v>
      </c>
      <c r="F22" s="9">
        <v>0</v>
      </c>
      <c r="G22" s="9">
        <v>0</v>
      </c>
      <c r="H22" s="10">
        <v>0</v>
      </c>
      <c r="I22" s="9">
        <v>0</v>
      </c>
    </row>
    <row r="23" spans="1:10" ht="15.75" customHeight="1" x14ac:dyDescent="0.25">
      <c r="A23" s="6" t="s">
        <v>50</v>
      </c>
      <c r="B23" s="7" t="s">
        <v>56</v>
      </c>
      <c r="C23" s="8" t="s">
        <v>2</v>
      </c>
      <c r="D23" s="9">
        <f>SUM(E23:I23)</f>
        <v>4607</v>
      </c>
      <c r="E23" s="9">
        <f>2359.7-56.2</f>
        <v>2303.5</v>
      </c>
      <c r="F23" s="9">
        <v>2303.5</v>
      </c>
      <c r="G23" s="9">
        <v>0</v>
      </c>
      <c r="H23" s="10">
        <v>0</v>
      </c>
      <c r="I23" s="9">
        <v>0</v>
      </c>
    </row>
    <row r="24" spans="1:10" ht="15.75" customHeight="1" x14ac:dyDescent="0.25">
      <c r="A24" s="52" t="s">
        <v>52</v>
      </c>
      <c r="B24" s="48" t="s">
        <v>69</v>
      </c>
      <c r="C24" s="8" t="s">
        <v>0</v>
      </c>
      <c r="D24" s="9">
        <f>SUM(D25+D26)</f>
        <v>19267.100000000002</v>
      </c>
      <c r="E24" s="9">
        <f t="shared" ref="E24:I24" si="7">E25+E26</f>
        <v>0</v>
      </c>
      <c r="F24" s="9">
        <f t="shared" si="7"/>
        <v>19267.100000000002</v>
      </c>
      <c r="G24" s="9">
        <f t="shared" si="7"/>
        <v>0</v>
      </c>
      <c r="H24" s="10">
        <f t="shared" si="7"/>
        <v>0</v>
      </c>
      <c r="I24" s="9">
        <f t="shared" si="7"/>
        <v>0</v>
      </c>
    </row>
    <row r="25" spans="1:10" ht="15.75" customHeight="1" x14ac:dyDescent="0.25">
      <c r="A25" s="53"/>
      <c r="B25" s="48"/>
      <c r="C25" s="8" t="s">
        <v>1</v>
      </c>
      <c r="D25" s="9">
        <f>SUM(E25:I25)</f>
        <v>18303.7</v>
      </c>
      <c r="E25" s="9">
        <v>0</v>
      </c>
      <c r="F25" s="9">
        <v>18303.7</v>
      </c>
      <c r="G25" s="9">
        <v>0</v>
      </c>
      <c r="H25" s="10">
        <v>0</v>
      </c>
      <c r="I25" s="9">
        <v>0</v>
      </c>
    </row>
    <row r="26" spans="1:10" ht="15.75" customHeight="1" x14ac:dyDescent="0.25">
      <c r="A26" s="54"/>
      <c r="B26" s="48"/>
      <c r="C26" s="8" t="s">
        <v>2</v>
      </c>
      <c r="D26" s="9">
        <f>SUM(E26:I26)</f>
        <v>963.4</v>
      </c>
      <c r="E26" s="9">
        <v>0</v>
      </c>
      <c r="F26" s="9">
        <v>963.4</v>
      </c>
      <c r="G26" s="9">
        <v>0</v>
      </c>
      <c r="H26" s="10">
        <v>0</v>
      </c>
      <c r="I26" s="9">
        <v>0</v>
      </c>
    </row>
    <row r="27" spans="1:10" ht="15.75" customHeight="1" x14ac:dyDescent="0.25">
      <c r="A27" s="55" t="s">
        <v>66</v>
      </c>
      <c r="B27" s="49" t="s">
        <v>53</v>
      </c>
      <c r="C27" s="8" t="s">
        <v>0</v>
      </c>
      <c r="D27" s="9">
        <f>SUM(D28+D29)</f>
        <v>99210.206949999993</v>
      </c>
      <c r="E27" s="9">
        <f t="shared" ref="E27:I27" si="8">E28+E29</f>
        <v>72236.406950000004</v>
      </c>
      <c r="F27" s="9">
        <f t="shared" si="8"/>
        <v>0</v>
      </c>
      <c r="G27" s="9">
        <f t="shared" si="8"/>
        <v>12844.7</v>
      </c>
      <c r="H27" s="10">
        <f t="shared" si="8"/>
        <v>12844.7</v>
      </c>
      <c r="I27" s="9">
        <f t="shared" si="8"/>
        <v>0</v>
      </c>
    </row>
    <row r="28" spans="1:10" ht="20.25" customHeight="1" x14ac:dyDescent="0.25">
      <c r="A28" s="56"/>
      <c r="B28" s="50"/>
      <c r="C28" s="3" t="s">
        <v>1</v>
      </c>
      <c r="D28" s="18">
        <f t="shared" ref="D28:I28" si="9">SUM(D30:D32)</f>
        <v>97925.806949999998</v>
      </c>
      <c r="E28" s="18">
        <f>E30+E32</f>
        <v>72236.406950000004</v>
      </c>
      <c r="F28" s="18">
        <f>SUM(F30)</f>
        <v>0</v>
      </c>
      <c r="G28" s="18">
        <f t="shared" ref="G28:H28" si="10">SUM(G30)</f>
        <v>12202.5</v>
      </c>
      <c r="H28" s="18">
        <f t="shared" si="10"/>
        <v>12202.5</v>
      </c>
      <c r="I28" s="18">
        <f t="shared" si="9"/>
        <v>0</v>
      </c>
      <c r="J28" s="19"/>
    </row>
    <row r="29" spans="1:10" ht="19.5" customHeight="1" x14ac:dyDescent="0.25">
      <c r="A29" s="57"/>
      <c r="B29" s="51"/>
      <c r="C29" s="3" t="s">
        <v>2</v>
      </c>
      <c r="D29" s="18">
        <f t="shared" ref="D29" si="11">SUM(E29:I29)</f>
        <v>1284.4000000000001</v>
      </c>
      <c r="E29" s="18">
        <f>E31</f>
        <v>0</v>
      </c>
      <c r="F29" s="18">
        <v>0</v>
      </c>
      <c r="G29" s="18">
        <v>642.20000000000005</v>
      </c>
      <c r="H29" s="18">
        <v>642.20000000000005</v>
      </c>
      <c r="I29" s="18">
        <v>0</v>
      </c>
      <c r="J29" s="19"/>
    </row>
    <row r="30" spans="1:10" ht="24.75" customHeight="1" x14ac:dyDescent="0.25">
      <c r="A30" s="98" t="s">
        <v>67</v>
      </c>
      <c r="B30" s="49" t="s">
        <v>54</v>
      </c>
      <c r="C30" s="3" t="s">
        <v>1</v>
      </c>
      <c r="D30" s="18">
        <f t="shared" ref="D30:D32" si="12">SUM(E30:I30)</f>
        <v>95791.182330000011</v>
      </c>
      <c r="E30" s="18">
        <f>73304.7-E21-E32</f>
        <v>71386.182330000011</v>
      </c>
      <c r="F30" s="18">
        <v>0</v>
      </c>
      <c r="G30" s="18">
        <v>12202.5</v>
      </c>
      <c r="H30" s="20">
        <v>12202.5</v>
      </c>
      <c r="I30" s="18">
        <v>0</v>
      </c>
    </row>
    <row r="31" spans="1:10" ht="23.25" customHeight="1" x14ac:dyDescent="0.25">
      <c r="A31" s="99"/>
      <c r="B31" s="51"/>
      <c r="C31" s="8" t="s">
        <v>2</v>
      </c>
      <c r="D31" s="18">
        <f t="shared" si="12"/>
        <v>1284.4000000000001</v>
      </c>
      <c r="E31" s="18">
        <v>0</v>
      </c>
      <c r="F31" s="18">
        <v>0</v>
      </c>
      <c r="G31" s="18">
        <v>642.20000000000005</v>
      </c>
      <c r="H31" s="18">
        <v>642.20000000000005</v>
      </c>
      <c r="I31" s="18">
        <v>0</v>
      </c>
    </row>
    <row r="32" spans="1:10" ht="47.25" customHeight="1" x14ac:dyDescent="0.25">
      <c r="A32" s="2" t="s">
        <v>68</v>
      </c>
      <c r="B32" s="17" t="s">
        <v>55</v>
      </c>
      <c r="C32" s="3" t="s">
        <v>1</v>
      </c>
      <c r="D32" s="18">
        <f t="shared" si="12"/>
        <v>850.22461999999996</v>
      </c>
      <c r="E32" s="18">
        <v>850.22461999999996</v>
      </c>
      <c r="F32" s="18">
        <v>0</v>
      </c>
      <c r="G32" s="18">
        <v>0</v>
      </c>
      <c r="H32" s="20">
        <v>0</v>
      </c>
      <c r="I32" s="18">
        <v>0</v>
      </c>
    </row>
    <row r="33" spans="1:10" ht="50.25" customHeight="1" x14ac:dyDescent="0.25">
      <c r="A33" s="21">
        <v>2</v>
      </c>
      <c r="B33" s="22" t="s">
        <v>71</v>
      </c>
      <c r="C33" s="23" t="s">
        <v>1</v>
      </c>
      <c r="D33" s="18">
        <f>SUM(E33:I33)</f>
        <v>790.8</v>
      </c>
      <c r="E33" s="18">
        <f>359.9-165.4-10.8</f>
        <v>183.69999999999996</v>
      </c>
      <c r="F33" s="18">
        <f>2.6+193.8</f>
        <v>196.4</v>
      </c>
      <c r="G33" s="18">
        <v>202.3</v>
      </c>
      <c r="H33" s="20">
        <v>208.4</v>
      </c>
      <c r="I33" s="18">
        <v>0</v>
      </c>
    </row>
    <row r="34" spans="1:10" ht="15" customHeight="1" x14ac:dyDescent="0.25">
      <c r="A34" s="47">
        <v>3</v>
      </c>
      <c r="B34" s="48" t="s">
        <v>72</v>
      </c>
      <c r="C34" s="8" t="s">
        <v>0</v>
      </c>
      <c r="D34" s="9">
        <f>SUM(D35+D36)</f>
        <v>151703.5</v>
      </c>
      <c r="E34" s="9">
        <f>E35+E36</f>
        <v>33281.699999999997</v>
      </c>
      <c r="F34" s="9">
        <f t="shared" ref="F34:H34" si="13">F35+F36</f>
        <v>35695</v>
      </c>
      <c r="G34" s="9">
        <f t="shared" si="13"/>
        <v>38517.300000000003</v>
      </c>
      <c r="H34" s="9">
        <f t="shared" si="13"/>
        <v>41285.1</v>
      </c>
      <c r="I34" s="9">
        <f>I35+I36</f>
        <v>2924.4</v>
      </c>
    </row>
    <row r="35" spans="1:10" x14ac:dyDescent="0.25">
      <c r="A35" s="47"/>
      <c r="B35" s="48"/>
      <c r="C35" s="8" t="s">
        <v>1</v>
      </c>
      <c r="D35" s="9">
        <f>SUM(E35:I35)</f>
        <v>132577.5</v>
      </c>
      <c r="E35" s="9">
        <f>24760+5113</f>
        <v>29873</v>
      </c>
      <c r="F35" s="9">
        <f>32012.8-193.8</f>
        <v>31819</v>
      </c>
      <c r="G35" s="9">
        <f>34294.5-199.7</f>
        <v>34094.800000000003</v>
      </c>
      <c r="H35" s="9">
        <f>36996.5-205.8</f>
        <v>36790.699999999997</v>
      </c>
      <c r="I35" s="24">
        <v>0</v>
      </c>
    </row>
    <row r="36" spans="1:10" x14ac:dyDescent="0.25">
      <c r="A36" s="47"/>
      <c r="B36" s="48"/>
      <c r="C36" s="8" t="s">
        <v>2</v>
      </c>
      <c r="D36" s="9">
        <f>SUM(E36:I36)</f>
        <v>19126</v>
      </c>
      <c r="E36" s="9">
        <v>3408.7</v>
      </c>
      <c r="F36" s="10">
        <v>3876</v>
      </c>
      <c r="G36" s="9">
        <v>4422.5</v>
      </c>
      <c r="H36" s="10">
        <v>4494.3999999999996</v>
      </c>
      <c r="I36" s="9">
        <v>2924.4</v>
      </c>
    </row>
    <row r="37" spans="1:10" ht="36" customHeight="1" x14ac:dyDescent="0.25">
      <c r="A37" s="21">
        <v>4</v>
      </c>
      <c r="B37" s="22" t="s">
        <v>57</v>
      </c>
      <c r="C37" s="23" t="s">
        <v>1</v>
      </c>
      <c r="D37" s="18">
        <f>SUM(E37:I37)</f>
        <v>19055.099999999999</v>
      </c>
      <c r="E37" s="18">
        <v>19055.099999999999</v>
      </c>
      <c r="F37" s="20">
        <v>0</v>
      </c>
      <c r="G37" s="20">
        <v>0</v>
      </c>
      <c r="H37" s="20">
        <v>0</v>
      </c>
      <c r="I37" s="20">
        <v>0</v>
      </c>
    </row>
    <row r="38" spans="1:10" x14ac:dyDescent="0.25">
      <c r="A38" s="84"/>
      <c r="B38" s="87" t="s">
        <v>3</v>
      </c>
      <c r="C38" s="25" t="s">
        <v>0</v>
      </c>
      <c r="D38" s="26">
        <f>SUM(D39:D40)</f>
        <v>395901.52594999998</v>
      </c>
      <c r="E38" s="26">
        <f t="shared" ref="E38:I38" si="14">SUM(E39:E40)</f>
        <v>168913.72594999999</v>
      </c>
      <c r="F38" s="26">
        <f>SUM(F39:F40)</f>
        <v>80442</v>
      </c>
      <c r="G38" s="26">
        <f t="shared" si="14"/>
        <v>79189</v>
      </c>
      <c r="H38" s="26">
        <f t="shared" si="14"/>
        <v>64432.4</v>
      </c>
      <c r="I38" s="26">
        <f t="shared" si="14"/>
        <v>2924.4</v>
      </c>
      <c r="J38" s="27"/>
    </row>
    <row r="39" spans="1:10" x14ac:dyDescent="0.25">
      <c r="A39" s="85"/>
      <c r="B39" s="88"/>
      <c r="C39" s="25" t="s">
        <v>1</v>
      </c>
      <c r="D39" s="26">
        <f>SUM(E39:I39)</f>
        <v>322627.09999999998</v>
      </c>
      <c r="E39" s="26">
        <f>E35+E33+E9+E37</f>
        <v>139052.79999999999</v>
      </c>
      <c r="F39" s="26">
        <f>F35+F33+F9+F37</f>
        <v>71219.100000000006</v>
      </c>
      <c r="G39" s="26">
        <f>G35+G33+G9+G37</f>
        <v>63153.600000000006</v>
      </c>
      <c r="H39" s="26">
        <f>H35+H33+H9+H37</f>
        <v>49201.599999999999</v>
      </c>
      <c r="I39" s="26">
        <f>I35+I33+I9+I37</f>
        <v>0</v>
      </c>
      <c r="J39" s="27"/>
    </row>
    <row r="40" spans="1:10" x14ac:dyDescent="0.25">
      <c r="A40" s="86"/>
      <c r="B40" s="89"/>
      <c r="C40" s="25" t="s">
        <v>2</v>
      </c>
      <c r="D40" s="26">
        <f>SUM(E40:I40)</f>
        <v>73274.42594999999</v>
      </c>
      <c r="E40" s="26">
        <f>E10+E36</f>
        <v>29860.925950000001</v>
      </c>
      <c r="F40" s="26">
        <f>F10+F36</f>
        <v>9222.9</v>
      </c>
      <c r="G40" s="26">
        <f>G10+G36</f>
        <v>16035.400000000001</v>
      </c>
      <c r="H40" s="26">
        <f>H10+H36</f>
        <v>15230.800000000001</v>
      </c>
      <c r="I40" s="26">
        <f>I10+I36</f>
        <v>2924.4</v>
      </c>
      <c r="J40" s="27"/>
    </row>
    <row r="41" spans="1:10" x14ac:dyDescent="0.25">
      <c r="A41" s="72" t="s">
        <v>4</v>
      </c>
      <c r="B41" s="72"/>
      <c r="C41" s="72"/>
      <c r="D41" s="72"/>
      <c r="E41" s="72"/>
      <c r="F41" s="72"/>
      <c r="G41" s="72"/>
      <c r="H41" s="72"/>
      <c r="I41" s="72"/>
    </row>
    <row r="42" spans="1:10" ht="29.25" customHeight="1" x14ac:dyDescent="0.25">
      <c r="A42" s="21">
        <v>1</v>
      </c>
      <c r="B42" s="28" t="s">
        <v>59</v>
      </c>
      <c r="C42" s="23" t="s">
        <v>2</v>
      </c>
      <c r="D42" s="5">
        <f>SUM(E42:I42)</f>
        <v>440.4</v>
      </c>
      <c r="E42" s="5">
        <v>0</v>
      </c>
      <c r="F42" s="5">
        <f>140-70</f>
        <v>70</v>
      </c>
      <c r="G42" s="5">
        <v>0</v>
      </c>
      <c r="H42" s="5">
        <v>0</v>
      </c>
      <c r="I42" s="5">
        <v>370.4</v>
      </c>
    </row>
    <row r="43" spans="1:10" ht="18.75" customHeight="1" x14ac:dyDescent="0.25">
      <c r="A43" s="29"/>
      <c r="B43" s="30" t="s">
        <v>15</v>
      </c>
      <c r="C43" s="25" t="s">
        <v>2</v>
      </c>
      <c r="D43" s="26">
        <f>SUM(E43:I43)</f>
        <v>440.4</v>
      </c>
      <c r="E43" s="26">
        <f>E42</f>
        <v>0</v>
      </c>
      <c r="F43" s="26">
        <f>F42</f>
        <v>70</v>
      </c>
      <c r="G43" s="26">
        <f>G42</f>
        <v>0</v>
      </c>
      <c r="H43" s="26">
        <f>H42</f>
        <v>0</v>
      </c>
      <c r="I43" s="26">
        <f>I42</f>
        <v>370.4</v>
      </c>
      <c r="J43" s="27"/>
    </row>
    <row r="44" spans="1:10" x14ac:dyDescent="0.25">
      <c r="A44" s="63" t="s">
        <v>21</v>
      </c>
      <c r="B44" s="93"/>
      <c r="C44" s="93"/>
      <c r="D44" s="93"/>
      <c r="E44" s="93"/>
      <c r="F44" s="93"/>
      <c r="G44" s="93"/>
      <c r="H44" s="93"/>
      <c r="I44" s="94"/>
    </row>
    <row r="45" spans="1:10" ht="28.5" customHeight="1" x14ac:dyDescent="0.25">
      <c r="A45" s="31">
        <v>1</v>
      </c>
      <c r="B45" s="23" t="s">
        <v>40</v>
      </c>
      <c r="C45" s="8" t="s">
        <v>2</v>
      </c>
      <c r="D45" s="18">
        <f>E45+F45+G45+H45+I45</f>
        <v>9800</v>
      </c>
      <c r="E45" s="18">
        <v>1838.1</v>
      </c>
      <c r="F45" s="18">
        <v>2456.9</v>
      </c>
      <c r="G45" s="18">
        <v>2752.6</v>
      </c>
      <c r="H45" s="18">
        <v>2752.4</v>
      </c>
      <c r="I45" s="18">
        <v>0</v>
      </c>
    </row>
    <row r="46" spans="1:10" ht="24.75" customHeight="1" x14ac:dyDescent="0.25">
      <c r="A46" s="32"/>
      <c r="B46" s="33" t="s">
        <v>16</v>
      </c>
      <c r="C46" s="25" t="s">
        <v>2</v>
      </c>
      <c r="D46" s="34">
        <f t="shared" ref="D46" si="15">D45</f>
        <v>9800</v>
      </c>
      <c r="E46" s="35">
        <f>E45</f>
        <v>1838.1</v>
      </c>
      <c r="F46" s="35">
        <f t="shared" ref="F46:I46" si="16">F45</f>
        <v>2456.9</v>
      </c>
      <c r="G46" s="35">
        <f t="shared" si="16"/>
        <v>2752.6</v>
      </c>
      <c r="H46" s="35">
        <f t="shared" si="16"/>
        <v>2752.4</v>
      </c>
      <c r="I46" s="35">
        <f t="shared" si="16"/>
        <v>0</v>
      </c>
      <c r="J46" s="27"/>
    </row>
    <row r="47" spans="1:10" x14ac:dyDescent="0.25">
      <c r="A47" s="72" t="s">
        <v>22</v>
      </c>
      <c r="B47" s="95"/>
      <c r="C47" s="95"/>
      <c r="D47" s="95"/>
      <c r="E47" s="95"/>
      <c r="F47" s="95"/>
      <c r="G47" s="95"/>
      <c r="H47" s="95"/>
      <c r="I47" s="95"/>
    </row>
    <row r="48" spans="1:10" ht="15" customHeight="1" x14ac:dyDescent="0.25">
      <c r="A48" s="72">
        <v>1</v>
      </c>
      <c r="B48" s="68" t="s">
        <v>26</v>
      </c>
      <c r="C48" s="8" t="s">
        <v>0</v>
      </c>
      <c r="D48" s="20">
        <f>E48+F48+G48+H48+I48</f>
        <v>346584.80000000005</v>
      </c>
      <c r="E48" s="20">
        <f>E53</f>
        <v>328721.10000000003</v>
      </c>
      <c r="F48" s="20">
        <f>F52+F50+F49</f>
        <v>17863.7</v>
      </c>
      <c r="G48" s="20">
        <f>G52+G50+G49</f>
        <v>0</v>
      </c>
      <c r="H48" s="20">
        <f>H52+H50+H49</f>
        <v>0</v>
      </c>
      <c r="I48" s="20">
        <f>I52+I50+I49</f>
        <v>0</v>
      </c>
    </row>
    <row r="49" spans="1:10" ht="12.75" customHeight="1" x14ac:dyDescent="0.25">
      <c r="A49" s="72"/>
      <c r="B49" s="69"/>
      <c r="C49" s="8" t="s">
        <v>18</v>
      </c>
      <c r="D49" s="20">
        <f>E49+F49+G49+H49+I49</f>
        <v>222322.7</v>
      </c>
      <c r="E49" s="20">
        <f>192054.8+26016.6+49466.1-45214.8</f>
        <v>222322.7</v>
      </c>
      <c r="F49" s="20">
        <v>0</v>
      </c>
      <c r="G49" s="20">
        <v>0</v>
      </c>
      <c r="H49" s="20">
        <v>0</v>
      </c>
      <c r="I49" s="20">
        <v>0</v>
      </c>
    </row>
    <row r="50" spans="1:10" ht="8.25" customHeight="1" x14ac:dyDescent="0.25">
      <c r="A50" s="72"/>
      <c r="B50" s="69"/>
      <c r="C50" s="68" t="s">
        <v>1</v>
      </c>
      <c r="D50" s="70">
        <v>134241.9</v>
      </c>
      <c r="E50" s="70" t="s">
        <v>58</v>
      </c>
      <c r="F50" s="70">
        <v>0</v>
      </c>
      <c r="G50" s="70">
        <v>0</v>
      </c>
      <c r="H50" s="70">
        <v>0</v>
      </c>
      <c r="I50" s="70">
        <v>0</v>
      </c>
    </row>
    <row r="51" spans="1:10" ht="9.75" customHeight="1" x14ac:dyDescent="0.25">
      <c r="A51" s="72"/>
      <c r="B51" s="69"/>
      <c r="C51" s="68"/>
      <c r="D51" s="70"/>
      <c r="E51" s="70"/>
      <c r="F51" s="70"/>
      <c r="G51" s="70"/>
      <c r="H51" s="70"/>
      <c r="I51" s="70"/>
    </row>
    <row r="52" spans="1:10" x14ac:dyDescent="0.25">
      <c r="A52" s="72"/>
      <c r="B52" s="69"/>
      <c r="C52" s="8" t="s">
        <v>2</v>
      </c>
      <c r="D52" s="20">
        <f>E52+F52+G52+H52+I52</f>
        <v>19893.400000000001</v>
      </c>
      <c r="E52" s="20">
        <v>2029.7</v>
      </c>
      <c r="F52" s="20">
        <v>17863.7</v>
      </c>
      <c r="G52" s="20">
        <v>0</v>
      </c>
      <c r="H52" s="20">
        <v>0</v>
      </c>
      <c r="I52" s="20">
        <v>0</v>
      </c>
    </row>
    <row r="53" spans="1:10" x14ac:dyDescent="0.25">
      <c r="A53" s="72"/>
      <c r="B53" s="80" t="s">
        <v>23</v>
      </c>
      <c r="C53" s="25" t="s">
        <v>0</v>
      </c>
      <c r="D53" s="35">
        <f>D54+D55+D56</f>
        <v>346584.80000000005</v>
      </c>
      <c r="E53" s="35">
        <f>E54+E55+E56</f>
        <v>328721.10000000003</v>
      </c>
      <c r="F53" s="35">
        <f t="shared" ref="F53:I53" si="17">F54+F55+F56</f>
        <v>17863.7</v>
      </c>
      <c r="G53" s="35">
        <f t="shared" si="17"/>
        <v>0</v>
      </c>
      <c r="H53" s="35">
        <f t="shared" si="17"/>
        <v>0</v>
      </c>
      <c r="I53" s="35">
        <f t="shared" si="17"/>
        <v>0</v>
      </c>
      <c r="J53" s="27"/>
    </row>
    <row r="54" spans="1:10" x14ac:dyDescent="0.25">
      <c r="A54" s="72"/>
      <c r="B54" s="80"/>
      <c r="C54" s="25" t="s">
        <v>18</v>
      </c>
      <c r="D54" s="35">
        <f>SUM(E54:I54)</f>
        <v>222322.7</v>
      </c>
      <c r="E54" s="35">
        <f>E49</f>
        <v>222322.7</v>
      </c>
      <c r="F54" s="35">
        <f t="shared" ref="F54:I54" si="18">F49</f>
        <v>0</v>
      </c>
      <c r="G54" s="35">
        <f t="shared" si="18"/>
        <v>0</v>
      </c>
      <c r="H54" s="35">
        <f t="shared" si="18"/>
        <v>0</v>
      </c>
      <c r="I54" s="35">
        <f t="shared" si="18"/>
        <v>0</v>
      </c>
      <c r="J54" s="27"/>
    </row>
    <row r="55" spans="1:10" x14ac:dyDescent="0.25">
      <c r="A55" s="72"/>
      <c r="B55" s="80"/>
      <c r="C55" s="25" t="s">
        <v>1</v>
      </c>
      <c r="D55" s="35">
        <f>SUM(E55:I55)</f>
        <v>104368.7</v>
      </c>
      <c r="E55" s="35">
        <f>104368.7</f>
        <v>104368.7</v>
      </c>
      <c r="F55" s="35">
        <f>F50</f>
        <v>0</v>
      </c>
      <c r="G55" s="35">
        <f>G50</f>
        <v>0</v>
      </c>
      <c r="H55" s="35">
        <f>H50</f>
        <v>0</v>
      </c>
      <c r="I55" s="35">
        <f>I50</f>
        <v>0</v>
      </c>
      <c r="J55" s="27"/>
    </row>
    <row r="56" spans="1:10" x14ac:dyDescent="0.25">
      <c r="A56" s="72"/>
      <c r="B56" s="80"/>
      <c r="C56" s="25" t="s">
        <v>2</v>
      </c>
      <c r="D56" s="35">
        <f>SUM(E56:I56)</f>
        <v>19893.400000000001</v>
      </c>
      <c r="E56" s="35">
        <f>E52</f>
        <v>2029.7</v>
      </c>
      <c r="F56" s="35">
        <f t="shared" ref="F56:G56" si="19">F52</f>
        <v>17863.7</v>
      </c>
      <c r="G56" s="35">
        <f t="shared" si="19"/>
        <v>0</v>
      </c>
      <c r="H56" s="35">
        <f t="shared" ref="H56:I56" si="20">H52</f>
        <v>0</v>
      </c>
      <c r="I56" s="35">
        <f t="shared" si="20"/>
        <v>0</v>
      </c>
      <c r="J56" s="27"/>
    </row>
    <row r="57" spans="1:10" x14ac:dyDescent="0.25">
      <c r="A57" s="96" t="s">
        <v>48</v>
      </c>
      <c r="B57" s="97"/>
      <c r="C57" s="97"/>
      <c r="D57" s="97"/>
      <c r="E57" s="97"/>
      <c r="F57" s="97"/>
      <c r="G57" s="97"/>
      <c r="H57" s="97"/>
      <c r="I57" s="97"/>
    </row>
    <row r="58" spans="1:10" ht="15.75" customHeight="1" x14ac:dyDescent="0.25">
      <c r="A58" s="74">
        <v>1</v>
      </c>
      <c r="B58" s="77" t="s">
        <v>47</v>
      </c>
      <c r="C58" s="8" t="s">
        <v>0</v>
      </c>
      <c r="D58" s="20">
        <f>E58+F58+G58+H58+I58</f>
        <v>390298.89999999997</v>
      </c>
      <c r="E58" s="18">
        <f>E59+E60</f>
        <v>132638.79999999999</v>
      </c>
      <c r="F58" s="18">
        <f>F59+F60</f>
        <v>130483.4</v>
      </c>
      <c r="G58" s="18">
        <f t="shared" ref="G58:I58" si="21">G59+G60</f>
        <v>40375.4</v>
      </c>
      <c r="H58" s="18">
        <f t="shared" si="21"/>
        <v>41964.800000000003</v>
      </c>
      <c r="I58" s="18">
        <f t="shared" si="21"/>
        <v>44836.5</v>
      </c>
    </row>
    <row r="59" spans="1:10" ht="13.5" customHeight="1" x14ac:dyDescent="0.25">
      <c r="A59" s="75"/>
      <c r="B59" s="78"/>
      <c r="C59" s="8" t="s">
        <v>1</v>
      </c>
      <c r="D59" s="9">
        <f>SUM(E59:I59)</f>
        <v>56122.2</v>
      </c>
      <c r="E59" s="18">
        <f>E64</f>
        <v>56122.2</v>
      </c>
      <c r="F59" s="18">
        <f t="shared" ref="F59:I59" si="22">F64</f>
        <v>0</v>
      </c>
      <c r="G59" s="18">
        <f t="shared" si="22"/>
        <v>0</v>
      </c>
      <c r="H59" s="18">
        <f t="shared" si="22"/>
        <v>0</v>
      </c>
      <c r="I59" s="18">
        <f t="shared" si="22"/>
        <v>0</v>
      </c>
    </row>
    <row r="60" spans="1:10" ht="12" customHeight="1" x14ac:dyDescent="0.25">
      <c r="A60" s="76"/>
      <c r="B60" s="79"/>
      <c r="C60" s="23" t="s">
        <v>2</v>
      </c>
      <c r="D60" s="18">
        <f>SUM(E60:I60)</f>
        <v>334176.7</v>
      </c>
      <c r="E60" s="18">
        <f>E61+E62+E65</f>
        <v>76516.600000000006</v>
      </c>
      <c r="F60" s="18">
        <f t="shared" ref="F60:I60" si="23">F61+F62+F65</f>
        <v>130483.4</v>
      </c>
      <c r="G60" s="18">
        <f t="shared" si="23"/>
        <v>40375.4</v>
      </c>
      <c r="H60" s="18">
        <f t="shared" si="23"/>
        <v>41964.800000000003</v>
      </c>
      <c r="I60" s="18">
        <f t="shared" si="23"/>
        <v>44836.5</v>
      </c>
    </row>
    <row r="61" spans="1:10" ht="16.5" customHeight="1" x14ac:dyDescent="0.25">
      <c r="A61" s="36" t="s">
        <v>29</v>
      </c>
      <c r="B61" s="23" t="s">
        <v>44</v>
      </c>
      <c r="C61" s="37" t="s">
        <v>2</v>
      </c>
      <c r="D61" s="18">
        <f>SUM(E61:I61)</f>
        <v>15713.7</v>
      </c>
      <c r="E61" s="18">
        <v>3477.9</v>
      </c>
      <c r="F61" s="20">
        <v>3405.3</v>
      </c>
      <c r="G61" s="20">
        <v>3463.5</v>
      </c>
      <c r="H61" s="20">
        <v>3508.8</v>
      </c>
      <c r="I61" s="20">
        <v>1858.2</v>
      </c>
    </row>
    <row r="62" spans="1:10" ht="13.5" customHeight="1" x14ac:dyDescent="0.25">
      <c r="A62" s="31" t="s">
        <v>31</v>
      </c>
      <c r="B62" s="23" t="s">
        <v>45</v>
      </c>
      <c r="C62" s="37" t="s">
        <v>2</v>
      </c>
      <c r="D62" s="18">
        <f>SUM(E62:I62)</f>
        <v>81569.600000000006</v>
      </c>
      <c r="E62" s="18">
        <v>17639.599999999999</v>
      </c>
      <c r="F62" s="4">
        <f>15956.8+70</f>
        <v>16026.8</v>
      </c>
      <c r="G62" s="20">
        <v>15110.9</v>
      </c>
      <c r="H62" s="20">
        <v>15515.9</v>
      </c>
      <c r="I62" s="20">
        <v>17276.400000000001</v>
      </c>
    </row>
    <row r="63" spans="1:10" ht="13.5" customHeight="1" x14ac:dyDescent="0.25">
      <c r="A63" s="74" t="s">
        <v>32</v>
      </c>
      <c r="B63" s="77" t="s">
        <v>46</v>
      </c>
      <c r="C63" s="8" t="s">
        <v>0</v>
      </c>
      <c r="D63" s="20">
        <f>E63+F63+G63+H63+I63</f>
        <v>293015.59999999998</v>
      </c>
      <c r="E63" s="20">
        <f>E64+E65</f>
        <v>111521.29999999999</v>
      </c>
      <c r="F63" s="4">
        <f>F64+F65</f>
        <v>111051.3</v>
      </c>
      <c r="G63" s="20">
        <f t="shared" ref="G63:I63" si="24">G64+G65</f>
        <v>21801</v>
      </c>
      <c r="H63" s="20">
        <f t="shared" si="24"/>
        <v>22940.1</v>
      </c>
      <c r="I63" s="20">
        <f t="shared" si="24"/>
        <v>25701.9</v>
      </c>
    </row>
    <row r="64" spans="1:10" ht="13.5" customHeight="1" x14ac:dyDescent="0.25">
      <c r="A64" s="75"/>
      <c r="B64" s="78"/>
      <c r="C64" s="8" t="s">
        <v>1</v>
      </c>
      <c r="D64" s="9">
        <f>SUM(E64:I64)</f>
        <v>56122.2</v>
      </c>
      <c r="E64" s="9">
        <v>56122.2</v>
      </c>
      <c r="F64" s="14">
        <v>0</v>
      </c>
      <c r="G64" s="10">
        <v>0</v>
      </c>
      <c r="H64" s="10">
        <v>0</v>
      </c>
      <c r="I64" s="10">
        <v>0</v>
      </c>
    </row>
    <row r="65" spans="1:11" ht="14.25" customHeight="1" x14ac:dyDescent="0.25">
      <c r="A65" s="76"/>
      <c r="B65" s="79"/>
      <c r="C65" s="23" t="s">
        <v>2</v>
      </c>
      <c r="D65" s="18">
        <f>SUM(E65:I65)</f>
        <v>236893.4</v>
      </c>
      <c r="E65" s="18">
        <f>55413.6-14.5</f>
        <v>55399.1</v>
      </c>
      <c r="F65" s="5">
        <v>111051.3</v>
      </c>
      <c r="G65" s="20">
        <v>21801</v>
      </c>
      <c r="H65" s="20">
        <v>22940.1</v>
      </c>
      <c r="I65" s="20">
        <v>25701.9</v>
      </c>
    </row>
    <row r="66" spans="1:11" ht="36" customHeight="1" x14ac:dyDescent="0.25">
      <c r="A66" s="31">
        <v>2</v>
      </c>
      <c r="B66" s="23" t="s">
        <v>27</v>
      </c>
      <c r="C66" s="23" t="s">
        <v>2</v>
      </c>
      <c r="D66" s="18">
        <f>E66+F66+G66+H66+I66</f>
        <v>52508.573390000005</v>
      </c>
      <c r="E66" s="18">
        <f>9902.4+198.9+88.4+572.2+282.77339</f>
        <v>11044.67339</v>
      </c>
      <c r="F66" s="4">
        <v>11194.6</v>
      </c>
      <c r="G66" s="20">
        <v>10180</v>
      </c>
      <c r="H66" s="20">
        <v>10524</v>
      </c>
      <c r="I66" s="20">
        <v>9565.2999999999993</v>
      </c>
    </row>
    <row r="67" spans="1:11" ht="28.5" customHeight="1" x14ac:dyDescent="0.25">
      <c r="A67" s="31">
        <v>3</v>
      </c>
      <c r="B67" s="23" t="s">
        <v>34</v>
      </c>
      <c r="C67" s="23" t="s">
        <v>2</v>
      </c>
      <c r="D67" s="18">
        <f>E67+F67+G67+H67+I67</f>
        <v>16077.2</v>
      </c>
      <c r="E67" s="18">
        <v>3028.4</v>
      </c>
      <c r="F67" s="20">
        <v>3228.4</v>
      </c>
      <c r="G67" s="20">
        <v>3228.3</v>
      </c>
      <c r="H67" s="20">
        <v>3228.3</v>
      </c>
      <c r="I67" s="20">
        <v>3363.8</v>
      </c>
    </row>
    <row r="68" spans="1:11" ht="12" customHeight="1" x14ac:dyDescent="0.25">
      <c r="A68" s="72"/>
      <c r="B68" s="80" t="s">
        <v>28</v>
      </c>
      <c r="C68" s="25" t="s">
        <v>0</v>
      </c>
      <c r="D68" s="35">
        <f>SUM(D69:D70)</f>
        <v>458884.67338999995</v>
      </c>
      <c r="E68" s="35">
        <f>SUM(E69:E70)</f>
        <v>146711.87338999996</v>
      </c>
      <c r="F68" s="35">
        <f>SUM(F69:F70)</f>
        <v>144906.4</v>
      </c>
      <c r="G68" s="35">
        <f t="shared" ref="G68:I68" si="25">SUM(G69:G70)</f>
        <v>53783.700000000004</v>
      </c>
      <c r="H68" s="35">
        <f t="shared" si="25"/>
        <v>55717.1</v>
      </c>
      <c r="I68" s="35">
        <f t="shared" si="25"/>
        <v>57765.599999999999</v>
      </c>
    </row>
    <row r="69" spans="1:11" ht="15.75" customHeight="1" x14ac:dyDescent="0.25">
      <c r="A69" s="72"/>
      <c r="B69" s="80"/>
      <c r="C69" s="25" t="s">
        <v>1</v>
      </c>
      <c r="D69" s="35">
        <f>SUM(E69:I69)</f>
        <v>56122.2</v>
      </c>
      <c r="E69" s="35">
        <f>E64</f>
        <v>56122.2</v>
      </c>
      <c r="F69" s="35">
        <f t="shared" ref="F69:I69" si="26">F64</f>
        <v>0</v>
      </c>
      <c r="G69" s="35">
        <f t="shared" si="26"/>
        <v>0</v>
      </c>
      <c r="H69" s="35">
        <f t="shared" si="26"/>
        <v>0</v>
      </c>
      <c r="I69" s="35">
        <f t="shared" si="26"/>
        <v>0</v>
      </c>
    </row>
    <row r="70" spans="1:11" ht="13.5" customHeight="1" x14ac:dyDescent="0.25">
      <c r="A70" s="72"/>
      <c r="B70" s="80"/>
      <c r="C70" s="25" t="s">
        <v>2</v>
      </c>
      <c r="D70" s="35">
        <f>SUM(E70:I70)</f>
        <v>402762.47338999994</v>
      </c>
      <c r="E70" s="35">
        <f>E67+E66+E65+E62+E61</f>
        <v>90589.673389999982</v>
      </c>
      <c r="F70" s="35">
        <f>F60+F66+F67</f>
        <v>144906.4</v>
      </c>
      <c r="G70" s="35">
        <f t="shared" ref="G70:I70" si="27">G67+G66+G65+G62+G61</f>
        <v>53783.700000000004</v>
      </c>
      <c r="H70" s="35">
        <f t="shared" si="27"/>
        <v>55717.1</v>
      </c>
      <c r="I70" s="35">
        <f t="shared" si="27"/>
        <v>57765.599999999999</v>
      </c>
      <c r="J70" s="27"/>
    </row>
    <row r="71" spans="1:11" ht="17.25" customHeight="1" x14ac:dyDescent="0.25">
      <c r="A71" s="90" t="s">
        <v>63</v>
      </c>
      <c r="B71" s="91"/>
      <c r="C71" s="91"/>
      <c r="D71" s="91"/>
      <c r="E71" s="91"/>
      <c r="F71" s="91"/>
      <c r="G71" s="91"/>
      <c r="H71" s="91"/>
      <c r="I71" s="92"/>
    </row>
    <row r="72" spans="1:11" ht="17.25" customHeight="1" x14ac:dyDescent="0.25">
      <c r="A72" s="81">
        <v>1</v>
      </c>
      <c r="B72" s="49" t="s">
        <v>64</v>
      </c>
      <c r="C72" s="11" t="s">
        <v>0</v>
      </c>
      <c r="D72" s="4">
        <f>E72+F72+G72+H72+I72</f>
        <v>3051.9999999999995</v>
      </c>
      <c r="E72" s="5">
        <f>E74+E75</f>
        <v>0</v>
      </c>
      <c r="F72" s="5">
        <f>F74+F75+F73</f>
        <v>3051.9999999999995</v>
      </c>
      <c r="G72" s="5">
        <f t="shared" ref="G72:I72" si="28">G74+G75</f>
        <v>0</v>
      </c>
      <c r="H72" s="5">
        <f t="shared" si="28"/>
        <v>0</v>
      </c>
      <c r="I72" s="5">
        <f t="shared" si="28"/>
        <v>0</v>
      </c>
      <c r="J72" s="38"/>
    </row>
    <row r="73" spans="1:11" ht="17.25" customHeight="1" x14ac:dyDescent="0.25">
      <c r="A73" s="82"/>
      <c r="B73" s="50"/>
      <c r="C73" s="8" t="s">
        <v>18</v>
      </c>
      <c r="D73" s="20">
        <f>SUM(E73:I73)</f>
        <v>523.6</v>
      </c>
      <c r="E73" s="20">
        <v>0</v>
      </c>
      <c r="F73" s="20">
        <v>523.6</v>
      </c>
      <c r="G73" s="20">
        <v>0</v>
      </c>
      <c r="H73" s="20">
        <v>0</v>
      </c>
      <c r="I73" s="20">
        <v>0</v>
      </c>
      <c r="J73" s="39"/>
    </row>
    <row r="74" spans="1:11" ht="17.25" customHeight="1" x14ac:dyDescent="0.25">
      <c r="A74" s="82"/>
      <c r="B74" s="50"/>
      <c r="C74" s="11" t="s">
        <v>1</v>
      </c>
      <c r="D74" s="12">
        <f>SUM(E74:I74)</f>
        <v>2232.1999999999998</v>
      </c>
      <c r="E74" s="5">
        <v>0</v>
      </c>
      <c r="F74" s="5">
        <v>2232.1999999999998</v>
      </c>
      <c r="G74" s="5">
        <v>0</v>
      </c>
      <c r="H74" s="5">
        <v>0</v>
      </c>
      <c r="I74" s="5">
        <v>0</v>
      </c>
    </row>
    <row r="75" spans="1:11" ht="12" customHeight="1" x14ac:dyDescent="0.25">
      <c r="A75" s="83"/>
      <c r="B75" s="51"/>
      <c r="C75" s="17" t="s">
        <v>2</v>
      </c>
      <c r="D75" s="5">
        <f>SUM(E75:I75)</f>
        <v>296.2</v>
      </c>
      <c r="E75" s="5">
        <v>0</v>
      </c>
      <c r="F75" s="5">
        <v>296.2</v>
      </c>
      <c r="G75" s="5">
        <v>0</v>
      </c>
      <c r="H75" s="5">
        <v>0</v>
      </c>
      <c r="I75" s="5">
        <v>0</v>
      </c>
    </row>
    <row r="76" spans="1:11" ht="12.75" customHeight="1" x14ac:dyDescent="0.25">
      <c r="A76" s="81">
        <v>2</v>
      </c>
      <c r="B76" s="49" t="s">
        <v>65</v>
      </c>
      <c r="C76" s="11" t="s">
        <v>0</v>
      </c>
      <c r="D76" s="4">
        <f>E76+F76+G76+H76+I76</f>
        <v>6103.9666699999998</v>
      </c>
      <c r="E76" s="5">
        <f>E78+E79</f>
        <v>0</v>
      </c>
      <c r="F76" s="5">
        <f>F78+F79+F77</f>
        <v>6103.9666699999998</v>
      </c>
      <c r="G76" s="5">
        <f t="shared" ref="G76:I76" si="29">G78+G79</f>
        <v>0</v>
      </c>
      <c r="H76" s="5">
        <f t="shared" si="29"/>
        <v>0</v>
      </c>
      <c r="I76" s="5">
        <f t="shared" si="29"/>
        <v>0</v>
      </c>
      <c r="J76" s="38"/>
    </row>
    <row r="77" spans="1:11" ht="12.75" customHeight="1" x14ac:dyDescent="0.25">
      <c r="A77" s="82"/>
      <c r="B77" s="50"/>
      <c r="C77" s="8" t="s">
        <v>18</v>
      </c>
      <c r="D77" s="20">
        <f>SUM(E77:I77)</f>
        <v>1047.2</v>
      </c>
      <c r="E77" s="20">
        <f>E72</f>
        <v>0</v>
      </c>
      <c r="F77" s="20">
        <v>1047.2</v>
      </c>
      <c r="G77" s="20">
        <f t="shared" ref="G77:I77" si="30">G72</f>
        <v>0</v>
      </c>
      <c r="H77" s="20">
        <f t="shared" si="30"/>
        <v>0</v>
      </c>
      <c r="I77" s="20">
        <f t="shared" si="30"/>
        <v>0</v>
      </c>
      <c r="J77" s="39"/>
    </row>
    <row r="78" spans="1:11" ht="13.5" customHeight="1" x14ac:dyDescent="0.25">
      <c r="A78" s="82"/>
      <c r="B78" s="50"/>
      <c r="C78" s="11" t="s">
        <v>1</v>
      </c>
      <c r="D78" s="12">
        <f>SUM(E78:I78)</f>
        <v>4464.3</v>
      </c>
      <c r="E78" s="5">
        <v>0</v>
      </c>
      <c r="F78" s="5">
        <v>4464.3</v>
      </c>
      <c r="G78" s="5">
        <v>0</v>
      </c>
      <c r="H78" s="5">
        <v>0</v>
      </c>
      <c r="I78" s="5">
        <v>0</v>
      </c>
    </row>
    <row r="79" spans="1:11" ht="17.25" customHeight="1" x14ac:dyDescent="0.25">
      <c r="A79" s="83"/>
      <c r="B79" s="51"/>
      <c r="C79" s="17" t="s">
        <v>2</v>
      </c>
      <c r="D79" s="5">
        <f>SUM(E79:I79)</f>
        <v>592.46667000000002</v>
      </c>
      <c r="E79" s="5">
        <v>0</v>
      </c>
      <c r="F79" s="5">
        <v>592.46667000000002</v>
      </c>
      <c r="G79" s="5">
        <v>0</v>
      </c>
      <c r="H79" s="5">
        <v>0</v>
      </c>
      <c r="I79" s="5">
        <v>0</v>
      </c>
      <c r="K79" s="19"/>
    </row>
    <row r="80" spans="1:11" ht="29.25" customHeight="1" x14ac:dyDescent="0.25">
      <c r="A80" s="40">
        <v>3</v>
      </c>
      <c r="B80" s="7" t="s">
        <v>62</v>
      </c>
      <c r="C80" s="17" t="s">
        <v>2</v>
      </c>
      <c r="D80" s="5">
        <f>SUM(E80:I80)</f>
        <v>1438</v>
      </c>
      <c r="E80" s="5">
        <v>0</v>
      </c>
      <c r="F80" s="5">
        <v>1438</v>
      </c>
      <c r="G80" s="5">
        <v>0</v>
      </c>
      <c r="H80" s="5">
        <v>0</v>
      </c>
      <c r="I80" s="5">
        <v>0</v>
      </c>
      <c r="K80" s="19"/>
    </row>
    <row r="81" spans="1:12" ht="12" customHeight="1" x14ac:dyDescent="0.25">
      <c r="A81" s="72"/>
      <c r="B81" s="80" t="s">
        <v>61</v>
      </c>
      <c r="C81" s="25" t="s">
        <v>0</v>
      </c>
      <c r="D81" s="35">
        <f>SUM(D83:D84)</f>
        <v>9023.1666700000005</v>
      </c>
      <c r="E81" s="35">
        <f>SUM(E83:E84)</f>
        <v>0</v>
      </c>
      <c r="F81" s="35">
        <f>F82+F83+F84</f>
        <v>10593.96667</v>
      </c>
      <c r="G81" s="35">
        <f t="shared" ref="G81:I81" si="31">SUM(G83:G84)</f>
        <v>0</v>
      </c>
      <c r="H81" s="35">
        <f t="shared" si="31"/>
        <v>0</v>
      </c>
      <c r="I81" s="35">
        <f t="shared" si="31"/>
        <v>0</v>
      </c>
    </row>
    <row r="82" spans="1:12" ht="12" customHeight="1" x14ac:dyDescent="0.25">
      <c r="A82" s="72"/>
      <c r="B82" s="80"/>
      <c r="C82" s="25" t="s">
        <v>18</v>
      </c>
      <c r="D82" s="35">
        <f>SUM(E82:I82)</f>
        <v>1570.8000000000002</v>
      </c>
      <c r="E82" s="35">
        <f>E73+E77</f>
        <v>0</v>
      </c>
      <c r="F82" s="35">
        <f>F73+F77</f>
        <v>1570.8000000000002</v>
      </c>
      <c r="G82" s="35">
        <f t="shared" ref="G82:I83" si="32">G73+G77</f>
        <v>0</v>
      </c>
      <c r="H82" s="35">
        <f t="shared" si="32"/>
        <v>0</v>
      </c>
      <c r="I82" s="35">
        <f t="shared" si="32"/>
        <v>0</v>
      </c>
    </row>
    <row r="83" spans="1:12" ht="15.75" customHeight="1" x14ac:dyDescent="0.25">
      <c r="A83" s="72"/>
      <c r="B83" s="80"/>
      <c r="C83" s="25" t="s">
        <v>1</v>
      </c>
      <c r="D83" s="35">
        <f>SUM(E83:I83)</f>
        <v>6696.5</v>
      </c>
      <c r="E83" s="35">
        <f>E74+E78</f>
        <v>0</v>
      </c>
      <c r="F83" s="35">
        <f>F74+F78</f>
        <v>6696.5</v>
      </c>
      <c r="G83" s="35">
        <f t="shared" si="32"/>
        <v>0</v>
      </c>
      <c r="H83" s="35">
        <f t="shared" si="32"/>
        <v>0</v>
      </c>
      <c r="I83" s="35">
        <f t="shared" si="32"/>
        <v>0</v>
      </c>
      <c r="K83" s="19"/>
    </row>
    <row r="84" spans="1:12" ht="13.5" customHeight="1" x14ac:dyDescent="0.25">
      <c r="A84" s="72"/>
      <c r="B84" s="80"/>
      <c r="C84" s="25" t="s">
        <v>2</v>
      </c>
      <c r="D84" s="35">
        <f>SUM(E84:I84)</f>
        <v>2326.6666700000001</v>
      </c>
      <c r="E84" s="35">
        <f>E75+E79</f>
        <v>0</v>
      </c>
      <c r="F84" s="35">
        <f>F75+F79+F80</f>
        <v>2326.6666700000001</v>
      </c>
      <c r="G84" s="35">
        <f t="shared" ref="G84:I84" si="33">G75+G79</f>
        <v>0</v>
      </c>
      <c r="H84" s="35">
        <f t="shared" si="33"/>
        <v>0</v>
      </c>
      <c r="I84" s="35">
        <f t="shared" si="33"/>
        <v>0</v>
      </c>
      <c r="J84" s="27"/>
    </row>
    <row r="85" spans="1:12" ht="12.75" customHeight="1" x14ac:dyDescent="0.25">
      <c r="A85" s="72"/>
      <c r="B85" s="73" t="s">
        <v>17</v>
      </c>
      <c r="C85" s="41" t="s">
        <v>0</v>
      </c>
      <c r="D85" s="35">
        <f>E85+F85+G85+H85+I85</f>
        <v>1222205.3660099998</v>
      </c>
      <c r="E85" s="35">
        <f>E86+E87+E88</f>
        <v>646184.79933999991</v>
      </c>
      <c r="F85" s="35">
        <f>F86+F87+F88</f>
        <v>256332.96666999999</v>
      </c>
      <c r="G85" s="35">
        <f t="shared" ref="G85:I85" si="34">G86+G87+G88</f>
        <v>135725.30000000002</v>
      </c>
      <c r="H85" s="35">
        <f t="shared" si="34"/>
        <v>122901.9</v>
      </c>
      <c r="I85" s="35">
        <f t="shared" si="34"/>
        <v>61060.4</v>
      </c>
      <c r="J85" s="19"/>
      <c r="K85" s="27"/>
      <c r="L85" s="27"/>
    </row>
    <row r="86" spans="1:12" x14ac:dyDescent="0.25">
      <c r="A86" s="72"/>
      <c r="B86" s="73"/>
      <c r="C86" s="41" t="s">
        <v>35</v>
      </c>
      <c r="D86" s="35">
        <f>SUM(E86:I86)</f>
        <v>223893.5</v>
      </c>
      <c r="E86" s="35">
        <f>E54</f>
        <v>222322.7</v>
      </c>
      <c r="F86" s="35">
        <f>F54+F82</f>
        <v>1570.8000000000002</v>
      </c>
      <c r="G86" s="35">
        <f>G54</f>
        <v>0</v>
      </c>
      <c r="H86" s="35">
        <f>H54</f>
        <v>0</v>
      </c>
      <c r="I86" s="35">
        <f>I54</f>
        <v>0</v>
      </c>
      <c r="J86" s="19"/>
      <c r="K86" s="27"/>
      <c r="L86" s="27"/>
    </row>
    <row r="87" spans="1:12" x14ac:dyDescent="0.25">
      <c r="A87" s="72"/>
      <c r="B87" s="73"/>
      <c r="C87" s="41" t="s">
        <v>1</v>
      </c>
      <c r="D87" s="35">
        <f>SUM(E87:I87)</f>
        <v>489814.49999999988</v>
      </c>
      <c r="E87" s="35">
        <f>E55++E69+E39</f>
        <v>299543.69999999995</v>
      </c>
      <c r="F87" s="35">
        <f>F55+F69+F39+F83</f>
        <v>77915.600000000006</v>
      </c>
      <c r="G87" s="35">
        <f t="shared" ref="G87:I87" si="35">G55++G69+G39</f>
        <v>63153.600000000006</v>
      </c>
      <c r="H87" s="35">
        <f t="shared" si="35"/>
        <v>49201.599999999999</v>
      </c>
      <c r="I87" s="35">
        <f t="shared" si="35"/>
        <v>0</v>
      </c>
      <c r="J87" s="19"/>
      <c r="K87" s="27"/>
      <c r="L87" s="27"/>
    </row>
    <row r="88" spans="1:12" ht="17.25" customHeight="1" x14ac:dyDescent="0.25">
      <c r="A88" s="72"/>
      <c r="B88" s="73"/>
      <c r="C88" s="41" t="s">
        <v>2</v>
      </c>
      <c r="D88" s="35">
        <f>SUM(E88:I88)</f>
        <v>508497.36601</v>
      </c>
      <c r="E88" s="34">
        <f>E84+E70+E56+E46+E40</f>
        <v>124318.39933999999</v>
      </c>
      <c r="F88" s="34">
        <f>F84+F70+F56+F46+F40+F43</f>
        <v>176846.56667</v>
      </c>
      <c r="G88" s="34">
        <f t="shared" ref="G88:I88" si="36">G84+G70+G56+G46+G40+G43</f>
        <v>72571.700000000012</v>
      </c>
      <c r="H88" s="34">
        <f t="shared" si="36"/>
        <v>73700.3</v>
      </c>
      <c r="I88" s="34">
        <f t="shared" si="36"/>
        <v>61060.4</v>
      </c>
      <c r="J88" s="19"/>
      <c r="K88" s="27"/>
      <c r="L88" s="27"/>
    </row>
    <row r="89" spans="1:12" ht="6" customHeight="1" x14ac:dyDescent="0.25">
      <c r="C89" s="42"/>
      <c r="D89" s="43"/>
    </row>
    <row r="90" spans="1:12" ht="21" customHeight="1" x14ac:dyDescent="0.25">
      <c r="A90" s="44" t="s">
        <v>41</v>
      </c>
      <c r="B90" s="45" t="s">
        <v>42</v>
      </c>
      <c r="C90" s="46"/>
      <c r="D90" s="46"/>
      <c r="J90" s="19" t="s">
        <v>43</v>
      </c>
    </row>
    <row r="91" spans="1:12" ht="32.25" customHeight="1" x14ac:dyDescent="0.25">
      <c r="A91" s="71" t="s">
        <v>49</v>
      </c>
      <c r="B91" s="71"/>
      <c r="C91" s="71"/>
      <c r="D91" s="71"/>
      <c r="E91" s="71"/>
      <c r="F91" s="71"/>
      <c r="G91" s="71"/>
      <c r="H91" s="71"/>
      <c r="I91" s="71"/>
    </row>
  </sheetData>
  <mergeCells count="59">
    <mergeCell ref="A57:I57"/>
    <mergeCell ref="B53:B56"/>
    <mergeCell ref="A53:A56"/>
    <mergeCell ref="B24:B26"/>
    <mergeCell ref="A24:A26"/>
    <mergeCell ref="A30:A31"/>
    <mergeCell ref="B30:B31"/>
    <mergeCell ref="A27:A29"/>
    <mergeCell ref="B27:B29"/>
    <mergeCell ref="I50:I51"/>
    <mergeCell ref="C50:C51"/>
    <mergeCell ref="A44:I44"/>
    <mergeCell ref="A48:A52"/>
    <mergeCell ref="A47:I47"/>
    <mergeCell ref="B34:B36"/>
    <mergeCell ref="A34:A36"/>
    <mergeCell ref="A38:A40"/>
    <mergeCell ref="B38:B40"/>
    <mergeCell ref="A41:I41"/>
    <mergeCell ref="A91:I91"/>
    <mergeCell ref="A85:A88"/>
    <mergeCell ref="B85:B88"/>
    <mergeCell ref="A58:A60"/>
    <mergeCell ref="B58:B60"/>
    <mergeCell ref="B81:B84"/>
    <mergeCell ref="A68:A70"/>
    <mergeCell ref="B68:B70"/>
    <mergeCell ref="A81:A84"/>
    <mergeCell ref="B63:B65"/>
    <mergeCell ref="A76:A79"/>
    <mergeCell ref="B76:B79"/>
    <mergeCell ref="A63:A65"/>
    <mergeCell ref="A72:A75"/>
    <mergeCell ref="B72:B75"/>
    <mergeCell ref="A71:I71"/>
    <mergeCell ref="B48:B52"/>
    <mergeCell ref="H50:H51"/>
    <mergeCell ref="D50:D51"/>
    <mergeCell ref="E50:E51"/>
    <mergeCell ref="G50:G51"/>
    <mergeCell ref="F50:F51"/>
    <mergeCell ref="E2:I2"/>
    <mergeCell ref="E1:I1"/>
    <mergeCell ref="D4:I4"/>
    <mergeCell ref="E5:I5"/>
    <mergeCell ref="A7:I7"/>
    <mergeCell ref="A4:A6"/>
    <mergeCell ref="C4:C6"/>
    <mergeCell ref="D5:D6"/>
    <mergeCell ref="B4:B6"/>
    <mergeCell ref="A3:I3"/>
    <mergeCell ref="A8:A10"/>
    <mergeCell ref="B8:B10"/>
    <mergeCell ref="B20:B22"/>
    <mergeCell ref="A20:A22"/>
    <mergeCell ref="A13:A15"/>
    <mergeCell ref="B13:B15"/>
    <mergeCell ref="A16:A18"/>
    <mergeCell ref="B16:B18"/>
  </mergeCells>
  <phoneticPr fontId="0" type="noConversion"/>
  <pageMargins left="0.31496062992125984" right="0" top="0.39370078740157483" bottom="0.39370078740157483" header="0.19685039370078741" footer="0.31496062992125984"/>
  <pageSetup paperSize="9" scale="85" fitToHeight="3" orientation="landscape" r:id="rId1"/>
  <rowBreaks count="1" manualBreakCount="1">
    <brk id="45" max="8" man="1"/>
  </rowBreaks>
  <ignoredErrors>
    <ignoredError sqref="D38 D34 D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Татаринова Наталья Александровна</cp:lastModifiedBy>
  <cp:lastPrinted>2017-09-25T07:45:07Z</cp:lastPrinted>
  <dcterms:created xsi:type="dcterms:W3CDTF">2014-04-14T04:30:29Z</dcterms:created>
  <dcterms:modified xsi:type="dcterms:W3CDTF">2017-09-25T07:45:15Z</dcterms:modified>
</cp:coreProperties>
</file>