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showHorizontalScroll="0" showVerticalScroll="0" showSheetTabs="0" xWindow="-15" yWindow="945" windowWidth="9600" windowHeight="1080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2.1'!$4:$6</definedName>
    <definedName name="_xlnm.Print_Area" localSheetId="0">'Приложение 2.1'!$A$1:$I$97</definedName>
  </definedNames>
  <calcPr calcId="144525"/>
</workbook>
</file>

<file path=xl/calcChain.xml><?xml version="1.0" encoding="utf-8"?>
<calcChain xmlns="http://schemas.openxmlformats.org/spreadsheetml/2006/main">
  <c r="F93" i="4" l="1"/>
  <c r="D75" i="4"/>
  <c r="G75" i="4"/>
  <c r="H75" i="4"/>
  <c r="I75" i="4"/>
  <c r="F75" i="4"/>
  <c r="E69" i="4"/>
  <c r="D71" i="4"/>
  <c r="D70" i="4"/>
  <c r="I69" i="4"/>
  <c r="H69" i="4"/>
  <c r="G69" i="4"/>
  <c r="F69" i="4"/>
  <c r="D69" i="4" l="1"/>
  <c r="G94" i="4"/>
  <c r="H94" i="4"/>
  <c r="I94" i="4"/>
  <c r="G93" i="4"/>
  <c r="H93" i="4"/>
  <c r="I93" i="4"/>
  <c r="E93" i="4"/>
  <c r="G42" i="4"/>
  <c r="H9" i="4"/>
  <c r="H8" i="4" s="1"/>
  <c r="I9" i="4"/>
  <c r="I8" i="4"/>
  <c r="G9" i="4"/>
  <c r="H10" i="4"/>
  <c r="I10" i="4"/>
  <c r="I43" i="4" s="1"/>
  <c r="G10" i="4"/>
  <c r="G92" i="4"/>
  <c r="H92" i="4"/>
  <c r="I92" i="4"/>
  <c r="H43" i="4"/>
  <c r="G43" i="4"/>
  <c r="F43" i="4"/>
  <c r="E43" i="4"/>
  <c r="F42" i="4"/>
  <c r="I42" i="4"/>
  <c r="E42" i="4"/>
  <c r="D38" i="4"/>
  <c r="D40" i="4"/>
  <c r="I38" i="4"/>
  <c r="H38" i="4"/>
  <c r="G38" i="4"/>
  <c r="E38" i="4"/>
  <c r="D39" i="4"/>
  <c r="F38" i="4"/>
  <c r="I36" i="4"/>
  <c r="H36" i="4"/>
  <c r="G36" i="4"/>
  <c r="I34" i="4"/>
  <c r="H34" i="4"/>
  <c r="G34" i="4"/>
  <c r="G29" i="4"/>
  <c r="G30" i="4"/>
  <c r="H29" i="4"/>
  <c r="I29" i="4"/>
  <c r="G27" i="4"/>
  <c r="H42" i="4" l="1"/>
  <c r="D42" i="4" l="1"/>
  <c r="D24" i="4"/>
  <c r="F88" i="4" l="1"/>
  <c r="F89" i="4"/>
  <c r="F90" i="4"/>
  <c r="F87" i="4" l="1"/>
  <c r="F10" i="4"/>
  <c r="D27" i="4"/>
  <c r="D26" i="4"/>
  <c r="I25" i="4"/>
  <c r="H25" i="4"/>
  <c r="G25" i="4"/>
  <c r="F25" i="4"/>
  <c r="E25" i="4"/>
  <c r="D25" i="4" l="1"/>
  <c r="F82" i="4"/>
  <c r="F78" i="4"/>
  <c r="D79" i="4"/>
  <c r="F45" i="4" l="1"/>
  <c r="F66" i="4" l="1"/>
  <c r="F16" i="4"/>
  <c r="G16" i="4"/>
  <c r="H16" i="4"/>
  <c r="I16" i="4"/>
  <c r="E16" i="4"/>
  <c r="D17" i="4"/>
  <c r="D18" i="4"/>
  <c r="D16" i="4" l="1"/>
  <c r="D86" i="4"/>
  <c r="D85" i="4"/>
  <c r="G90" i="4" l="1"/>
  <c r="H90" i="4"/>
  <c r="I90" i="4"/>
  <c r="G89" i="4"/>
  <c r="H89" i="4"/>
  <c r="I89" i="4"/>
  <c r="E90" i="4"/>
  <c r="E89" i="4"/>
  <c r="E75" i="4"/>
  <c r="G76" i="4"/>
  <c r="H76" i="4"/>
  <c r="I76" i="4"/>
  <c r="G82" i="4"/>
  <c r="G78" i="4" s="1"/>
  <c r="G83" i="4" s="1"/>
  <c r="G88" i="4" s="1"/>
  <c r="E82" i="4"/>
  <c r="D84" i="4"/>
  <c r="I82" i="4"/>
  <c r="I78" i="4" s="1"/>
  <c r="I83" i="4" s="1"/>
  <c r="I88" i="4" s="1"/>
  <c r="H82" i="4"/>
  <c r="H78" i="4" s="1"/>
  <c r="H83" i="4" s="1"/>
  <c r="H88" i="4" s="1"/>
  <c r="D80" i="4"/>
  <c r="I74" i="4" l="1"/>
  <c r="G74" i="4"/>
  <c r="H74" i="4"/>
  <c r="D81" i="4"/>
  <c r="D82" i="4"/>
  <c r="E78" i="4"/>
  <c r="D78" i="4" l="1"/>
  <c r="E83" i="4"/>
  <c r="G8" i="4"/>
  <c r="F29" i="4"/>
  <c r="F9" i="4" s="1"/>
  <c r="E88" i="4" l="1"/>
  <c r="D88" i="4" s="1"/>
  <c r="D83" i="4"/>
  <c r="F8" i="4" l="1"/>
  <c r="F41" i="4"/>
  <c r="E30" i="4"/>
  <c r="D30" i="4" s="1"/>
  <c r="E46" i="4" l="1"/>
  <c r="H28" i="4"/>
  <c r="G28" i="4"/>
  <c r="F28" i="4"/>
  <c r="D32" i="4" l="1"/>
  <c r="F49" i="4" l="1"/>
  <c r="G49" i="4"/>
  <c r="H49" i="4"/>
  <c r="I49" i="4"/>
  <c r="E49" i="4"/>
  <c r="E59" i="4"/>
  <c r="E23" i="4"/>
  <c r="F62" i="4"/>
  <c r="G62" i="4"/>
  <c r="G63" i="4"/>
  <c r="H62" i="4"/>
  <c r="H63" i="4"/>
  <c r="I62" i="4"/>
  <c r="I63" i="4"/>
  <c r="I35" i="4"/>
  <c r="F35" i="4"/>
  <c r="G35" i="4"/>
  <c r="H35" i="4"/>
  <c r="D23" i="4" l="1"/>
  <c r="E10" i="4"/>
  <c r="D10" i="4" s="1"/>
  <c r="I28" i="4"/>
  <c r="F76" i="4"/>
  <c r="F61" i="4"/>
  <c r="E58" i="4"/>
  <c r="F74" i="4" l="1"/>
  <c r="D43" i="4"/>
  <c r="D41" i="4" s="1"/>
  <c r="E68" i="4"/>
  <c r="E52" i="4"/>
  <c r="E34" i="4"/>
  <c r="D15" i="4"/>
  <c r="D14" i="4"/>
  <c r="I13" i="4"/>
  <c r="H13" i="4"/>
  <c r="G13" i="4"/>
  <c r="F13" i="4"/>
  <c r="E13" i="4"/>
  <c r="D13" i="4" l="1"/>
  <c r="E72" i="4"/>
  <c r="E76" i="4" s="1"/>
  <c r="E74" i="4" l="1"/>
  <c r="D76" i="4"/>
  <c r="D74" i="4" s="1"/>
  <c r="E94" i="4"/>
  <c r="E62" i="4"/>
  <c r="E36" i="4"/>
  <c r="E35" i="4" s="1"/>
  <c r="D37" i="4"/>
  <c r="E63" i="4" l="1"/>
  <c r="I61" i="4" l="1"/>
  <c r="D63" i="4"/>
  <c r="G61" i="4"/>
  <c r="H61" i="4"/>
  <c r="E87" i="4"/>
  <c r="D62" i="4"/>
  <c r="E61" i="4"/>
  <c r="D61" i="4" l="1"/>
  <c r="E31" i="4"/>
  <c r="D33" i="4"/>
  <c r="D22" i="4"/>
  <c r="D21" i="4"/>
  <c r="I20" i="4"/>
  <c r="H20" i="4"/>
  <c r="G20" i="4"/>
  <c r="F20" i="4"/>
  <c r="E20" i="4"/>
  <c r="E29" i="4" l="1"/>
  <c r="E9" i="4" s="1"/>
  <c r="D31" i="4"/>
  <c r="D29" i="4" s="1"/>
  <c r="D28" i="4" s="1"/>
  <c r="D20" i="4"/>
  <c r="D67" i="4"/>
  <c r="I66" i="4"/>
  <c r="H66" i="4"/>
  <c r="G66" i="4"/>
  <c r="E66" i="4"/>
  <c r="D9" i="4" l="1"/>
  <c r="D8" i="4" s="1"/>
  <c r="E8" i="4"/>
  <c r="E28" i="4"/>
  <c r="D66" i="4"/>
  <c r="E57" i="4"/>
  <c r="E92" i="4" s="1"/>
  <c r="E91" i="4" l="1"/>
  <c r="D68" i="4"/>
  <c r="D65" i="4"/>
  <c r="D64" i="4"/>
  <c r="D89" i="4" l="1"/>
  <c r="D19" i="4"/>
  <c r="I46" i="4" l="1"/>
  <c r="H46" i="4"/>
  <c r="G46" i="4"/>
  <c r="F46" i="4"/>
  <c r="D46" i="4" l="1"/>
  <c r="D34" i="4"/>
  <c r="D55" i="4" l="1"/>
  <c r="D12" i="4"/>
  <c r="D11" i="4"/>
  <c r="D45" i="4" l="1"/>
  <c r="D48" i="4"/>
  <c r="D52" i="4"/>
  <c r="F58" i="4" l="1"/>
  <c r="D73" i="4" l="1"/>
  <c r="D72" i="4" l="1"/>
  <c r="F51" i="4" l="1"/>
  <c r="G51" i="4"/>
  <c r="H51" i="4"/>
  <c r="I51" i="4"/>
  <c r="D36" i="4" l="1"/>
  <c r="D35" i="4" s="1"/>
  <c r="D49" i="4"/>
  <c r="G41" i="4" l="1"/>
  <c r="H41" i="4"/>
  <c r="E41" i="4"/>
  <c r="I59" i="4"/>
  <c r="I58" i="4"/>
  <c r="I57" i="4"/>
  <c r="H59" i="4"/>
  <c r="H58" i="4"/>
  <c r="H57" i="4"/>
  <c r="F59" i="4"/>
  <c r="F94" i="4" s="1"/>
  <c r="F57" i="4"/>
  <c r="F92" i="4" s="1"/>
  <c r="G59" i="4"/>
  <c r="G58" i="4"/>
  <c r="G57" i="4"/>
  <c r="H91" i="4" l="1"/>
  <c r="F91" i="4"/>
  <c r="D94" i="4"/>
  <c r="G91" i="4"/>
  <c r="I91" i="4"/>
  <c r="D93" i="4"/>
  <c r="E56" i="4"/>
  <c r="D92" i="4"/>
  <c r="I41" i="4"/>
  <c r="D58" i="4"/>
  <c r="D59" i="4"/>
  <c r="G56" i="4"/>
  <c r="H56" i="4"/>
  <c r="H87" i="4" s="1"/>
  <c r="F56" i="4"/>
  <c r="I56" i="4"/>
  <c r="I87" i="4" s="1"/>
  <c r="D91" i="4" l="1"/>
  <c r="E51" i="4"/>
  <c r="D51" i="4" s="1"/>
  <c r="G87" i="4" l="1"/>
  <c r="D90" i="4"/>
  <c r="D87" i="4" s="1"/>
  <c r="D57" i="4" l="1"/>
  <c r="D56" i="4" s="1"/>
</calcChain>
</file>

<file path=xl/sharedStrings.xml><?xml version="1.0" encoding="utf-8"?>
<sst xmlns="http://schemas.openxmlformats.org/spreadsheetml/2006/main" count="157" uniqueCount="77">
  <si>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</si>
  <si>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</si>
  <si>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</si>
  <si>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</si>
  <si>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</si>
  <si>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</si>
  <si>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</si>
  <si>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</si>
  <si>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</si>
  <si>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</si>
  <si>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</si>
  <si>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</si>
  <si>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</si>
  <si>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</si>
  <si>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</si>
  <si>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</si>
  <si>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</si>
  <si>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</si>
  <si>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</si>
  <si>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</si>
  <si>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</si>
  <si>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</si>
  <si>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</si>
  <si>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</si>
  <si>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 xml:space="preserve">
Перечень основных мероприятий муниципальной программы, объемы и источники их финансирования
</t>
  </si>
  <si>
    <t>Обеспечение водоснабжением г.Белоярский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</si>
  <si>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</si>
  <si>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</si>
  <si>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</si>
  <si>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</si>
  <si>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</si>
  <si>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</si>
  <si>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</si>
  <si>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</si>
  <si>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</si>
  <si>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</si>
  <si>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</si>
  <si>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</si>
  <si>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</si>
  <si>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</si>
  <si>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</si>
  <si>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t>*</t>
  </si>
  <si>
    <t>в том числе остатки финансовых средств 2015 года</t>
  </si>
  <si>
    <t xml:space="preserve">               </t>
  </si>
  <si>
    <t>Озеленение</t>
  </si>
  <si>
    <t>Прочие мероприятия по благоустройству</t>
  </si>
  <si>
    <t>Благоустройство капитального характера</t>
  </si>
  <si>
    <t>Организация благоустройства и озеленения территории городского поселения Белоярский (5.1, 5.3, 5.4, 5.7)</t>
  </si>
  <si>
    <t>Подпрограмма 5«Обеспечение благоустройства территории городского поселения Белоярский»</t>
  </si>
  <si>
    <t>__________________</t>
  </si>
  <si>
    <t>1.7.</t>
  </si>
  <si>
    <t>Капитальный ремонт сетей газоснабжения мкр.Мирный</t>
  </si>
  <si>
    <t>1.8.</t>
  </si>
  <si>
    <t>Предоставление иных межбюджетных трансфертов бюджетам поселений на 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материалов, в том числе: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</si>
  <si>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</si>
  <si>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Капитальный ремонт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с.п.Полноват</t>
  </si>
  <si>
    <t>Капитальный ремонт сетей газоснабжения СУ-966</t>
  </si>
  <si>
    <t>Компенсация транспортных расходов, предусмотренная в соответствии с государственной поддержкой досрочного завоза продукции (товаров)</t>
  </si>
  <si>
    <r>
      <t xml:space="preserve">104 368,7 </t>
    </r>
    <r>
      <rPr>
        <sz val="8"/>
        <color indexed="8"/>
        <rFont val="Calibri"/>
        <family val="2"/>
        <charset val="204"/>
      </rPr>
      <t>*</t>
    </r>
  </si>
  <si>
    <t>Обеспечение мероприятий по энергосбережению и повышению энергетической эффективности (2.1, 2.2)</t>
  </si>
  <si>
    <t>ПРИЛОЖЕНИЕ 2.1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</si>
  <si>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>Итого по подпрограмме 6</t>
  </si>
  <si>
    <t>6.  Подпрограмма 6 «Формирование комфортной городской среды муниципального образования Белоярский район»</t>
  </si>
  <si>
    <t>Благоустройство дворовых территорий поселений Белоярского района</t>
  </si>
  <si>
    <t>Благоустройство мест общего пользования поселений Белоярского района</t>
  </si>
  <si>
    <t>1.9.</t>
  </si>
  <si>
    <t>Реализация мероприятий по капитальному ремонту (с заменой) газопроводов, систем теплоснабжения, водоснабжения и водоотведения для подготовки к осенне-зимнему периоду, в том числе с применением композитных материалов в г.Белоярский</t>
  </si>
  <si>
    <t>Реконструкция , расширение, модернизация, строительство и капитальный ремонт объектов коммунального комплекса (1.1, 1.2,1.3,1.6)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</si>
  <si>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(1.4)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</si>
  <si>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(1.5)</t>
  </si>
  <si>
    <t xml:space="preserve">ПРИЛОЖЕНИЕ 2
к постановлению администрации Белоярского района
от                              20     года №    
</t>
  </si>
  <si>
    <t>Разработка дизайн-проектов благоустройства на территории поселений Белоярского района</t>
  </si>
  <si>
    <t>1.10.</t>
  </si>
  <si>
    <t>1.10.1.</t>
  </si>
  <si>
    <t>1.10.2.</t>
  </si>
  <si>
    <t>Ремонт наружного трубопровода горячего водоснабжения по ул.Барсукова г.Белоярский</t>
  </si>
  <si>
    <t>Содействие развитию исторических и иных местных традиций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</si>
</sst>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8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118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16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Fill="1"/>
    <xf numFmtId="164" fontId="4" fillId="0" borderId="1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164" fontId="4" fillId="0" borderId="4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0" fontId="1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1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0" fillId="0" borderId="8" xfId="0" applyFont="1" applyFill="1" applyBorder="1"/>
    <xf numFmtId="164" fontId="0" fillId="0" borderId="8" xfId="0" applyNumberFormat="1" applyFont="1" applyFill="1" applyBorder="1"/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ont="1" applyFill="1" applyBorder="1"/>
    <xf numFmtId="0" fontId="4" fillId="0" borderId="6" xfId="0" applyFont="1" applyFill="1" applyBorder="1" applyAlignment="1">
      <alignment horizontal="left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top" wrapText="1"/>
    </xf>
    <xf numFmtId="164" fontId="4" fillId="2" borderId="4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16" fontId="1" fillId="0" borderId="4" xfId="0" applyNumberFormat="1" applyFont="1" applyFill="1" applyBorder="1" applyAlignment="1">
      <alignment horizontal="center" vertical="center" wrapText="1"/>
    </xf>
    <xf numFmtId="16" fontId="1" fillId="0" borderId="5" xfId="0" applyNumberFormat="1" applyFont="1" applyFill="1" applyBorder="1" applyAlignment="1">
      <alignment horizontal="center" vertical="center" wrapText="1"/>
    </xf>
    <xf numFmtId="16" fontId="1" fillId="0" borderId="6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7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3" xfId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abSelected="1" view="pageBreakPreview" topLeftCell="A50" zoomScale="80" zoomScaleNormal="100" zoomScaleSheetLayoutView="80" workbookViewId="0">
      <selection activeCell="F94" sqref="F94"/>
    </sheetView>
  </sheetViews>
  <sheetFormatPr defaultRowHeight="15" x14ac:dyDescent="0.25"/>
  <cols>
    <col min="1" max="1" width="9.140625" style="1"/>
    <col min="2" max="2" width="43.5703125" style="1" customWidth="1"/>
    <col min="3" max="3" width="24.140625" style="1" customWidth="1"/>
    <col min="4" max="4" width="19.140625" style="1" customWidth="1"/>
    <col min="5" max="5" width="12.5703125" style="1" customWidth="1"/>
    <col min="6" max="6" width="11.85546875" style="1" customWidth="1"/>
    <col min="7" max="7" width="12" style="55" customWidth="1"/>
    <col min="8" max="8" width="11.140625" style="1" customWidth="1"/>
    <col min="9" max="9" width="12.5703125" style="1" customWidth="1"/>
    <col min="10" max="10" width="19.28515625" style="1" customWidth="1"/>
    <col min="11" max="11" width="16.85546875" style="1" customWidth="1"/>
    <col min="12" max="12" width="12.7109375" style="1" customWidth="1"/>
    <col min="13" max="16384" width="9.140625" style="1"/>
  </cols>
  <sheetData>
    <row r="1" spans="1:9" ht="46.5" customHeight="1" x14ac:dyDescent="0.25">
      <c r="E1" s="110" t="s">
        <v>70</v>
      </c>
      <c r="F1" s="110"/>
      <c r="G1" s="110"/>
      <c r="H1" s="110"/>
      <c r="I1" s="110"/>
    </row>
    <row r="2" spans="1:9" ht="47.25" customHeight="1" x14ac:dyDescent="0.25">
      <c r="E2" s="109" t="s">
        <v>60</v>
      </c>
      <c r="F2" s="109"/>
      <c r="G2" s="109"/>
      <c r="H2" s="109"/>
      <c r="I2" s="109"/>
    </row>
    <row r="3" spans="1:9" ht="41.25" customHeight="1" x14ac:dyDescent="0.25">
      <c r="A3" s="113" t="s">
        <v>24</v>
      </c>
      <c r="B3" s="114"/>
      <c r="C3" s="114"/>
      <c r="D3" s="114"/>
      <c r="E3" s="114"/>
      <c r="F3" s="114"/>
      <c r="G3" s="114"/>
      <c r="H3" s="114"/>
      <c r="I3" s="114"/>
    </row>
    <row r="4" spans="1:9" ht="24" customHeight="1" x14ac:dyDescent="0.25">
      <c r="A4" s="67" t="s">
        <v>19</v>
      </c>
      <c r="B4" s="67" t="s">
        <v>20</v>
      </c>
      <c r="C4" s="67" t="s">
        <v>7</v>
      </c>
      <c r="D4" s="67" t="s">
        <v>9</v>
      </c>
      <c r="E4" s="67"/>
      <c r="F4" s="67"/>
      <c r="G4" s="67"/>
      <c r="H4" s="67"/>
      <c r="I4" s="67"/>
    </row>
    <row r="5" spans="1:9" x14ac:dyDescent="0.25">
      <c r="A5" s="67"/>
      <c r="B5" s="67"/>
      <c r="C5" s="67"/>
      <c r="D5" s="67" t="s">
        <v>8</v>
      </c>
      <c r="E5" s="67"/>
      <c r="F5" s="67"/>
      <c r="G5" s="67"/>
      <c r="H5" s="67"/>
      <c r="I5" s="67"/>
    </row>
    <row r="6" spans="1:9" ht="29.25" customHeight="1" x14ac:dyDescent="0.25">
      <c r="A6" s="67"/>
      <c r="B6" s="67"/>
      <c r="C6" s="67"/>
      <c r="D6" s="67"/>
      <c r="E6" s="2" t="s">
        <v>10</v>
      </c>
      <c r="F6" s="2" t="s">
        <v>11</v>
      </c>
      <c r="G6" s="47" t="s">
        <v>12</v>
      </c>
      <c r="H6" s="2" t="s">
        <v>13</v>
      </c>
      <c r="I6" s="2" t="s">
        <v>14</v>
      </c>
    </row>
    <row r="7" spans="1:9" x14ac:dyDescent="0.25">
      <c r="A7" s="61" t="s">
        <v>6</v>
      </c>
      <c r="B7" s="111"/>
      <c r="C7" s="111"/>
      <c r="D7" s="111"/>
      <c r="E7" s="111"/>
      <c r="F7" s="111"/>
      <c r="G7" s="111"/>
      <c r="H7" s="111"/>
      <c r="I7" s="112"/>
    </row>
    <row r="8" spans="1:9" ht="25.5" customHeight="1" x14ac:dyDescent="0.25">
      <c r="A8" s="67">
        <v>1</v>
      </c>
      <c r="B8" s="66" t="s">
        <v>67</v>
      </c>
      <c r="C8" s="3" t="s">
        <v>0</v>
      </c>
      <c r="D8" s="4">
        <f t="shared" ref="D8:I8" si="0">SUM(D9:D10)</f>
        <v>659060.22594999999</v>
      </c>
      <c r="E8" s="4">
        <f t="shared" si="0"/>
        <v>116393.22594999999</v>
      </c>
      <c r="F8" s="4">
        <f t="shared" si="0"/>
        <v>44226.7</v>
      </c>
      <c r="G8" s="48">
        <f t="shared" si="0"/>
        <v>105123.6</v>
      </c>
      <c r="H8" s="48">
        <f t="shared" si="0"/>
        <v>308120.80000000005</v>
      </c>
      <c r="I8" s="48">
        <f t="shared" si="0"/>
        <v>85195.9</v>
      </c>
    </row>
    <row r="9" spans="1:9" ht="19.5" customHeight="1" x14ac:dyDescent="0.25">
      <c r="A9" s="67"/>
      <c r="B9" s="66"/>
      <c r="C9" s="3" t="s">
        <v>1</v>
      </c>
      <c r="D9" s="4">
        <f>SUM(E9:I9)</f>
        <v>585643.9</v>
      </c>
      <c r="E9" s="5">
        <f>E14+E21+E29+E17</f>
        <v>89941</v>
      </c>
      <c r="F9" s="5">
        <f>F14+F21+F29+F17+F26</f>
        <v>28753.7</v>
      </c>
      <c r="G9" s="49">
        <f>G14+G21+G29+G17+G26+G34+G36+G39</f>
        <v>96617.3</v>
      </c>
      <c r="H9" s="49">
        <f t="shared" ref="H9:I9" si="1">H14+H21+H29+H17+H26+H34+H36+H39</f>
        <v>291252.90000000002</v>
      </c>
      <c r="I9" s="49">
        <f t="shared" si="1"/>
        <v>79079</v>
      </c>
    </row>
    <row r="10" spans="1:9" ht="26.25" customHeight="1" x14ac:dyDescent="0.25">
      <c r="A10" s="67"/>
      <c r="B10" s="66"/>
      <c r="C10" s="3" t="s">
        <v>2</v>
      </c>
      <c r="D10" s="4">
        <f>SUM(E10:I10)</f>
        <v>73416.325949999999</v>
      </c>
      <c r="E10" s="5">
        <f>E11+E12+E15+E19+E22+E23+E32+E18</f>
        <v>26452.22595</v>
      </c>
      <c r="F10" s="5">
        <f>F11+F12+F15+F19+F22+F23+F32+F18+F27</f>
        <v>15473</v>
      </c>
      <c r="G10" s="49">
        <f>G11+G12+G15+G19+G22+G23+G32+G18+G37+G40</f>
        <v>8506.2999999999993</v>
      </c>
      <c r="H10" s="49">
        <f t="shared" ref="H10:I10" si="2">H11+H12+H15+H19+H22+H23+H32+H18+H37+H40</f>
        <v>16867.900000000001</v>
      </c>
      <c r="I10" s="49">
        <f t="shared" si="2"/>
        <v>6116.9</v>
      </c>
    </row>
    <row r="11" spans="1:9" ht="15.75" customHeight="1" x14ac:dyDescent="0.25">
      <c r="A11" s="6" t="s">
        <v>29</v>
      </c>
      <c r="B11" s="7" t="s">
        <v>30</v>
      </c>
      <c r="C11" s="8" t="s">
        <v>2</v>
      </c>
      <c r="D11" s="9">
        <f t="shared" ref="D11:D12" si="3">SUM(E11:I11)</f>
        <v>178.5</v>
      </c>
      <c r="E11" s="9">
        <v>178.5</v>
      </c>
      <c r="F11" s="9">
        <v>0</v>
      </c>
      <c r="G11" s="59">
        <v>0</v>
      </c>
      <c r="H11" s="10">
        <v>0</v>
      </c>
      <c r="I11" s="9">
        <v>0</v>
      </c>
    </row>
    <row r="12" spans="1:9" ht="15.75" customHeight="1" x14ac:dyDescent="0.25">
      <c r="A12" s="6" t="s">
        <v>31</v>
      </c>
      <c r="B12" s="7" t="s">
        <v>38</v>
      </c>
      <c r="C12" s="8" t="s">
        <v>2</v>
      </c>
      <c r="D12" s="9">
        <f t="shared" si="3"/>
        <v>3935.4</v>
      </c>
      <c r="E12" s="9">
        <v>249.3</v>
      </c>
      <c r="F12" s="9">
        <v>656.1</v>
      </c>
      <c r="G12" s="59">
        <v>3030</v>
      </c>
      <c r="H12" s="10">
        <v>0</v>
      </c>
      <c r="I12" s="9">
        <v>0</v>
      </c>
    </row>
    <row r="13" spans="1:9" ht="15.75" customHeight="1" x14ac:dyDescent="0.25">
      <c r="A13" s="78" t="s">
        <v>32</v>
      </c>
      <c r="B13" s="89" t="s">
        <v>39</v>
      </c>
      <c r="C13" s="8" t="s">
        <v>0</v>
      </c>
      <c r="D13" s="9">
        <f>SUM(D14+D15)</f>
        <v>17535</v>
      </c>
      <c r="E13" s="9">
        <f t="shared" ref="E13:I13" si="4">E14+E15</f>
        <v>17535</v>
      </c>
      <c r="F13" s="9">
        <f t="shared" si="4"/>
        <v>0</v>
      </c>
      <c r="G13" s="59">
        <f t="shared" si="4"/>
        <v>0</v>
      </c>
      <c r="H13" s="10">
        <f t="shared" si="4"/>
        <v>0</v>
      </c>
      <c r="I13" s="9">
        <f t="shared" si="4"/>
        <v>0</v>
      </c>
    </row>
    <row r="14" spans="1:9" ht="15.75" customHeight="1" x14ac:dyDescent="0.25">
      <c r="A14" s="79"/>
      <c r="B14" s="91"/>
      <c r="C14" s="8" t="s">
        <v>1</v>
      </c>
      <c r="D14" s="9">
        <f>SUM(E14:I14)</f>
        <v>16636.3</v>
      </c>
      <c r="E14" s="9">
        <v>16636.3</v>
      </c>
      <c r="F14" s="9">
        <v>0</v>
      </c>
      <c r="G14" s="59">
        <v>0</v>
      </c>
      <c r="H14" s="10">
        <v>0</v>
      </c>
      <c r="I14" s="9">
        <v>0</v>
      </c>
    </row>
    <row r="15" spans="1:9" ht="15.75" customHeight="1" x14ac:dyDescent="0.25">
      <c r="A15" s="80"/>
      <c r="B15" s="90"/>
      <c r="C15" s="8" t="s">
        <v>2</v>
      </c>
      <c r="D15" s="9">
        <f>SUM(E15:I15)</f>
        <v>898.7</v>
      </c>
      <c r="E15" s="9">
        <v>898.7</v>
      </c>
      <c r="F15" s="9">
        <v>0</v>
      </c>
      <c r="G15" s="59">
        <v>0</v>
      </c>
      <c r="H15" s="10">
        <v>0</v>
      </c>
      <c r="I15" s="9">
        <v>0</v>
      </c>
    </row>
    <row r="16" spans="1:9" s="13" customFormat="1" ht="15.75" customHeight="1" x14ac:dyDescent="0.25">
      <c r="A16" s="115" t="s">
        <v>33</v>
      </c>
      <c r="B16" s="89" t="s">
        <v>25</v>
      </c>
      <c r="C16" s="11" t="s">
        <v>0</v>
      </c>
      <c r="D16" s="12">
        <f>SUM(E16:I16)</f>
        <v>265622.80000000005</v>
      </c>
      <c r="E16" s="12">
        <f>E17+E18</f>
        <v>22000</v>
      </c>
      <c r="F16" s="12">
        <f t="shared" ref="F16:I16" si="5">F17+F18</f>
        <v>22000</v>
      </c>
      <c r="G16" s="59">
        <f t="shared" si="5"/>
        <v>0</v>
      </c>
      <c r="H16" s="12">
        <f t="shared" si="5"/>
        <v>221622.80000000002</v>
      </c>
      <c r="I16" s="12">
        <f t="shared" si="5"/>
        <v>0</v>
      </c>
    </row>
    <row r="17" spans="1:10" s="13" customFormat="1" ht="15.75" customHeight="1" x14ac:dyDescent="0.25">
      <c r="A17" s="116"/>
      <c r="B17" s="91"/>
      <c r="C17" s="11" t="s">
        <v>1</v>
      </c>
      <c r="D17" s="12">
        <f t="shared" ref="D17:D18" si="6">SUM(E17:I17)</f>
        <v>220991.7</v>
      </c>
      <c r="E17" s="12">
        <v>0</v>
      </c>
      <c r="F17" s="12">
        <v>10450</v>
      </c>
      <c r="G17" s="59">
        <v>0</v>
      </c>
      <c r="H17" s="14">
        <v>210541.7</v>
      </c>
      <c r="I17" s="12">
        <v>0</v>
      </c>
    </row>
    <row r="18" spans="1:10" s="13" customFormat="1" ht="15.75" customHeight="1" x14ac:dyDescent="0.25">
      <c r="A18" s="117"/>
      <c r="B18" s="90"/>
      <c r="C18" s="15" t="s">
        <v>2</v>
      </c>
      <c r="D18" s="12">
        <f t="shared" si="6"/>
        <v>44631.1</v>
      </c>
      <c r="E18" s="16">
        <v>22000</v>
      </c>
      <c r="F18" s="16">
        <v>11550</v>
      </c>
      <c r="G18" s="60">
        <v>0</v>
      </c>
      <c r="H18" s="14">
        <v>11081.1</v>
      </c>
      <c r="I18" s="12">
        <v>0</v>
      </c>
    </row>
    <row r="19" spans="1:10" ht="15.75" customHeight="1" x14ac:dyDescent="0.25">
      <c r="A19" s="2" t="s">
        <v>5</v>
      </c>
      <c r="B19" s="17" t="s">
        <v>37</v>
      </c>
      <c r="C19" s="8" t="s">
        <v>2</v>
      </c>
      <c r="D19" s="9">
        <f t="shared" ref="D19" si="7">SUM(E19:I19)</f>
        <v>766</v>
      </c>
      <c r="E19" s="9">
        <v>766</v>
      </c>
      <c r="F19" s="9">
        <v>0</v>
      </c>
      <c r="G19" s="59">
        <v>0</v>
      </c>
      <c r="H19" s="10">
        <v>0</v>
      </c>
      <c r="I19" s="9">
        <v>0</v>
      </c>
    </row>
    <row r="20" spans="1:10" ht="15.75" customHeight="1" x14ac:dyDescent="0.25">
      <c r="A20" s="84" t="s">
        <v>36</v>
      </c>
      <c r="B20" s="89" t="s">
        <v>51</v>
      </c>
      <c r="C20" s="8" t="s">
        <v>0</v>
      </c>
      <c r="D20" s="9">
        <f>SUM(D21+D22)</f>
        <v>1124.519</v>
      </c>
      <c r="E20" s="9">
        <f t="shared" ref="E20:I20" si="8">E21+E22</f>
        <v>1124.519</v>
      </c>
      <c r="F20" s="9">
        <f t="shared" si="8"/>
        <v>0</v>
      </c>
      <c r="G20" s="59">
        <f t="shared" si="8"/>
        <v>0</v>
      </c>
      <c r="H20" s="10">
        <f t="shared" si="8"/>
        <v>0</v>
      </c>
      <c r="I20" s="9">
        <f t="shared" si="8"/>
        <v>0</v>
      </c>
    </row>
    <row r="21" spans="1:10" ht="15.75" customHeight="1" x14ac:dyDescent="0.25">
      <c r="A21" s="85"/>
      <c r="B21" s="91"/>
      <c r="C21" s="8" t="s">
        <v>1</v>
      </c>
      <c r="D21" s="9">
        <f>SUM(E21:I21)</f>
        <v>1068.29305</v>
      </c>
      <c r="E21" s="9">
        <v>1068.29305</v>
      </c>
      <c r="F21" s="9">
        <v>0</v>
      </c>
      <c r="G21" s="59">
        <v>0</v>
      </c>
      <c r="H21" s="10">
        <v>0</v>
      </c>
      <c r="I21" s="9">
        <v>0</v>
      </c>
    </row>
    <row r="22" spans="1:10" ht="15.75" customHeight="1" x14ac:dyDescent="0.25">
      <c r="A22" s="86"/>
      <c r="B22" s="90"/>
      <c r="C22" s="8" t="s">
        <v>2</v>
      </c>
      <c r="D22" s="9">
        <f>SUM(E22:I22)</f>
        <v>56.225949999999997</v>
      </c>
      <c r="E22" s="9">
        <v>56.225949999999997</v>
      </c>
      <c r="F22" s="9">
        <v>0</v>
      </c>
      <c r="G22" s="59">
        <v>0</v>
      </c>
      <c r="H22" s="10">
        <v>0</v>
      </c>
      <c r="I22" s="9">
        <v>0</v>
      </c>
    </row>
    <row r="23" spans="1:10" ht="15.75" customHeight="1" x14ac:dyDescent="0.25">
      <c r="A23" s="6" t="s">
        <v>50</v>
      </c>
      <c r="B23" s="7" t="s">
        <v>56</v>
      </c>
      <c r="C23" s="8" t="s">
        <v>2</v>
      </c>
      <c r="D23" s="9">
        <f>SUM(E23:I23)</f>
        <v>4607</v>
      </c>
      <c r="E23" s="9">
        <f>2359.7-56.2</f>
        <v>2303.5</v>
      </c>
      <c r="F23" s="9">
        <v>2303.5</v>
      </c>
      <c r="G23" s="59">
        <v>0</v>
      </c>
      <c r="H23" s="10">
        <v>0</v>
      </c>
      <c r="I23" s="9">
        <v>0</v>
      </c>
    </row>
    <row r="24" spans="1:10" ht="31.5" customHeight="1" x14ac:dyDescent="0.25">
      <c r="A24" s="46" t="s">
        <v>52</v>
      </c>
      <c r="B24" s="45" t="s">
        <v>75</v>
      </c>
      <c r="C24" s="8" t="s">
        <v>2</v>
      </c>
      <c r="D24" s="9">
        <f>SUM(E24:I24)</f>
        <v>316.13600000000002</v>
      </c>
      <c r="E24" s="9">
        <v>0</v>
      </c>
      <c r="F24" s="9">
        <v>0</v>
      </c>
      <c r="G24" s="59">
        <v>316.13600000000002</v>
      </c>
      <c r="H24" s="10">
        <v>0</v>
      </c>
      <c r="I24" s="9">
        <v>0</v>
      </c>
    </row>
    <row r="25" spans="1:10" ht="15.75" customHeight="1" x14ac:dyDescent="0.25">
      <c r="A25" s="84" t="s">
        <v>65</v>
      </c>
      <c r="B25" s="66" t="s">
        <v>66</v>
      </c>
      <c r="C25" s="8" t="s">
        <v>0</v>
      </c>
      <c r="D25" s="9">
        <f>SUM(D26+D27)</f>
        <v>167760.1</v>
      </c>
      <c r="E25" s="9">
        <f t="shared" ref="E25:I25" si="9">E26+E27</f>
        <v>0</v>
      </c>
      <c r="F25" s="9">
        <f t="shared" si="9"/>
        <v>19267.100000000002</v>
      </c>
      <c r="G25" s="59">
        <f t="shared" si="9"/>
        <v>64751.5</v>
      </c>
      <c r="H25" s="10">
        <f t="shared" si="9"/>
        <v>44214.200000000004</v>
      </c>
      <c r="I25" s="9">
        <f t="shared" si="9"/>
        <v>39527.299999999996</v>
      </c>
    </row>
    <row r="26" spans="1:10" ht="15.75" customHeight="1" x14ac:dyDescent="0.25">
      <c r="A26" s="85"/>
      <c r="B26" s="66"/>
      <c r="C26" s="8" t="s">
        <v>1</v>
      </c>
      <c r="D26" s="9">
        <f>SUM(E26:I26)</f>
        <v>151803.4</v>
      </c>
      <c r="E26" s="9">
        <v>0</v>
      </c>
      <c r="F26" s="9">
        <v>18303.7</v>
      </c>
      <c r="G26" s="59">
        <v>58132.3</v>
      </c>
      <c r="H26" s="10">
        <v>39792.800000000003</v>
      </c>
      <c r="I26" s="9">
        <v>35574.6</v>
      </c>
    </row>
    <row r="27" spans="1:10" ht="23.25" customHeight="1" x14ac:dyDescent="0.25">
      <c r="A27" s="86"/>
      <c r="B27" s="66"/>
      <c r="C27" s="8" t="s">
        <v>2</v>
      </c>
      <c r="D27" s="9">
        <f>SUM(E27:I27)</f>
        <v>15956.7</v>
      </c>
      <c r="E27" s="9">
        <v>0</v>
      </c>
      <c r="F27" s="9">
        <v>963.4</v>
      </c>
      <c r="G27" s="59">
        <f>6459.2+160</f>
        <v>6619.2</v>
      </c>
      <c r="H27" s="10">
        <v>4421.3999999999996</v>
      </c>
      <c r="I27" s="9">
        <v>3952.7</v>
      </c>
    </row>
    <row r="28" spans="1:10" ht="15.75" customHeight="1" x14ac:dyDescent="0.25">
      <c r="A28" s="78" t="s">
        <v>72</v>
      </c>
      <c r="B28" s="89" t="s">
        <v>53</v>
      </c>
      <c r="C28" s="8" t="s">
        <v>0</v>
      </c>
      <c r="D28" s="9">
        <f>SUM(D29+D30)</f>
        <v>72878.606950000001</v>
      </c>
      <c r="E28" s="9">
        <f t="shared" ref="E28:I28" si="10">E29+E30</f>
        <v>72236.406950000004</v>
      </c>
      <c r="F28" s="9">
        <f t="shared" si="10"/>
        <v>0</v>
      </c>
      <c r="G28" s="59">
        <f t="shared" si="10"/>
        <v>0</v>
      </c>
      <c r="H28" s="10">
        <f t="shared" si="10"/>
        <v>642.20000000000005</v>
      </c>
      <c r="I28" s="9">
        <f t="shared" si="10"/>
        <v>0</v>
      </c>
    </row>
    <row r="29" spans="1:10" ht="20.25" customHeight="1" x14ac:dyDescent="0.25">
      <c r="A29" s="79"/>
      <c r="B29" s="91"/>
      <c r="C29" s="3" t="s">
        <v>1</v>
      </c>
      <c r="D29" s="18">
        <f>D31+D33</f>
        <v>72236.406950000004</v>
      </c>
      <c r="E29" s="18">
        <f>E31+E33</f>
        <v>72236.406950000004</v>
      </c>
      <c r="F29" s="18">
        <f>SUM(F31)</f>
        <v>0</v>
      </c>
      <c r="G29" s="49">
        <f t="shared" ref="G29:H29" si="11">SUM(G31)</f>
        <v>0</v>
      </c>
      <c r="H29" s="18">
        <f t="shared" si="11"/>
        <v>0</v>
      </c>
      <c r="I29" s="18">
        <f t="shared" ref="I29" si="12">SUM(I31:I33)</f>
        <v>0</v>
      </c>
      <c r="J29" s="19"/>
    </row>
    <row r="30" spans="1:10" ht="19.5" customHeight="1" x14ac:dyDescent="0.25">
      <c r="A30" s="80"/>
      <c r="B30" s="90"/>
      <c r="C30" s="3" t="s">
        <v>2</v>
      </c>
      <c r="D30" s="18">
        <f>SUM(E30:I30)</f>
        <v>642.20000000000005</v>
      </c>
      <c r="E30" s="18">
        <f>E32</f>
        <v>0</v>
      </c>
      <c r="F30" s="18">
        <v>0</v>
      </c>
      <c r="G30" s="49">
        <f>G32</f>
        <v>0</v>
      </c>
      <c r="H30" s="18">
        <v>642.20000000000005</v>
      </c>
      <c r="I30" s="18">
        <v>0</v>
      </c>
      <c r="J30" s="19"/>
    </row>
    <row r="31" spans="1:10" ht="24.75" customHeight="1" x14ac:dyDescent="0.25">
      <c r="A31" s="87" t="s">
        <v>73</v>
      </c>
      <c r="B31" s="89" t="s">
        <v>54</v>
      </c>
      <c r="C31" s="3" t="s">
        <v>1</v>
      </c>
      <c r="D31" s="18">
        <f t="shared" ref="D31:D33" si="13">SUM(E31:I31)</f>
        <v>71386.182330000011</v>
      </c>
      <c r="E31" s="18">
        <f>73304.7-E21-E33</f>
        <v>71386.182330000011</v>
      </c>
      <c r="F31" s="18">
        <v>0</v>
      </c>
      <c r="G31" s="49">
        <v>0</v>
      </c>
      <c r="H31" s="20">
        <v>0</v>
      </c>
      <c r="I31" s="18">
        <v>0</v>
      </c>
    </row>
    <row r="32" spans="1:10" ht="23.25" customHeight="1" x14ac:dyDescent="0.25">
      <c r="A32" s="88"/>
      <c r="B32" s="90"/>
      <c r="C32" s="8" t="s">
        <v>2</v>
      </c>
      <c r="D32" s="18">
        <f t="shared" si="13"/>
        <v>0</v>
      </c>
      <c r="E32" s="18">
        <v>0</v>
      </c>
      <c r="F32" s="18">
        <v>0</v>
      </c>
      <c r="G32" s="49">
        <v>0</v>
      </c>
      <c r="H32" s="18">
        <v>0</v>
      </c>
      <c r="I32" s="18">
        <v>0</v>
      </c>
    </row>
    <row r="33" spans="1:10" ht="47.25" customHeight="1" x14ac:dyDescent="0.25">
      <c r="A33" s="2" t="s">
        <v>74</v>
      </c>
      <c r="B33" s="17" t="s">
        <v>55</v>
      </c>
      <c r="C33" s="3" t="s">
        <v>1</v>
      </c>
      <c r="D33" s="18">
        <f t="shared" si="13"/>
        <v>850.22461999999996</v>
      </c>
      <c r="E33" s="18">
        <v>850.22461999999996</v>
      </c>
      <c r="F33" s="18">
        <v>0</v>
      </c>
      <c r="G33" s="49">
        <v>0</v>
      </c>
      <c r="H33" s="20">
        <v>0</v>
      </c>
      <c r="I33" s="18">
        <v>0</v>
      </c>
    </row>
    <row r="34" spans="1:10" ht="50.25" customHeight="1" x14ac:dyDescent="0.25">
      <c r="A34" s="21">
        <v>2</v>
      </c>
      <c r="B34" s="22" t="s">
        <v>68</v>
      </c>
      <c r="C34" s="23" t="s">
        <v>1</v>
      </c>
      <c r="D34" s="18">
        <f>SUM(E34:I34)</f>
        <v>1006.5999999999999</v>
      </c>
      <c r="E34" s="18">
        <f>359.9-165.4-10.8</f>
        <v>183.69999999999996</v>
      </c>
      <c r="F34" s="18">
        <v>190.6</v>
      </c>
      <c r="G34" s="49">
        <f>200.4+2.6</f>
        <v>203</v>
      </c>
      <c r="H34" s="20">
        <f>206.5+2.6</f>
        <v>209.1</v>
      </c>
      <c r="I34" s="18">
        <f>217.6+2.6</f>
        <v>220.2</v>
      </c>
    </row>
    <row r="35" spans="1:10" ht="15" customHeight="1" x14ac:dyDescent="0.25">
      <c r="A35" s="67">
        <v>3</v>
      </c>
      <c r="B35" s="66" t="s">
        <v>69</v>
      </c>
      <c r="C35" s="8" t="s">
        <v>0</v>
      </c>
      <c r="D35" s="9">
        <f>SUM(D36+D37)</f>
        <v>209823.3</v>
      </c>
      <c r="E35" s="9">
        <f>E36+E37</f>
        <v>33281.699999999997</v>
      </c>
      <c r="F35" s="9">
        <f t="shared" ref="F35:H35" si="14">F36+F37</f>
        <v>38528.300000000003</v>
      </c>
      <c r="G35" s="59">
        <f t="shared" si="14"/>
        <v>43210.9</v>
      </c>
      <c r="H35" s="9">
        <f t="shared" si="14"/>
        <v>45948.7</v>
      </c>
      <c r="I35" s="9">
        <f>I36+I37</f>
        <v>48853.7</v>
      </c>
    </row>
    <row r="36" spans="1:10" x14ac:dyDescent="0.25">
      <c r="A36" s="67"/>
      <c r="B36" s="66"/>
      <c r="C36" s="8" t="s">
        <v>1</v>
      </c>
      <c r="D36" s="9">
        <f>SUM(E36:I36)</f>
        <v>185667.5</v>
      </c>
      <c r="E36" s="9">
        <f>24760+5113</f>
        <v>29873</v>
      </c>
      <c r="F36" s="9">
        <v>33519</v>
      </c>
      <c r="G36" s="59">
        <f>7393.4+30888.6</f>
        <v>38282</v>
      </c>
      <c r="H36" s="9">
        <f>7859.1+32850.2</f>
        <v>40709.299999999996</v>
      </c>
      <c r="I36" s="24">
        <f>8354.3+34929.9</f>
        <v>43284.2</v>
      </c>
    </row>
    <row r="37" spans="1:10" x14ac:dyDescent="0.25">
      <c r="A37" s="67"/>
      <c r="B37" s="66"/>
      <c r="C37" s="8" t="s">
        <v>2</v>
      </c>
      <c r="D37" s="9">
        <f>SUM(E37:I37)</f>
        <v>24155.8</v>
      </c>
      <c r="E37" s="9">
        <v>3408.7</v>
      </c>
      <c r="F37" s="10">
        <v>5009.3</v>
      </c>
      <c r="G37" s="59">
        <v>4928.8999999999996</v>
      </c>
      <c r="H37" s="10">
        <v>5239.3999999999996</v>
      </c>
      <c r="I37" s="9">
        <v>5569.5</v>
      </c>
    </row>
    <row r="38" spans="1:10" ht="16.5" customHeight="1" x14ac:dyDescent="0.25">
      <c r="A38" s="78">
        <v>4</v>
      </c>
      <c r="B38" s="81" t="s">
        <v>57</v>
      </c>
      <c r="C38" s="8" t="s">
        <v>0</v>
      </c>
      <c r="D38" s="9">
        <f>SUM(D39+D40)</f>
        <v>39057.699999999997</v>
      </c>
      <c r="E38" s="9">
        <f>E39+E40</f>
        <v>19055.099999999999</v>
      </c>
      <c r="F38" s="9">
        <f t="shared" ref="F38:H38" si="15">F39+F40</f>
        <v>18360.400000000001</v>
      </c>
      <c r="G38" s="59">
        <f t="shared" si="15"/>
        <v>547.4</v>
      </c>
      <c r="H38" s="9">
        <f t="shared" si="15"/>
        <v>547.4</v>
      </c>
      <c r="I38" s="9">
        <f>I39+I40</f>
        <v>547.4</v>
      </c>
    </row>
    <row r="39" spans="1:10" ht="17.25" customHeight="1" x14ac:dyDescent="0.25">
      <c r="A39" s="79"/>
      <c r="B39" s="82"/>
      <c r="C39" s="8" t="s">
        <v>1</v>
      </c>
      <c r="D39" s="9">
        <f>SUM(E39:I39)</f>
        <v>37415.5</v>
      </c>
      <c r="E39" s="9">
        <v>19055.099999999999</v>
      </c>
      <c r="F39" s="9">
        <v>18360.400000000001</v>
      </c>
      <c r="G39" s="59">
        <v>0</v>
      </c>
      <c r="H39" s="9">
        <v>0</v>
      </c>
      <c r="I39" s="24">
        <v>0</v>
      </c>
    </row>
    <row r="40" spans="1:10" ht="17.25" customHeight="1" x14ac:dyDescent="0.25">
      <c r="A40" s="80"/>
      <c r="B40" s="83"/>
      <c r="C40" s="8" t="s">
        <v>2</v>
      </c>
      <c r="D40" s="9">
        <f>SUM(E40:I40)</f>
        <v>1642.1999999999998</v>
      </c>
      <c r="E40" s="9">
        <v>0</v>
      </c>
      <c r="F40" s="10">
        <v>0</v>
      </c>
      <c r="G40" s="59">
        <v>547.4</v>
      </c>
      <c r="H40" s="10">
        <v>547.4</v>
      </c>
      <c r="I40" s="9">
        <v>547.4</v>
      </c>
    </row>
    <row r="41" spans="1:10" x14ac:dyDescent="0.25">
      <c r="A41" s="68"/>
      <c r="B41" s="71" t="s">
        <v>3</v>
      </c>
      <c r="C41" s="25" t="s">
        <v>0</v>
      </c>
      <c r="D41" s="26">
        <f>SUM(D42:D43)</f>
        <v>908947.82595000009</v>
      </c>
      <c r="E41" s="26">
        <f t="shared" ref="E41:I41" si="16">SUM(E42:E43)</f>
        <v>168913.72594999999</v>
      </c>
      <c r="F41" s="26">
        <f>SUM(F42:F43)</f>
        <v>101306.00000000001</v>
      </c>
      <c r="G41" s="52">
        <f t="shared" si="16"/>
        <v>149084.9</v>
      </c>
      <c r="H41" s="26">
        <f t="shared" si="16"/>
        <v>354826.00000000006</v>
      </c>
      <c r="I41" s="26">
        <f t="shared" si="16"/>
        <v>134817.19999999998</v>
      </c>
      <c r="J41" s="27"/>
    </row>
    <row r="42" spans="1:10" x14ac:dyDescent="0.25">
      <c r="A42" s="69"/>
      <c r="B42" s="72"/>
      <c r="C42" s="25" t="s">
        <v>1</v>
      </c>
      <c r="D42" s="26">
        <f>SUM(E42:I42)</f>
        <v>809733.50000000012</v>
      </c>
      <c r="E42" s="26">
        <f>E36+E34+E9+E39</f>
        <v>139052.79999999999</v>
      </c>
      <c r="F42" s="26">
        <f t="shared" ref="F42:I42" si="17">F36+F34+F9+F39</f>
        <v>80823.700000000012</v>
      </c>
      <c r="G42" s="26">
        <f>G36+G34+G9+G39</f>
        <v>135102.29999999999</v>
      </c>
      <c r="H42" s="26">
        <f t="shared" si="17"/>
        <v>332171.30000000005</v>
      </c>
      <c r="I42" s="26">
        <f t="shared" si="17"/>
        <v>122583.4</v>
      </c>
      <c r="J42" s="27"/>
    </row>
    <row r="43" spans="1:10" x14ac:dyDescent="0.25">
      <c r="A43" s="70"/>
      <c r="B43" s="73"/>
      <c r="C43" s="25" t="s">
        <v>2</v>
      </c>
      <c r="D43" s="26">
        <f>SUM(E43:I43)</f>
        <v>99214.325950000013</v>
      </c>
      <c r="E43" s="26">
        <f>E10+E37+E40</f>
        <v>29860.925950000001</v>
      </c>
      <c r="F43" s="26">
        <f>F10+F37+F40</f>
        <v>20482.3</v>
      </c>
      <c r="G43" s="26">
        <f>G10+G37+G40</f>
        <v>13982.599999999999</v>
      </c>
      <c r="H43" s="26">
        <f>H10+H37+H40</f>
        <v>22654.700000000004</v>
      </c>
      <c r="I43" s="26">
        <f t="shared" ref="I43" si="18">I10+I37+I40</f>
        <v>12233.8</v>
      </c>
      <c r="J43" s="27"/>
    </row>
    <row r="44" spans="1:10" x14ac:dyDescent="0.25">
      <c r="A44" s="64" t="s">
        <v>4</v>
      </c>
      <c r="B44" s="64"/>
      <c r="C44" s="64"/>
      <c r="D44" s="64"/>
      <c r="E44" s="64"/>
      <c r="F44" s="64"/>
      <c r="G44" s="64"/>
      <c r="H44" s="64"/>
      <c r="I44" s="64"/>
    </row>
    <row r="45" spans="1:10" ht="29.25" customHeight="1" x14ac:dyDescent="0.25">
      <c r="A45" s="21">
        <v>1</v>
      </c>
      <c r="B45" s="28" t="s">
        <v>59</v>
      </c>
      <c r="C45" s="23" t="s">
        <v>2</v>
      </c>
      <c r="D45" s="5">
        <f>SUM(E45:I45)</f>
        <v>440.4</v>
      </c>
      <c r="E45" s="5">
        <v>0</v>
      </c>
      <c r="F45" s="5">
        <f>140-70</f>
        <v>70</v>
      </c>
      <c r="G45" s="49">
        <v>0</v>
      </c>
      <c r="H45" s="5">
        <v>0</v>
      </c>
      <c r="I45" s="5">
        <v>370.4</v>
      </c>
    </row>
    <row r="46" spans="1:10" ht="18.75" customHeight="1" x14ac:dyDescent="0.25">
      <c r="A46" s="29"/>
      <c r="B46" s="30" t="s">
        <v>15</v>
      </c>
      <c r="C46" s="25" t="s">
        <v>2</v>
      </c>
      <c r="D46" s="26">
        <f>SUM(E46:I46)</f>
        <v>440.4</v>
      </c>
      <c r="E46" s="26">
        <f>E45</f>
        <v>0</v>
      </c>
      <c r="F46" s="26">
        <f>F45</f>
        <v>70</v>
      </c>
      <c r="G46" s="52">
        <f>G45</f>
        <v>0</v>
      </c>
      <c r="H46" s="26">
        <f>H45</f>
        <v>0</v>
      </c>
      <c r="I46" s="26">
        <f>I45</f>
        <v>370.4</v>
      </c>
      <c r="J46" s="27"/>
    </row>
    <row r="47" spans="1:10" x14ac:dyDescent="0.25">
      <c r="A47" s="61" t="s">
        <v>21</v>
      </c>
      <c r="B47" s="62"/>
      <c r="C47" s="62"/>
      <c r="D47" s="62"/>
      <c r="E47" s="62"/>
      <c r="F47" s="62"/>
      <c r="G47" s="62"/>
      <c r="H47" s="62"/>
      <c r="I47" s="63"/>
    </row>
    <row r="48" spans="1:10" ht="28.5" customHeight="1" x14ac:dyDescent="0.25">
      <c r="A48" s="31">
        <v>1</v>
      </c>
      <c r="B48" s="23" t="s">
        <v>40</v>
      </c>
      <c r="C48" s="8" t="s">
        <v>2</v>
      </c>
      <c r="D48" s="18">
        <f>E48+F48+G48+H48+I48</f>
        <v>9800</v>
      </c>
      <c r="E48" s="18">
        <v>1838.1</v>
      </c>
      <c r="F48" s="18">
        <v>2456.9</v>
      </c>
      <c r="G48" s="50">
        <v>2752.6</v>
      </c>
      <c r="H48" s="18">
        <v>2752.4</v>
      </c>
      <c r="I48" s="18">
        <v>0</v>
      </c>
    </row>
    <row r="49" spans="1:10" ht="24.75" customHeight="1" x14ac:dyDescent="0.25">
      <c r="A49" s="32"/>
      <c r="B49" s="33" t="s">
        <v>16</v>
      </c>
      <c r="C49" s="25" t="s">
        <v>2</v>
      </c>
      <c r="D49" s="34">
        <f t="shared" ref="D49" si="19">D48</f>
        <v>9800</v>
      </c>
      <c r="E49" s="35">
        <f>E48</f>
        <v>1838.1</v>
      </c>
      <c r="F49" s="35">
        <f t="shared" ref="F49:I49" si="20">F48</f>
        <v>2456.9</v>
      </c>
      <c r="G49" s="53">
        <f t="shared" si="20"/>
        <v>2752.6</v>
      </c>
      <c r="H49" s="35">
        <f t="shared" si="20"/>
        <v>2752.4</v>
      </c>
      <c r="I49" s="35">
        <f t="shared" si="20"/>
        <v>0</v>
      </c>
      <c r="J49" s="27"/>
    </row>
    <row r="50" spans="1:10" x14ac:dyDescent="0.25">
      <c r="A50" s="64" t="s">
        <v>22</v>
      </c>
      <c r="B50" s="65"/>
      <c r="C50" s="65"/>
      <c r="D50" s="65"/>
      <c r="E50" s="65"/>
      <c r="F50" s="65"/>
      <c r="G50" s="65"/>
      <c r="H50" s="65"/>
      <c r="I50" s="65"/>
    </row>
    <row r="51" spans="1:10" ht="15" customHeight="1" x14ac:dyDescent="0.25">
      <c r="A51" s="64">
        <v>1</v>
      </c>
      <c r="B51" s="74" t="s">
        <v>26</v>
      </c>
      <c r="C51" s="8" t="s">
        <v>0</v>
      </c>
      <c r="D51" s="20">
        <f>E51+F51+G51+H51+I51</f>
        <v>346584.80000000005</v>
      </c>
      <c r="E51" s="20">
        <f>E56</f>
        <v>328721.10000000003</v>
      </c>
      <c r="F51" s="20">
        <f>F55+F53+F52</f>
        <v>17863.7</v>
      </c>
      <c r="G51" s="51">
        <f>G55+G53+G52</f>
        <v>0</v>
      </c>
      <c r="H51" s="20">
        <f>H55+H53+H52</f>
        <v>0</v>
      </c>
      <c r="I51" s="20">
        <f>I55+I53+I52</f>
        <v>0</v>
      </c>
    </row>
    <row r="52" spans="1:10" ht="12.75" customHeight="1" x14ac:dyDescent="0.25">
      <c r="A52" s="64"/>
      <c r="B52" s="75"/>
      <c r="C52" s="8" t="s">
        <v>18</v>
      </c>
      <c r="D52" s="20">
        <f>E52+F52+G52+H52+I52</f>
        <v>222322.7</v>
      </c>
      <c r="E52" s="20">
        <f>192054.8+26016.6+49466.1-45214.8</f>
        <v>222322.7</v>
      </c>
      <c r="F52" s="20">
        <v>0</v>
      </c>
      <c r="G52" s="51">
        <v>0</v>
      </c>
      <c r="H52" s="20">
        <v>0</v>
      </c>
      <c r="I52" s="20">
        <v>0</v>
      </c>
    </row>
    <row r="53" spans="1:10" ht="8.25" customHeight="1" x14ac:dyDescent="0.25">
      <c r="A53" s="64"/>
      <c r="B53" s="75"/>
      <c r="C53" s="74" t="s">
        <v>1</v>
      </c>
      <c r="D53" s="76">
        <v>134241.9</v>
      </c>
      <c r="E53" s="76" t="s">
        <v>58</v>
      </c>
      <c r="F53" s="76">
        <v>0</v>
      </c>
      <c r="G53" s="77">
        <v>0</v>
      </c>
      <c r="H53" s="76">
        <v>0</v>
      </c>
      <c r="I53" s="76">
        <v>0</v>
      </c>
    </row>
    <row r="54" spans="1:10" ht="9.75" customHeight="1" x14ac:dyDescent="0.25">
      <c r="A54" s="64"/>
      <c r="B54" s="75"/>
      <c r="C54" s="74"/>
      <c r="D54" s="76"/>
      <c r="E54" s="76"/>
      <c r="F54" s="76"/>
      <c r="G54" s="77"/>
      <c r="H54" s="76"/>
      <c r="I54" s="76"/>
    </row>
    <row r="55" spans="1:10" x14ac:dyDescent="0.25">
      <c r="A55" s="64"/>
      <c r="B55" s="75"/>
      <c r="C55" s="8" t="s">
        <v>2</v>
      </c>
      <c r="D55" s="20">
        <f>E55+F55+G55+H55+I55</f>
        <v>19893.400000000001</v>
      </c>
      <c r="E55" s="20">
        <v>2029.7</v>
      </c>
      <c r="F55" s="20">
        <v>17863.7</v>
      </c>
      <c r="G55" s="51">
        <v>0</v>
      </c>
      <c r="H55" s="20">
        <v>0</v>
      </c>
      <c r="I55" s="20">
        <v>0</v>
      </c>
    </row>
    <row r="56" spans="1:10" x14ac:dyDescent="0.25">
      <c r="A56" s="64"/>
      <c r="B56" s="100" t="s">
        <v>23</v>
      </c>
      <c r="C56" s="25" t="s">
        <v>0</v>
      </c>
      <c r="D56" s="35">
        <f>D57+D58+D59</f>
        <v>346584.80000000005</v>
      </c>
      <c r="E56" s="35">
        <f>E57+E58+E59</f>
        <v>328721.10000000003</v>
      </c>
      <c r="F56" s="35">
        <f t="shared" ref="F56:I56" si="21">F57+F58+F59</f>
        <v>17863.7</v>
      </c>
      <c r="G56" s="53">
        <f t="shared" si="21"/>
        <v>0</v>
      </c>
      <c r="H56" s="35">
        <f t="shared" si="21"/>
        <v>0</v>
      </c>
      <c r="I56" s="35">
        <f t="shared" si="21"/>
        <v>0</v>
      </c>
      <c r="J56" s="27"/>
    </row>
    <row r="57" spans="1:10" x14ac:dyDescent="0.25">
      <c r="A57" s="64"/>
      <c r="B57" s="100"/>
      <c r="C57" s="25" t="s">
        <v>18</v>
      </c>
      <c r="D57" s="35">
        <f>SUM(E57:I57)</f>
        <v>222322.7</v>
      </c>
      <c r="E57" s="35">
        <f>E52</f>
        <v>222322.7</v>
      </c>
      <c r="F57" s="35">
        <f t="shared" ref="F57:I57" si="22">F52</f>
        <v>0</v>
      </c>
      <c r="G57" s="53">
        <f t="shared" si="22"/>
        <v>0</v>
      </c>
      <c r="H57" s="35">
        <f t="shared" si="22"/>
        <v>0</v>
      </c>
      <c r="I57" s="35">
        <f t="shared" si="22"/>
        <v>0</v>
      </c>
      <c r="J57" s="27"/>
    </row>
    <row r="58" spans="1:10" x14ac:dyDescent="0.25">
      <c r="A58" s="64"/>
      <c r="B58" s="100"/>
      <c r="C58" s="25" t="s">
        <v>1</v>
      </c>
      <c r="D58" s="35">
        <f>SUM(E58:I58)</f>
        <v>104368.7</v>
      </c>
      <c r="E58" s="35">
        <f>104368.7</f>
        <v>104368.7</v>
      </c>
      <c r="F58" s="35">
        <f>F53</f>
        <v>0</v>
      </c>
      <c r="G58" s="53">
        <f>G53</f>
        <v>0</v>
      </c>
      <c r="H58" s="35">
        <f>H53</f>
        <v>0</v>
      </c>
      <c r="I58" s="35">
        <f>I53</f>
        <v>0</v>
      </c>
      <c r="J58" s="27"/>
    </row>
    <row r="59" spans="1:10" x14ac:dyDescent="0.25">
      <c r="A59" s="64"/>
      <c r="B59" s="100"/>
      <c r="C59" s="25" t="s">
        <v>2</v>
      </c>
      <c r="D59" s="35">
        <f>SUM(E59:I59)</f>
        <v>19893.400000000001</v>
      </c>
      <c r="E59" s="35">
        <f>E55</f>
        <v>2029.7</v>
      </c>
      <c r="F59" s="35">
        <f t="shared" ref="F59:G59" si="23">F55</f>
        <v>17863.7</v>
      </c>
      <c r="G59" s="53">
        <f t="shared" si="23"/>
        <v>0</v>
      </c>
      <c r="H59" s="35">
        <f t="shared" ref="H59:I59" si="24">H55</f>
        <v>0</v>
      </c>
      <c r="I59" s="35">
        <f t="shared" si="24"/>
        <v>0</v>
      </c>
      <c r="J59" s="27"/>
    </row>
    <row r="60" spans="1:10" x14ac:dyDescent="0.25">
      <c r="A60" s="107" t="s">
        <v>48</v>
      </c>
      <c r="B60" s="108"/>
      <c r="C60" s="108"/>
      <c r="D60" s="108"/>
      <c r="E60" s="108"/>
      <c r="F60" s="108"/>
      <c r="G60" s="108"/>
      <c r="H60" s="108"/>
      <c r="I60" s="108"/>
    </row>
    <row r="61" spans="1:10" ht="15.75" customHeight="1" x14ac:dyDescent="0.25">
      <c r="A61" s="94">
        <v>1</v>
      </c>
      <c r="B61" s="97" t="s">
        <v>47</v>
      </c>
      <c r="C61" s="8" t="s">
        <v>0</v>
      </c>
      <c r="D61" s="20">
        <f>E61+F61+G61+H61+I61</f>
        <v>391911.8</v>
      </c>
      <c r="E61" s="18">
        <f>E62+E63</f>
        <v>132638.79999999999</v>
      </c>
      <c r="F61" s="18">
        <f>F62+F63</f>
        <v>132096.29999999999</v>
      </c>
      <c r="G61" s="50">
        <f t="shared" ref="G61:I61" si="25">G62+G63</f>
        <v>40375.4</v>
      </c>
      <c r="H61" s="18">
        <f t="shared" si="25"/>
        <v>41964.800000000003</v>
      </c>
      <c r="I61" s="18">
        <f t="shared" si="25"/>
        <v>44836.5</v>
      </c>
    </row>
    <row r="62" spans="1:10" ht="13.5" customHeight="1" x14ac:dyDescent="0.25">
      <c r="A62" s="95"/>
      <c r="B62" s="98"/>
      <c r="C62" s="8" t="s">
        <v>1</v>
      </c>
      <c r="D62" s="9">
        <f>SUM(E62:I62)</f>
        <v>56122.2</v>
      </c>
      <c r="E62" s="18">
        <f>E67</f>
        <v>56122.2</v>
      </c>
      <c r="F62" s="18">
        <f t="shared" ref="F62:I62" si="26">F67</f>
        <v>0</v>
      </c>
      <c r="G62" s="50">
        <f t="shared" si="26"/>
        <v>0</v>
      </c>
      <c r="H62" s="18">
        <f t="shared" si="26"/>
        <v>0</v>
      </c>
      <c r="I62" s="18">
        <f t="shared" si="26"/>
        <v>0</v>
      </c>
    </row>
    <row r="63" spans="1:10" ht="12" customHeight="1" x14ac:dyDescent="0.25">
      <c r="A63" s="96"/>
      <c r="B63" s="99"/>
      <c r="C63" s="23" t="s">
        <v>2</v>
      </c>
      <c r="D63" s="18">
        <f>SUM(E63:I63)</f>
        <v>335789.6</v>
      </c>
      <c r="E63" s="18">
        <f>E64+E65+E68</f>
        <v>76516.600000000006</v>
      </c>
      <c r="F63" s="18">
        <v>132096.29999999999</v>
      </c>
      <c r="G63" s="50">
        <f t="shared" ref="G63:I63" si="27">G64+G65+G68</f>
        <v>40375.4</v>
      </c>
      <c r="H63" s="18">
        <f t="shared" si="27"/>
        <v>41964.800000000003</v>
      </c>
      <c r="I63" s="18">
        <f t="shared" si="27"/>
        <v>44836.5</v>
      </c>
    </row>
    <row r="64" spans="1:10" ht="16.5" customHeight="1" x14ac:dyDescent="0.25">
      <c r="A64" s="36" t="s">
        <v>29</v>
      </c>
      <c r="B64" s="23" t="s">
        <v>44</v>
      </c>
      <c r="C64" s="37" t="s">
        <v>2</v>
      </c>
      <c r="D64" s="18">
        <f>SUM(E64:I64)</f>
        <v>15879.7</v>
      </c>
      <c r="E64" s="18">
        <v>3477.9</v>
      </c>
      <c r="F64" s="20">
        <v>3571.3</v>
      </c>
      <c r="G64" s="51">
        <v>3463.5</v>
      </c>
      <c r="H64" s="20">
        <v>3508.8</v>
      </c>
      <c r="I64" s="20">
        <v>1858.2</v>
      </c>
    </row>
    <row r="65" spans="1:10" ht="13.5" customHeight="1" x14ac:dyDescent="0.25">
      <c r="A65" s="31" t="s">
        <v>31</v>
      </c>
      <c r="B65" s="23" t="s">
        <v>45</v>
      </c>
      <c r="C65" s="37" t="s">
        <v>2</v>
      </c>
      <c r="D65" s="18">
        <f>SUM(E65:I65)</f>
        <v>80641.899999999994</v>
      </c>
      <c r="E65" s="18">
        <v>17639.599999999999</v>
      </c>
      <c r="F65" s="4">
        <v>15099.1</v>
      </c>
      <c r="G65" s="51">
        <v>15110.9</v>
      </c>
      <c r="H65" s="20">
        <v>15515.9</v>
      </c>
      <c r="I65" s="20">
        <v>17276.400000000001</v>
      </c>
    </row>
    <row r="66" spans="1:10" ht="13.5" customHeight="1" x14ac:dyDescent="0.25">
      <c r="A66" s="94" t="s">
        <v>32</v>
      </c>
      <c r="B66" s="97" t="s">
        <v>46</v>
      </c>
      <c r="C66" s="8" t="s">
        <v>0</v>
      </c>
      <c r="D66" s="20">
        <f>E66+F66+G66+H66+I66</f>
        <v>295390.2</v>
      </c>
      <c r="E66" s="20">
        <f>E67+E68</f>
        <v>111521.29999999999</v>
      </c>
      <c r="F66" s="4">
        <f>F67+F68</f>
        <v>113425.9</v>
      </c>
      <c r="G66" s="51">
        <f t="shared" ref="G66:I66" si="28">G67+G68</f>
        <v>21801</v>
      </c>
      <c r="H66" s="20">
        <f t="shared" si="28"/>
        <v>22940.1</v>
      </c>
      <c r="I66" s="20">
        <f t="shared" si="28"/>
        <v>25701.9</v>
      </c>
    </row>
    <row r="67" spans="1:10" ht="13.5" customHeight="1" x14ac:dyDescent="0.25">
      <c r="A67" s="95"/>
      <c r="B67" s="98"/>
      <c r="C67" s="8" t="s">
        <v>1</v>
      </c>
      <c r="D67" s="9">
        <f>SUM(E67:I67)</f>
        <v>56122.2</v>
      </c>
      <c r="E67" s="9">
        <v>56122.2</v>
      </c>
      <c r="F67" s="14">
        <v>0</v>
      </c>
      <c r="G67" s="54">
        <v>0</v>
      </c>
      <c r="H67" s="10">
        <v>0</v>
      </c>
      <c r="I67" s="10">
        <v>0</v>
      </c>
    </row>
    <row r="68" spans="1:10" ht="14.25" customHeight="1" x14ac:dyDescent="0.25">
      <c r="A68" s="96"/>
      <c r="B68" s="99"/>
      <c r="C68" s="23" t="s">
        <v>2</v>
      </c>
      <c r="D68" s="18">
        <f>SUM(E68:I68)</f>
        <v>239268</v>
      </c>
      <c r="E68" s="18">
        <f>55413.6-14.5</f>
        <v>55399.1</v>
      </c>
      <c r="F68" s="5">
        <v>113425.9</v>
      </c>
      <c r="G68" s="51">
        <v>21801</v>
      </c>
      <c r="H68" s="20">
        <v>22940.1</v>
      </c>
      <c r="I68" s="20">
        <v>25701.9</v>
      </c>
    </row>
    <row r="69" spans="1:10" ht="14.25" customHeight="1" x14ac:dyDescent="0.25">
      <c r="A69" s="94" t="s">
        <v>33</v>
      </c>
      <c r="B69" s="97" t="s">
        <v>76</v>
      </c>
      <c r="C69" s="8" t="s">
        <v>0</v>
      </c>
      <c r="D69" s="56">
        <f>E69+F69+G69+H69+I69</f>
        <v>5050.6000000000004</v>
      </c>
      <c r="E69" s="56">
        <f>E70+E71</f>
        <v>0</v>
      </c>
      <c r="F69" s="4">
        <f>F70+F71</f>
        <v>2525.3000000000002</v>
      </c>
      <c r="G69" s="58">
        <f t="shared" ref="G69:I69" si="29">G70+G71</f>
        <v>2525.3000000000002</v>
      </c>
      <c r="H69" s="56">
        <f t="shared" si="29"/>
        <v>0</v>
      </c>
      <c r="I69" s="56">
        <f t="shared" si="29"/>
        <v>0</v>
      </c>
    </row>
    <row r="70" spans="1:10" ht="14.25" customHeight="1" x14ac:dyDescent="0.25">
      <c r="A70" s="95"/>
      <c r="B70" s="98"/>
      <c r="C70" s="8" t="s">
        <v>1</v>
      </c>
      <c r="D70" s="9">
        <f>SUM(E70:I70)</f>
        <v>5000</v>
      </c>
      <c r="E70" s="9">
        <v>0</v>
      </c>
      <c r="F70" s="14">
        <v>2500</v>
      </c>
      <c r="G70" s="54">
        <v>2500</v>
      </c>
      <c r="H70" s="10">
        <v>0</v>
      </c>
      <c r="I70" s="10">
        <v>0</v>
      </c>
    </row>
    <row r="71" spans="1:10" ht="14.25" customHeight="1" x14ac:dyDescent="0.25">
      <c r="A71" s="96"/>
      <c r="B71" s="99"/>
      <c r="C71" s="57" t="s">
        <v>2</v>
      </c>
      <c r="D71" s="18">
        <f>SUM(E71:I71)</f>
        <v>50.6</v>
      </c>
      <c r="E71" s="18">
        <v>0</v>
      </c>
      <c r="F71" s="5">
        <v>25.3</v>
      </c>
      <c r="G71" s="58">
        <v>25.3</v>
      </c>
      <c r="H71" s="56">
        <v>0</v>
      </c>
      <c r="I71" s="56">
        <v>0</v>
      </c>
    </row>
    <row r="72" spans="1:10" ht="36" customHeight="1" x14ac:dyDescent="0.25">
      <c r="A72" s="31">
        <v>2</v>
      </c>
      <c r="B72" s="23" t="s">
        <v>27</v>
      </c>
      <c r="C72" s="23" t="s">
        <v>2</v>
      </c>
      <c r="D72" s="18">
        <f>E72+F72+G72+H72+I72</f>
        <v>52300.273390000002</v>
      </c>
      <c r="E72" s="18">
        <f>9902.4+198.9+88.4+572.2+282.77339</f>
        <v>11044.67339</v>
      </c>
      <c r="F72" s="4">
        <v>10986.3</v>
      </c>
      <c r="G72" s="51">
        <v>10180</v>
      </c>
      <c r="H72" s="20">
        <v>10524</v>
      </c>
      <c r="I72" s="20">
        <v>9565.2999999999993</v>
      </c>
    </row>
    <row r="73" spans="1:10" ht="28.5" customHeight="1" x14ac:dyDescent="0.25">
      <c r="A73" s="31">
        <v>3</v>
      </c>
      <c r="B73" s="23" t="s">
        <v>34</v>
      </c>
      <c r="C73" s="23" t="s">
        <v>2</v>
      </c>
      <c r="D73" s="18">
        <f>E73+F73+G73+H73+I73</f>
        <v>16305.2</v>
      </c>
      <c r="E73" s="18">
        <v>3028.4</v>
      </c>
      <c r="F73" s="20">
        <v>3456.4</v>
      </c>
      <c r="G73" s="51">
        <v>3228.3</v>
      </c>
      <c r="H73" s="20">
        <v>3228.3</v>
      </c>
      <c r="I73" s="20">
        <v>3363.8</v>
      </c>
    </row>
    <row r="74" spans="1:10" ht="12" customHeight="1" x14ac:dyDescent="0.25">
      <c r="A74" s="64"/>
      <c r="B74" s="100" t="s">
        <v>28</v>
      </c>
      <c r="C74" s="25" t="s">
        <v>0</v>
      </c>
      <c r="D74" s="35">
        <f>SUM(D75:D76)</f>
        <v>465517.27338999993</v>
      </c>
      <c r="E74" s="35">
        <f>SUM(E75:E76)</f>
        <v>146711.87338999996</v>
      </c>
      <c r="F74" s="35">
        <f>SUM(F75:F76)</f>
        <v>149038.99999999997</v>
      </c>
      <c r="G74" s="53">
        <f t="shared" ref="G74:I74" si="30">SUM(G75:G76)</f>
        <v>56283.700000000004</v>
      </c>
      <c r="H74" s="35">
        <f t="shared" si="30"/>
        <v>55717.1</v>
      </c>
      <c r="I74" s="35">
        <f t="shared" si="30"/>
        <v>57765.599999999999</v>
      </c>
    </row>
    <row r="75" spans="1:10" ht="15.75" customHeight="1" x14ac:dyDescent="0.25">
      <c r="A75" s="64"/>
      <c r="B75" s="100"/>
      <c r="C75" s="25" t="s">
        <v>1</v>
      </c>
      <c r="D75" s="35">
        <f>SUM(E75:I75)</f>
        <v>61122.2</v>
      </c>
      <c r="E75" s="35">
        <f>E67</f>
        <v>56122.2</v>
      </c>
      <c r="F75" s="35">
        <f>F67+F70</f>
        <v>2500</v>
      </c>
      <c r="G75" s="35">
        <f t="shared" ref="G75:I75" si="31">G67+G70</f>
        <v>2500</v>
      </c>
      <c r="H75" s="35">
        <f t="shared" si="31"/>
        <v>0</v>
      </c>
      <c r="I75" s="35">
        <f t="shared" si="31"/>
        <v>0</v>
      </c>
    </row>
    <row r="76" spans="1:10" ht="13.5" customHeight="1" x14ac:dyDescent="0.25">
      <c r="A76" s="64"/>
      <c r="B76" s="100"/>
      <c r="C76" s="25" t="s">
        <v>2</v>
      </c>
      <c r="D76" s="35">
        <f>SUM(E76:I76)</f>
        <v>404395.07338999992</v>
      </c>
      <c r="E76" s="35">
        <f>E73+E72+E68+E65+E64</f>
        <v>90589.673389999982</v>
      </c>
      <c r="F76" s="35">
        <f>F63+F72+F73</f>
        <v>146538.99999999997</v>
      </c>
      <c r="G76" s="53">
        <f t="shared" ref="G76:I76" si="32">G73+G72+G68+G65+G64</f>
        <v>53783.700000000004</v>
      </c>
      <c r="H76" s="35">
        <f t="shared" si="32"/>
        <v>55717.1</v>
      </c>
      <c r="I76" s="35">
        <f t="shared" si="32"/>
        <v>57765.599999999999</v>
      </c>
      <c r="J76" s="27"/>
    </row>
    <row r="77" spans="1:10" ht="17.25" customHeight="1" x14ac:dyDescent="0.25">
      <c r="A77" s="104" t="s">
        <v>62</v>
      </c>
      <c r="B77" s="105"/>
      <c r="C77" s="105"/>
      <c r="D77" s="105"/>
      <c r="E77" s="105"/>
      <c r="F77" s="105"/>
      <c r="G77" s="105"/>
      <c r="H77" s="105"/>
      <c r="I77" s="106"/>
    </row>
    <row r="78" spans="1:10" ht="17.25" customHeight="1" x14ac:dyDescent="0.25">
      <c r="A78" s="101">
        <v>1</v>
      </c>
      <c r="B78" s="89" t="s">
        <v>63</v>
      </c>
      <c r="C78" s="11" t="s">
        <v>0</v>
      </c>
      <c r="D78" s="4">
        <f>E78+F78+G78+H78+I78</f>
        <v>1699</v>
      </c>
      <c r="E78" s="5">
        <f>E80+E81</f>
        <v>0</v>
      </c>
      <c r="F78" s="5">
        <f>F80+F81+F79</f>
        <v>1699</v>
      </c>
      <c r="G78" s="49">
        <f t="shared" ref="G78:I78" si="33">G80+G81</f>
        <v>0</v>
      </c>
      <c r="H78" s="5">
        <f t="shared" si="33"/>
        <v>0</v>
      </c>
      <c r="I78" s="5">
        <f t="shared" si="33"/>
        <v>0</v>
      </c>
    </row>
    <row r="79" spans="1:10" ht="17.25" customHeight="1" x14ac:dyDescent="0.25">
      <c r="A79" s="102"/>
      <c r="B79" s="91"/>
      <c r="C79" s="8" t="s">
        <v>18</v>
      </c>
      <c r="D79" s="20">
        <f>SUM(E79:I79)</f>
        <v>291.5</v>
      </c>
      <c r="E79" s="20">
        <v>0</v>
      </c>
      <c r="F79" s="20">
        <v>291.5</v>
      </c>
      <c r="G79" s="51">
        <v>0</v>
      </c>
      <c r="H79" s="20">
        <v>0</v>
      </c>
      <c r="I79" s="20">
        <v>0</v>
      </c>
    </row>
    <row r="80" spans="1:10" ht="17.25" customHeight="1" x14ac:dyDescent="0.25">
      <c r="A80" s="102"/>
      <c r="B80" s="91"/>
      <c r="C80" s="11" t="s">
        <v>1</v>
      </c>
      <c r="D80" s="12">
        <f>SUM(E80:I80)</f>
        <v>1242.5999999999999</v>
      </c>
      <c r="E80" s="5">
        <v>0</v>
      </c>
      <c r="F80" s="5">
        <v>1242.5999999999999</v>
      </c>
      <c r="G80" s="49">
        <v>0</v>
      </c>
      <c r="H80" s="5">
        <v>0</v>
      </c>
      <c r="I80" s="5">
        <v>0</v>
      </c>
    </row>
    <row r="81" spans="1:12" ht="12" customHeight="1" x14ac:dyDescent="0.25">
      <c r="A81" s="103"/>
      <c r="B81" s="90"/>
      <c r="C81" s="17" t="s">
        <v>2</v>
      </c>
      <c r="D81" s="5">
        <f>SUM(E81:I81)</f>
        <v>164.9</v>
      </c>
      <c r="E81" s="5">
        <v>0</v>
      </c>
      <c r="F81" s="5">
        <v>164.9</v>
      </c>
      <c r="G81" s="49">
        <v>0</v>
      </c>
      <c r="H81" s="5">
        <v>0</v>
      </c>
      <c r="I81" s="5">
        <v>0</v>
      </c>
    </row>
    <row r="82" spans="1:12" ht="12.75" customHeight="1" x14ac:dyDescent="0.25">
      <c r="A82" s="101">
        <v>2</v>
      </c>
      <c r="B82" s="89" t="s">
        <v>64</v>
      </c>
      <c r="C82" s="11" t="s">
        <v>0</v>
      </c>
      <c r="D82" s="4">
        <f>E82+F82+G82+H82+I82</f>
        <v>7457</v>
      </c>
      <c r="E82" s="5">
        <f>E84+E85</f>
        <v>0</v>
      </c>
      <c r="F82" s="5">
        <f>F84+F85+F83</f>
        <v>7457</v>
      </c>
      <c r="G82" s="49">
        <f t="shared" ref="G82:I82" si="34">G84+G85</f>
        <v>0</v>
      </c>
      <c r="H82" s="5">
        <f t="shared" si="34"/>
        <v>0</v>
      </c>
      <c r="I82" s="5">
        <f t="shared" si="34"/>
        <v>0</v>
      </c>
    </row>
    <row r="83" spans="1:12" ht="12.75" customHeight="1" x14ac:dyDescent="0.25">
      <c r="A83" s="102"/>
      <c r="B83" s="91"/>
      <c r="C83" s="8" t="s">
        <v>18</v>
      </c>
      <c r="D83" s="20">
        <f>SUM(E83:I83)</f>
        <v>1279.3</v>
      </c>
      <c r="E83" s="20">
        <f>E78</f>
        <v>0</v>
      </c>
      <c r="F83" s="20">
        <v>1279.3</v>
      </c>
      <c r="G83" s="51">
        <f t="shared" ref="G83:I83" si="35">G78</f>
        <v>0</v>
      </c>
      <c r="H83" s="20">
        <f t="shared" si="35"/>
        <v>0</v>
      </c>
      <c r="I83" s="20">
        <f t="shared" si="35"/>
        <v>0</v>
      </c>
    </row>
    <row r="84" spans="1:12" ht="13.5" customHeight="1" x14ac:dyDescent="0.25">
      <c r="A84" s="102"/>
      <c r="B84" s="91"/>
      <c r="C84" s="11" t="s">
        <v>1</v>
      </c>
      <c r="D84" s="12">
        <f>SUM(E84:I84)</f>
        <v>5453.9</v>
      </c>
      <c r="E84" s="5">
        <v>0</v>
      </c>
      <c r="F84" s="5">
        <v>5453.9</v>
      </c>
      <c r="G84" s="49">
        <v>0</v>
      </c>
      <c r="H84" s="5">
        <v>0</v>
      </c>
      <c r="I84" s="5">
        <v>0</v>
      </c>
    </row>
    <row r="85" spans="1:12" ht="17.25" customHeight="1" x14ac:dyDescent="0.25">
      <c r="A85" s="103"/>
      <c r="B85" s="90"/>
      <c r="C85" s="17" t="s">
        <v>2</v>
      </c>
      <c r="D85" s="5">
        <f>SUM(E85:I85)</f>
        <v>723.8</v>
      </c>
      <c r="E85" s="5">
        <v>0</v>
      </c>
      <c r="F85" s="5">
        <v>723.8</v>
      </c>
      <c r="G85" s="49">
        <v>0</v>
      </c>
      <c r="H85" s="5">
        <v>0</v>
      </c>
      <c r="I85" s="5">
        <v>0</v>
      </c>
    </row>
    <row r="86" spans="1:12" ht="29.25" customHeight="1" x14ac:dyDescent="0.25">
      <c r="A86" s="38">
        <v>3</v>
      </c>
      <c r="B86" s="7" t="s">
        <v>71</v>
      </c>
      <c r="C86" s="17" t="s">
        <v>2</v>
      </c>
      <c r="D86" s="5">
        <f>SUM(E86:I86)</f>
        <v>1438</v>
      </c>
      <c r="E86" s="5">
        <v>0</v>
      </c>
      <c r="F86" s="5">
        <v>1438</v>
      </c>
      <c r="G86" s="49">
        <v>0</v>
      </c>
      <c r="H86" s="5">
        <v>0</v>
      </c>
      <c r="I86" s="5">
        <v>0</v>
      </c>
      <c r="K86" s="19"/>
    </row>
    <row r="87" spans="1:12" ht="12" customHeight="1" x14ac:dyDescent="0.25">
      <c r="A87" s="64"/>
      <c r="B87" s="100" t="s">
        <v>61</v>
      </c>
      <c r="C87" s="25" t="s">
        <v>0</v>
      </c>
      <c r="D87" s="35">
        <f>SUM(D88:D90)</f>
        <v>10594</v>
      </c>
      <c r="E87" s="35">
        <f>SUM(E89:E90)</f>
        <v>0</v>
      </c>
      <c r="F87" s="35">
        <f>F88+F89+F90</f>
        <v>10594</v>
      </c>
      <c r="G87" s="53">
        <f t="shared" ref="G87:I87" si="36">SUM(G89:G90)</f>
        <v>0</v>
      </c>
      <c r="H87" s="35">
        <f t="shared" si="36"/>
        <v>0</v>
      </c>
      <c r="I87" s="35">
        <f t="shared" si="36"/>
        <v>0</v>
      </c>
    </row>
    <row r="88" spans="1:12" ht="12" customHeight="1" x14ac:dyDescent="0.25">
      <c r="A88" s="64"/>
      <c r="B88" s="100"/>
      <c r="C88" s="25" t="s">
        <v>18</v>
      </c>
      <c r="D88" s="35">
        <f>SUM(E88:I88)</f>
        <v>1570.8</v>
      </c>
      <c r="E88" s="35">
        <f>E79+E83</f>
        <v>0</v>
      </c>
      <c r="F88" s="35">
        <f>F79+F83</f>
        <v>1570.8</v>
      </c>
      <c r="G88" s="53">
        <f t="shared" ref="G88:I89" si="37">G79+G83</f>
        <v>0</v>
      </c>
      <c r="H88" s="35">
        <f t="shared" si="37"/>
        <v>0</v>
      </c>
      <c r="I88" s="35">
        <f t="shared" si="37"/>
        <v>0</v>
      </c>
    </row>
    <row r="89" spans="1:12" ht="15.75" customHeight="1" x14ac:dyDescent="0.25">
      <c r="A89" s="64"/>
      <c r="B89" s="100"/>
      <c r="C89" s="25" t="s">
        <v>1</v>
      </c>
      <c r="D89" s="35">
        <f>SUM(E89:I89)</f>
        <v>6696.5</v>
      </c>
      <c r="E89" s="35">
        <f>E80+E84</f>
        <v>0</v>
      </c>
      <c r="F89" s="35">
        <f>F80+F84</f>
        <v>6696.5</v>
      </c>
      <c r="G89" s="53">
        <f t="shared" si="37"/>
        <v>0</v>
      </c>
      <c r="H89" s="35">
        <f t="shared" si="37"/>
        <v>0</v>
      </c>
      <c r="I89" s="35">
        <f t="shared" si="37"/>
        <v>0</v>
      </c>
      <c r="K89" s="19"/>
    </row>
    <row r="90" spans="1:12" ht="13.5" customHeight="1" x14ac:dyDescent="0.25">
      <c r="A90" s="64"/>
      <c r="B90" s="100"/>
      <c r="C90" s="25" t="s">
        <v>2</v>
      </c>
      <c r="D90" s="35">
        <f>SUM(E90:I90)</f>
        <v>2326.6999999999998</v>
      </c>
      <c r="E90" s="35">
        <f>E81+E85</f>
        <v>0</v>
      </c>
      <c r="F90" s="35">
        <f>F81+F85+F86</f>
        <v>2326.6999999999998</v>
      </c>
      <c r="G90" s="53">
        <f t="shared" ref="G90:I90" si="38">G81+G85</f>
        <v>0</v>
      </c>
      <c r="H90" s="35">
        <f t="shared" si="38"/>
        <v>0</v>
      </c>
      <c r="I90" s="35">
        <f t="shared" si="38"/>
        <v>0</v>
      </c>
      <c r="J90" s="27"/>
    </row>
    <row r="91" spans="1:12" ht="12.75" customHeight="1" x14ac:dyDescent="0.25">
      <c r="A91" s="64"/>
      <c r="B91" s="93" t="s">
        <v>17</v>
      </c>
      <c r="C91" s="39" t="s">
        <v>0</v>
      </c>
      <c r="D91" s="35">
        <f>E91+F91+G91+H91+I91</f>
        <v>1741884.2993399999</v>
      </c>
      <c r="E91" s="35">
        <f>E92+E93+E94</f>
        <v>646184.79933999991</v>
      </c>
      <c r="F91" s="35">
        <f>F92+F93+F94</f>
        <v>281329.59999999998</v>
      </c>
      <c r="G91" s="53">
        <f t="shared" ref="G91:I91" si="39">G92+G93+G94</f>
        <v>208121.19999999998</v>
      </c>
      <c r="H91" s="35">
        <f t="shared" si="39"/>
        <v>413295.50000000006</v>
      </c>
      <c r="I91" s="35">
        <f t="shared" si="39"/>
        <v>192953.19999999998</v>
      </c>
      <c r="J91" s="19"/>
      <c r="K91" s="27"/>
      <c r="L91" s="27"/>
    </row>
    <row r="92" spans="1:12" x14ac:dyDescent="0.25">
      <c r="A92" s="64"/>
      <c r="B92" s="93"/>
      <c r="C92" s="39" t="s">
        <v>35</v>
      </c>
      <c r="D92" s="35">
        <f>SUM(E92:I92)</f>
        <v>223893.5</v>
      </c>
      <c r="E92" s="35">
        <f>E57</f>
        <v>222322.7</v>
      </c>
      <c r="F92" s="35">
        <f>F57+F88</f>
        <v>1570.8</v>
      </c>
      <c r="G92" s="35">
        <f t="shared" ref="G92:I92" si="40">G57+G88</f>
        <v>0</v>
      </c>
      <c r="H92" s="35">
        <f t="shared" si="40"/>
        <v>0</v>
      </c>
      <c r="I92" s="35">
        <f t="shared" si="40"/>
        <v>0</v>
      </c>
      <c r="J92" s="19"/>
      <c r="K92" s="27"/>
      <c r="L92" s="27"/>
    </row>
    <row r="93" spans="1:12" x14ac:dyDescent="0.25">
      <c r="A93" s="64"/>
      <c r="B93" s="93"/>
      <c r="C93" s="39" t="s">
        <v>1</v>
      </c>
      <c r="D93" s="35">
        <f>SUM(E93:I93)</f>
        <v>981920.9</v>
      </c>
      <c r="E93" s="35">
        <f>E58+E75+E42+E89</f>
        <v>299543.69999999995</v>
      </c>
      <c r="F93" s="35">
        <f>F58+F75+F42+F89</f>
        <v>90020.200000000012</v>
      </c>
      <c r="G93" s="35">
        <f t="shared" ref="G93:I93" si="41">G58+G75+G42+G89</f>
        <v>137602.29999999999</v>
      </c>
      <c r="H93" s="35">
        <f t="shared" si="41"/>
        <v>332171.30000000005</v>
      </c>
      <c r="I93" s="35">
        <f t="shared" si="41"/>
        <v>122583.4</v>
      </c>
      <c r="J93" s="19"/>
      <c r="K93" s="27"/>
      <c r="L93" s="27"/>
    </row>
    <row r="94" spans="1:12" ht="17.25" customHeight="1" x14ac:dyDescent="0.25">
      <c r="A94" s="64"/>
      <c r="B94" s="93"/>
      <c r="C94" s="39" t="s">
        <v>2</v>
      </c>
      <c r="D94" s="35">
        <f>SUM(E94:I94)</f>
        <v>536069.89934</v>
      </c>
      <c r="E94" s="34">
        <f>E90+E76+E59+E49+E43</f>
        <v>124318.39933999999</v>
      </c>
      <c r="F94" s="34">
        <f>F90+F76+F59+F49+F43+F46</f>
        <v>189738.59999999998</v>
      </c>
      <c r="G94" s="34">
        <f>G90+G76+G59+G49+G43+G46</f>
        <v>70518.899999999994</v>
      </c>
      <c r="H94" s="34">
        <f t="shared" ref="H94:I94" si="42">H90+H76+H59+H49+H43+H46</f>
        <v>81124.200000000012</v>
      </c>
      <c r="I94" s="34">
        <f t="shared" si="42"/>
        <v>70369.799999999988</v>
      </c>
      <c r="J94" s="19"/>
      <c r="K94" s="27"/>
      <c r="L94" s="27"/>
    </row>
    <row r="95" spans="1:12" ht="6" customHeight="1" x14ac:dyDescent="0.25">
      <c r="C95" s="40"/>
      <c r="D95" s="41"/>
    </row>
    <row r="96" spans="1:12" ht="21" customHeight="1" x14ac:dyDescent="0.25">
      <c r="A96" s="42" t="s">
        <v>41</v>
      </c>
      <c r="B96" s="43" t="s">
        <v>42</v>
      </c>
      <c r="C96" s="44"/>
      <c r="D96" s="44"/>
      <c r="J96" s="19" t="s">
        <v>43</v>
      </c>
    </row>
    <row r="97" spans="1:9" ht="32.25" customHeight="1" x14ac:dyDescent="0.25">
      <c r="A97" s="92" t="s">
        <v>49</v>
      </c>
      <c r="B97" s="92"/>
      <c r="C97" s="92"/>
      <c r="D97" s="92"/>
      <c r="E97" s="92"/>
      <c r="F97" s="92"/>
      <c r="G97" s="92"/>
      <c r="H97" s="92"/>
      <c r="I97" s="92"/>
    </row>
  </sheetData>
  <mergeCells count="63">
    <mergeCell ref="A69:A71"/>
    <mergeCell ref="B69:B71"/>
    <mergeCell ref="A8:A10"/>
    <mergeCell ref="B8:B10"/>
    <mergeCell ref="B20:B22"/>
    <mergeCell ref="A20:A22"/>
    <mergeCell ref="A13:A15"/>
    <mergeCell ref="B13:B15"/>
    <mergeCell ref="A16:A18"/>
    <mergeCell ref="B16:B18"/>
    <mergeCell ref="E2:I2"/>
    <mergeCell ref="E1:I1"/>
    <mergeCell ref="D4:I4"/>
    <mergeCell ref="E5:I5"/>
    <mergeCell ref="A7:I7"/>
    <mergeCell ref="A4:A6"/>
    <mergeCell ref="C4:C6"/>
    <mergeCell ref="D5:D6"/>
    <mergeCell ref="B4:B6"/>
    <mergeCell ref="A3:I3"/>
    <mergeCell ref="A60:I60"/>
    <mergeCell ref="B56:B59"/>
    <mergeCell ref="A56:A59"/>
    <mergeCell ref="I53:I54"/>
    <mergeCell ref="C53:C54"/>
    <mergeCell ref="A97:I97"/>
    <mergeCell ref="A91:A94"/>
    <mergeCell ref="B91:B94"/>
    <mergeCell ref="A61:A63"/>
    <mergeCell ref="B61:B63"/>
    <mergeCell ref="B87:B90"/>
    <mergeCell ref="A74:A76"/>
    <mergeCell ref="B74:B76"/>
    <mergeCell ref="A87:A90"/>
    <mergeCell ref="B66:B68"/>
    <mergeCell ref="A82:A85"/>
    <mergeCell ref="B82:B85"/>
    <mergeCell ref="A66:A68"/>
    <mergeCell ref="A78:A81"/>
    <mergeCell ref="B78:B81"/>
    <mergeCell ref="A77:I77"/>
    <mergeCell ref="B25:B27"/>
    <mergeCell ref="A25:A27"/>
    <mergeCell ref="A31:A32"/>
    <mergeCell ref="B31:B32"/>
    <mergeCell ref="A28:A30"/>
    <mergeCell ref="B28:B30"/>
    <mergeCell ref="A47:I47"/>
    <mergeCell ref="A51:A55"/>
    <mergeCell ref="A50:I50"/>
    <mergeCell ref="B35:B37"/>
    <mergeCell ref="A35:A37"/>
    <mergeCell ref="A41:A43"/>
    <mergeCell ref="B41:B43"/>
    <mergeCell ref="A44:I44"/>
    <mergeCell ref="B51:B55"/>
    <mergeCell ref="H53:H54"/>
    <mergeCell ref="D53:D54"/>
    <mergeCell ref="E53:E54"/>
    <mergeCell ref="G53:G54"/>
    <mergeCell ref="F53:F54"/>
    <mergeCell ref="A38:A40"/>
    <mergeCell ref="B38:B40"/>
  </mergeCells>
  <phoneticPr fontId="0" type="noConversion"/>
  <pageMargins left="0.31496062992125984" right="0" top="0.39370078740157483" bottom="0.39370078740157483" header="0.19685039370078741" footer="0.31496062992125984"/>
  <pageSetup paperSize="9" scale="82" fitToHeight="3" orientation="landscape" r:id="rId1"/>
  <rowBreaks count="1" manualBreakCount="1">
    <brk id="48" max="8" man="1"/>
  </rowBreaks>
  <ignoredErrors>
    <ignoredError sqref="D35 D6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Татаринова Наталья Александровна</cp:lastModifiedBy>
  <cp:lastPrinted>2018-03-06T07:28:18Z</cp:lastPrinted>
  <dcterms:created xsi:type="dcterms:W3CDTF">2014-04-14T04:30:29Z</dcterms:created>
  <dcterms:modified xsi:type="dcterms:W3CDTF">2018-03-12T06:27:04Z</dcterms:modified>
</cp:coreProperties>
</file>