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270" windowWidth="24915" windowHeight="6405"/>
  </bookViews>
  <sheets>
    <sheet name="Лист1" sheetId="1" r:id="rId1"/>
  </sheets>
  <definedNames>
    <definedName name="_xlnm.Print_Titles" localSheetId="0">Лист1!$6:$8</definedName>
    <definedName name="_xlnm.Print_Area" localSheetId="0">Лист1!$A$1:$K$119</definedName>
  </definedNames>
  <calcPr calcId="144525"/>
</workbook>
</file>

<file path=xl/calcChain.xml><?xml version="1.0" encoding="utf-8"?>
<calcChain xmlns="http://schemas.openxmlformats.org/spreadsheetml/2006/main">
  <c r="F15" i="1" l="1"/>
  <c r="F68" i="1"/>
  <c r="K55" i="1"/>
  <c r="G57" i="1"/>
  <c r="H57" i="1"/>
  <c r="I57" i="1"/>
  <c r="J57" i="1"/>
  <c r="J55" i="1" s="1"/>
  <c r="K57" i="1"/>
  <c r="G56" i="1"/>
  <c r="G55" i="1" s="1"/>
  <c r="H56" i="1"/>
  <c r="H55" i="1" s="1"/>
  <c r="I56" i="1"/>
  <c r="I55" i="1" s="1"/>
  <c r="J56" i="1"/>
  <c r="K56" i="1"/>
  <c r="F57" i="1"/>
  <c r="F56" i="1"/>
  <c r="F55" i="1" s="1"/>
  <c r="G49" i="1"/>
  <c r="F49" i="1"/>
  <c r="E89" i="1" l="1"/>
  <c r="E87" i="1"/>
  <c r="G86" i="1"/>
  <c r="H86" i="1"/>
  <c r="I86" i="1"/>
  <c r="J86" i="1"/>
  <c r="K86" i="1"/>
  <c r="F46" i="1"/>
  <c r="G47" i="1"/>
  <c r="F47" i="1"/>
  <c r="H49" i="1"/>
  <c r="H47" i="1" s="1"/>
  <c r="I49" i="1"/>
  <c r="I47" i="1" s="1"/>
  <c r="J49" i="1"/>
  <c r="J47" i="1" s="1"/>
  <c r="K49" i="1"/>
  <c r="K47" i="1" s="1"/>
  <c r="E54" i="1"/>
  <c r="G60" i="1"/>
  <c r="H60" i="1"/>
  <c r="I60" i="1"/>
  <c r="J60" i="1"/>
  <c r="K60" i="1"/>
  <c r="F60" i="1"/>
  <c r="E61" i="1"/>
  <c r="E60" i="1" l="1"/>
  <c r="E47" i="1"/>
  <c r="F45" i="1"/>
  <c r="G69" i="1"/>
  <c r="G67" i="1" s="1"/>
  <c r="H69" i="1"/>
  <c r="H67" i="1" s="1"/>
  <c r="I69" i="1"/>
  <c r="I67" i="1" s="1"/>
  <c r="J69" i="1"/>
  <c r="J67" i="1" s="1"/>
  <c r="K69" i="1"/>
  <c r="K67" i="1" s="1"/>
  <c r="F64" i="1"/>
  <c r="F83" i="1" s="1"/>
  <c r="F79" i="1"/>
  <c r="F69" i="1" s="1"/>
  <c r="E76" i="1"/>
  <c r="G74" i="1"/>
  <c r="H74" i="1"/>
  <c r="I74" i="1"/>
  <c r="J74" i="1"/>
  <c r="K74" i="1"/>
  <c r="E75" i="1"/>
  <c r="E73" i="1"/>
  <c r="E48" i="1"/>
  <c r="E58" i="1"/>
  <c r="H46" i="1"/>
  <c r="E37" i="1"/>
  <c r="E36" i="1"/>
  <c r="E35" i="1"/>
  <c r="E34" i="1"/>
  <c r="E33" i="1"/>
  <c r="G32" i="1"/>
  <c r="H32" i="1"/>
  <c r="I32" i="1"/>
  <c r="J32" i="1"/>
  <c r="K32" i="1"/>
  <c r="F32" i="1"/>
  <c r="G31" i="1"/>
  <c r="H31" i="1"/>
  <c r="I31" i="1"/>
  <c r="J31" i="1"/>
  <c r="K31" i="1"/>
  <c r="F31" i="1"/>
  <c r="F27" i="1" s="1"/>
  <c r="I12" i="1"/>
  <c r="J12" i="1"/>
  <c r="K12" i="1"/>
  <c r="K41" i="1" s="1"/>
  <c r="F12" i="1"/>
  <c r="F41" i="1" s="1"/>
  <c r="E21" i="1"/>
  <c r="F16" i="1"/>
  <c r="F29" i="1"/>
  <c r="F67" i="1" l="1"/>
  <c r="E67" i="1" s="1"/>
  <c r="H45" i="1"/>
  <c r="J46" i="1"/>
  <c r="F77" i="1"/>
  <c r="I46" i="1"/>
  <c r="I30" i="1"/>
  <c r="F74" i="1"/>
  <c r="E74" i="1" s="1"/>
  <c r="E49" i="1"/>
  <c r="K46" i="1"/>
  <c r="G46" i="1"/>
  <c r="J30" i="1"/>
  <c r="E57" i="1"/>
  <c r="F28" i="1"/>
  <c r="F26" i="1" s="1"/>
  <c r="H30" i="1"/>
  <c r="E32" i="1"/>
  <c r="K30" i="1"/>
  <c r="G30" i="1"/>
  <c r="E27" i="1"/>
  <c r="F30" i="1"/>
  <c r="J41" i="1"/>
  <c r="E29" i="1"/>
  <c r="I41" i="1"/>
  <c r="E31" i="1"/>
  <c r="G45" i="1" l="1"/>
  <c r="E46" i="1"/>
  <c r="K45" i="1"/>
  <c r="I45" i="1"/>
  <c r="J45" i="1"/>
  <c r="E30" i="1"/>
  <c r="E45" i="1" l="1"/>
  <c r="F114" i="1" l="1"/>
  <c r="F113" i="1"/>
  <c r="F108" i="1"/>
  <c r="F98" i="1"/>
  <c r="F96" i="1"/>
  <c r="E103" i="1" l="1"/>
  <c r="F101" i="1"/>
  <c r="F97" i="1" s="1"/>
  <c r="E100" i="1"/>
  <c r="F88" i="1"/>
  <c r="E88" i="1" l="1"/>
  <c r="F86" i="1"/>
  <c r="E86" i="1" s="1"/>
  <c r="F95" i="1"/>
  <c r="F104" i="1"/>
  <c r="F99" i="1"/>
  <c r="E99" i="1" s="1"/>
  <c r="E80" i="1"/>
  <c r="F66" i="1"/>
  <c r="F65" i="1" s="1"/>
  <c r="K77" i="1" l="1"/>
  <c r="J77" i="1"/>
  <c r="I77" i="1"/>
  <c r="H77" i="1"/>
  <c r="G77" i="1"/>
  <c r="E77" i="1" l="1"/>
  <c r="E79" i="1"/>
  <c r="H15" i="1" l="1"/>
  <c r="G15" i="1"/>
  <c r="E15" i="1" l="1"/>
  <c r="E107" i="1"/>
  <c r="H25" i="1"/>
  <c r="G25" i="1"/>
  <c r="H23" i="1"/>
  <c r="H12" i="1" s="1"/>
  <c r="G23" i="1"/>
  <c r="G12" i="1" s="1"/>
  <c r="G41" i="1" l="1"/>
  <c r="E12" i="1"/>
  <c r="H41" i="1"/>
  <c r="H24" i="1"/>
  <c r="G24" i="1"/>
  <c r="G22" i="1" s="1"/>
  <c r="E53" i="1" l="1"/>
  <c r="G116" i="1" l="1"/>
  <c r="H116" i="1"/>
  <c r="H22" i="1" l="1"/>
  <c r="I22" i="1"/>
  <c r="J22" i="1"/>
  <c r="K22" i="1"/>
  <c r="F22" i="1"/>
  <c r="E23" i="1"/>
  <c r="E24" i="1"/>
  <c r="E25" i="1"/>
  <c r="E22" i="1" l="1"/>
  <c r="F91" i="1"/>
  <c r="E91" i="1" s="1"/>
  <c r="F111" i="1"/>
  <c r="G63" i="1" l="1"/>
  <c r="H63" i="1"/>
  <c r="I63" i="1"/>
  <c r="J63" i="1"/>
  <c r="K63" i="1"/>
  <c r="G65" i="1"/>
  <c r="G84" i="1" s="1"/>
  <c r="G64" i="1"/>
  <c r="G83" i="1" s="1"/>
  <c r="H64" i="1"/>
  <c r="H83" i="1" s="1"/>
  <c r="I64" i="1"/>
  <c r="I83" i="1" s="1"/>
  <c r="J64" i="1"/>
  <c r="J83" i="1" s="1"/>
  <c r="K64" i="1"/>
  <c r="K83" i="1" s="1"/>
  <c r="E83" i="1" l="1"/>
  <c r="G82" i="1"/>
  <c r="F106" i="1"/>
  <c r="F110" i="1"/>
  <c r="E110" i="1" l="1"/>
  <c r="F109" i="1"/>
  <c r="E64" i="1"/>
  <c r="F84" i="1"/>
  <c r="F82" i="1" l="1"/>
  <c r="E68" i="1"/>
  <c r="F116" i="1"/>
  <c r="E116" i="1" s="1"/>
  <c r="E41" i="1" l="1"/>
  <c r="G17" i="1"/>
  <c r="G13" i="1" s="1"/>
  <c r="H17" i="1"/>
  <c r="H13" i="1" s="1"/>
  <c r="I17" i="1"/>
  <c r="I13" i="1" s="1"/>
  <c r="J17" i="1"/>
  <c r="J13" i="1" s="1"/>
  <c r="K17" i="1"/>
  <c r="K13" i="1" s="1"/>
  <c r="F17" i="1"/>
  <c r="E20" i="1"/>
  <c r="H28" i="1"/>
  <c r="H26" i="1" s="1"/>
  <c r="I28" i="1"/>
  <c r="I26" i="1" s="1"/>
  <c r="J28" i="1"/>
  <c r="J26" i="1" s="1"/>
  <c r="K28" i="1"/>
  <c r="K26" i="1" s="1"/>
  <c r="G28" i="1"/>
  <c r="I42" i="1" l="1"/>
  <c r="H42" i="1"/>
  <c r="F13" i="1"/>
  <c r="E17" i="1"/>
  <c r="K42" i="1"/>
  <c r="G42" i="1"/>
  <c r="G26" i="1"/>
  <c r="E26" i="1" s="1"/>
  <c r="E28" i="1"/>
  <c r="J42" i="1"/>
  <c r="H95" i="1"/>
  <c r="I95" i="1"/>
  <c r="J95" i="1"/>
  <c r="K95" i="1"/>
  <c r="G95" i="1"/>
  <c r="E13" i="1" l="1"/>
  <c r="F42" i="1"/>
  <c r="F117" i="1" s="1"/>
  <c r="E78" i="1" l="1"/>
  <c r="F18" i="1" l="1"/>
  <c r="H19" i="1"/>
  <c r="I19" i="1"/>
  <c r="I16" i="1" s="1"/>
  <c r="J19" i="1"/>
  <c r="J16" i="1" s="1"/>
  <c r="K19" i="1"/>
  <c r="K16" i="1" s="1"/>
  <c r="G19" i="1"/>
  <c r="G111" i="1"/>
  <c r="G109" i="1" s="1"/>
  <c r="H111" i="1"/>
  <c r="H109" i="1" s="1"/>
  <c r="I111" i="1"/>
  <c r="I109" i="1" s="1"/>
  <c r="J111" i="1"/>
  <c r="J109" i="1" s="1"/>
  <c r="K111" i="1"/>
  <c r="K109" i="1" s="1"/>
  <c r="G104" i="1"/>
  <c r="G102" i="1" s="1"/>
  <c r="H104" i="1"/>
  <c r="H102" i="1" s="1"/>
  <c r="I104" i="1"/>
  <c r="I102" i="1" s="1"/>
  <c r="J104" i="1"/>
  <c r="J102" i="1" s="1"/>
  <c r="K104" i="1"/>
  <c r="K102" i="1" s="1"/>
  <c r="F102" i="1"/>
  <c r="G93" i="1"/>
  <c r="G119" i="1" s="1"/>
  <c r="H93" i="1"/>
  <c r="H119" i="1" s="1"/>
  <c r="I93" i="1"/>
  <c r="I119" i="1" s="1"/>
  <c r="J93" i="1"/>
  <c r="J119" i="1" s="1"/>
  <c r="K93" i="1"/>
  <c r="K119" i="1" s="1"/>
  <c r="F93" i="1"/>
  <c r="F119" i="1" s="1"/>
  <c r="H92" i="1"/>
  <c r="I92" i="1"/>
  <c r="J92" i="1"/>
  <c r="K92" i="1"/>
  <c r="F92" i="1"/>
  <c r="G92" i="1"/>
  <c r="G117" i="1"/>
  <c r="I65" i="1"/>
  <c r="I84" i="1" s="1"/>
  <c r="I82" i="1" s="1"/>
  <c r="J65" i="1"/>
  <c r="J84" i="1" s="1"/>
  <c r="J82" i="1" s="1"/>
  <c r="K65" i="1"/>
  <c r="K84" i="1" s="1"/>
  <c r="K82" i="1" s="1"/>
  <c r="J114" i="1"/>
  <c r="K114" i="1"/>
  <c r="I114" i="1"/>
  <c r="H65" i="1"/>
  <c r="H84" i="1" s="1"/>
  <c r="E113" i="1"/>
  <c r="E108" i="1"/>
  <c r="E106" i="1"/>
  <c r="E101" i="1"/>
  <c r="E98" i="1"/>
  <c r="E95" i="1"/>
  <c r="E81" i="1"/>
  <c r="E72" i="1"/>
  <c r="E71" i="1"/>
  <c r="E70" i="1"/>
  <c r="E69" i="1"/>
  <c r="E66" i="1"/>
  <c r="E62" i="1"/>
  <c r="E59" i="1"/>
  <c r="E52" i="1"/>
  <c r="E51" i="1"/>
  <c r="E50" i="1"/>
  <c r="E38" i="1"/>
  <c r="E39" i="1"/>
  <c r="H82" i="1" l="1"/>
  <c r="E82" i="1" s="1"/>
  <c r="E84" i="1"/>
  <c r="E55" i="1"/>
  <c r="E56" i="1"/>
  <c r="E19" i="1"/>
  <c r="F14" i="1"/>
  <c r="F90" i="1"/>
  <c r="H16" i="1"/>
  <c r="G16" i="1"/>
  <c r="F63" i="1"/>
  <c r="E63" i="1" s="1"/>
  <c r="G90" i="1"/>
  <c r="E114" i="1"/>
  <c r="I18" i="1"/>
  <c r="I14" i="1" s="1"/>
  <c r="G18" i="1"/>
  <c r="G14" i="1" s="1"/>
  <c r="H18" i="1"/>
  <c r="H14" i="1" s="1"/>
  <c r="K18" i="1"/>
  <c r="K14" i="1" s="1"/>
  <c r="J18" i="1"/>
  <c r="J14" i="1" s="1"/>
  <c r="K90" i="1"/>
  <c r="E65" i="1"/>
  <c r="I117" i="1"/>
  <c r="H90" i="1"/>
  <c r="E92" i="1"/>
  <c r="E111" i="1"/>
  <c r="E93" i="1"/>
  <c r="E104" i="1"/>
  <c r="I90" i="1"/>
  <c r="E102" i="1"/>
  <c r="J90" i="1"/>
  <c r="J117" i="1"/>
  <c r="H117" i="1"/>
  <c r="E109" i="1"/>
  <c r="E42" i="1"/>
  <c r="E119" i="1"/>
  <c r="K117" i="1"/>
  <c r="E16" i="1" l="1"/>
  <c r="K43" i="1"/>
  <c r="K40" i="1" s="1"/>
  <c r="K11" i="1"/>
  <c r="H43" i="1"/>
  <c r="H40" i="1" s="1"/>
  <c r="H11" i="1"/>
  <c r="G43" i="1"/>
  <c r="G40" i="1" s="1"/>
  <c r="G11" i="1"/>
  <c r="E14" i="1"/>
  <c r="F43" i="1"/>
  <c r="F11" i="1"/>
  <c r="J43" i="1"/>
  <c r="J40" i="1" s="1"/>
  <c r="J115" i="1" s="1"/>
  <c r="J11" i="1"/>
  <c r="I43" i="1"/>
  <c r="I40" i="1" s="1"/>
  <c r="I115" i="1" s="1"/>
  <c r="I11" i="1"/>
  <c r="E18" i="1"/>
  <c r="E90" i="1"/>
  <c r="K118" i="1"/>
  <c r="E117" i="1"/>
  <c r="F40" i="1" l="1"/>
  <c r="F118" i="1"/>
  <c r="J118" i="1"/>
  <c r="E40" i="1"/>
  <c r="I118" i="1"/>
  <c r="E11" i="1"/>
  <c r="H115" i="1"/>
  <c r="G115" i="1"/>
  <c r="G118" i="1"/>
  <c r="F115" i="1"/>
  <c r="K115" i="1"/>
  <c r="E43" i="1" l="1"/>
  <c r="H118" i="1"/>
  <c r="E118" i="1" s="1"/>
  <c r="E115" i="1"/>
</calcChain>
</file>

<file path=xl/sharedStrings.xml><?xml version="1.0" encoding="utf-8"?>
<sst xmlns="http://schemas.openxmlformats.org/spreadsheetml/2006/main" count="281" uniqueCount="124">
  <si>
    <t>Номер основного мероприятия</t>
  </si>
  <si>
    <t>Наименование основных мероприятий муниципальной программы (связь мероприятий с показателями муниципальной программы)</t>
  </si>
  <si>
    <t>Ответственный исполнитель, соисполнитель муниципальной программы (получатель бюджетных средств)</t>
  </si>
  <si>
    <t>Источники финансирования</t>
  </si>
  <si>
    <t>Объем бюджетных ассигнований на реализацию муниципальной программы, тыс.рублей</t>
  </si>
  <si>
    <t>Всего</t>
  </si>
  <si>
    <t>в том числе</t>
  </si>
  <si>
    <t>2019 год</t>
  </si>
  <si>
    <t>2020  год</t>
  </si>
  <si>
    <t>2021  год</t>
  </si>
  <si>
    <t>2022  год</t>
  </si>
  <si>
    <t>2023  год</t>
  </si>
  <si>
    <t>2024 год</t>
  </si>
  <si>
    <t>Подпрограмма I «Повышение качества культурных услуг, предоставляемых в области библиотечного, выставочного дела»</t>
  </si>
  <si>
    <t xml:space="preserve">Развитие библиотечного дела  </t>
  </si>
  <si>
    <t>Всего:</t>
  </si>
  <si>
    <t>бюджет Белоярского района</t>
  </si>
  <si>
    <t>бюджет автономного округа</t>
  </si>
  <si>
    <t>Модернизация общедоступных муниципальных библиотек</t>
  </si>
  <si>
    <t xml:space="preserve">Реализация мероприятий </t>
  </si>
  <si>
    <t>Проведение районного семинара для работников библиотек</t>
  </si>
  <si>
    <t>Организация отдыха и оздоровления детей</t>
  </si>
  <si>
    <t>1.2.2.2</t>
  </si>
  <si>
    <t>1.2.2.3</t>
  </si>
  <si>
    <t>Приобретение предметов народного промысла для обустройства этнографической экспозиции</t>
  </si>
  <si>
    <t>1.2.2.4</t>
  </si>
  <si>
    <t>1.2.2.5</t>
  </si>
  <si>
    <t>1.2.2.6</t>
  </si>
  <si>
    <t>Проведение традиционного праздника "Нарождение луны"</t>
  </si>
  <si>
    <t>Итого по подпрограмме 1</t>
  </si>
  <si>
    <t>Подпрограмма 2 «Реализация творческого потенциала жителей Белоярского района»</t>
  </si>
  <si>
    <t xml:space="preserve">Развитие системы дополнительного образования в области культуры </t>
  </si>
  <si>
    <t>2.1.1.</t>
  </si>
  <si>
    <t>2.1.3.</t>
  </si>
  <si>
    <t>2.1.3.1.</t>
  </si>
  <si>
    <t>Проведение конкурса пианистов «Волшебные клавиши»</t>
  </si>
  <si>
    <t>2.1.3.2.</t>
  </si>
  <si>
    <t>2.1.3.3.</t>
  </si>
  <si>
    <t>Зональный фестиваль-конкурс «Юные дарования»</t>
  </si>
  <si>
    <t>Организация проведения мероприятий</t>
  </si>
  <si>
    <t xml:space="preserve">Развитие культурного разнообразия </t>
  </si>
  <si>
    <t>2.2.1.</t>
  </si>
  <si>
    <t>2.2.2.</t>
  </si>
  <si>
    <t>2.2.2.1.</t>
  </si>
  <si>
    <t>2.2.2.2.</t>
  </si>
  <si>
    <t>2.2.3.</t>
  </si>
  <si>
    <t>Итого по подпрограмме 2</t>
  </si>
  <si>
    <t xml:space="preserve">Поддержка средств массовой информации </t>
  </si>
  <si>
    <t>внебюджетные источники</t>
  </si>
  <si>
    <t>Итого по подпрограмме 3</t>
  </si>
  <si>
    <t>Подпрограмма 4 «Создание условий для реализации мероприятий муниципальной программы»</t>
  </si>
  <si>
    <t xml:space="preserve">Обеспечение исполнения мероприятий муниципальной программы </t>
  </si>
  <si>
    <t>4.1.1.</t>
  </si>
  <si>
    <t xml:space="preserve">Финансовое обеспечение полномочий  Комитета </t>
  </si>
  <si>
    <t>4.1.2.</t>
  </si>
  <si>
    <t>Итого по подпрограмме 4</t>
  </si>
  <si>
    <t>Подпрограмма 5 «Развитие отраслевой инфраструктуры»</t>
  </si>
  <si>
    <t xml:space="preserve">Укрепление материально-технической базы учреждений культуры </t>
  </si>
  <si>
    <t>Итого по подпрограмме 5</t>
  </si>
  <si>
    <t>Подпрограмма 6 «Формирование доступной среды жизнедеятельности для инвалидов и других маломобильных групп населения в учреждениях культуры»</t>
  </si>
  <si>
    <t>Создание благоприятных условий  для жизнедеятельности</t>
  </si>
  <si>
    <t>Итого по подпрограмме 6</t>
  </si>
  <si>
    <t>Итого по муниципальной программе</t>
  </si>
  <si>
    <t>Конкурс творчества юных живописцев «Мастерская солнца»</t>
  </si>
  <si>
    <t>Подпрограмма 3 «Создание условий для информационного обеспечения населения Белоярского района посредством печатных средств массовой информации, а также в теле- эфире»</t>
  </si>
  <si>
    <t>1.1.</t>
  </si>
  <si>
    <t>1.1.1.</t>
  </si>
  <si>
    <t>1.2.</t>
  </si>
  <si>
    <t>1.2.1.</t>
  </si>
  <si>
    <t>1.2.2.</t>
  </si>
  <si>
    <t>1.2.2.1.</t>
  </si>
  <si>
    <t>1.2.3.</t>
  </si>
  <si>
    <t>2.1.</t>
  </si>
  <si>
    <t>2.1.2.</t>
  </si>
  <si>
    <t>2.2.</t>
  </si>
  <si>
    <t>3.1.</t>
  </si>
  <si>
    <t>4.1.</t>
  </si>
  <si>
    <t>5.1.</t>
  </si>
  <si>
    <t>6.1.</t>
  </si>
  <si>
    <t>Развитие выставочного дела</t>
  </si>
  <si>
    <t>1.1.3.</t>
  </si>
  <si>
    <t>Обеспечение деятельности  учреждений (Муниципальное автономное учреждение культуры Белоярского района "Белоярская централизованная библиотечная система")</t>
  </si>
  <si>
    <t>Обеспечение деятельности  учреждений  (Муниципальное автономное учреждение дополнительного образования в области культуры Белоярского района "Детская школа искусств г. Белоярский")</t>
  </si>
  <si>
    <t xml:space="preserve">Организация и исполнение материально-технического обеспечения учреждений (Муниципальное казенное учреждение Белоярского района "Служба материально - технического обеспечения") </t>
  </si>
  <si>
    <t>Организация отдыха и оздоровления детей в каникулярное время на базе организаций культуры</t>
  </si>
  <si>
    <t>Организация питания детей в оздоровительных лагерях дневного пребывания</t>
  </si>
  <si>
    <t>Перечень основных мероприятий муниципальной программы, объемы и источники их финансирования</t>
  </si>
  <si>
    <t>Таблица 5</t>
  </si>
  <si>
    <t>1.1.2.</t>
  </si>
  <si>
    <t>1.1.2.1.</t>
  </si>
  <si>
    <t>2.1.2.1.</t>
  </si>
  <si>
    <t>2.1.2.2.</t>
  </si>
  <si>
    <t>2.1.2.3.</t>
  </si>
  <si>
    <t>КК</t>
  </si>
  <si>
    <t>Приобретение выставочного оборудования</t>
  </si>
  <si>
    <t>1.1.2.2.</t>
  </si>
  <si>
    <t>Издание литературного сборника "Край любимый Белоярский"</t>
  </si>
  <si>
    <t>федеральный бюджет</t>
  </si>
  <si>
    <t>2.2.2.3.</t>
  </si>
  <si>
    <t>2.2.2.4.</t>
  </si>
  <si>
    <t>2.2.2.5.</t>
  </si>
  <si>
    <t>2.2.2.6.</t>
  </si>
  <si>
    <t>055  130000 +250000</t>
  </si>
  <si>
    <t>2.2.2.7.</t>
  </si>
  <si>
    <t>1.1.4.</t>
  </si>
  <si>
    <t xml:space="preserve">Организация экскурсионной поездки ветеранов </t>
  </si>
  <si>
    <t>2.1.2.4.</t>
  </si>
  <si>
    <t>Содействие трудоустройству граждан с инвалидностью и их адаптация на рынке труда</t>
  </si>
  <si>
    <t>Стимулирование лучших руководителей, педагогов</t>
  </si>
  <si>
    <t>2.1.2.5.</t>
  </si>
  <si>
    <t>Приобретение тканей для пошива сценических костюмов</t>
  </si>
  <si>
    <t>АО</t>
  </si>
  <si>
    <t xml:space="preserve"> + лампы, убрали 0,1</t>
  </si>
  <si>
    <t>нужно убрать 0,1 убрала из 1.1.1.</t>
  </si>
  <si>
    <t>Обеспечение охраны здания и прилегающей территории муниципальных учреждений</t>
  </si>
  <si>
    <r>
      <t xml:space="preserve">Обеспечение деятельности учреждений (Муниципальное автономное учреждение культуры Белоярского района "Этнокультурный центр") </t>
    </r>
    <r>
      <rPr>
        <sz val="10.5"/>
        <color rgb="FFFF0000"/>
        <rFont val="Times New Roman"/>
        <family val="1"/>
        <charset val="204"/>
      </rPr>
      <t>*</t>
    </r>
  </si>
  <si>
    <r>
      <t xml:space="preserve">Проведение национального праздника «День рыбака» </t>
    </r>
    <r>
      <rPr>
        <sz val="10.5"/>
        <color rgb="FFFF0000"/>
        <rFont val="Times New Roman"/>
        <family val="1"/>
        <charset val="204"/>
      </rPr>
      <t>*</t>
    </r>
  </si>
  <si>
    <r>
      <t>Обеспечение деятельности  учреждений (Муниципальное автономное учреждение культуры Белоярского района "Центр культуры и досуга, концертный зал "Камертон")</t>
    </r>
    <r>
      <rPr>
        <sz val="10.5"/>
        <color rgb="FFFF0000"/>
        <rFont val="Times New Roman"/>
        <family val="1"/>
        <charset val="204"/>
      </rPr>
      <t xml:space="preserve">* </t>
    </r>
    <r>
      <rPr>
        <sz val="10.5"/>
        <color indexed="8"/>
        <rFont val="Times New Roman"/>
        <family val="1"/>
        <charset val="204"/>
      </rPr>
      <t xml:space="preserve">                                                 </t>
    </r>
  </si>
  <si>
    <r>
      <t xml:space="preserve">Организация и проведение районных и окружных выставок и мастер-классов, творческих мастерских в сфере художественных промыслов </t>
    </r>
    <r>
      <rPr>
        <sz val="10.5"/>
        <color rgb="FFFF0000"/>
        <rFont val="Times New Roman"/>
        <family val="1"/>
        <charset val="204"/>
      </rPr>
      <t>*</t>
    </r>
  </si>
  <si>
    <r>
      <t xml:space="preserve">Участие творческих коллективов в районных,  окружных, всероссийских, международных конкурсах и фестивалях </t>
    </r>
    <r>
      <rPr>
        <sz val="10.5"/>
        <color rgb="FFFF0000"/>
        <rFont val="Times New Roman"/>
        <family val="1"/>
        <charset val="204"/>
      </rPr>
      <t>*</t>
    </r>
  </si>
  <si>
    <r>
      <t xml:space="preserve">Проведение отчетных концертов лучших коллективов района </t>
    </r>
    <r>
      <rPr>
        <sz val="10.5"/>
        <color rgb="FFFF0000"/>
        <rFont val="Times New Roman"/>
        <family val="1"/>
        <charset val="204"/>
      </rPr>
      <t>*</t>
    </r>
  </si>
  <si>
    <r>
      <t xml:space="preserve">Организация районного семинара для работников учреждений культурно-досугового типа </t>
    </r>
    <r>
      <rPr>
        <sz val="10.5"/>
        <color rgb="FFFF0000"/>
        <rFont val="Times New Roman"/>
        <family val="1"/>
        <charset val="204"/>
      </rPr>
      <t>*</t>
    </r>
  </si>
  <si>
    <r>
      <t>Организация и проведение Международного фестиваля-конкурса коренных народов мира «Сияние Севера»</t>
    </r>
    <r>
      <rPr>
        <sz val="10.5"/>
        <color rgb="FFFF0000"/>
        <rFont val="Times New Roman"/>
        <family val="1"/>
        <charset val="204"/>
      </rPr>
      <t xml:space="preserve"> *</t>
    </r>
  </si>
  <si>
    <r>
      <t xml:space="preserve">Организация и проведение мероприятий приуроченных к  Году театра и  Году семьи </t>
    </r>
    <r>
      <rPr>
        <sz val="10.5"/>
        <color rgb="FFFF0000"/>
        <rFont val="Times New Roman"/>
        <family val="1"/>
        <charset val="204"/>
      </rPr>
      <t>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</si>
</sst>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_-* #,##0.0_р_._-;\-* #,##0.0_р_._-;_-* &quot;-&quot;?_р_._-;_-@_-"/>
    <numFmt numFmtId="166" formatCode="#,##0.0_ ;\-#,##0.0\ "/>
  </numFmts>
  <fonts count="10" x14ac:knownFonts="1">
    <font>
      <sz val="11"/>
      <color theme="1"/>
      <name val="Calibri"/>
      <family val="2"/>
      <charset val="204"/>
      <scheme val="minor"/>
    </font>
    <font>
      <sz val="10.5"/>
      <color indexed="8"/>
      <name val="Times New Roman"/>
      <family val="1"/>
      <charset val="204"/>
    </font>
    <font>
      <b/>
      <sz val="10.5"/>
      <color indexed="8"/>
      <name val="Times New Roman"/>
      <family val="1"/>
      <charset val="204"/>
    </font>
    <font>
      <sz val="10.5"/>
      <color indexed="8"/>
      <name val="Calibri"/>
      <family val="2"/>
      <charset val="204"/>
    </font>
    <font>
      <b/>
      <sz val="10.5"/>
      <color indexed="8"/>
      <name val="Calibri"/>
      <family val="2"/>
      <charset val="204"/>
    </font>
    <font>
      <sz val="8"/>
      <name val="Calibri"/>
      <family val="2"/>
      <charset val="204"/>
    </font>
    <font>
      <b/>
      <sz val="14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.5"/>
      <color rgb="FFFF0000"/>
      <name val="Times New Roman"/>
      <family val="1"/>
      <charset val="204"/>
    </font>
    <font>
      <sz val="10.5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2" fillId="0" borderId="0" xfId="0" applyFont="1" applyBorder="1" applyAlignment="1">
      <alignment vertical="center" wrapText="1"/>
    </xf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2" fillId="0" borderId="0" xfId="0" applyFont="1" applyBorder="1" applyAlignment="1">
      <alignment horizontal="left" vertical="center" wrapText="1"/>
    </xf>
    <xf numFmtId="0" fontId="3" fillId="0" borderId="0" xfId="0" applyFont="1" applyBorder="1"/>
    <xf numFmtId="0" fontId="3" fillId="0" borderId="0" xfId="0" applyFont="1" applyAlignment="1">
      <alignment horizontal="left"/>
    </xf>
    <xf numFmtId="0" fontId="3" fillId="0" borderId="0" xfId="0" applyFont="1" applyAlignment="1"/>
    <xf numFmtId="0" fontId="7" fillId="0" borderId="0" xfId="0" applyFont="1"/>
    <xf numFmtId="0" fontId="3" fillId="2" borderId="0" xfId="0" applyFont="1" applyFill="1"/>
    <xf numFmtId="0" fontId="3" fillId="0" borderId="0" xfId="0" applyFont="1" applyFill="1"/>
    <xf numFmtId="4" fontId="3" fillId="2" borderId="0" xfId="0" applyNumberFormat="1" applyFont="1" applyFill="1"/>
    <xf numFmtId="0" fontId="4" fillId="0" borderId="0" xfId="0" applyFont="1" applyFill="1"/>
    <xf numFmtId="0" fontId="2" fillId="0" borderId="0" xfId="0" applyFont="1" applyFill="1" applyBorder="1" applyAlignment="1">
      <alignment vertical="center" wrapText="1"/>
    </xf>
    <xf numFmtId="165" fontId="1" fillId="0" borderId="1" xfId="0" applyNumberFormat="1" applyFont="1" applyFill="1" applyBorder="1" applyAlignment="1">
      <alignment horizontal="left" vertical="center" wrapText="1"/>
    </xf>
    <xf numFmtId="165" fontId="2" fillId="0" borderId="1" xfId="0" applyNumberFormat="1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vertical="center"/>
    </xf>
    <xf numFmtId="165" fontId="1" fillId="0" borderId="1" xfId="0" applyNumberFormat="1" applyFont="1" applyFill="1" applyBorder="1" applyAlignment="1">
      <alignment horizontal="right" vertical="center"/>
    </xf>
    <xf numFmtId="165" fontId="2" fillId="0" borderId="1" xfId="0" applyNumberFormat="1" applyFont="1" applyFill="1" applyBorder="1" applyAlignment="1">
      <alignment horizontal="right" vertical="center"/>
    </xf>
    <xf numFmtId="164" fontId="1" fillId="0" borderId="1" xfId="0" applyNumberFormat="1" applyFont="1" applyFill="1" applyBorder="1" applyAlignment="1">
      <alignment horizontal="right" vertical="center"/>
    </xf>
    <xf numFmtId="164" fontId="2" fillId="0" borderId="1" xfId="0" applyNumberFormat="1" applyFont="1" applyFill="1" applyBorder="1" applyAlignment="1">
      <alignment horizontal="right" vertical="center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left" vertical="center" wrapText="1"/>
    </xf>
    <xf numFmtId="4" fontId="3" fillId="0" borderId="0" xfId="0" applyNumberFormat="1" applyFont="1" applyFill="1"/>
    <xf numFmtId="0" fontId="1" fillId="0" borderId="2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vertical="center" wrapText="1"/>
    </xf>
    <xf numFmtId="0" fontId="1" fillId="0" borderId="4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16" fontId="1" fillId="0" borderId="2" xfId="0" applyNumberFormat="1" applyFont="1" applyFill="1" applyBorder="1" applyAlignment="1">
      <alignment vertical="center" wrapText="1"/>
    </xf>
    <xf numFmtId="16" fontId="1" fillId="0" borderId="3" xfId="0" applyNumberFormat="1" applyFont="1" applyFill="1" applyBorder="1" applyAlignment="1">
      <alignment vertical="center" wrapText="1"/>
    </xf>
    <xf numFmtId="16" fontId="1" fillId="0" borderId="4" xfId="0" applyNumberFormat="1" applyFont="1" applyFill="1" applyBorder="1" applyAlignment="1">
      <alignment vertical="center" wrapText="1"/>
    </xf>
    <xf numFmtId="0" fontId="6" fillId="0" borderId="0" xfId="0" applyFont="1" applyAlignment="1">
      <alignment horizontal="center"/>
    </xf>
    <xf numFmtId="0" fontId="2" fillId="0" borderId="2" xfId="0" applyFont="1" applyFill="1" applyBorder="1" applyAlignment="1">
      <alignment vertical="center" wrapText="1"/>
    </xf>
    <xf numFmtId="0" fontId="2" fillId="0" borderId="3" xfId="0" applyFont="1" applyFill="1" applyBorder="1" applyAlignment="1">
      <alignment vertical="center" wrapText="1"/>
    </xf>
    <xf numFmtId="0" fontId="2" fillId="0" borderId="4" xfId="0" applyFont="1" applyFill="1" applyBorder="1" applyAlignment="1">
      <alignment vertical="center" wrapText="1"/>
    </xf>
    <xf numFmtId="166" fontId="1" fillId="0" borderId="1" xfId="0" applyNumberFormat="1" applyFont="1" applyFill="1" applyBorder="1" applyAlignment="1">
      <alignment vertical="center"/>
    </xf>
    <xf numFmtId="166" fontId="8" fillId="0" borderId="1" xfId="0" applyNumberFormat="1" applyFont="1" applyFill="1" applyBorder="1" applyAlignment="1">
      <alignment vertical="center"/>
    </xf>
    <xf numFmtId="166" fontId="1" fillId="0" borderId="2" xfId="0" applyNumberFormat="1" applyFont="1" applyFill="1" applyBorder="1" applyAlignment="1">
      <alignment vertical="center"/>
    </xf>
    <xf numFmtId="166" fontId="1" fillId="0" borderId="1" xfId="0" applyNumberFormat="1" applyFont="1" applyFill="1" applyBorder="1" applyAlignment="1">
      <alignment horizontal="center" vertical="center"/>
    </xf>
    <xf numFmtId="166" fontId="2" fillId="0" borderId="1" xfId="0" applyNumberFormat="1" applyFont="1" applyFill="1" applyBorder="1" applyAlignment="1">
      <alignment vertical="center"/>
    </xf>
    <xf numFmtId="165" fontId="8" fillId="0" borderId="1" xfId="0" applyNumberFormat="1" applyFont="1" applyFill="1" applyBorder="1" applyAlignment="1">
      <alignment horizontal="right" vertical="center"/>
    </xf>
    <xf numFmtId="16" fontId="1" fillId="0" borderId="2" xfId="0" applyNumberFormat="1" applyFont="1" applyFill="1" applyBorder="1" applyAlignment="1">
      <alignment horizontal="center" vertical="center" wrapText="1"/>
    </xf>
    <xf numFmtId="16" fontId="1" fillId="0" borderId="3" xfId="0" applyNumberFormat="1" applyFont="1" applyFill="1" applyBorder="1" applyAlignment="1">
      <alignment horizontal="center" vertical="center" wrapText="1"/>
    </xf>
    <xf numFmtId="16" fontId="1" fillId="0" borderId="4" xfId="0" applyNumberFormat="1" applyFont="1" applyFill="1" applyBorder="1" applyAlignment="1">
      <alignment horizontal="center" vertical="center" wrapText="1"/>
    </xf>
    <xf numFmtId="16" fontId="1" fillId="0" borderId="1" xfId="0" applyNumberFormat="1" applyFont="1" applyFill="1" applyBorder="1" applyAlignment="1">
      <alignment horizontal="center" vertical="center" wrapText="1"/>
    </xf>
    <xf numFmtId="14" fontId="1" fillId="0" borderId="2" xfId="0" applyNumberFormat="1" applyFont="1" applyFill="1" applyBorder="1" applyAlignment="1">
      <alignment horizontal="center" vertical="center" wrapText="1"/>
    </xf>
    <xf numFmtId="14" fontId="1" fillId="0" borderId="2" xfId="0" applyNumberFormat="1" applyFont="1" applyFill="1" applyBorder="1" applyAlignment="1">
      <alignment horizontal="center" vertical="center" wrapText="1"/>
    </xf>
    <xf numFmtId="14" fontId="1" fillId="0" borderId="3" xfId="0" applyNumberFormat="1" applyFont="1" applyFill="1" applyBorder="1" applyAlignment="1">
      <alignment horizontal="center" vertical="center" wrapText="1"/>
    </xf>
    <xf numFmtId="14" fontId="1" fillId="0" borderId="4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16" fontId="1" fillId="0" borderId="1" xfId="0" applyNumberFormat="1" applyFont="1" applyFill="1" applyBorder="1" applyAlignment="1">
      <alignment horizontal="center" vertical="center" wrapText="1"/>
    </xf>
    <xf numFmtId="165" fontId="9" fillId="0" borderId="1" xfId="0" applyNumberFormat="1" applyFont="1" applyFill="1" applyBorder="1" applyAlignment="1">
      <alignment horizontal="right" vertical="center"/>
    </xf>
    <xf numFmtId="166" fontId="9" fillId="0" borderId="1" xfId="0" applyNumberFormat="1" applyFont="1" applyFill="1" applyBorder="1" applyAlignment="1">
      <alignment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9" fillId="0" borderId="4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24"/>
  <sheetViews>
    <sheetView tabSelected="1" view="pageBreakPreview" zoomScale="85" zoomScaleSheetLayoutView="85" workbookViewId="0">
      <selection activeCell="E115" sqref="E115"/>
    </sheetView>
  </sheetViews>
  <sheetFormatPr defaultRowHeight="14.25" outlineLevelRow="1" x14ac:dyDescent="0.25"/>
  <cols>
    <col min="1" max="1" width="12" style="3" customWidth="1"/>
    <col min="2" max="2" width="41.7109375" style="8" customWidth="1"/>
    <col min="3" max="3" width="26.28515625" style="3" customWidth="1"/>
    <col min="4" max="4" width="20.5703125" style="7" customWidth="1"/>
    <col min="5" max="5" width="14.140625" style="2" bestFit="1" customWidth="1"/>
    <col min="6" max="6" width="16" style="11" customWidth="1"/>
    <col min="7" max="7" width="13.42578125" style="10" customWidth="1"/>
    <col min="8" max="8" width="13.28515625" style="10" customWidth="1"/>
    <col min="9" max="11" width="12.5703125" style="2" bestFit="1" customWidth="1"/>
    <col min="12" max="12" width="18.28515625" style="2" customWidth="1"/>
    <col min="13" max="16384" width="9.140625" style="2"/>
  </cols>
  <sheetData>
    <row r="1" spans="1:13" x14ac:dyDescent="0.25">
      <c r="G1" s="11"/>
      <c r="H1" s="11"/>
    </row>
    <row r="2" spans="1:13" ht="15.75" x14ac:dyDescent="0.25">
      <c r="G2" s="11"/>
      <c r="H2" s="11"/>
      <c r="J2" s="9" t="s">
        <v>87</v>
      </c>
    </row>
    <row r="3" spans="1:13" x14ac:dyDescent="0.25">
      <c r="B3" s="69" t="s">
        <v>86</v>
      </c>
      <c r="C3" s="69"/>
      <c r="D3" s="69"/>
      <c r="E3" s="69"/>
      <c r="F3" s="69"/>
      <c r="G3" s="69"/>
      <c r="H3" s="69"/>
      <c r="I3" s="69"/>
      <c r="J3" s="69"/>
    </row>
    <row r="4" spans="1:13" x14ac:dyDescent="0.25">
      <c r="B4" s="69"/>
      <c r="C4" s="69"/>
      <c r="D4" s="69"/>
      <c r="E4" s="69"/>
      <c r="F4" s="69"/>
      <c r="G4" s="69"/>
      <c r="H4" s="69"/>
      <c r="I4" s="69"/>
      <c r="J4" s="69"/>
    </row>
    <row r="5" spans="1:13" x14ac:dyDescent="0.25">
      <c r="G5" s="11"/>
      <c r="H5" s="11"/>
    </row>
    <row r="6" spans="1:13" ht="29.25" customHeight="1" x14ac:dyDescent="0.25">
      <c r="A6" s="47" t="s">
        <v>0</v>
      </c>
      <c r="B6" s="47" t="s">
        <v>1</v>
      </c>
      <c r="C6" s="51" t="s">
        <v>2</v>
      </c>
      <c r="D6" s="47" t="s">
        <v>3</v>
      </c>
      <c r="E6" s="51" t="s">
        <v>4</v>
      </c>
      <c r="F6" s="51"/>
      <c r="G6" s="51"/>
      <c r="H6" s="51"/>
      <c r="I6" s="51"/>
      <c r="J6" s="51"/>
      <c r="K6" s="51"/>
      <c r="L6" s="11"/>
      <c r="M6" s="11"/>
    </row>
    <row r="7" spans="1:13" ht="29.25" customHeight="1" x14ac:dyDescent="0.25">
      <c r="A7" s="48"/>
      <c r="B7" s="48"/>
      <c r="C7" s="51"/>
      <c r="D7" s="48"/>
      <c r="E7" s="51" t="s">
        <v>5</v>
      </c>
      <c r="F7" s="51" t="s">
        <v>6</v>
      </c>
      <c r="G7" s="51"/>
      <c r="H7" s="51"/>
      <c r="I7" s="51"/>
      <c r="J7" s="51"/>
      <c r="K7" s="51"/>
      <c r="L7" s="11"/>
      <c r="M7" s="11"/>
    </row>
    <row r="8" spans="1:13" ht="29.25" customHeight="1" x14ac:dyDescent="0.25">
      <c r="A8" s="49"/>
      <c r="B8" s="49"/>
      <c r="C8" s="51"/>
      <c r="D8" s="49"/>
      <c r="E8" s="51"/>
      <c r="F8" s="32" t="s">
        <v>7</v>
      </c>
      <c r="G8" s="19" t="s">
        <v>8</v>
      </c>
      <c r="H8" s="19" t="s">
        <v>9</v>
      </c>
      <c r="I8" s="19" t="s">
        <v>10</v>
      </c>
      <c r="J8" s="19" t="s">
        <v>11</v>
      </c>
      <c r="K8" s="19" t="s">
        <v>12</v>
      </c>
      <c r="L8" s="11"/>
      <c r="M8" s="11"/>
    </row>
    <row r="9" spans="1:13" x14ac:dyDescent="0.25">
      <c r="A9" s="36">
        <v>1</v>
      </c>
      <c r="B9" s="18">
        <v>2</v>
      </c>
      <c r="C9" s="19">
        <v>3</v>
      </c>
      <c r="D9" s="18">
        <v>4</v>
      </c>
      <c r="E9" s="19">
        <v>5</v>
      </c>
      <c r="F9" s="32">
        <v>6</v>
      </c>
      <c r="G9" s="19">
        <v>7</v>
      </c>
      <c r="H9" s="19">
        <v>8</v>
      </c>
      <c r="I9" s="19">
        <v>9</v>
      </c>
      <c r="J9" s="19">
        <v>10</v>
      </c>
      <c r="K9" s="19">
        <v>11</v>
      </c>
      <c r="L9" s="11"/>
      <c r="M9" s="11"/>
    </row>
    <row r="10" spans="1:13" x14ac:dyDescent="0.25">
      <c r="A10" s="55" t="s">
        <v>13</v>
      </c>
      <c r="B10" s="55"/>
      <c r="C10" s="55"/>
      <c r="D10" s="55"/>
      <c r="E10" s="55"/>
      <c r="F10" s="55"/>
      <c r="G10" s="55"/>
      <c r="H10" s="55"/>
      <c r="I10" s="55"/>
      <c r="J10" s="55"/>
      <c r="K10" s="55"/>
      <c r="L10" s="11"/>
      <c r="M10" s="11"/>
    </row>
    <row r="11" spans="1:13" x14ac:dyDescent="0.25">
      <c r="A11" s="82" t="s">
        <v>65</v>
      </c>
      <c r="B11" s="50" t="s">
        <v>14</v>
      </c>
      <c r="C11" s="51" t="s">
        <v>93</v>
      </c>
      <c r="D11" s="25" t="s">
        <v>15</v>
      </c>
      <c r="E11" s="73">
        <f>SUM(F11:K11)</f>
        <v>216046.00000000006</v>
      </c>
      <c r="F11" s="73">
        <f>F12+F13+F14</f>
        <v>37168.5</v>
      </c>
      <c r="G11" s="73">
        <f t="shared" ref="G11:K11" si="0">G12+G13+G14</f>
        <v>33540.700000000004</v>
      </c>
      <c r="H11" s="73">
        <f t="shared" si="0"/>
        <v>34279.200000000004</v>
      </c>
      <c r="I11" s="73">
        <f t="shared" si="0"/>
        <v>37019.199999999997</v>
      </c>
      <c r="J11" s="73">
        <f t="shared" si="0"/>
        <v>37019.199999999997</v>
      </c>
      <c r="K11" s="73">
        <f t="shared" si="0"/>
        <v>37019.199999999997</v>
      </c>
      <c r="L11" s="11"/>
      <c r="M11" s="11"/>
    </row>
    <row r="12" spans="1:13" x14ac:dyDescent="0.25">
      <c r="A12" s="82"/>
      <c r="B12" s="50"/>
      <c r="C12" s="51"/>
      <c r="D12" s="25" t="s">
        <v>97</v>
      </c>
      <c r="E12" s="73">
        <f>SUM(F12:K12)</f>
        <v>44.099999999999994</v>
      </c>
      <c r="F12" s="73">
        <f>F23</f>
        <v>14.7</v>
      </c>
      <c r="G12" s="73">
        <f t="shared" ref="G12:K12" si="1">G23</f>
        <v>14.7</v>
      </c>
      <c r="H12" s="73">
        <f t="shared" si="1"/>
        <v>14.7</v>
      </c>
      <c r="I12" s="73">
        <f t="shared" si="1"/>
        <v>0</v>
      </c>
      <c r="J12" s="73">
        <f t="shared" si="1"/>
        <v>0</v>
      </c>
      <c r="K12" s="73">
        <f t="shared" si="1"/>
        <v>0</v>
      </c>
      <c r="L12" s="11"/>
      <c r="M12" s="11"/>
    </row>
    <row r="13" spans="1:13" ht="27" x14ac:dyDescent="0.25">
      <c r="A13" s="82"/>
      <c r="B13" s="50"/>
      <c r="C13" s="51"/>
      <c r="D13" s="25" t="s">
        <v>17</v>
      </c>
      <c r="E13" s="73">
        <f>SUM(F13:K13)</f>
        <v>2259.5</v>
      </c>
      <c r="F13" s="73">
        <f>F17+F24</f>
        <v>649.79999999999995</v>
      </c>
      <c r="G13" s="73">
        <f t="shared" ref="G13:K13" si="2">G17+G24</f>
        <v>534.30000000000007</v>
      </c>
      <c r="H13" s="73">
        <f t="shared" si="2"/>
        <v>1075.4000000000001</v>
      </c>
      <c r="I13" s="73">
        <f t="shared" si="2"/>
        <v>0</v>
      </c>
      <c r="J13" s="73">
        <f t="shared" si="2"/>
        <v>0</v>
      </c>
      <c r="K13" s="73">
        <f t="shared" si="2"/>
        <v>0</v>
      </c>
      <c r="L13" s="11"/>
      <c r="M13" s="11"/>
    </row>
    <row r="14" spans="1:13" ht="27" x14ac:dyDescent="0.25">
      <c r="A14" s="82"/>
      <c r="B14" s="50"/>
      <c r="C14" s="51"/>
      <c r="D14" s="25" t="s">
        <v>16</v>
      </c>
      <c r="E14" s="73">
        <f>SUM(F14:K14)</f>
        <v>213742.40000000002</v>
      </c>
      <c r="F14" s="73">
        <f>F15+F18+F21+F25</f>
        <v>36504</v>
      </c>
      <c r="G14" s="73">
        <f>G15+G18+G21+G25</f>
        <v>32991.700000000004</v>
      </c>
      <c r="H14" s="73">
        <f>H15+H18+H21+H25</f>
        <v>33189.100000000006</v>
      </c>
      <c r="I14" s="73">
        <f>I15+I18+I21+I25</f>
        <v>37019.199999999997</v>
      </c>
      <c r="J14" s="73">
        <f>J15+J18+J21+J25</f>
        <v>37019.199999999997</v>
      </c>
      <c r="K14" s="73">
        <f>K15+K18+K21+K25</f>
        <v>37019.199999999997</v>
      </c>
      <c r="L14" s="11"/>
      <c r="M14" s="11"/>
    </row>
    <row r="15" spans="1:13" ht="67.5" customHeight="1" outlineLevel="1" x14ac:dyDescent="0.25">
      <c r="A15" s="83" t="s">
        <v>66</v>
      </c>
      <c r="B15" s="40" t="s">
        <v>81</v>
      </c>
      <c r="C15" s="35" t="s">
        <v>93</v>
      </c>
      <c r="D15" s="25" t="s">
        <v>16</v>
      </c>
      <c r="E15" s="73">
        <f>SUM(F15:K15)</f>
        <v>212848.7</v>
      </c>
      <c r="F15" s="90">
        <f>33933.4+1027.6-18.9+92+1275.6-0.1</f>
        <v>36309.599999999999</v>
      </c>
      <c r="G15" s="73">
        <f>32815.4-2.6</f>
        <v>32812.800000000003</v>
      </c>
      <c r="H15" s="73">
        <f>32917.3-2.6</f>
        <v>32914.700000000004</v>
      </c>
      <c r="I15" s="73">
        <v>36937.199999999997</v>
      </c>
      <c r="J15" s="73">
        <v>36937.199999999997</v>
      </c>
      <c r="K15" s="73">
        <v>36937.199999999997</v>
      </c>
      <c r="L15" s="11" t="s">
        <v>112</v>
      </c>
      <c r="M15" s="11"/>
    </row>
    <row r="16" spans="1:13" ht="15" customHeight="1" outlineLevel="1" x14ac:dyDescent="0.25">
      <c r="A16" s="84" t="s">
        <v>88</v>
      </c>
      <c r="B16" s="52" t="s">
        <v>19</v>
      </c>
      <c r="C16" s="47" t="s">
        <v>93</v>
      </c>
      <c r="D16" s="25" t="s">
        <v>15</v>
      </c>
      <c r="E16" s="73">
        <f>SUM(F16:K16)</f>
        <v>275.39999999999998</v>
      </c>
      <c r="F16" s="73">
        <f>F19+F20</f>
        <v>115.4</v>
      </c>
      <c r="G16" s="73">
        <f t="shared" ref="G16:K16" si="3">G19+G20</f>
        <v>32</v>
      </c>
      <c r="H16" s="73">
        <f t="shared" si="3"/>
        <v>32</v>
      </c>
      <c r="I16" s="73">
        <f t="shared" si="3"/>
        <v>32</v>
      </c>
      <c r="J16" s="73">
        <f t="shared" si="3"/>
        <v>32</v>
      </c>
      <c r="K16" s="73">
        <f t="shared" si="3"/>
        <v>32</v>
      </c>
      <c r="L16" s="11"/>
      <c r="M16" s="11"/>
    </row>
    <row r="17" spans="1:13" ht="27" outlineLevel="1" x14ac:dyDescent="0.25">
      <c r="A17" s="85"/>
      <c r="B17" s="53"/>
      <c r="C17" s="48"/>
      <c r="D17" s="25" t="s">
        <v>17</v>
      </c>
      <c r="E17" s="73">
        <f>SUM(F17:K17)</f>
        <v>75</v>
      </c>
      <c r="F17" s="73">
        <f>F20</f>
        <v>75</v>
      </c>
      <c r="G17" s="73">
        <f t="shared" ref="G17:K17" si="4">G20</f>
        <v>0</v>
      </c>
      <c r="H17" s="73">
        <f t="shared" si="4"/>
        <v>0</v>
      </c>
      <c r="I17" s="73">
        <f t="shared" si="4"/>
        <v>0</v>
      </c>
      <c r="J17" s="73">
        <f t="shared" si="4"/>
        <v>0</v>
      </c>
      <c r="K17" s="73">
        <f t="shared" si="4"/>
        <v>0</v>
      </c>
      <c r="L17" s="11"/>
      <c r="M17" s="11"/>
    </row>
    <row r="18" spans="1:13" ht="27" outlineLevel="1" x14ac:dyDescent="0.25">
      <c r="A18" s="86"/>
      <c r="B18" s="54"/>
      <c r="C18" s="49"/>
      <c r="D18" s="25" t="s">
        <v>16</v>
      </c>
      <c r="E18" s="73">
        <f>SUM(F18:K18)</f>
        <v>200.4</v>
      </c>
      <c r="F18" s="73">
        <f t="shared" ref="F18:K18" si="5">F19</f>
        <v>40.4</v>
      </c>
      <c r="G18" s="73">
        <f t="shared" si="5"/>
        <v>32</v>
      </c>
      <c r="H18" s="73">
        <f t="shared" si="5"/>
        <v>32</v>
      </c>
      <c r="I18" s="73">
        <f t="shared" si="5"/>
        <v>32</v>
      </c>
      <c r="J18" s="73">
        <f t="shared" si="5"/>
        <v>32</v>
      </c>
      <c r="K18" s="73">
        <f t="shared" si="5"/>
        <v>32</v>
      </c>
      <c r="L18" s="11"/>
      <c r="M18" s="11"/>
    </row>
    <row r="19" spans="1:13" ht="27" outlineLevel="1" x14ac:dyDescent="0.25">
      <c r="A19" s="38" t="s">
        <v>89</v>
      </c>
      <c r="B19" s="22" t="s">
        <v>20</v>
      </c>
      <c r="C19" s="19" t="s">
        <v>93</v>
      </c>
      <c r="D19" s="25" t="s">
        <v>16</v>
      </c>
      <c r="E19" s="73">
        <f>SUM(F19:K19)</f>
        <v>200.4</v>
      </c>
      <c r="F19" s="73">
        <v>40.4</v>
      </c>
      <c r="G19" s="73">
        <f>40.4-8.4</f>
        <v>32</v>
      </c>
      <c r="H19" s="73">
        <f t="shared" ref="H19:K19" si="6">40.4-8.4</f>
        <v>32</v>
      </c>
      <c r="I19" s="73">
        <f t="shared" si="6"/>
        <v>32</v>
      </c>
      <c r="J19" s="73">
        <f t="shared" si="6"/>
        <v>32</v>
      </c>
      <c r="K19" s="73">
        <f t="shared" si="6"/>
        <v>32</v>
      </c>
      <c r="L19" s="11"/>
      <c r="M19" s="11"/>
    </row>
    <row r="20" spans="1:13" ht="27" outlineLevel="1" x14ac:dyDescent="0.25">
      <c r="A20" s="38" t="s">
        <v>95</v>
      </c>
      <c r="B20" s="22" t="s">
        <v>96</v>
      </c>
      <c r="C20" s="19" t="s">
        <v>93</v>
      </c>
      <c r="D20" s="25" t="s">
        <v>17</v>
      </c>
      <c r="E20" s="73">
        <f t="shared" ref="E20:E62" si="7">SUM(F20:K20)</f>
        <v>75</v>
      </c>
      <c r="F20" s="73">
        <v>75</v>
      </c>
      <c r="G20" s="73">
        <v>0</v>
      </c>
      <c r="H20" s="73">
        <v>0</v>
      </c>
      <c r="I20" s="73">
        <v>0</v>
      </c>
      <c r="J20" s="73">
        <v>0</v>
      </c>
      <c r="K20" s="73">
        <v>0</v>
      </c>
      <c r="L20" s="11"/>
      <c r="M20" s="11"/>
    </row>
    <row r="21" spans="1:13" ht="27" outlineLevel="1" x14ac:dyDescent="0.25">
      <c r="A21" s="87" t="s">
        <v>80</v>
      </c>
      <c r="B21" s="22" t="s">
        <v>21</v>
      </c>
      <c r="C21" s="19" t="s">
        <v>93</v>
      </c>
      <c r="D21" s="25" t="s">
        <v>16</v>
      </c>
      <c r="E21" s="73">
        <f>SUM(F21:K21)</f>
        <v>300</v>
      </c>
      <c r="F21" s="73">
        <v>50</v>
      </c>
      <c r="G21" s="73">
        <v>50</v>
      </c>
      <c r="H21" s="73">
        <v>50</v>
      </c>
      <c r="I21" s="73">
        <v>50</v>
      </c>
      <c r="J21" s="73">
        <v>50</v>
      </c>
      <c r="K21" s="73">
        <v>50</v>
      </c>
      <c r="L21" s="11"/>
      <c r="M21" s="11"/>
    </row>
    <row r="22" spans="1:13" outlineLevel="1" x14ac:dyDescent="0.25">
      <c r="A22" s="84" t="s">
        <v>104</v>
      </c>
      <c r="B22" s="52" t="s">
        <v>18</v>
      </c>
      <c r="C22" s="47" t="s">
        <v>93</v>
      </c>
      <c r="D22" s="25" t="s">
        <v>15</v>
      </c>
      <c r="E22" s="73">
        <f t="shared" si="7"/>
        <v>2621.9000000000005</v>
      </c>
      <c r="F22" s="73">
        <f>F23+F24+F25</f>
        <v>693.5</v>
      </c>
      <c r="G22" s="73">
        <f>G23+G24+G25</f>
        <v>645.90000000000009</v>
      </c>
      <c r="H22" s="73">
        <f t="shared" ref="H22:K22" si="8">H23+H24+H25</f>
        <v>1282.5000000000002</v>
      </c>
      <c r="I22" s="73">
        <f t="shared" si="8"/>
        <v>0</v>
      </c>
      <c r="J22" s="73">
        <f t="shared" si="8"/>
        <v>0</v>
      </c>
      <c r="K22" s="73">
        <f t="shared" si="8"/>
        <v>0</v>
      </c>
      <c r="L22" s="11"/>
      <c r="M22" s="11"/>
    </row>
    <row r="23" spans="1:13" outlineLevel="1" x14ac:dyDescent="0.25">
      <c r="A23" s="85"/>
      <c r="B23" s="53"/>
      <c r="C23" s="48"/>
      <c r="D23" s="25" t="s">
        <v>97</v>
      </c>
      <c r="E23" s="73">
        <f t="shared" si="7"/>
        <v>44.099999999999994</v>
      </c>
      <c r="F23" s="73">
        <v>14.7</v>
      </c>
      <c r="G23" s="73">
        <f>14.7</f>
        <v>14.7</v>
      </c>
      <c r="H23" s="73">
        <f>14.7</f>
        <v>14.7</v>
      </c>
      <c r="I23" s="73">
        <v>0</v>
      </c>
      <c r="J23" s="73">
        <v>0</v>
      </c>
      <c r="K23" s="73">
        <v>0</v>
      </c>
      <c r="L23" s="11"/>
      <c r="M23" s="11"/>
    </row>
    <row r="24" spans="1:13" ht="27" outlineLevel="1" x14ac:dyDescent="0.25">
      <c r="A24" s="85"/>
      <c r="B24" s="53"/>
      <c r="C24" s="48"/>
      <c r="D24" s="25" t="s">
        <v>17</v>
      </c>
      <c r="E24" s="73">
        <f t="shared" si="7"/>
        <v>2184.5</v>
      </c>
      <c r="F24" s="73">
        <v>574.79999999999995</v>
      </c>
      <c r="G24" s="73">
        <f>486.6+47.7</f>
        <v>534.30000000000007</v>
      </c>
      <c r="H24" s="73">
        <f>1027.7+47.7</f>
        <v>1075.4000000000001</v>
      </c>
      <c r="I24" s="73">
        <v>0</v>
      </c>
      <c r="J24" s="73">
        <v>0</v>
      </c>
      <c r="K24" s="73">
        <v>0</v>
      </c>
      <c r="L24" s="11"/>
      <c r="M24" s="11"/>
    </row>
    <row r="25" spans="1:13" ht="27" outlineLevel="1" x14ac:dyDescent="0.25">
      <c r="A25" s="86"/>
      <c r="B25" s="54"/>
      <c r="C25" s="49"/>
      <c r="D25" s="25" t="s">
        <v>16</v>
      </c>
      <c r="E25" s="73">
        <f t="shared" si="7"/>
        <v>393.3</v>
      </c>
      <c r="F25" s="73">
        <v>104</v>
      </c>
      <c r="G25" s="73">
        <f>85.9+8.4+2.6</f>
        <v>96.9</v>
      </c>
      <c r="H25" s="73">
        <f>181.4+8.4+2.6</f>
        <v>192.4</v>
      </c>
      <c r="I25" s="73">
        <v>0</v>
      </c>
      <c r="J25" s="73">
        <v>0</v>
      </c>
      <c r="K25" s="73">
        <v>0</v>
      </c>
      <c r="L25" s="11"/>
      <c r="M25" s="11"/>
    </row>
    <row r="26" spans="1:13" ht="15" customHeight="1" x14ac:dyDescent="0.25">
      <c r="A26" s="79" t="s">
        <v>67</v>
      </c>
      <c r="B26" s="66" t="s">
        <v>79</v>
      </c>
      <c r="C26" s="47" t="s">
        <v>93</v>
      </c>
      <c r="D26" s="25" t="s">
        <v>15</v>
      </c>
      <c r="E26" s="73">
        <f>SUM(F26:K26)</f>
        <v>68871</v>
      </c>
      <c r="F26" s="73">
        <f>F27+F28</f>
        <v>14037.500000000002</v>
      </c>
      <c r="G26" s="73">
        <f t="shared" ref="G26:K26" si="9">G27+G28</f>
        <v>10947.9</v>
      </c>
      <c r="H26" s="73">
        <f t="shared" si="9"/>
        <v>10971.4</v>
      </c>
      <c r="I26" s="73">
        <f t="shared" si="9"/>
        <v>10971.4</v>
      </c>
      <c r="J26" s="73">
        <f t="shared" si="9"/>
        <v>10971.4</v>
      </c>
      <c r="K26" s="73">
        <f t="shared" si="9"/>
        <v>10971.4</v>
      </c>
      <c r="L26" s="11"/>
      <c r="M26" s="11"/>
    </row>
    <row r="27" spans="1:13" ht="27" x14ac:dyDescent="0.25">
      <c r="A27" s="80"/>
      <c r="B27" s="67"/>
      <c r="C27" s="48"/>
      <c r="D27" s="25" t="s">
        <v>17</v>
      </c>
      <c r="E27" s="73">
        <f>SUM(F27:K27)</f>
        <v>100</v>
      </c>
      <c r="F27" s="73">
        <f>F31</f>
        <v>100</v>
      </c>
      <c r="G27" s="73">
        <v>0</v>
      </c>
      <c r="H27" s="73">
        <v>0</v>
      </c>
      <c r="I27" s="73">
        <v>0</v>
      </c>
      <c r="J27" s="73">
        <v>0</v>
      </c>
      <c r="K27" s="73">
        <v>0</v>
      </c>
      <c r="L27" s="11"/>
      <c r="M27" s="11"/>
    </row>
    <row r="28" spans="1:13" ht="27" x14ac:dyDescent="0.25">
      <c r="A28" s="81"/>
      <c r="B28" s="68"/>
      <c r="C28" s="49"/>
      <c r="D28" s="25" t="s">
        <v>16</v>
      </c>
      <c r="E28" s="73">
        <f>SUM(F28:K28)</f>
        <v>68771</v>
      </c>
      <c r="F28" s="73">
        <f>F29+F32+F39</f>
        <v>13937.500000000002</v>
      </c>
      <c r="G28" s="73">
        <f>G29+G32+G39</f>
        <v>10947.9</v>
      </c>
      <c r="H28" s="73">
        <f>H29+H32+H39</f>
        <v>10971.4</v>
      </c>
      <c r="I28" s="73">
        <f>I29+I32+I39</f>
        <v>10971.4</v>
      </c>
      <c r="J28" s="73">
        <f>J29+J32+J39</f>
        <v>10971.4</v>
      </c>
      <c r="K28" s="73">
        <f>K29+K32+K39</f>
        <v>10971.4</v>
      </c>
      <c r="L28" s="11"/>
      <c r="M28" s="11"/>
    </row>
    <row r="29" spans="1:13" ht="54" x14ac:dyDescent="0.25">
      <c r="A29" s="83" t="s">
        <v>68</v>
      </c>
      <c r="B29" s="40" t="s">
        <v>115</v>
      </c>
      <c r="C29" s="35" t="s">
        <v>93</v>
      </c>
      <c r="D29" s="37" t="s">
        <v>16</v>
      </c>
      <c r="E29" s="75">
        <f>SUM(F29:K29)</f>
        <v>67661</v>
      </c>
      <c r="F29" s="75">
        <f>12512.2+319.6-21.8+81.2+761.3</f>
        <v>13652.500000000002</v>
      </c>
      <c r="G29" s="75">
        <v>10782.9</v>
      </c>
      <c r="H29" s="75">
        <v>10806.4</v>
      </c>
      <c r="I29" s="75">
        <v>10806.4</v>
      </c>
      <c r="J29" s="75">
        <v>10806.4</v>
      </c>
      <c r="K29" s="75">
        <v>10806.4</v>
      </c>
      <c r="L29" s="11"/>
      <c r="M29" s="11"/>
    </row>
    <row r="30" spans="1:13" ht="15" customHeight="1" x14ac:dyDescent="0.25">
      <c r="A30" s="84" t="s">
        <v>69</v>
      </c>
      <c r="B30" s="52" t="s">
        <v>19</v>
      </c>
      <c r="C30" s="47" t="s">
        <v>93</v>
      </c>
      <c r="D30" s="25" t="s">
        <v>15</v>
      </c>
      <c r="E30" s="73">
        <f>SUM(F30:K30)</f>
        <v>910</v>
      </c>
      <c r="F30" s="73">
        <f>F31+F32</f>
        <v>335</v>
      </c>
      <c r="G30" s="73">
        <f t="shared" ref="G30:K30" si="10">G31+G32</f>
        <v>115</v>
      </c>
      <c r="H30" s="73">
        <f t="shared" si="10"/>
        <v>115</v>
      </c>
      <c r="I30" s="73">
        <f t="shared" si="10"/>
        <v>115</v>
      </c>
      <c r="J30" s="73">
        <f t="shared" si="10"/>
        <v>115</v>
      </c>
      <c r="K30" s="73">
        <f t="shared" si="10"/>
        <v>115</v>
      </c>
      <c r="L30" s="11"/>
      <c r="M30" s="11"/>
    </row>
    <row r="31" spans="1:13" ht="27" x14ac:dyDescent="0.25">
      <c r="A31" s="85"/>
      <c r="B31" s="53"/>
      <c r="C31" s="48"/>
      <c r="D31" s="25" t="s">
        <v>17</v>
      </c>
      <c r="E31" s="73">
        <f>SUM(F31:K31)</f>
        <v>100</v>
      </c>
      <c r="F31" s="73">
        <f>F36</f>
        <v>100</v>
      </c>
      <c r="G31" s="73">
        <f t="shared" ref="G31:K31" si="11">G36</f>
        <v>0</v>
      </c>
      <c r="H31" s="73">
        <f t="shared" si="11"/>
        <v>0</v>
      </c>
      <c r="I31" s="73">
        <f t="shared" si="11"/>
        <v>0</v>
      </c>
      <c r="J31" s="73">
        <f t="shared" si="11"/>
        <v>0</v>
      </c>
      <c r="K31" s="73">
        <f t="shared" si="11"/>
        <v>0</v>
      </c>
      <c r="L31" s="11"/>
      <c r="M31" s="11"/>
    </row>
    <row r="32" spans="1:13" ht="27" x14ac:dyDescent="0.25">
      <c r="A32" s="86"/>
      <c r="B32" s="54"/>
      <c r="C32" s="49"/>
      <c r="D32" s="25" t="s">
        <v>16</v>
      </c>
      <c r="E32" s="73">
        <f>SUM(F32:K32)</f>
        <v>810</v>
      </c>
      <c r="F32" s="73">
        <f>F33+F34+F35+F37</f>
        <v>235</v>
      </c>
      <c r="G32" s="73">
        <f t="shared" ref="G32:K32" si="12">G33+G34+G35+G37</f>
        <v>115</v>
      </c>
      <c r="H32" s="73">
        <f t="shared" si="12"/>
        <v>115</v>
      </c>
      <c r="I32" s="73">
        <f t="shared" si="12"/>
        <v>115</v>
      </c>
      <c r="J32" s="73">
        <f t="shared" si="12"/>
        <v>115</v>
      </c>
      <c r="K32" s="73">
        <f t="shared" si="12"/>
        <v>115</v>
      </c>
      <c r="L32" s="11"/>
      <c r="M32" s="11"/>
    </row>
    <row r="33" spans="1:18" ht="27" x14ac:dyDescent="0.25">
      <c r="A33" s="38" t="s">
        <v>70</v>
      </c>
      <c r="B33" s="22" t="s">
        <v>116</v>
      </c>
      <c r="C33" s="19" t="s">
        <v>93</v>
      </c>
      <c r="D33" s="25" t="s">
        <v>16</v>
      </c>
      <c r="E33" s="73">
        <f>SUM(F33:K33)</f>
        <v>207.6</v>
      </c>
      <c r="F33" s="74">
        <v>34.6</v>
      </c>
      <c r="G33" s="73">
        <v>34.6</v>
      </c>
      <c r="H33" s="73">
        <v>34.6</v>
      </c>
      <c r="I33" s="73">
        <v>34.6</v>
      </c>
      <c r="J33" s="73">
        <v>34.6</v>
      </c>
      <c r="K33" s="73">
        <v>34.6</v>
      </c>
      <c r="L33" s="11"/>
      <c r="M33" s="11"/>
    </row>
    <row r="34" spans="1:18" ht="27" x14ac:dyDescent="0.25">
      <c r="A34" s="38" t="s">
        <v>22</v>
      </c>
      <c r="B34" s="22" t="s">
        <v>24</v>
      </c>
      <c r="C34" s="19" t="s">
        <v>93</v>
      </c>
      <c r="D34" s="25" t="s">
        <v>16</v>
      </c>
      <c r="E34" s="73">
        <f>SUM(F34:K34)</f>
        <v>332.4</v>
      </c>
      <c r="F34" s="73">
        <v>55.4</v>
      </c>
      <c r="G34" s="73">
        <v>55.4</v>
      </c>
      <c r="H34" s="73">
        <v>55.4</v>
      </c>
      <c r="I34" s="73">
        <v>55.4</v>
      </c>
      <c r="J34" s="73">
        <v>55.4</v>
      </c>
      <c r="K34" s="73">
        <v>55.4</v>
      </c>
      <c r="L34" s="11"/>
      <c r="M34" s="11"/>
    </row>
    <row r="35" spans="1:18" ht="54.75" customHeight="1" x14ac:dyDescent="0.25">
      <c r="A35" s="38" t="s">
        <v>23</v>
      </c>
      <c r="B35" s="21" t="s">
        <v>118</v>
      </c>
      <c r="C35" s="19" t="s">
        <v>93</v>
      </c>
      <c r="D35" s="25" t="s">
        <v>16</v>
      </c>
      <c r="E35" s="73">
        <f>SUM(F35:K35)</f>
        <v>150</v>
      </c>
      <c r="F35" s="74">
        <v>25</v>
      </c>
      <c r="G35" s="73">
        <v>25</v>
      </c>
      <c r="H35" s="73">
        <v>25</v>
      </c>
      <c r="I35" s="73">
        <v>25</v>
      </c>
      <c r="J35" s="73">
        <v>25</v>
      </c>
      <c r="K35" s="73">
        <v>25</v>
      </c>
      <c r="L35" s="11"/>
      <c r="M35" s="11"/>
    </row>
    <row r="36" spans="1:18" ht="27" customHeight="1" x14ac:dyDescent="0.25">
      <c r="A36" s="38" t="s">
        <v>25</v>
      </c>
      <c r="B36" s="22" t="s">
        <v>94</v>
      </c>
      <c r="C36" s="19" t="s">
        <v>93</v>
      </c>
      <c r="D36" s="25" t="s">
        <v>17</v>
      </c>
      <c r="E36" s="73">
        <f>SUM(F36:K36)</f>
        <v>100</v>
      </c>
      <c r="F36" s="73">
        <v>100</v>
      </c>
      <c r="G36" s="76">
        <v>0</v>
      </c>
      <c r="H36" s="76">
        <v>0</v>
      </c>
      <c r="I36" s="76">
        <v>0</v>
      </c>
      <c r="J36" s="76">
        <v>0</v>
      </c>
      <c r="K36" s="76">
        <v>0</v>
      </c>
      <c r="L36" s="11"/>
      <c r="M36" s="11"/>
    </row>
    <row r="37" spans="1:18" ht="25.5" customHeight="1" x14ac:dyDescent="0.25">
      <c r="A37" s="38" t="s">
        <v>26</v>
      </c>
      <c r="B37" s="21" t="s">
        <v>105</v>
      </c>
      <c r="C37" s="19" t="s">
        <v>93</v>
      </c>
      <c r="D37" s="25" t="s">
        <v>16</v>
      </c>
      <c r="E37" s="73">
        <f>SUM(F37:K37)</f>
        <v>120</v>
      </c>
      <c r="F37" s="73">
        <v>120</v>
      </c>
      <c r="G37" s="73"/>
      <c r="H37" s="73"/>
      <c r="I37" s="73"/>
      <c r="J37" s="73"/>
      <c r="K37" s="73"/>
      <c r="L37" s="11"/>
      <c r="M37" s="11"/>
    </row>
    <row r="38" spans="1:18" ht="28.5" hidden="1" customHeight="1" x14ac:dyDescent="0.25">
      <c r="A38" s="38" t="s">
        <v>27</v>
      </c>
      <c r="B38" s="22" t="s">
        <v>28</v>
      </c>
      <c r="C38" s="19" t="s">
        <v>93</v>
      </c>
      <c r="D38" s="25" t="s">
        <v>16</v>
      </c>
      <c r="E38" s="73">
        <f t="shared" si="7"/>
        <v>0</v>
      </c>
      <c r="F38" s="73"/>
      <c r="G38" s="73"/>
      <c r="H38" s="73"/>
      <c r="I38" s="73"/>
      <c r="J38" s="73"/>
      <c r="K38" s="73"/>
      <c r="L38" s="11"/>
      <c r="M38" s="11"/>
    </row>
    <row r="39" spans="1:18" ht="27" x14ac:dyDescent="0.25">
      <c r="A39" s="87" t="s">
        <v>71</v>
      </c>
      <c r="B39" s="22" t="s">
        <v>21</v>
      </c>
      <c r="C39" s="19" t="s">
        <v>93</v>
      </c>
      <c r="D39" s="25" t="s">
        <v>16</v>
      </c>
      <c r="E39" s="73">
        <f t="shared" si="7"/>
        <v>300</v>
      </c>
      <c r="F39" s="73">
        <v>50</v>
      </c>
      <c r="G39" s="73">
        <v>50</v>
      </c>
      <c r="H39" s="73">
        <v>50</v>
      </c>
      <c r="I39" s="73">
        <v>50</v>
      </c>
      <c r="J39" s="73">
        <v>50</v>
      </c>
      <c r="K39" s="73">
        <v>50</v>
      </c>
      <c r="L39" s="11"/>
      <c r="M39" s="11"/>
    </row>
    <row r="40" spans="1:18" s="4" customFormat="1" x14ac:dyDescent="0.25">
      <c r="A40" s="63"/>
      <c r="B40" s="70" t="s">
        <v>29</v>
      </c>
      <c r="C40" s="63" t="s">
        <v>93</v>
      </c>
      <c r="D40" s="23" t="s">
        <v>15</v>
      </c>
      <c r="E40" s="77">
        <f>SUM(F40:K40)</f>
        <v>284917</v>
      </c>
      <c r="F40" s="77">
        <f>F41+F42+F43</f>
        <v>51206</v>
      </c>
      <c r="G40" s="77">
        <f t="shared" ref="G40:K40" si="13">G41+G42+G43</f>
        <v>44488.600000000006</v>
      </c>
      <c r="H40" s="77">
        <f t="shared" si="13"/>
        <v>45250.600000000006</v>
      </c>
      <c r="I40" s="77">
        <f t="shared" si="13"/>
        <v>47990.6</v>
      </c>
      <c r="J40" s="77">
        <f t="shared" si="13"/>
        <v>47990.6</v>
      </c>
      <c r="K40" s="77">
        <f t="shared" si="13"/>
        <v>47990.6</v>
      </c>
      <c r="L40" s="13" t="s">
        <v>113</v>
      </c>
      <c r="M40" s="13"/>
    </row>
    <row r="41" spans="1:18" s="4" customFormat="1" ht="27" x14ac:dyDescent="0.25">
      <c r="A41" s="64"/>
      <c r="B41" s="71"/>
      <c r="C41" s="64"/>
      <c r="D41" s="23" t="s">
        <v>97</v>
      </c>
      <c r="E41" s="77">
        <f t="shared" si="7"/>
        <v>44.099999999999994</v>
      </c>
      <c r="F41" s="77">
        <f>F12</f>
        <v>14.7</v>
      </c>
      <c r="G41" s="77">
        <f>G12</f>
        <v>14.7</v>
      </c>
      <c r="H41" s="77">
        <f>H12</f>
        <v>14.7</v>
      </c>
      <c r="I41" s="77">
        <f>I12</f>
        <v>0</v>
      </c>
      <c r="J41" s="77">
        <f>J12</f>
        <v>0</v>
      </c>
      <c r="K41" s="77">
        <f>K12</f>
        <v>0</v>
      </c>
      <c r="L41" s="13"/>
      <c r="M41" s="13"/>
    </row>
    <row r="42" spans="1:18" s="4" customFormat="1" ht="27" x14ac:dyDescent="0.25">
      <c r="A42" s="64"/>
      <c r="B42" s="71"/>
      <c r="C42" s="64"/>
      <c r="D42" s="23" t="s">
        <v>17</v>
      </c>
      <c r="E42" s="77">
        <f t="shared" si="7"/>
        <v>2359.5</v>
      </c>
      <c r="F42" s="77">
        <f>F13+F27</f>
        <v>749.8</v>
      </c>
      <c r="G42" s="77">
        <f>G13+G27</f>
        <v>534.30000000000007</v>
      </c>
      <c r="H42" s="77">
        <f>H13+H27</f>
        <v>1075.4000000000001</v>
      </c>
      <c r="I42" s="77">
        <f>I13+I27</f>
        <v>0</v>
      </c>
      <c r="J42" s="77">
        <f>J13+J27</f>
        <v>0</v>
      </c>
      <c r="K42" s="77">
        <f>K13+K27</f>
        <v>0</v>
      </c>
      <c r="L42" s="13"/>
      <c r="M42" s="13"/>
    </row>
    <row r="43" spans="1:18" s="4" customFormat="1" ht="30" customHeight="1" x14ac:dyDescent="0.25">
      <c r="A43" s="65"/>
      <c r="B43" s="72"/>
      <c r="C43" s="65"/>
      <c r="D43" s="23" t="s">
        <v>16</v>
      </c>
      <c r="E43" s="77">
        <f t="shared" si="7"/>
        <v>282513.40000000002</v>
      </c>
      <c r="F43" s="77">
        <f>F14+F28</f>
        <v>50441.5</v>
      </c>
      <c r="G43" s="77">
        <f>G14+G28</f>
        <v>43939.600000000006</v>
      </c>
      <c r="H43" s="77">
        <f>H14+H28</f>
        <v>44160.500000000007</v>
      </c>
      <c r="I43" s="77">
        <f>I14+I28</f>
        <v>47990.6</v>
      </c>
      <c r="J43" s="77">
        <f>J14+J28</f>
        <v>47990.6</v>
      </c>
      <c r="K43" s="77">
        <f>K14+K28</f>
        <v>47990.6</v>
      </c>
      <c r="L43" s="13"/>
      <c r="M43" s="13"/>
    </row>
    <row r="44" spans="1:18" s="6" customFormat="1" x14ac:dyDescent="0.25">
      <c r="A44" s="55" t="s">
        <v>30</v>
      </c>
      <c r="B44" s="55"/>
      <c r="C44" s="55"/>
      <c r="D44" s="55"/>
      <c r="E44" s="55"/>
      <c r="F44" s="55"/>
      <c r="G44" s="55"/>
      <c r="H44" s="55"/>
      <c r="I44" s="55"/>
      <c r="J44" s="55"/>
      <c r="K44" s="55"/>
      <c r="L44" s="14"/>
      <c r="M44" s="14"/>
      <c r="N44" s="1"/>
      <c r="O44" s="1"/>
      <c r="P44" s="1"/>
      <c r="Q44" s="1"/>
      <c r="R44" s="5"/>
    </row>
    <row r="45" spans="1:18" ht="14.25" customHeight="1" x14ac:dyDescent="0.25">
      <c r="A45" s="79" t="s">
        <v>72</v>
      </c>
      <c r="B45" s="44" t="s">
        <v>31</v>
      </c>
      <c r="C45" s="47" t="s">
        <v>93</v>
      </c>
      <c r="D45" s="25" t="s">
        <v>15</v>
      </c>
      <c r="E45" s="27">
        <f>SUM(F45:K45)</f>
        <v>455488.5</v>
      </c>
      <c r="F45" s="27">
        <f>F46+F47</f>
        <v>44545.9</v>
      </c>
      <c r="G45" s="27">
        <f t="shared" ref="G45:K45" si="14">G46+G47</f>
        <v>79336.600000000006</v>
      </c>
      <c r="H45" s="27">
        <f t="shared" si="14"/>
        <v>79291</v>
      </c>
      <c r="I45" s="27">
        <f t="shared" si="14"/>
        <v>84105</v>
      </c>
      <c r="J45" s="27">
        <f t="shared" si="14"/>
        <v>84105</v>
      </c>
      <c r="K45" s="27">
        <f t="shared" si="14"/>
        <v>84105</v>
      </c>
      <c r="L45" s="11"/>
      <c r="M45" s="11"/>
    </row>
    <row r="46" spans="1:18" ht="27" x14ac:dyDescent="0.25">
      <c r="A46" s="80"/>
      <c r="B46" s="45"/>
      <c r="C46" s="48"/>
      <c r="D46" s="42" t="s">
        <v>17</v>
      </c>
      <c r="E46" s="27">
        <f>SUM(F46:K46)</f>
        <v>205574.6</v>
      </c>
      <c r="F46" s="27">
        <f>F56</f>
        <v>103.3</v>
      </c>
      <c r="G46" s="27">
        <f t="shared" ref="G46:K46" si="15">G48+G49+G57</f>
        <v>39668.300000000003</v>
      </c>
      <c r="H46" s="27">
        <f t="shared" si="15"/>
        <v>39645.5</v>
      </c>
      <c r="I46" s="27">
        <f t="shared" si="15"/>
        <v>42052.5</v>
      </c>
      <c r="J46" s="27">
        <f t="shared" si="15"/>
        <v>42052.5</v>
      </c>
      <c r="K46" s="27">
        <f t="shared" si="15"/>
        <v>42052.5</v>
      </c>
      <c r="L46" s="11"/>
      <c r="M46" s="11"/>
    </row>
    <row r="47" spans="1:18" ht="27" x14ac:dyDescent="0.25">
      <c r="A47" s="81"/>
      <c r="B47" s="46"/>
      <c r="C47" s="49"/>
      <c r="D47" s="42" t="s">
        <v>16</v>
      </c>
      <c r="E47" s="27">
        <f>SUM(F47:K47)</f>
        <v>249913.9</v>
      </c>
      <c r="F47" s="27">
        <f>F48+F49+F57</f>
        <v>44442.6</v>
      </c>
      <c r="G47" s="27">
        <f t="shared" ref="G47:K47" si="16">G48+G49+G57</f>
        <v>39668.300000000003</v>
      </c>
      <c r="H47" s="27">
        <f t="shared" si="16"/>
        <v>39645.5</v>
      </c>
      <c r="I47" s="27">
        <f t="shared" si="16"/>
        <v>42052.5</v>
      </c>
      <c r="J47" s="27">
        <f t="shared" si="16"/>
        <v>42052.5</v>
      </c>
      <c r="K47" s="27">
        <f t="shared" si="16"/>
        <v>42052.5</v>
      </c>
      <c r="L47" s="11"/>
      <c r="M47" s="11"/>
    </row>
    <row r="48" spans="1:18" ht="75.75" customHeight="1" x14ac:dyDescent="0.25">
      <c r="A48" s="35" t="s">
        <v>32</v>
      </c>
      <c r="B48" s="40" t="s">
        <v>82</v>
      </c>
      <c r="C48" s="35" t="s">
        <v>93</v>
      </c>
      <c r="D48" s="42" t="s">
        <v>16</v>
      </c>
      <c r="E48" s="27">
        <f>SUM(F48:K48)</f>
        <v>246112.7</v>
      </c>
      <c r="F48" s="27">
        <v>43003.4</v>
      </c>
      <c r="G48" s="27">
        <v>39195.9</v>
      </c>
      <c r="H48" s="27">
        <v>39173.1</v>
      </c>
      <c r="I48" s="27">
        <v>41580.1</v>
      </c>
      <c r="J48" s="27">
        <v>41580.1</v>
      </c>
      <c r="K48" s="27">
        <v>41580.1</v>
      </c>
      <c r="L48" s="11"/>
      <c r="M48" s="11"/>
    </row>
    <row r="49" spans="1:13" ht="27" x14ac:dyDescent="0.25">
      <c r="A49" s="35" t="s">
        <v>73</v>
      </c>
      <c r="B49" s="21" t="s">
        <v>19</v>
      </c>
      <c r="C49" s="17" t="s">
        <v>93</v>
      </c>
      <c r="D49" s="25" t="s">
        <v>16</v>
      </c>
      <c r="E49" s="27">
        <f>SUM(F49:K49)</f>
        <v>2201.2000000000003</v>
      </c>
      <c r="F49" s="27">
        <f>F50+F51+F52+F53+F54</f>
        <v>1181.6999999999998</v>
      </c>
      <c r="G49" s="27">
        <f>G50+G51+G52+G53+G54</f>
        <v>203.9</v>
      </c>
      <c r="H49" s="27">
        <f t="shared" ref="G49:K49" si="17">H50+H51+H52+H53+H54</f>
        <v>203.9</v>
      </c>
      <c r="I49" s="27">
        <f t="shared" si="17"/>
        <v>203.9</v>
      </c>
      <c r="J49" s="27">
        <f t="shared" si="17"/>
        <v>203.9</v>
      </c>
      <c r="K49" s="27">
        <f t="shared" si="17"/>
        <v>203.9</v>
      </c>
      <c r="L49" s="11"/>
      <c r="M49" s="11"/>
    </row>
    <row r="50" spans="1:13" ht="27" x14ac:dyDescent="0.25">
      <c r="A50" s="38" t="s">
        <v>90</v>
      </c>
      <c r="B50" s="22" t="s">
        <v>35</v>
      </c>
      <c r="C50" s="19" t="s">
        <v>93</v>
      </c>
      <c r="D50" s="25" t="s">
        <v>16</v>
      </c>
      <c r="E50" s="27">
        <f t="shared" si="7"/>
        <v>600</v>
      </c>
      <c r="F50" s="27">
        <v>100</v>
      </c>
      <c r="G50" s="27">
        <v>100</v>
      </c>
      <c r="H50" s="27">
        <v>100</v>
      </c>
      <c r="I50" s="27">
        <v>100</v>
      </c>
      <c r="J50" s="27">
        <v>100</v>
      </c>
      <c r="K50" s="27">
        <v>100</v>
      </c>
      <c r="L50" s="11"/>
      <c r="M50" s="11"/>
    </row>
    <row r="51" spans="1:13" ht="27" x14ac:dyDescent="0.25">
      <c r="A51" s="38" t="s">
        <v>91</v>
      </c>
      <c r="B51" s="22" t="s">
        <v>63</v>
      </c>
      <c r="C51" s="19" t="s">
        <v>93</v>
      </c>
      <c r="D51" s="25" t="s">
        <v>16</v>
      </c>
      <c r="E51" s="27">
        <f t="shared" si="7"/>
        <v>330</v>
      </c>
      <c r="F51" s="27">
        <v>55</v>
      </c>
      <c r="G51" s="27">
        <v>55</v>
      </c>
      <c r="H51" s="27">
        <v>55</v>
      </c>
      <c r="I51" s="27">
        <v>55</v>
      </c>
      <c r="J51" s="27">
        <v>55</v>
      </c>
      <c r="K51" s="27">
        <v>55</v>
      </c>
      <c r="L51" s="11"/>
      <c r="M51" s="11"/>
    </row>
    <row r="52" spans="1:13" ht="27" x14ac:dyDescent="0.25">
      <c r="A52" s="38" t="s">
        <v>92</v>
      </c>
      <c r="B52" s="22" t="s">
        <v>38</v>
      </c>
      <c r="C52" s="19" t="s">
        <v>93</v>
      </c>
      <c r="D52" s="25" t="s">
        <v>16</v>
      </c>
      <c r="E52" s="27">
        <f t="shared" si="7"/>
        <v>293.39999999999998</v>
      </c>
      <c r="F52" s="27">
        <v>48.9</v>
      </c>
      <c r="G52" s="27">
        <v>48.9</v>
      </c>
      <c r="H52" s="27">
        <v>48.9</v>
      </c>
      <c r="I52" s="27">
        <v>48.9</v>
      </c>
      <c r="J52" s="27">
        <v>48.9</v>
      </c>
      <c r="K52" s="27">
        <v>48.9</v>
      </c>
      <c r="L52" s="11"/>
      <c r="M52" s="11"/>
    </row>
    <row r="53" spans="1:13" ht="27" x14ac:dyDescent="0.25">
      <c r="A53" s="38" t="s">
        <v>106</v>
      </c>
      <c r="B53" s="21" t="s">
        <v>108</v>
      </c>
      <c r="C53" s="19" t="s">
        <v>93</v>
      </c>
      <c r="D53" s="25" t="s">
        <v>16</v>
      </c>
      <c r="E53" s="27">
        <f t="shared" si="7"/>
        <v>60</v>
      </c>
      <c r="F53" s="27">
        <v>60</v>
      </c>
      <c r="G53" s="27">
        <v>0</v>
      </c>
      <c r="H53" s="27">
        <v>0</v>
      </c>
      <c r="I53" s="27">
        <v>0</v>
      </c>
      <c r="J53" s="27">
        <v>0</v>
      </c>
      <c r="K53" s="27">
        <v>0</v>
      </c>
      <c r="L53" s="11"/>
      <c r="M53" s="11"/>
    </row>
    <row r="54" spans="1:13" ht="30" customHeight="1" x14ac:dyDescent="0.25">
      <c r="A54" s="35" t="s">
        <v>109</v>
      </c>
      <c r="B54" s="40" t="s">
        <v>114</v>
      </c>
      <c r="C54" s="35" t="s">
        <v>93</v>
      </c>
      <c r="D54" s="42" t="s">
        <v>16</v>
      </c>
      <c r="E54" s="27">
        <f t="shared" si="7"/>
        <v>917.8</v>
      </c>
      <c r="F54" s="27">
        <v>917.8</v>
      </c>
      <c r="G54" s="27">
        <v>0</v>
      </c>
      <c r="H54" s="27">
        <v>0</v>
      </c>
      <c r="I54" s="27">
        <v>0</v>
      </c>
      <c r="J54" s="27">
        <v>0</v>
      </c>
      <c r="K54" s="27">
        <v>0</v>
      </c>
      <c r="L54" s="11"/>
      <c r="M54" s="11"/>
    </row>
    <row r="55" spans="1:13" ht="13.5" customHeight="1" x14ac:dyDescent="0.25">
      <c r="A55" s="47" t="s">
        <v>33</v>
      </c>
      <c r="B55" s="44" t="s">
        <v>21</v>
      </c>
      <c r="C55" s="47" t="s">
        <v>93</v>
      </c>
      <c r="D55" s="25" t="s">
        <v>15</v>
      </c>
      <c r="E55" s="27">
        <f>SUM(F55:K55)</f>
        <v>2219.8000000000002</v>
      </c>
      <c r="F55" s="27">
        <f>F56+F57</f>
        <v>360.8</v>
      </c>
      <c r="G55" s="27">
        <f t="shared" ref="G55:K55" si="18">G56+G57</f>
        <v>371.8</v>
      </c>
      <c r="H55" s="27">
        <f t="shared" si="18"/>
        <v>371.8</v>
      </c>
      <c r="I55" s="27">
        <f t="shared" si="18"/>
        <v>371.8</v>
      </c>
      <c r="J55" s="27">
        <f t="shared" si="18"/>
        <v>371.8</v>
      </c>
      <c r="K55" s="27">
        <f t="shared" si="18"/>
        <v>371.8</v>
      </c>
      <c r="L55" s="11"/>
      <c r="M55" s="11"/>
    </row>
    <row r="56" spans="1:13" ht="27" x14ac:dyDescent="0.25">
      <c r="A56" s="48"/>
      <c r="B56" s="45"/>
      <c r="C56" s="48"/>
      <c r="D56" s="42" t="s">
        <v>17</v>
      </c>
      <c r="E56" s="27">
        <f>SUM(F56:K56)</f>
        <v>619.79999999999995</v>
      </c>
      <c r="F56" s="27">
        <f>F61</f>
        <v>103.3</v>
      </c>
      <c r="G56" s="27">
        <f t="shared" ref="G56:K56" si="19">G61</f>
        <v>103.3</v>
      </c>
      <c r="H56" s="27">
        <f t="shared" si="19"/>
        <v>103.3</v>
      </c>
      <c r="I56" s="27">
        <f t="shared" si="19"/>
        <v>103.3</v>
      </c>
      <c r="J56" s="27">
        <f t="shared" si="19"/>
        <v>103.3</v>
      </c>
      <c r="K56" s="27">
        <f t="shared" si="19"/>
        <v>103.3</v>
      </c>
      <c r="L56" s="11"/>
      <c r="M56" s="11"/>
    </row>
    <row r="57" spans="1:13" ht="27" x14ac:dyDescent="0.25">
      <c r="A57" s="49"/>
      <c r="B57" s="46"/>
      <c r="C57" s="49"/>
      <c r="D57" s="25" t="s">
        <v>16</v>
      </c>
      <c r="E57" s="27">
        <f>SUM(F57:K57)</f>
        <v>1600</v>
      </c>
      <c r="F57" s="27">
        <f>F59+F62</f>
        <v>257.5</v>
      </c>
      <c r="G57" s="27">
        <f t="shared" ref="G57:K57" si="20">G59+G62</f>
        <v>268.5</v>
      </c>
      <c r="H57" s="27">
        <f t="shared" si="20"/>
        <v>268.5</v>
      </c>
      <c r="I57" s="27">
        <f t="shared" si="20"/>
        <v>268.5</v>
      </c>
      <c r="J57" s="27">
        <f t="shared" si="20"/>
        <v>268.5</v>
      </c>
      <c r="K57" s="27">
        <f t="shared" si="20"/>
        <v>268.5</v>
      </c>
      <c r="L57" s="11"/>
      <c r="M57" s="11"/>
    </row>
    <row r="58" spans="1:13" ht="40.5" x14ac:dyDescent="0.25">
      <c r="A58" s="38" t="s">
        <v>34</v>
      </c>
      <c r="B58" s="22" t="s">
        <v>84</v>
      </c>
      <c r="C58" s="19" t="s">
        <v>93</v>
      </c>
      <c r="D58" s="25" t="s">
        <v>16</v>
      </c>
      <c r="E58" s="27">
        <f>SUM(F58:K58)</f>
        <v>464.5</v>
      </c>
      <c r="F58" s="27">
        <v>0</v>
      </c>
      <c r="G58" s="27">
        <v>92.9</v>
      </c>
      <c r="H58" s="27">
        <v>92.9</v>
      </c>
      <c r="I58" s="27">
        <v>92.9</v>
      </c>
      <c r="J58" s="27">
        <v>92.9</v>
      </c>
      <c r="K58" s="27">
        <v>92.9</v>
      </c>
      <c r="L58" s="11"/>
      <c r="M58" s="11"/>
    </row>
    <row r="59" spans="1:13" ht="27" x14ac:dyDescent="0.25">
      <c r="A59" s="38" t="s">
        <v>36</v>
      </c>
      <c r="B59" s="22" t="s">
        <v>39</v>
      </c>
      <c r="C59" s="19" t="s">
        <v>93</v>
      </c>
      <c r="D59" s="25" t="s">
        <v>16</v>
      </c>
      <c r="E59" s="27">
        <f t="shared" si="7"/>
        <v>1445.2</v>
      </c>
      <c r="F59" s="27">
        <v>231.7</v>
      </c>
      <c r="G59" s="27">
        <v>242.7</v>
      </c>
      <c r="H59" s="27">
        <v>242.7</v>
      </c>
      <c r="I59" s="27">
        <v>242.7</v>
      </c>
      <c r="J59" s="27">
        <v>242.7</v>
      </c>
      <c r="K59" s="27">
        <v>242.7</v>
      </c>
      <c r="L59" s="11"/>
      <c r="M59" s="11"/>
    </row>
    <row r="60" spans="1:13" ht="15" customHeight="1" x14ac:dyDescent="0.25">
      <c r="A60" s="47" t="s">
        <v>37</v>
      </c>
      <c r="B60" s="44" t="s">
        <v>85</v>
      </c>
      <c r="C60" s="47" t="s">
        <v>93</v>
      </c>
      <c r="D60" s="25" t="s">
        <v>15</v>
      </c>
      <c r="E60" s="27">
        <f>SUM(F60:K60)</f>
        <v>774.6</v>
      </c>
      <c r="F60" s="27">
        <f>F61+F62</f>
        <v>129.1</v>
      </c>
      <c r="G60" s="27">
        <f t="shared" ref="G60:K60" si="21">G61+G62</f>
        <v>129.1</v>
      </c>
      <c r="H60" s="27">
        <f t="shared" si="21"/>
        <v>129.1</v>
      </c>
      <c r="I60" s="27">
        <f t="shared" si="21"/>
        <v>129.1</v>
      </c>
      <c r="J60" s="27">
        <f t="shared" si="21"/>
        <v>129.1</v>
      </c>
      <c r="K60" s="27">
        <f t="shared" si="21"/>
        <v>129.1</v>
      </c>
      <c r="L60" s="11"/>
      <c r="M60" s="11"/>
    </row>
    <row r="61" spans="1:13" ht="29.25" customHeight="1" x14ac:dyDescent="0.25">
      <c r="A61" s="48"/>
      <c r="B61" s="45"/>
      <c r="C61" s="48"/>
      <c r="D61" s="42" t="s">
        <v>17</v>
      </c>
      <c r="E61" s="27">
        <f t="shared" ref="E61" si="22">SUM(F61:K61)</f>
        <v>619.79999999999995</v>
      </c>
      <c r="F61" s="27">
        <v>103.3</v>
      </c>
      <c r="G61" s="27">
        <v>103.3</v>
      </c>
      <c r="H61" s="27">
        <v>103.3</v>
      </c>
      <c r="I61" s="27">
        <v>103.3</v>
      </c>
      <c r="J61" s="27">
        <v>103.3</v>
      </c>
      <c r="K61" s="27">
        <v>103.3</v>
      </c>
      <c r="L61" s="11"/>
      <c r="M61" s="11"/>
    </row>
    <row r="62" spans="1:13" ht="27" x14ac:dyDescent="0.25">
      <c r="A62" s="49"/>
      <c r="B62" s="46"/>
      <c r="C62" s="49"/>
      <c r="D62" s="25" t="s">
        <v>16</v>
      </c>
      <c r="E62" s="27">
        <f t="shared" si="7"/>
        <v>154.80000000000001</v>
      </c>
      <c r="F62" s="27">
        <v>25.8</v>
      </c>
      <c r="G62" s="27">
        <v>25.8</v>
      </c>
      <c r="H62" s="27">
        <v>25.8</v>
      </c>
      <c r="I62" s="27">
        <v>25.8</v>
      </c>
      <c r="J62" s="27">
        <v>25.8</v>
      </c>
      <c r="K62" s="27">
        <v>25.8</v>
      </c>
      <c r="L62" s="11"/>
      <c r="M62" s="11"/>
    </row>
    <row r="63" spans="1:13" ht="15" customHeight="1" x14ac:dyDescent="0.25">
      <c r="A63" s="79" t="s">
        <v>74</v>
      </c>
      <c r="B63" s="52" t="s">
        <v>40</v>
      </c>
      <c r="C63" s="47" t="s">
        <v>93</v>
      </c>
      <c r="D63" s="25" t="s">
        <v>15</v>
      </c>
      <c r="E63" s="27">
        <f t="shared" ref="E63:E119" si="23">SUM(F63:K63)</f>
        <v>382663.5</v>
      </c>
      <c r="F63" s="27">
        <f>F66+F67+F81</f>
        <v>67808.3</v>
      </c>
      <c r="G63" s="27">
        <f>G66+G67+G81</f>
        <v>56477.1</v>
      </c>
      <c r="H63" s="27">
        <f>H66+H67+H81</f>
        <v>58796.5</v>
      </c>
      <c r="I63" s="27">
        <f>I66+I67+I81</f>
        <v>66527.199999999997</v>
      </c>
      <c r="J63" s="27">
        <f>J66+J67+J81</f>
        <v>66527.199999999997</v>
      </c>
      <c r="K63" s="27">
        <f>K66+K67+K81</f>
        <v>66527.199999999997</v>
      </c>
      <c r="L63" s="11"/>
      <c r="M63" s="11"/>
    </row>
    <row r="64" spans="1:13" ht="27" x14ac:dyDescent="0.25">
      <c r="A64" s="80"/>
      <c r="B64" s="53"/>
      <c r="C64" s="48"/>
      <c r="D64" s="25" t="s">
        <v>17</v>
      </c>
      <c r="E64" s="27">
        <f t="shared" si="23"/>
        <v>517.70000000000005</v>
      </c>
      <c r="F64" s="27">
        <f>F68</f>
        <v>517.70000000000005</v>
      </c>
      <c r="G64" s="27">
        <f t="shared" ref="G64:K64" si="24">G68</f>
        <v>0</v>
      </c>
      <c r="H64" s="27">
        <f t="shared" si="24"/>
        <v>0</v>
      </c>
      <c r="I64" s="27">
        <f t="shared" si="24"/>
        <v>0</v>
      </c>
      <c r="J64" s="27">
        <f t="shared" si="24"/>
        <v>0</v>
      </c>
      <c r="K64" s="27">
        <f t="shared" si="24"/>
        <v>0</v>
      </c>
      <c r="L64" s="11"/>
      <c r="M64" s="11"/>
    </row>
    <row r="65" spans="1:13" ht="29.25" customHeight="1" x14ac:dyDescent="0.25">
      <c r="A65" s="81"/>
      <c r="B65" s="54"/>
      <c r="C65" s="49"/>
      <c r="D65" s="25" t="s">
        <v>16</v>
      </c>
      <c r="E65" s="27">
        <f t="shared" si="23"/>
        <v>382145.80000000005</v>
      </c>
      <c r="F65" s="27">
        <f>F66+F69+F81</f>
        <v>67290.600000000006</v>
      </c>
      <c r="G65" s="27">
        <f>G66+G69+G81</f>
        <v>56477.1</v>
      </c>
      <c r="H65" s="27">
        <f>H66+H69+H81</f>
        <v>58796.5</v>
      </c>
      <c r="I65" s="27">
        <f>I66+I69+I81</f>
        <v>66527.199999999997</v>
      </c>
      <c r="J65" s="27">
        <f>J66+J69+J81</f>
        <v>66527.199999999997</v>
      </c>
      <c r="K65" s="27">
        <f>K66+K69+K81</f>
        <v>66527.199999999997</v>
      </c>
      <c r="L65" s="11"/>
      <c r="M65" s="11"/>
    </row>
    <row r="66" spans="1:13" ht="67.5" x14ac:dyDescent="0.25">
      <c r="A66" s="38" t="s">
        <v>41</v>
      </c>
      <c r="B66" s="22" t="s">
        <v>117</v>
      </c>
      <c r="C66" s="19" t="s">
        <v>93</v>
      </c>
      <c r="D66" s="25" t="s">
        <v>16</v>
      </c>
      <c r="E66" s="27">
        <f t="shared" si="23"/>
        <v>377815.80000000005</v>
      </c>
      <c r="F66" s="78">
        <f>64434.8+1262-486.2</f>
        <v>65210.600000000006</v>
      </c>
      <c r="G66" s="27">
        <v>56027.1</v>
      </c>
      <c r="H66" s="27">
        <v>58346.5</v>
      </c>
      <c r="I66" s="27">
        <v>66077.2</v>
      </c>
      <c r="J66" s="27">
        <v>66077.2</v>
      </c>
      <c r="K66" s="27">
        <v>66077.2</v>
      </c>
      <c r="L66" s="11"/>
      <c r="M66" s="26"/>
    </row>
    <row r="67" spans="1:13" ht="24" customHeight="1" x14ac:dyDescent="0.25">
      <c r="A67" s="47" t="s">
        <v>42</v>
      </c>
      <c r="B67" s="52" t="s">
        <v>19</v>
      </c>
      <c r="C67" s="47" t="s">
        <v>93</v>
      </c>
      <c r="D67" s="25" t="s">
        <v>15</v>
      </c>
      <c r="E67" s="27">
        <f>SUM(F67:K67)</f>
        <v>4247.7</v>
      </c>
      <c r="F67" s="27">
        <f>F68+F69</f>
        <v>2497.6999999999998</v>
      </c>
      <c r="G67" s="27">
        <f t="shared" ref="G67:K67" si="25">G68+G69</f>
        <v>350</v>
      </c>
      <c r="H67" s="27">
        <f t="shared" si="25"/>
        <v>350</v>
      </c>
      <c r="I67" s="27">
        <f t="shared" si="25"/>
        <v>350</v>
      </c>
      <c r="J67" s="27">
        <f t="shared" si="25"/>
        <v>350</v>
      </c>
      <c r="K67" s="27">
        <f t="shared" si="25"/>
        <v>350</v>
      </c>
      <c r="L67" s="11"/>
      <c r="M67" s="11"/>
    </row>
    <row r="68" spans="1:13" ht="28.5" customHeight="1" x14ac:dyDescent="0.25">
      <c r="A68" s="48"/>
      <c r="B68" s="53"/>
      <c r="C68" s="48"/>
      <c r="D68" s="25" t="s">
        <v>17</v>
      </c>
      <c r="E68" s="27">
        <f t="shared" si="23"/>
        <v>517.70000000000005</v>
      </c>
      <c r="F68" s="27">
        <f>F73+F75+F78+F80</f>
        <v>517.70000000000005</v>
      </c>
      <c r="G68" s="27">
        <v>0</v>
      </c>
      <c r="H68" s="27">
        <v>0</v>
      </c>
      <c r="I68" s="27">
        <v>0</v>
      </c>
      <c r="J68" s="27">
        <v>0</v>
      </c>
      <c r="K68" s="27">
        <v>0</v>
      </c>
      <c r="L68" s="11"/>
      <c r="M68" s="11"/>
    </row>
    <row r="69" spans="1:13" ht="32.25" customHeight="1" x14ac:dyDescent="0.25">
      <c r="A69" s="49"/>
      <c r="B69" s="54"/>
      <c r="C69" s="49"/>
      <c r="D69" s="25" t="s">
        <v>16</v>
      </c>
      <c r="E69" s="27">
        <f t="shared" si="23"/>
        <v>3730</v>
      </c>
      <c r="F69" s="27">
        <f>F70+F71+F72+F76+F79</f>
        <v>1980</v>
      </c>
      <c r="G69" s="27">
        <f t="shared" ref="G69:K69" si="26">G70+G71+G72+G76+G79+G81</f>
        <v>350</v>
      </c>
      <c r="H69" s="27">
        <f t="shared" si="26"/>
        <v>350</v>
      </c>
      <c r="I69" s="27">
        <f t="shared" si="26"/>
        <v>350</v>
      </c>
      <c r="J69" s="27">
        <f t="shared" si="26"/>
        <v>350</v>
      </c>
      <c r="K69" s="27">
        <f t="shared" si="26"/>
        <v>350</v>
      </c>
      <c r="L69" s="11"/>
      <c r="M69" s="11"/>
    </row>
    <row r="70" spans="1:13" ht="40.5" x14ac:dyDescent="0.25">
      <c r="A70" s="38" t="s">
        <v>43</v>
      </c>
      <c r="B70" s="22" t="s">
        <v>119</v>
      </c>
      <c r="C70" s="19" t="s">
        <v>93</v>
      </c>
      <c r="D70" s="25" t="s">
        <v>16</v>
      </c>
      <c r="E70" s="27">
        <f t="shared" si="23"/>
        <v>600</v>
      </c>
      <c r="F70" s="78">
        <v>100</v>
      </c>
      <c r="G70" s="27">
        <v>100</v>
      </c>
      <c r="H70" s="27">
        <v>100</v>
      </c>
      <c r="I70" s="27">
        <v>100</v>
      </c>
      <c r="J70" s="27">
        <v>100</v>
      </c>
      <c r="K70" s="27">
        <v>100</v>
      </c>
      <c r="L70" s="11"/>
      <c r="M70" s="11"/>
    </row>
    <row r="71" spans="1:13" ht="37.5" customHeight="1" x14ac:dyDescent="0.25">
      <c r="A71" s="38" t="s">
        <v>44</v>
      </c>
      <c r="B71" s="22" t="s">
        <v>120</v>
      </c>
      <c r="C71" s="19" t="s">
        <v>93</v>
      </c>
      <c r="D71" s="25" t="s">
        <v>16</v>
      </c>
      <c r="E71" s="27">
        <f t="shared" si="23"/>
        <v>240</v>
      </c>
      <c r="F71" s="78">
        <v>40</v>
      </c>
      <c r="G71" s="27">
        <v>40</v>
      </c>
      <c r="H71" s="27">
        <v>40</v>
      </c>
      <c r="I71" s="27">
        <v>40</v>
      </c>
      <c r="J71" s="27">
        <v>40</v>
      </c>
      <c r="K71" s="27">
        <v>40</v>
      </c>
      <c r="L71" s="11"/>
      <c r="M71" s="11"/>
    </row>
    <row r="72" spans="1:13" ht="46.5" customHeight="1" x14ac:dyDescent="0.25">
      <c r="A72" s="38" t="s">
        <v>98</v>
      </c>
      <c r="B72" s="22" t="s">
        <v>121</v>
      </c>
      <c r="C72" s="19" t="s">
        <v>93</v>
      </c>
      <c r="D72" s="25" t="s">
        <v>16</v>
      </c>
      <c r="E72" s="27">
        <f t="shared" si="23"/>
        <v>660</v>
      </c>
      <c r="F72" s="78">
        <v>110</v>
      </c>
      <c r="G72" s="27">
        <v>110</v>
      </c>
      <c r="H72" s="27">
        <v>110</v>
      </c>
      <c r="I72" s="27">
        <v>110</v>
      </c>
      <c r="J72" s="27">
        <v>110</v>
      </c>
      <c r="K72" s="27">
        <v>110</v>
      </c>
      <c r="L72" s="11"/>
      <c r="M72" s="11"/>
    </row>
    <row r="73" spans="1:13" ht="42.75" customHeight="1" x14ac:dyDescent="0.25">
      <c r="A73" s="91" t="s">
        <v>99</v>
      </c>
      <c r="B73" s="41" t="s">
        <v>107</v>
      </c>
      <c r="C73" s="38" t="s">
        <v>93</v>
      </c>
      <c r="D73" s="42" t="s">
        <v>17</v>
      </c>
      <c r="E73" s="27">
        <f t="shared" ref="E73" si="27">SUM(F73:K73)</f>
        <v>72.7</v>
      </c>
      <c r="F73" s="89">
        <v>72.7</v>
      </c>
      <c r="G73" s="27">
        <v>0</v>
      </c>
      <c r="H73" s="27">
        <v>0</v>
      </c>
      <c r="I73" s="27">
        <v>0</v>
      </c>
      <c r="J73" s="27">
        <v>0</v>
      </c>
      <c r="K73" s="27">
        <v>0</v>
      </c>
      <c r="L73" s="11"/>
      <c r="M73" s="11"/>
    </row>
    <row r="74" spans="1:13" ht="30" customHeight="1" x14ac:dyDescent="0.25">
      <c r="A74" s="92" t="s">
        <v>100</v>
      </c>
      <c r="B74" s="95" t="s">
        <v>123</v>
      </c>
      <c r="C74" s="47" t="s">
        <v>93</v>
      </c>
      <c r="D74" s="42" t="s">
        <v>15</v>
      </c>
      <c r="E74" s="27">
        <f>SUM(F74:K74)</f>
        <v>650</v>
      </c>
      <c r="F74" s="78">
        <f>F75+F76</f>
        <v>650</v>
      </c>
      <c r="G74" s="27">
        <f t="shared" ref="G74:K74" si="28">G75+G76</f>
        <v>0</v>
      </c>
      <c r="H74" s="27">
        <f t="shared" si="28"/>
        <v>0</v>
      </c>
      <c r="I74" s="27">
        <f t="shared" si="28"/>
        <v>0</v>
      </c>
      <c r="J74" s="27">
        <f t="shared" si="28"/>
        <v>0</v>
      </c>
      <c r="K74" s="27">
        <f t="shared" si="28"/>
        <v>0</v>
      </c>
      <c r="L74" s="11"/>
      <c r="M74" s="11"/>
    </row>
    <row r="75" spans="1:13" ht="30" customHeight="1" x14ac:dyDescent="0.25">
      <c r="A75" s="93"/>
      <c r="B75" s="96"/>
      <c r="C75" s="48"/>
      <c r="D75" s="42" t="s">
        <v>17</v>
      </c>
      <c r="E75" s="27">
        <f t="shared" ref="E75:E76" si="29">SUM(F75:K75)</f>
        <v>120</v>
      </c>
      <c r="F75" s="78">
        <v>120</v>
      </c>
      <c r="G75" s="27">
        <v>0</v>
      </c>
      <c r="H75" s="27">
        <v>0</v>
      </c>
      <c r="I75" s="27">
        <v>0</v>
      </c>
      <c r="J75" s="27">
        <v>0</v>
      </c>
      <c r="K75" s="27">
        <v>0</v>
      </c>
      <c r="L75" s="11"/>
      <c r="M75" s="11"/>
    </row>
    <row r="76" spans="1:13" ht="30" customHeight="1" x14ac:dyDescent="0.25">
      <c r="A76" s="94"/>
      <c r="B76" s="97"/>
      <c r="C76" s="49"/>
      <c r="D76" s="42" t="s">
        <v>16</v>
      </c>
      <c r="E76" s="27">
        <f t="shared" si="29"/>
        <v>530</v>
      </c>
      <c r="F76" s="78">
        <v>530</v>
      </c>
      <c r="G76" s="27">
        <v>0</v>
      </c>
      <c r="H76" s="27">
        <v>0</v>
      </c>
      <c r="I76" s="27">
        <v>0</v>
      </c>
      <c r="J76" s="27">
        <v>0</v>
      </c>
      <c r="K76" s="27">
        <v>0</v>
      </c>
      <c r="L76" s="11"/>
      <c r="M76" s="11"/>
    </row>
    <row r="77" spans="1:13" x14ac:dyDescent="0.25">
      <c r="A77" s="92" t="s">
        <v>101</v>
      </c>
      <c r="B77" s="44" t="s">
        <v>122</v>
      </c>
      <c r="C77" s="47" t="s">
        <v>93</v>
      </c>
      <c r="D77" s="25" t="s">
        <v>15</v>
      </c>
      <c r="E77" s="27">
        <f t="shared" ref="E77" si="30">SUM(F77:K77)</f>
        <v>1425</v>
      </c>
      <c r="F77" s="78">
        <f>F78+F79</f>
        <v>1425</v>
      </c>
      <c r="G77" s="27">
        <f t="shared" ref="G77:K77" si="31">G78+G79</f>
        <v>0</v>
      </c>
      <c r="H77" s="27">
        <f t="shared" si="31"/>
        <v>0</v>
      </c>
      <c r="I77" s="27">
        <f t="shared" si="31"/>
        <v>0</v>
      </c>
      <c r="J77" s="27">
        <f t="shared" si="31"/>
        <v>0</v>
      </c>
      <c r="K77" s="27">
        <f t="shared" si="31"/>
        <v>0</v>
      </c>
      <c r="L77" s="11"/>
      <c r="M77" s="11"/>
    </row>
    <row r="78" spans="1:13" ht="28.5" customHeight="1" x14ac:dyDescent="0.25">
      <c r="A78" s="93"/>
      <c r="B78" s="45"/>
      <c r="C78" s="48"/>
      <c r="D78" s="25" t="s">
        <v>17</v>
      </c>
      <c r="E78" s="27">
        <f t="shared" si="23"/>
        <v>225</v>
      </c>
      <c r="F78" s="78">
        <v>225</v>
      </c>
      <c r="G78" s="27">
        <v>0</v>
      </c>
      <c r="H78" s="27">
        <v>0</v>
      </c>
      <c r="I78" s="27">
        <v>0</v>
      </c>
      <c r="J78" s="27">
        <v>0</v>
      </c>
      <c r="K78" s="27">
        <v>0</v>
      </c>
      <c r="L78" s="42"/>
      <c r="M78" s="11"/>
    </row>
    <row r="79" spans="1:13" ht="24.75" customHeight="1" x14ac:dyDescent="0.25">
      <c r="A79" s="94"/>
      <c r="B79" s="46"/>
      <c r="C79" s="49"/>
      <c r="D79" s="25" t="s">
        <v>16</v>
      </c>
      <c r="E79" s="27">
        <f t="shared" si="23"/>
        <v>1200</v>
      </c>
      <c r="F79" s="78">
        <f>1100+100</f>
        <v>1200</v>
      </c>
      <c r="G79" s="27">
        <v>0</v>
      </c>
      <c r="H79" s="27">
        <v>0</v>
      </c>
      <c r="I79" s="27">
        <v>0</v>
      </c>
      <c r="J79" s="27">
        <v>0</v>
      </c>
      <c r="K79" s="27">
        <v>0</v>
      </c>
      <c r="L79" s="42"/>
      <c r="M79" s="11"/>
    </row>
    <row r="80" spans="1:13" ht="27" x14ac:dyDescent="0.25">
      <c r="A80" s="91" t="s">
        <v>103</v>
      </c>
      <c r="B80" s="31" t="s">
        <v>110</v>
      </c>
      <c r="C80" s="32" t="s">
        <v>93</v>
      </c>
      <c r="D80" s="33" t="s">
        <v>17</v>
      </c>
      <c r="E80" s="27">
        <f t="shared" si="23"/>
        <v>100</v>
      </c>
      <c r="F80" s="27">
        <v>100</v>
      </c>
      <c r="G80" s="27">
        <v>0</v>
      </c>
      <c r="H80" s="27">
        <v>0</v>
      </c>
      <c r="I80" s="27">
        <v>0</v>
      </c>
      <c r="J80" s="27">
        <v>0</v>
      </c>
      <c r="K80" s="27">
        <v>0</v>
      </c>
      <c r="L80" s="42"/>
      <c r="M80" s="11"/>
    </row>
    <row r="81" spans="1:19" ht="27" x14ac:dyDescent="0.25">
      <c r="A81" s="38" t="s">
        <v>45</v>
      </c>
      <c r="B81" s="22" t="s">
        <v>21</v>
      </c>
      <c r="C81" s="19" t="s">
        <v>93</v>
      </c>
      <c r="D81" s="25" t="s">
        <v>16</v>
      </c>
      <c r="E81" s="27">
        <f t="shared" si="23"/>
        <v>600</v>
      </c>
      <c r="F81" s="27">
        <v>100</v>
      </c>
      <c r="G81" s="27">
        <v>100</v>
      </c>
      <c r="H81" s="27">
        <v>100</v>
      </c>
      <c r="I81" s="27">
        <v>100</v>
      </c>
      <c r="J81" s="27">
        <v>100</v>
      </c>
      <c r="K81" s="27">
        <v>100</v>
      </c>
      <c r="L81" s="11"/>
      <c r="M81" s="11"/>
    </row>
    <row r="82" spans="1:19" ht="15" customHeight="1" x14ac:dyDescent="0.25">
      <c r="A82" s="55"/>
      <c r="B82" s="56" t="s">
        <v>46</v>
      </c>
      <c r="C82" s="55" t="s">
        <v>93</v>
      </c>
      <c r="D82" s="23" t="s">
        <v>15</v>
      </c>
      <c r="E82" s="28">
        <f>SUM(F82:K82)</f>
        <v>838152</v>
      </c>
      <c r="F82" s="28">
        <f>F83+F84</f>
        <v>112354.20000000001</v>
      </c>
      <c r="G82" s="28">
        <f t="shared" ref="G82:K82" si="32">G83+G84</f>
        <v>135813.70000000001</v>
      </c>
      <c r="H82" s="28">
        <f t="shared" si="32"/>
        <v>138087.5</v>
      </c>
      <c r="I82" s="28">
        <f t="shared" si="32"/>
        <v>150632.20000000001</v>
      </c>
      <c r="J82" s="28">
        <f t="shared" si="32"/>
        <v>150632.20000000001</v>
      </c>
      <c r="K82" s="28">
        <f t="shared" si="32"/>
        <v>150632.20000000001</v>
      </c>
      <c r="L82" s="11"/>
      <c r="M82" s="11"/>
    </row>
    <row r="83" spans="1:19" ht="27" x14ac:dyDescent="0.25">
      <c r="A83" s="55"/>
      <c r="B83" s="56"/>
      <c r="C83" s="55"/>
      <c r="D83" s="23" t="s">
        <v>17</v>
      </c>
      <c r="E83" s="28">
        <f>SUM(F83:K83)</f>
        <v>206092.3</v>
      </c>
      <c r="F83" s="28">
        <f>F46+F64</f>
        <v>621</v>
      </c>
      <c r="G83" s="28">
        <f t="shared" ref="G83:K83" si="33">G46+G64</f>
        <v>39668.300000000003</v>
      </c>
      <c r="H83" s="28">
        <f t="shared" si="33"/>
        <v>39645.5</v>
      </c>
      <c r="I83" s="28">
        <f t="shared" si="33"/>
        <v>42052.5</v>
      </c>
      <c r="J83" s="28">
        <f t="shared" si="33"/>
        <v>42052.5</v>
      </c>
      <c r="K83" s="28">
        <f t="shared" si="33"/>
        <v>42052.5</v>
      </c>
      <c r="L83" s="11"/>
      <c r="M83" s="11"/>
    </row>
    <row r="84" spans="1:19" ht="27" x14ac:dyDescent="0.25">
      <c r="A84" s="55"/>
      <c r="B84" s="56"/>
      <c r="C84" s="55"/>
      <c r="D84" s="23" t="s">
        <v>16</v>
      </c>
      <c r="E84" s="28">
        <f>SUM(F84:K84)</f>
        <v>632059.69999999995</v>
      </c>
      <c r="F84" s="28">
        <f>F47+F65</f>
        <v>111733.20000000001</v>
      </c>
      <c r="G84" s="28">
        <f t="shared" ref="G84:K84" si="34">G47+G65</f>
        <v>96145.4</v>
      </c>
      <c r="H84" s="28">
        <f t="shared" si="34"/>
        <v>98442</v>
      </c>
      <c r="I84" s="28">
        <f t="shared" si="34"/>
        <v>108579.7</v>
      </c>
      <c r="J84" s="28">
        <f t="shared" si="34"/>
        <v>108579.7</v>
      </c>
      <c r="K84" s="28">
        <f t="shared" si="34"/>
        <v>108579.7</v>
      </c>
      <c r="L84" s="11"/>
      <c r="M84" s="11"/>
    </row>
    <row r="85" spans="1:19" s="6" customFormat="1" ht="14.25" customHeight="1" x14ac:dyDescent="0.25">
      <c r="A85" s="60" t="s">
        <v>64</v>
      </c>
      <c r="B85" s="61"/>
      <c r="C85" s="61"/>
      <c r="D85" s="61"/>
      <c r="E85" s="61"/>
      <c r="F85" s="61"/>
      <c r="G85" s="61"/>
      <c r="H85" s="61"/>
      <c r="I85" s="61"/>
      <c r="J85" s="61"/>
      <c r="K85" s="62"/>
      <c r="L85" s="14"/>
      <c r="M85" s="14"/>
      <c r="N85" s="1"/>
      <c r="O85" s="1"/>
      <c r="P85" s="1"/>
      <c r="Q85" s="1"/>
      <c r="R85" s="1"/>
      <c r="S85" s="5"/>
    </row>
    <row r="86" spans="1:19" ht="15" customHeight="1" x14ac:dyDescent="0.25">
      <c r="A86" s="82" t="s">
        <v>75</v>
      </c>
      <c r="B86" s="50" t="s">
        <v>47</v>
      </c>
      <c r="C86" s="51" t="s">
        <v>93</v>
      </c>
      <c r="D86" s="25" t="s">
        <v>15</v>
      </c>
      <c r="E86" s="27">
        <f>SUM(F86:K86)</f>
        <v>187303.6</v>
      </c>
      <c r="F86" s="27">
        <f>F88+F89+F87</f>
        <v>35162</v>
      </c>
      <c r="G86" s="27">
        <f t="shared" ref="G86:K86" si="35">G88+G89+G87</f>
        <v>27182.899999999998</v>
      </c>
      <c r="H86" s="27">
        <f t="shared" si="35"/>
        <v>27506.1</v>
      </c>
      <c r="I86" s="27">
        <f t="shared" si="35"/>
        <v>32484.2</v>
      </c>
      <c r="J86" s="27">
        <f t="shared" si="35"/>
        <v>32484.2</v>
      </c>
      <c r="K86" s="27">
        <f t="shared" si="35"/>
        <v>32484.2</v>
      </c>
      <c r="L86" s="11"/>
      <c r="M86" s="11"/>
    </row>
    <row r="87" spans="1:19" ht="30" customHeight="1" x14ac:dyDescent="0.25">
      <c r="A87" s="82"/>
      <c r="B87" s="50"/>
      <c r="C87" s="51"/>
      <c r="D87" s="25" t="s">
        <v>17</v>
      </c>
      <c r="E87" s="27">
        <f>SUM(F87:K87)</f>
        <v>175</v>
      </c>
      <c r="F87" s="27">
        <v>175</v>
      </c>
      <c r="G87" s="27">
        <v>0</v>
      </c>
      <c r="H87" s="27">
        <v>0</v>
      </c>
      <c r="I87" s="27">
        <v>0</v>
      </c>
      <c r="J87" s="27">
        <v>0</v>
      </c>
      <c r="K87" s="27">
        <v>0</v>
      </c>
      <c r="L87" s="11"/>
      <c r="M87" s="11"/>
    </row>
    <row r="88" spans="1:19" ht="27" x14ac:dyDescent="0.25">
      <c r="A88" s="82"/>
      <c r="B88" s="50"/>
      <c r="C88" s="51"/>
      <c r="D88" s="25" t="s">
        <v>16</v>
      </c>
      <c r="E88" s="27">
        <f>SUM(F88:K88)</f>
        <v>137887.79999999999</v>
      </c>
      <c r="F88" s="27">
        <f>22423.7+668.5+160+442+2324.9+286.5+575-100.4</f>
        <v>26780.2</v>
      </c>
      <c r="G88" s="27">
        <v>18976.099999999999</v>
      </c>
      <c r="H88" s="27">
        <v>19299.3</v>
      </c>
      <c r="I88" s="27">
        <v>24277.4</v>
      </c>
      <c r="J88" s="27">
        <v>24277.4</v>
      </c>
      <c r="K88" s="27">
        <v>24277.4</v>
      </c>
      <c r="L88" s="11"/>
      <c r="M88" s="11"/>
    </row>
    <row r="89" spans="1:19" ht="27" x14ac:dyDescent="0.25">
      <c r="A89" s="82"/>
      <c r="B89" s="50"/>
      <c r="C89" s="51"/>
      <c r="D89" s="42" t="s">
        <v>48</v>
      </c>
      <c r="E89" s="27">
        <f>SUM(F89:K89)</f>
        <v>49240.800000000003</v>
      </c>
      <c r="F89" s="27">
        <v>8206.7999999999993</v>
      </c>
      <c r="G89" s="27">
        <v>8206.7999999999993</v>
      </c>
      <c r="H89" s="27">
        <v>8206.7999999999993</v>
      </c>
      <c r="I89" s="27">
        <v>8206.7999999999993</v>
      </c>
      <c r="J89" s="27">
        <v>8206.7999999999993</v>
      </c>
      <c r="K89" s="27">
        <v>8206.7999999999993</v>
      </c>
      <c r="L89" s="11"/>
      <c r="M89" s="11"/>
    </row>
    <row r="90" spans="1:19" ht="15" customHeight="1" x14ac:dyDescent="0.25">
      <c r="A90" s="63"/>
      <c r="B90" s="56" t="s">
        <v>49</v>
      </c>
      <c r="C90" s="55" t="s">
        <v>93</v>
      </c>
      <c r="D90" s="23" t="s">
        <v>15</v>
      </c>
      <c r="E90" s="28">
        <f t="shared" si="23"/>
        <v>187303.6</v>
      </c>
      <c r="F90" s="28">
        <f>F92+F93+F91</f>
        <v>35162</v>
      </c>
      <c r="G90" s="28">
        <f t="shared" ref="G90:K90" si="36">G92+G93</f>
        <v>27182.899999999998</v>
      </c>
      <c r="H90" s="28">
        <f t="shared" si="36"/>
        <v>27506.1</v>
      </c>
      <c r="I90" s="28">
        <f t="shared" si="36"/>
        <v>32484.2</v>
      </c>
      <c r="J90" s="28">
        <f t="shared" si="36"/>
        <v>32484.2</v>
      </c>
      <c r="K90" s="28">
        <f t="shared" si="36"/>
        <v>32484.2</v>
      </c>
      <c r="L90" s="11"/>
      <c r="M90" s="11"/>
    </row>
    <row r="91" spans="1:19" ht="27" customHeight="1" x14ac:dyDescent="0.25">
      <c r="A91" s="64"/>
      <c r="B91" s="56"/>
      <c r="C91" s="55"/>
      <c r="D91" s="23" t="s">
        <v>17</v>
      </c>
      <c r="E91" s="28">
        <f t="shared" si="23"/>
        <v>175</v>
      </c>
      <c r="F91" s="28">
        <f>F87</f>
        <v>175</v>
      </c>
      <c r="G91" s="28">
        <v>0</v>
      </c>
      <c r="H91" s="28">
        <v>0</v>
      </c>
      <c r="I91" s="28">
        <v>0</v>
      </c>
      <c r="J91" s="28">
        <v>0</v>
      </c>
      <c r="K91" s="28">
        <v>0</v>
      </c>
      <c r="L91" s="11"/>
      <c r="M91" s="11"/>
    </row>
    <row r="92" spans="1:19" ht="27" x14ac:dyDescent="0.25">
      <c r="A92" s="64"/>
      <c r="B92" s="56"/>
      <c r="C92" s="55"/>
      <c r="D92" s="23" t="s">
        <v>16</v>
      </c>
      <c r="E92" s="28">
        <f t="shared" si="23"/>
        <v>137887.79999999999</v>
      </c>
      <c r="F92" s="28">
        <f>F88</f>
        <v>26780.2</v>
      </c>
      <c r="G92" s="28">
        <f t="shared" ref="G92:K93" si="37">G88</f>
        <v>18976.099999999999</v>
      </c>
      <c r="H92" s="28">
        <f t="shared" si="37"/>
        <v>19299.3</v>
      </c>
      <c r="I92" s="28">
        <f t="shared" si="37"/>
        <v>24277.4</v>
      </c>
      <c r="J92" s="28">
        <f t="shared" si="37"/>
        <v>24277.4</v>
      </c>
      <c r="K92" s="28">
        <f t="shared" si="37"/>
        <v>24277.4</v>
      </c>
      <c r="L92" s="11"/>
      <c r="M92" s="11"/>
    </row>
    <row r="93" spans="1:19" ht="27" x14ac:dyDescent="0.25">
      <c r="A93" s="65"/>
      <c r="B93" s="56"/>
      <c r="C93" s="55"/>
      <c r="D93" s="23" t="s">
        <v>48</v>
      </c>
      <c r="E93" s="28">
        <f t="shared" si="23"/>
        <v>49240.800000000003</v>
      </c>
      <c r="F93" s="28">
        <f>F89</f>
        <v>8206.7999999999993</v>
      </c>
      <c r="G93" s="28">
        <f t="shared" si="37"/>
        <v>8206.7999999999993</v>
      </c>
      <c r="H93" s="28">
        <f t="shared" si="37"/>
        <v>8206.7999999999993</v>
      </c>
      <c r="I93" s="28">
        <f t="shared" si="37"/>
        <v>8206.7999999999993</v>
      </c>
      <c r="J93" s="28">
        <f t="shared" si="37"/>
        <v>8206.7999999999993</v>
      </c>
      <c r="K93" s="28">
        <f t="shared" si="37"/>
        <v>8206.7999999999993</v>
      </c>
      <c r="L93" s="11"/>
      <c r="M93" s="11"/>
    </row>
    <row r="94" spans="1:19" s="6" customFormat="1" ht="14.25" customHeight="1" x14ac:dyDescent="0.25">
      <c r="A94" s="57" t="s">
        <v>50</v>
      </c>
      <c r="B94" s="58"/>
      <c r="C94" s="58"/>
      <c r="D94" s="58"/>
      <c r="E94" s="58"/>
      <c r="F94" s="58"/>
      <c r="G94" s="58"/>
      <c r="H94" s="58"/>
      <c r="I94" s="58"/>
      <c r="J94" s="58"/>
      <c r="K94" s="59"/>
      <c r="L94" s="14"/>
      <c r="M94" s="14"/>
      <c r="N94" s="1"/>
      <c r="O94" s="1"/>
      <c r="P94" s="1"/>
      <c r="Q94" s="1"/>
      <c r="R94" s="1"/>
      <c r="S94" s="5"/>
    </row>
    <row r="95" spans="1:19" x14ac:dyDescent="0.25">
      <c r="A95" s="79" t="s">
        <v>76</v>
      </c>
      <c r="B95" s="44" t="s">
        <v>51</v>
      </c>
      <c r="C95" s="47" t="s">
        <v>93</v>
      </c>
      <c r="D95" s="25" t="s">
        <v>15</v>
      </c>
      <c r="E95" s="29">
        <f t="shared" si="23"/>
        <v>466040.6</v>
      </c>
      <c r="F95" s="29">
        <f>F96+F97</f>
        <v>85344.5</v>
      </c>
      <c r="G95" s="29">
        <f>G98+G101</f>
        <v>74980.399999999994</v>
      </c>
      <c r="H95" s="29">
        <f t="shared" ref="H95:K95" si="38">H98+H101</f>
        <v>75052.3</v>
      </c>
      <c r="I95" s="29">
        <f t="shared" si="38"/>
        <v>76887.8</v>
      </c>
      <c r="J95" s="29">
        <f t="shared" si="38"/>
        <v>76887.8</v>
      </c>
      <c r="K95" s="29">
        <f t="shared" si="38"/>
        <v>76887.8</v>
      </c>
      <c r="L95" s="11"/>
      <c r="M95" s="11"/>
    </row>
    <row r="96" spans="1:19" ht="30.75" customHeight="1" x14ac:dyDescent="0.25">
      <c r="A96" s="80"/>
      <c r="B96" s="45"/>
      <c r="C96" s="48"/>
      <c r="D96" s="33" t="s">
        <v>17</v>
      </c>
      <c r="E96" s="29"/>
      <c r="F96" s="29">
        <f>F100</f>
        <v>50</v>
      </c>
      <c r="G96" s="29"/>
      <c r="H96" s="29"/>
      <c r="I96" s="29"/>
      <c r="J96" s="29"/>
      <c r="K96" s="29"/>
      <c r="L96" s="11"/>
      <c r="M96" s="11"/>
    </row>
    <row r="97" spans="1:19" ht="27" x14ac:dyDescent="0.25">
      <c r="A97" s="81"/>
      <c r="B97" s="46"/>
      <c r="C97" s="49"/>
      <c r="D97" s="33" t="s">
        <v>16</v>
      </c>
      <c r="E97" s="29"/>
      <c r="F97" s="29">
        <f>F98+F101</f>
        <v>85294.5</v>
      </c>
      <c r="G97" s="29"/>
      <c r="H97" s="29"/>
      <c r="I97" s="29"/>
      <c r="J97" s="29"/>
      <c r="K97" s="29"/>
      <c r="L97" s="11"/>
      <c r="M97" s="11"/>
    </row>
    <row r="98" spans="1:19" ht="27" x14ac:dyDescent="0.25">
      <c r="A98" s="38" t="s">
        <v>52</v>
      </c>
      <c r="B98" s="31" t="s">
        <v>53</v>
      </c>
      <c r="C98" s="19" t="s">
        <v>93</v>
      </c>
      <c r="D98" s="25" t="s">
        <v>16</v>
      </c>
      <c r="E98" s="29">
        <f t="shared" si="23"/>
        <v>79190.3</v>
      </c>
      <c r="F98" s="29">
        <f>12791.4+205.6</f>
        <v>12997</v>
      </c>
      <c r="G98" s="29">
        <v>13185.3</v>
      </c>
      <c r="H98" s="29">
        <v>13252</v>
      </c>
      <c r="I98" s="29">
        <v>13252</v>
      </c>
      <c r="J98" s="29">
        <v>13252</v>
      </c>
      <c r="K98" s="29">
        <v>13252</v>
      </c>
      <c r="L98" s="11"/>
      <c r="M98" s="11"/>
    </row>
    <row r="99" spans="1:19" ht="15" customHeight="1" x14ac:dyDescent="0.25">
      <c r="A99" s="47" t="s">
        <v>54</v>
      </c>
      <c r="B99" s="44" t="s">
        <v>83</v>
      </c>
      <c r="C99" s="47" t="s">
        <v>93</v>
      </c>
      <c r="D99" s="33" t="s">
        <v>15</v>
      </c>
      <c r="E99" s="29">
        <f t="shared" si="23"/>
        <v>72347.5</v>
      </c>
      <c r="F99" s="29">
        <f>F100+F101</f>
        <v>72347.5</v>
      </c>
      <c r="G99" s="29"/>
      <c r="H99" s="29"/>
      <c r="I99" s="29"/>
      <c r="J99" s="29"/>
      <c r="K99" s="29"/>
      <c r="L99" s="11"/>
      <c r="M99" s="11"/>
    </row>
    <row r="100" spans="1:19" ht="27" x14ac:dyDescent="0.25">
      <c r="A100" s="48"/>
      <c r="B100" s="45"/>
      <c r="C100" s="48"/>
      <c r="D100" s="33" t="s">
        <v>17</v>
      </c>
      <c r="E100" s="29">
        <f t="shared" si="23"/>
        <v>50</v>
      </c>
      <c r="F100" s="29">
        <v>50</v>
      </c>
      <c r="G100" s="29"/>
      <c r="H100" s="29"/>
      <c r="I100" s="29"/>
      <c r="J100" s="29"/>
      <c r="K100" s="29"/>
      <c r="L100" s="11"/>
      <c r="M100" s="11"/>
    </row>
    <row r="101" spans="1:19" ht="27" x14ac:dyDescent="0.25">
      <c r="A101" s="49"/>
      <c r="B101" s="46"/>
      <c r="C101" s="49"/>
      <c r="D101" s="25" t="s">
        <v>16</v>
      </c>
      <c r="E101" s="29">
        <f t="shared" si="23"/>
        <v>386800.3</v>
      </c>
      <c r="F101" s="29">
        <f>70536.2+1761.3</f>
        <v>72297.5</v>
      </c>
      <c r="G101" s="29">
        <v>61795.1</v>
      </c>
      <c r="H101" s="29">
        <v>61800.3</v>
      </c>
      <c r="I101" s="29">
        <v>63635.8</v>
      </c>
      <c r="J101" s="29">
        <v>63635.8</v>
      </c>
      <c r="K101" s="29">
        <v>63635.8</v>
      </c>
      <c r="L101" s="11"/>
      <c r="M101" s="11"/>
    </row>
    <row r="102" spans="1:19" ht="15" customHeight="1" x14ac:dyDescent="0.25">
      <c r="A102" s="55"/>
      <c r="B102" s="56" t="s">
        <v>55</v>
      </c>
      <c r="C102" s="55" t="s">
        <v>93</v>
      </c>
      <c r="D102" s="23" t="s">
        <v>15</v>
      </c>
      <c r="E102" s="30">
        <f t="shared" si="23"/>
        <v>466040.6</v>
      </c>
      <c r="F102" s="30">
        <f>F104+F103</f>
        <v>85344.5</v>
      </c>
      <c r="G102" s="30">
        <f>G104</f>
        <v>74980.399999999994</v>
      </c>
      <c r="H102" s="30">
        <f t="shared" ref="H102:K102" si="39">H104</f>
        <v>75052.3</v>
      </c>
      <c r="I102" s="30">
        <f t="shared" si="39"/>
        <v>76887.8</v>
      </c>
      <c r="J102" s="30">
        <f t="shared" si="39"/>
        <v>76887.8</v>
      </c>
      <c r="K102" s="30">
        <f t="shared" si="39"/>
        <v>76887.8</v>
      </c>
      <c r="L102" s="11"/>
      <c r="M102" s="11"/>
    </row>
    <row r="103" spans="1:19" ht="30" customHeight="1" x14ac:dyDescent="0.25">
      <c r="A103" s="55"/>
      <c r="B103" s="56"/>
      <c r="C103" s="55"/>
      <c r="D103" s="34" t="s">
        <v>17</v>
      </c>
      <c r="E103" s="30">
        <f t="shared" si="23"/>
        <v>50</v>
      </c>
      <c r="F103" s="30">
        <v>50</v>
      </c>
      <c r="G103" s="30"/>
      <c r="H103" s="30"/>
      <c r="I103" s="30"/>
      <c r="J103" s="30"/>
      <c r="K103" s="30"/>
      <c r="L103" s="11" t="s">
        <v>111</v>
      </c>
      <c r="M103" s="11"/>
    </row>
    <row r="104" spans="1:19" ht="27" x14ac:dyDescent="0.25">
      <c r="A104" s="55"/>
      <c r="B104" s="56"/>
      <c r="C104" s="55"/>
      <c r="D104" s="23" t="s">
        <v>16</v>
      </c>
      <c r="E104" s="30">
        <f t="shared" si="23"/>
        <v>465990.6</v>
      </c>
      <c r="F104" s="30">
        <f>F97</f>
        <v>85294.5</v>
      </c>
      <c r="G104" s="30">
        <f t="shared" ref="G104:K104" si="40">G95</f>
        <v>74980.399999999994</v>
      </c>
      <c r="H104" s="30">
        <f t="shared" si="40"/>
        <v>75052.3</v>
      </c>
      <c r="I104" s="30">
        <f t="shared" si="40"/>
        <v>76887.8</v>
      </c>
      <c r="J104" s="30">
        <f t="shared" si="40"/>
        <v>76887.8</v>
      </c>
      <c r="K104" s="30">
        <f t="shared" si="40"/>
        <v>76887.8</v>
      </c>
      <c r="L104" s="11"/>
      <c r="M104" s="11"/>
    </row>
    <row r="105" spans="1:19" s="6" customFormat="1" ht="14.25" customHeight="1" x14ac:dyDescent="0.25">
      <c r="A105" s="57" t="s">
        <v>56</v>
      </c>
      <c r="B105" s="58"/>
      <c r="C105" s="58"/>
      <c r="D105" s="58"/>
      <c r="E105" s="58"/>
      <c r="F105" s="58"/>
      <c r="G105" s="58"/>
      <c r="H105" s="58"/>
      <c r="I105" s="58"/>
      <c r="J105" s="58"/>
      <c r="K105" s="59"/>
      <c r="L105" s="14"/>
      <c r="M105" s="14"/>
      <c r="N105" s="1"/>
      <c r="O105" s="1"/>
      <c r="P105" s="1"/>
      <c r="Q105" s="1"/>
      <c r="R105" s="1"/>
      <c r="S105" s="5"/>
    </row>
    <row r="106" spans="1:19" ht="14.25" customHeight="1" x14ac:dyDescent="0.25">
      <c r="A106" s="82" t="s">
        <v>77</v>
      </c>
      <c r="B106" s="52" t="s">
        <v>57</v>
      </c>
      <c r="C106" s="51" t="s">
        <v>93</v>
      </c>
      <c r="D106" s="25" t="s">
        <v>15</v>
      </c>
      <c r="E106" s="27">
        <f t="shared" si="23"/>
        <v>1114.5999999999999</v>
      </c>
      <c r="F106" s="27">
        <f>F107+F108</f>
        <v>1114.5999999999999</v>
      </c>
      <c r="G106" s="27">
        <v>0</v>
      </c>
      <c r="H106" s="27">
        <v>0</v>
      </c>
      <c r="I106" s="27">
        <v>0</v>
      </c>
      <c r="J106" s="27">
        <v>0</v>
      </c>
      <c r="K106" s="27">
        <v>0</v>
      </c>
      <c r="L106" s="11"/>
      <c r="M106" s="11"/>
    </row>
    <row r="107" spans="1:19" ht="27.75" customHeight="1" x14ac:dyDescent="0.25">
      <c r="A107" s="82"/>
      <c r="B107" s="53"/>
      <c r="C107" s="51"/>
      <c r="D107" s="25" t="s">
        <v>17</v>
      </c>
      <c r="E107" s="27">
        <f>SUM(F107:K107)</f>
        <v>380</v>
      </c>
      <c r="F107" s="27">
        <v>380</v>
      </c>
      <c r="G107" s="27">
        <v>0</v>
      </c>
      <c r="H107" s="27">
        <v>0</v>
      </c>
      <c r="I107" s="27">
        <v>0</v>
      </c>
      <c r="J107" s="27">
        <v>0</v>
      </c>
      <c r="K107" s="27">
        <v>0</v>
      </c>
      <c r="L107" s="11"/>
      <c r="M107" s="11"/>
    </row>
    <row r="108" spans="1:19" ht="27" x14ac:dyDescent="0.25">
      <c r="A108" s="82"/>
      <c r="B108" s="53"/>
      <c r="C108" s="51"/>
      <c r="D108" s="25" t="s">
        <v>16</v>
      </c>
      <c r="E108" s="27">
        <f t="shared" si="23"/>
        <v>734.59999999999991</v>
      </c>
      <c r="F108" s="27">
        <f>1006.4+324.9-696.7+100</f>
        <v>734.59999999999991</v>
      </c>
      <c r="G108" s="27">
        <v>0</v>
      </c>
      <c r="H108" s="27">
        <v>0</v>
      </c>
      <c r="I108" s="27">
        <v>0</v>
      </c>
      <c r="J108" s="27">
        <v>0</v>
      </c>
      <c r="K108" s="27">
        <v>0</v>
      </c>
      <c r="L108" s="11"/>
      <c r="M108" s="11" t="s">
        <v>102</v>
      </c>
    </row>
    <row r="109" spans="1:19" ht="14.25" customHeight="1" x14ac:dyDescent="0.25">
      <c r="A109" s="55"/>
      <c r="B109" s="56" t="s">
        <v>58</v>
      </c>
      <c r="C109" s="55" t="s">
        <v>93</v>
      </c>
      <c r="D109" s="23" t="s">
        <v>15</v>
      </c>
      <c r="E109" s="28">
        <f t="shared" si="23"/>
        <v>1114.5999999999999</v>
      </c>
      <c r="F109" s="28">
        <f>F111+F110</f>
        <v>1114.5999999999999</v>
      </c>
      <c r="G109" s="28">
        <f t="shared" ref="G109:K109" si="41">G111</f>
        <v>0</v>
      </c>
      <c r="H109" s="28">
        <f t="shared" si="41"/>
        <v>0</v>
      </c>
      <c r="I109" s="28">
        <f t="shared" si="41"/>
        <v>0</v>
      </c>
      <c r="J109" s="28">
        <f t="shared" si="41"/>
        <v>0</v>
      </c>
      <c r="K109" s="28">
        <f t="shared" si="41"/>
        <v>0</v>
      </c>
      <c r="L109" s="11"/>
      <c r="M109" s="11"/>
    </row>
    <row r="110" spans="1:19" ht="26.25" customHeight="1" x14ac:dyDescent="0.25">
      <c r="A110" s="55"/>
      <c r="B110" s="56"/>
      <c r="C110" s="55"/>
      <c r="D110" s="23" t="s">
        <v>17</v>
      </c>
      <c r="E110" s="28">
        <f t="shared" si="23"/>
        <v>380</v>
      </c>
      <c r="F110" s="28">
        <f>F107</f>
        <v>380</v>
      </c>
      <c r="G110" s="28">
        <v>0</v>
      </c>
      <c r="H110" s="28">
        <v>0</v>
      </c>
      <c r="I110" s="28">
        <v>0</v>
      </c>
      <c r="J110" s="28">
        <v>0</v>
      </c>
      <c r="K110" s="28">
        <v>0</v>
      </c>
      <c r="L110" s="11"/>
      <c r="M110" s="11"/>
    </row>
    <row r="111" spans="1:19" ht="27" x14ac:dyDescent="0.25">
      <c r="A111" s="55"/>
      <c r="B111" s="56"/>
      <c r="C111" s="55"/>
      <c r="D111" s="23" t="s">
        <v>16</v>
      </c>
      <c r="E111" s="28">
        <f t="shared" si="23"/>
        <v>734.59999999999991</v>
      </c>
      <c r="F111" s="28">
        <f>F108</f>
        <v>734.59999999999991</v>
      </c>
      <c r="G111" s="28">
        <f t="shared" ref="G111:K111" si="42">G106</f>
        <v>0</v>
      </c>
      <c r="H111" s="28">
        <f t="shared" si="42"/>
        <v>0</v>
      </c>
      <c r="I111" s="28">
        <f t="shared" si="42"/>
        <v>0</v>
      </c>
      <c r="J111" s="28">
        <f t="shared" si="42"/>
        <v>0</v>
      </c>
      <c r="K111" s="28">
        <f t="shared" si="42"/>
        <v>0</v>
      </c>
      <c r="L111" s="11"/>
      <c r="M111" s="11"/>
    </row>
    <row r="112" spans="1:19" s="6" customFormat="1" ht="14.25" customHeight="1" x14ac:dyDescent="0.25">
      <c r="A112" s="57" t="s">
        <v>59</v>
      </c>
      <c r="B112" s="58"/>
      <c r="C112" s="58"/>
      <c r="D112" s="58"/>
      <c r="E112" s="58"/>
      <c r="F112" s="58"/>
      <c r="G112" s="58"/>
      <c r="H112" s="58"/>
      <c r="I112" s="58"/>
      <c r="J112" s="58"/>
      <c r="K112" s="59"/>
      <c r="L112" s="14"/>
      <c r="M112" s="14"/>
      <c r="N112" s="1"/>
      <c r="O112" s="1"/>
      <c r="P112" s="1"/>
      <c r="Q112" s="1"/>
      <c r="R112" s="1"/>
      <c r="S112" s="5"/>
    </row>
    <row r="113" spans="1:13" ht="27" x14ac:dyDescent="0.25">
      <c r="A113" s="88" t="s">
        <v>78</v>
      </c>
      <c r="B113" s="22" t="s">
        <v>60</v>
      </c>
      <c r="C113" s="19" t="s">
        <v>93</v>
      </c>
      <c r="D113" s="15" t="s">
        <v>16</v>
      </c>
      <c r="E113" s="27">
        <f t="shared" si="23"/>
        <v>736.4</v>
      </c>
      <c r="F113" s="27">
        <f>140.4+416</f>
        <v>556.4</v>
      </c>
      <c r="G113" s="27">
        <v>36</v>
      </c>
      <c r="H113" s="27">
        <v>36</v>
      </c>
      <c r="I113" s="27">
        <v>36</v>
      </c>
      <c r="J113" s="27">
        <v>36</v>
      </c>
      <c r="K113" s="27">
        <v>36</v>
      </c>
      <c r="L113" s="11"/>
      <c r="M113" s="11"/>
    </row>
    <row r="114" spans="1:13" ht="27" x14ac:dyDescent="0.25">
      <c r="A114" s="39"/>
      <c r="B114" s="24" t="s">
        <v>61</v>
      </c>
      <c r="C114" s="20" t="s">
        <v>93</v>
      </c>
      <c r="D114" s="16" t="s">
        <v>16</v>
      </c>
      <c r="E114" s="28">
        <f t="shared" si="23"/>
        <v>736.4</v>
      </c>
      <c r="F114" s="28">
        <f>140.4+416</f>
        <v>556.4</v>
      </c>
      <c r="G114" s="28">
        <v>36</v>
      </c>
      <c r="H114" s="28">
        <v>36</v>
      </c>
      <c r="I114" s="28">
        <f>I113</f>
        <v>36</v>
      </c>
      <c r="J114" s="28">
        <f>J113</f>
        <v>36</v>
      </c>
      <c r="K114" s="28">
        <f>K113</f>
        <v>36</v>
      </c>
      <c r="L114" s="11"/>
      <c r="M114" s="11"/>
    </row>
    <row r="115" spans="1:13" ht="14.25" customHeight="1" x14ac:dyDescent="0.25">
      <c r="A115" s="51"/>
      <c r="B115" s="56" t="s">
        <v>62</v>
      </c>
      <c r="C115" s="55" t="s">
        <v>93</v>
      </c>
      <c r="D115" s="16" t="s">
        <v>15</v>
      </c>
      <c r="E115" s="28">
        <f t="shared" si="23"/>
        <v>1778264.2000000002</v>
      </c>
      <c r="F115" s="28">
        <f>F109+F102+F90+F82+F40+F114</f>
        <v>285737.70000000007</v>
      </c>
      <c r="G115" s="28">
        <f>G109+G102+G90+G82+G40+G114</f>
        <v>282501.59999999998</v>
      </c>
      <c r="H115" s="28">
        <f>H109+H102+H90+H82+H40+H114</f>
        <v>285932.5</v>
      </c>
      <c r="I115" s="28">
        <f>I109+I102+I90+I82+I40+I114</f>
        <v>308030.8</v>
      </c>
      <c r="J115" s="28">
        <f>J109+J102+J90+J82+J40+J114</f>
        <v>308030.8</v>
      </c>
      <c r="K115" s="28">
        <f>K109+K102+K90+K82+K40+K114</f>
        <v>308030.8</v>
      </c>
      <c r="L115" s="11"/>
      <c r="M115" s="11"/>
    </row>
    <row r="116" spans="1:13" ht="27" x14ac:dyDescent="0.25">
      <c r="A116" s="51"/>
      <c r="B116" s="56"/>
      <c r="C116" s="55"/>
      <c r="D116" s="16" t="s">
        <v>97</v>
      </c>
      <c r="E116" s="28">
        <f t="shared" si="23"/>
        <v>44.099999999999994</v>
      </c>
      <c r="F116" s="28">
        <f>F41</f>
        <v>14.7</v>
      </c>
      <c r="G116" s="28">
        <f>G41</f>
        <v>14.7</v>
      </c>
      <c r="H116" s="28">
        <f>H41</f>
        <v>14.7</v>
      </c>
      <c r="I116" s="28">
        <v>0</v>
      </c>
      <c r="J116" s="28">
        <v>0</v>
      </c>
      <c r="K116" s="28">
        <v>0</v>
      </c>
      <c r="L116" s="11"/>
      <c r="M116" s="11"/>
    </row>
    <row r="117" spans="1:13" ht="27" x14ac:dyDescent="0.25">
      <c r="A117" s="51"/>
      <c r="B117" s="56"/>
      <c r="C117" s="55"/>
      <c r="D117" s="16" t="s">
        <v>17</v>
      </c>
      <c r="E117" s="28">
        <f t="shared" si="23"/>
        <v>209056.80000000002</v>
      </c>
      <c r="F117" s="28">
        <f>F83+F42+F91+F110+F103</f>
        <v>1975.8</v>
      </c>
      <c r="G117" s="28">
        <f>G83+G42</f>
        <v>40202.600000000006</v>
      </c>
      <c r="H117" s="28">
        <f>H83+H42</f>
        <v>40720.9</v>
      </c>
      <c r="I117" s="28">
        <f>I83+I42</f>
        <v>42052.5</v>
      </c>
      <c r="J117" s="28">
        <f>J83+J42</f>
        <v>42052.5</v>
      </c>
      <c r="K117" s="28">
        <f>K83+K42</f>
        <v>42052.5</v>
      </c>
      <c r="L117" s="11"/>
      <c r="M117" s="11"/>
    </row>
    <row r="118" spans="1:13" ht="27" x14ac:dyDescent="0.25">
      <c r="A118" s="51"/>
      <c r="B118" s="56"/>
      <c r="C118" s="55"/>
      <c r="D118" s="16" t="s">
        <v>16</v>
      </c>
      <c r="E118" s="28">
        <f t="shared" si="23"/>
        <v>1519922.5</v>
      </c>
      <c r="F118" s="28">
        <f>F111+F104+F92+F84+F43+F114</f>
        <v>275540.40000000002</v>
      </c>
      <c r="G118" s="28">
        <f>G111+G104+G92+G84+G43+G114</f>
        <v>234077.5</v>
      </c>
      <c r="H118" s="28">
        <f>H111+H104+H92+H84+H43+H114</f>
        <v>236990.1</v>
      </c>
      <c r="I118" s="28">
        <f>I111+I104+I92+I84+I43+I114</f>
        <v>257771.50000000003</v>
      </c>
      <c r="J118" s="28">
        <f>J111+J104+J92+J84+J43+J114</f>
        <v>257771.50000000003</v>
      </c>
      <c r="K118" s="28">
        <f>K111+K104+K92+K84+K43+K114</f>
        <v>257771.50000000003</v>
      </c>
      <c r="L118" s="11"/>
      <c r="M118" s="11"/>
    </row>
    <row r="119" spans="1:13" ht="27" x14ac:dyDescent="0.25">
      <c r="A119" s="51"/>
      <c r="B119" s="56"/>
      <c r="C119" s="55"/>
      <c r="D119" s="16" t="s">
        <v>48</v>
      </c>
      <c r="E119" s="28">
        <f t="shared" si="23"/>
        <v>49240.800000000003</v>
      </c>
      <c r="F119" s="28">
        <f t="shared" ref="F119:K119" si="43">F93</f>
        <v>8206.7999999999993</v>
      </c>
      <c r="G119" s="28">
        <f t="shared" si="43"/>
        <v>8206.7999999999993</v>
      </c>
      <c r="H119" s="28">
        <f t="shared" si="43"/>
        <v>8206.7999999999993</v>
      </c>
      <c r="I119" s="28">
        <f t="shared" si="43"/>
        <v>8206.7999999999993</v>
      </c>
      <c r="J119" s="28">
        <f t="shared" si="43"/>
        <v>8206.7999999999993</v>
      </c>
      <c r="K119" s="28">
        <f t="shared" si="43"/>
        <v>8206.7999999999993</v>
      </c>
      <c r="L119" s="11"/>
      <c r="M119" s="11"/>
    </row>
    <row r="120" spans="1:13" x14ac:dyDescent="0.25">
      <c r="B120" s="1"/>
    </row>
    <row r="123" spans="1:13" x14ac:dyDescent="0.25">
      <c r="F123" s="43">
        <v>277530902.57999998</v>
      </c>
      <c r="G123" s="12">
        <v>234708</v>
      </c>
      <c r="H123" s="12">
        <v>238849</v>
      </c>
    </row>
    <row r="124" spans="1:13" x14ac:dyDescent="0.25">
      <c r="G124" s="10">
        <v>14.7</v>
      </c>
      <c r="H124" s="10">
        <v>14.7</v>
      </c>
    </row>
  </sheetData>
  <mergeCells count="80">
    <mergeCell ref="B74:B76"/>
    <mergeCell ref="A74:A76"/>
    <mergeCell ref="C74:C76"/>
    <mergeCell ref="A55:A57"/>
    <mergeCell ref="B55:B57"/>
    <mergeCell ref="C55:C57"/>
    <mergeCell ref="B60:B62"/>
    <mergeCell ref="A60:A62"/>
    <mergeCell ref="C60:C62"/>
    <mergeCell ref="C77:C79"/>
    <mergeCell ref="A77:A79"/>
    <mergeCell ref="B3:J4"/>
    <mergeCell ref="F7:K7"/>
    <mergeCell ref="A10:K10"/>
    <mergeCell ref="B40:B43"/>
    <mergeCell ref="A40:A43"/>
    <mergeCell ref="A16:A18"/>
    <mergeCell ref="B16:B18"/>
    <mergeCell ref="A22:A25"/>
    <mergeCell ref="C22:C25"/>
    <mergeCell ref="B22:B25"/>
    <mergeCell ref="A11:A14"/>
    <mergeCell ref="B11:B14"/>
    <mergeCell ref="A6:A8"/>
    <mergeCell ref="C11:C14"/>
    <mergeCell ref="C16:C18"/>
    <mergeCell ref="C26:C28"/>
    <mergeCell ref="B26:B28"/>
    <mergeCell ref="A26:A28"/>
    <mergeCell ref="C30:C32"/>
    <mergeCell ref="B30:B32"/>
    <mergeCell ref="A30:A32"/>
    <mergeCell ref="E7:E8"/>
    <mergeCell ref="D6:D8"/>
    <mergeCell ref="C6:C8"/>
    <mergeCell ref="E6:K6"/>
    <mergeCell ref="B6:B8"/>
    <mergeCell ref="B106:B108"/>
    <mergeCell ref="A102:A104"/>
    <mergeCell ref="B86:B89"/>
    <mergeCell ref="A94:K94"/>
    <mergeCell ref="B102:B104"/>
    <mergeCell ref="A90:A93"/>
    <mergeCell ref="C106:C108"/>
    <mergeCell ref="A106:A108"/>
    <mergeCell ref="A105:K105"/>
    <mergeCell ref="A44:K44"/>
    <mergeCell ref="C40:C43"/>
    <mergeCell ref="B45:B47"/>
    <mergeCell ref="A45:A47"/>
    <mergeCell ref="C45:C47"/>
    <mergeCell ref="B115:B119"/>
    <mergeCell ref="A115:A119"/>
    <mergeCell ref="A109:A111"/>
    <mergeCell ref="B109:B111"/>
    <mergeCell ref="C115:C119"/>
    <mergeCell ref="A112:K112"/>
    <mergeCell ref="B77:B79"/>
    <mergeCell ref="C109:C111"/>
    <mergeCell ref="C82:C84"/>
    <mergeCell ref="A82:A84"/>
    <mergeCell ref="A85:K85"/>
    <mergeCell ref="C102:C104"/>
    <mergeCell ref="C90:C93"/>
    <mergeCell ref="B90:B93"/>
    <mergeCell ref="B82:B84"/>
    <mergeCell ref="A86:A89"/>
    <mergeCell ref="C86:C89"/>
    <mergeCell ref="A67:A69"/>
    <mergeCell ref="B67:B69"/>
    <mergeCell ref="C67:C69"/>
    <mergeCell ref="A63:A65"/>
    <mergeCell ref="B63:B65"/>
    <mergeCell ref="C63:C65"/>
    <mergeCell ref="A99:A101"/>
    <mergeCell ref="B99:B101"/>
    <mergeCell ref="C99:C101"/>
    <mergeCell ref="A95:A97"/>
    <mergeCell ref="B95:B97"/>
    <mergeCell ref="C95:C97"/>
  </mergeCells>
  <phoneticPr fontId="5" type="noConversion"/>
  <printOptions horizontalCentered="1"/>
  <pageMargins left="0.31496062992125984" right="0.31496062992125984" top="0.55118110236220474" bottom="0.35433070866141736" header="0.31496062992125984" footer="0.31496062992125984"/>
  <pageSetup paperSize="9" scale="65" fitToHeight="2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Company>*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Кононенко</dc:creator>
  <cp:lastModifiedBy>Morgunova</cp:lastModifiedBy>
  <cp:lastPrinted>2019-12-19T12:56:42Z</cp:lastPrinted>
  <dcterms:created xsi:type="dcterms:W3CDTF">2018-10-22T06:05:03Z</dcterms:created>
  <dcterms:modified xsi:type="dcterms:W3CDTF">2019-12-19T13:41:27Z</dcterms:modified>
</cp:coreProperties>
</file>