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10" yWindow="-270" windowWidth="11085" windowHeight="7665"/>
  </bookViews>
  <sheets>
    <sheet name="Бр" sheetId="1" r:id="rId1"/>
    <sheet name="Поселения" sheetId="4" r:id="rId2"/>
    <sheet name="Показатели Бр" sheetId="5" r:id="rId3"/>
    <sheet name="Показатели поселения" sheetId="8" r:id="rId4"/>
  </sheets>
  <definedNames>
    <definedName name="_GoBack" localSheetId="3">'Показатели поселения'!$G$53</definedName>
    <definedName name="_xlnm._FilterDatabase" localSheetId="3" hidden="1">'Показатели поселения'!$A$4:$I$205</definedName>
    <definedName name="_xlnm.Print_Titles" localSheetId="0">Бр!$4:$7</definedName>
    <definedName name="_xlnm.Print_Titles" localSheetId="1">Поселения!$4:$6</definedName>
    <definedName name="_xlnm.Print_Area" localSheetId="0">Бр!$A$1:$U$294</definedName>
    <definedName name="_xlnm.Print_Area" localSheetId="2">'Показатели Бр'!$A$1:$I$367</definedName>
    <definedName name="_xlnm.Print_Area" localSheetId="3">'Показатели поселения'!$A$1:$I$207</definedName>
    <definedName name="_xlnm.Print_Area" localSheetId="1">Поселения!$A$1:$Q$136</definedName>
  </definedNames>
  <calcPr calcId="125725"/>
</workbook>
</file>

<file path=xl/calcChain.xml><?xml version="1.0" encoding="utf-8"?>
<calcChain xmlns="http://schemas.openxmlformats.org/spreadsheetml/2006/main">
  <c r="J9" i="1"/>
  <c r="I9"/>
  <c r="E9"/>
  <c r="H187" i="5"/>
  <c r="K160" i="1"/>
  <c r="J160"/>
  <c r="I160"/>
  <c r="E160"/>
  <c r="F160"/>
  <c r="D160"/>
  <c r="H31" i="8"/>
  <c r="K172" i="1" l="1"/>
  <c r="J172"/>
  <c r="I172"/>
  <c r="E172"/>
  <c r="F172"/>
  <c r="I114" i="4" l="1"/>
  <c r="O107" i="1" l="1"/>
  <c r="P107"/>
  <c r="Q107"/>
  <c r="R107"/>
  <c r="S107"/>
  <c r="T107"/>
  <c r="H107"/>
  <c r="C107"/>
  <c r="O89"/>
  <c r="P89"/>
  <c r="Q89"/>
  <c r="R89"/>
  <c r="S89"/>
  <c r="T89"/>
  <c r="H89"/>
  <c r="C89"/>
  <c r="O91"/>
  <c r="P91"/>
  <c r="Q91"/>
  <c r="R91"/>
  <c r="S91"/>
  <c r="T91"/>
  <c r="H91"/>
  <c r="C91"/>
  <c r="O90"/>
  <c r="P90"/>
  <c r="Q90"/>
  <c r="R90"/>
  <c r="S90"/>
  <c r="T90"/>
  <c r="H90"/>
  <c r="C90"/>
  <c r="D69"/>
  <c r="I83"/>
  <c r="M107" l="1"/>
  <c r="N107"/>
  <c r="M90"/>
  <c r="M91"/>
  <c r="M89"/>
  <c r="N89"/>
  <c r="N91"/>
  <c r="N90"/>
  <c r="I227" l="1"/>
  <c r="E43" l="1"/>
  <c r="J31" l="1"/>
  <c r="L31"/>
  <c r="K31"/>
  <c r="I31"/>
  <c r="E31"/>
  <c r="F31"/>
  <c r="G31"/>
  <c r="D31"/>
  <c r="O36"/>
  <c r="P36"/>
  <c r="Q36"/>
  <c r="R36"/>
  <c r="S36"/>
  <c r="T36"/>
  <c r="H36"/>
  <c r="C36"/>
  <c r="N36" l="1"/>
  <c r="M36"/>
  <c r="O286" l="1"/>
  <c r="P286"/>
  <c r="Q286"/>
  <c r="R286"/>
  <c r="S286"/>
  <c r="T286"/>
  <c r="O287"/>
  <c r="P287"/>
  <c r="Q287"/>
  <c r="R287"/>
  <c r="S287"/>
  <c r="T287"/>
  <c r="K281"/>
  <c r="J281"/>
  <c r="I281"/>
  <c r="E281"/>
  <c r="F281"/>
  <c r="D281"/>
  <c r="H286"/>
  <c r="H287"/>
  <c r="C286"/>
  <c r="C287"/>
  <c r="N287" s="1"/>
  <c r="D275"/>
  <c r="O201"/>
  <c r="P201"/>
  <c r="Q201"/>
  <c r="R201"/>
  <c r="S201"/>
  <c r="T201"/>
  <c r="K200"/>
  <c r="J200"/>
  <c r="I200"/>
  <c r="E200"/>
  <c r="F200"/>
  <c r="D200"/>
  <c r="H201"/>
  <c r="C201"/>
  <c r="C199"/>
  <c r="E190"/>
  <c r="M286" l="1"/>
  <c r="N286"/>
  <c r="M287"/>
  <c r="C200"/>
  <c r="N201"/>
  <c r="M201"/>
  <c r="I188" l="1"/>
  <c r="D188"/>
  <c r="F58" i="8" l="1"/>
  <c r="I237" i="1"/>
  <c r="J233"/>
  <c r="K233"/>
  <c r="I233"/>
  <c r="E233"/>
  <c r="F233"/>
  <c r="D233"/>
  <c r="O234"/>
  <c r="P234"/>
  <c r="Q234"/>
  <c r="R234"/>
  <c r="S234"/>
  <c r="T234"/>
  <c r="O235"/>
  <c r="P235"/>
  <c r="Q235"/>
  <c r="R235"/>
  <c r="S235"/>
  <c r="T235"/>
  <c r="O236"/>
  <c r="P236"/>
  <c r="Q236"/>
  <c r="R236"/>
  <c r="S236"/>
  <c r="T236"/>
  <c r="H234"/>
  <c r="H235"/>
  <c r="H236"/>
  <c r="C234"/>
  <c r="C235"/>
  <c r="N235" s="1"/>
  <c r="C236"/>
  <c r="F157" i="5"/>
  <c r="F156"/>
  <c r="F150"/>
  <c r="F143"/>
  <c r="E138" i="1"/>
  <c r="D138"/>
  <c r="E128"/>
  <c r="O131"/>
  <c r="P131"/>
  <c r="Q131"/>
  <c r="R131"/>
  <c r="S131"/>
  <c r="T131"/>
  <c r="H131"/>
  <c r="C131"/>
  <c r="J119"/>
  <c r="K119"/>
  <c r="L119"/>
  <c r="I119"/>
  <c r="E119"/>
  <c r="F119"/>
  <c r="G119"/>
  <c r="D119"/>
  <c r="O127"/>
  <c r="P127"/>
  <c r="Q127"/>
  <c r="R127"/>
  <c r="S127"/>
  <c r="T127"/>
  <c r="H127"/>
  <c r="C127"/>
  <c r="N236" l="1"/>
  <c r="S233"/>
  <c r="M236"/>
  <c r="N234"/>
  <c r="P233"/>
  <c r="M235"/>
  <c r="M234"/>
  <c r="T233"/>
  <c r="C233"/>
  <c r="N127"/>
  <c r="M131"/>
  <c r="N131"/>
  <c r="M127"/>
  <c r="C119"/>
  <c r="D205" l="1"/>
  <c r="H213"/>
  <c r="C213"/>
  <c r="O213"/>
  <c r="P213"/>
  <c r="Q213"/>
  <c r="R213"/>
  <c r="S213"/>
  <c r="T213"/>
  <c r="O207"/>
  <c r="P207"/>
  <c r="Q207"/>
  <c r="R207"/>
  <c r="S207"/>
  <c r="T207"/>
  <c r="H207"/>
  <c r="C207"/>
  <c r="N213" l="1"/>
  <c r="N207"/>
  <c r="M207"/>
  <c r="M213"/>
  <c r="O209" l="1"/>
  <c r="P209"/>
  <c r="Q209"/>
  <c r="R209"/>
  <c r="S209"/>
  <c r="T209"/>
  <c r="H209"/>
  <c r="C209"/>
  <c r="M209" l="1"/>
  <c r="N209"/>
  <c r="D101" i="4" l="1"/>
  <c r="G77" l="1"/>
  <c r="L77"/>
  <c r="J77"/>
  <c r="K77"/>
  <c r="I77"/>
  <c r="E77"/>
  <c r="F77"/>
  <c r="O84"/>
  <c r="P84"/>
  <c r="O85"/>
  <c r="P85"/>
  <c r="H84"/>
  <c r="H85"/>
  <c r="E96"/>
  <c r="I96"/>
  <c r="D96"/>
  <c r="N103"/>
  <c r="O103"/>
  <c r="P103"/>
  <c r="H103"/>
  <c r="C103"/>
  <c r="M103" l="1"/>
  <c r="N21" l="1"/>
  <c r="H328" i="5"/>
  <c r="H329"/>
  <c r="H330"/>
  <c r="H322"/>
  <c r="H323"/>
  <c r="H324"/>
  <c r="H316"/>
  <c r="H317"/>
  <c r="H311"/>
  <c r="H312"/>
  <c r="H332"/>
  <c r="H331"/>
  <c r="H326"/>
  <c r="H325"/>
  <c r="H306"/>
  <c r="H302"/>
  <c r="H319"/>
  <c r="H318"/>
  <c r="H314"/>
  <c r="H313"/>
  <c r="H308"/>
  <c r="H304"/>
  <c r="H82"/>
  <c r="H81"/>
  <c r="H79"/>
  <c r="H78"/>
  <c r="H89"/>
  <c r="H88"/>
  <c r="H86"/>
  <c r="H85"/>
  <c r="H92"/>
  <c r="H71"/>
  <c r="H62"/>
  <c r="H63"/>
  <c r="H64"/>
  <c r="H138"/>
  <c r="H59"/>
  <c r="H55"/>
  <c r="H74"/>
  <c r="H72"/>
  <c r="H68"/>
  <c r="H67"/>
  <c r="H51"/>
  <c r="H48"/>
  <c r="H49"/>
  <c r="H39"/>
  <c r="H40"/>
  <c r="H41"/>
  <c r="H42"/>
  <c r="H34"/>
  <c r="H22"/>
  <c r="H23"/>
  <c r="H56"/>
  <c r="H52"/>
  <c r="H45"/>
  <c r="H43"/>
  <c r="H36"/>
  <c r="H35"/>
  <c r="H32"/>
  <c r="H31"/>
  <c r="H30"/>
  <c r="H29"/>
  <c r="H28"/>
  <c r="H25"/>
  <c r="H24"/>
  <c r="H20"/>
  <c r="H19"/>
  <c r="H18"/>
  <c r="H17"/>
  <c r="H16"/>
  <c r="H193" i="8" l="1"/>
  <c r="H192"/>
  <c r="H190"/>
  <c r="H189"/>
  <c r="H186"/>
  <c r="H184"/>
  <c r="H172"/>
  <c r="H171"/>
  <c r="H170"/>
  <c r="H168"/>
  <c r="H166"/>
  <c r="H165"/>
  <c r="H162"/>
  <c r="H159"/>
  <c r="H158"/>
  <c r="H179"/>
  <c r="H178"/>
  <c r="H176"/>
  <c r="H175"/>
  <c r="H146"/>
  <c r="H144"/>
  <c r="H142"/>
  <c r="H147"/>
  <c r="H143"/>
  <c r="H137"/>
  <c r="H138"/>
  <c r="H134"/>
  <c r="H131"/>
  <c r="H132"/>
  <c r="H139"/>
  <c r="H135"/>
  <c r="H133"/>
  <c r="H154"/>
  <c r="H153"/>
  <c r="H151"/>
  <c r="H150"/>
  <c r="H118"/>
  <c r="H119"/>
  <c r="H120"/>
  <c r="H115"/>
  <c r="H123"/>
  <c r="H124"/>
  <c r="H112"/>
  <c r="H108"/>
  <c r="H106"/>
  <c r="H127"/>
  <c r="H126"/>
  <c r="H50"/>
  <c r="H52"/>
  <c r="H53"/>
  <c r="H42"/>
  <c r="H43"/>
  <c r="H44"/>
  <c r="H45"/>
  <c r="H47"/>
  <c r="H46"/>
  <c r="H64"/>
  <c r="H62"/>
  <c r="H63"/>
  <c r="H56"/>
  <c r="H60"/>
  <c r="H58"/>
  <c r="H57"/>
  <c r="H297" i="5"/>
  <c r="H294"/>
  <c r="H287"/>
  <c r="H288"/>
  <c r="H298"/>
  <c r="H295"/>
  <c r="H291"/>
  <c r="H289"/>
  <c r="H94"/>
  <c r="H98"/>
  <c r="H99"/>
  <c r="H100"/>
  <c r="H101"/>
  <c r="H102"/>
  <c r="H103"/>
  <c r="H104"/>
  <c r="H105"/>
  <c r="H106"/>
  <c r="H107"/>
  <c r="H109"/>
  <c r="H110"/>
  <c r="H113"/>
  <c r="H114"/>
  <c r="H115"/>
  <c r="H116"/>
  <c r="H117"/>
  <c r="H273" l="1"/>
  <c r="H274"/>
  <c r="H268"/>
  <c r="H269"/>
  <c r="H275"/>
  <c r="H271"/>
  <c r="H270"/>
  <c r="H265"/>
  <c r="H263"/>
  <c r="H262"/>
  <c r="H258"/>
  <c r="H256"/>
  <c r="H250"/>
  <c r="H249"/>
  <c r="H257"/>
  <c r="H253"/>
  <c r="H252"/>
  <c r="H251"/>
  <c r="H278"/>
  <c r="H279"/>
  <c r="H280"/>
  <c r="H171"/>
  <c r="H163"/>
  <c r="H164"/>
  <c r="H175"/>
  <c r="H174"/>
  <c r="H172"/>
  <c r="H168"/>
  <c r="H166"/>
  <c r="H165"/>
  <c r="H11"/>
  <c r="H12"/>
  <c r="H9"/>
  <c r="H8"/>
  <c r="H135"/>
  <c r="H133"/>
  <c r="H125"/>
  <c r="H126"/>
  <c r="H119"/>
  <c r="H130"/>
  <c r="H127"/>
  <c r="H123"/>
  <c r="H120"/>
  <c r="J264" i="1"/>
  <c r="K264"/>
  <c r="L264"/>
  <c r="I264"/>
  <c r="G264"/>
  <c r="E264"/>
  <c r="F264"/>
  <c r="D264"/>
  <c r="R233" l="1"/>
  <c r="Q233"/>
  <c r="O233"/>
  <c r="H233"/>
  <c r="D9"/>
  <c r="H283" i="5"/>
  <c r="H200"/>
  <c r="H198"/>
  <c r="H184"/>
  <c r="H179"/>
  <c r="H178"/>
  <c r="H180"/>
  <c r="H181"/>
  <c r="H182"/>
  <c r="H186"/>
  <c r="H185"/>
  <c r="M233" i="1" l="1"/>
  <c r="N233"/>
  <c r="H166"/>
  <c r="G166" s="1"/>
  <c r="F166" s="1"/>
  <c r="J159"/>
  <c r="L160"/>
  <c r="G160"/>
  <c r="D167"/>
  <c r="E167"/>
  <c r="F167"/>
  <c r="D172"/>
  <c r="C230"/>
  <c r="H230"/>
  <c r="O230"/>
  <c r="P230"/>
  <c r="Q230"/>
  <c r="R230"/>
  <c r="S230"/>
  <c r="T230"/>
  <c r="E166" l="1"/>
  <c r="E159" s="1"/>
  <c r="T166"/>
  <c r="M230"/>
  <c r="N230"/>
  <c r="D166" l="1"/>
  <c r="D159" s="1"/>
  <c r="R166"/>
  <c r="Q166"/>
  <c r="P166" l="1"/>
  <c r="C166"/>
  <c r="N166" s="1"/>
  <c r="C246" l="1"/>
  <c r="H246"/>
  <c r="O246"/>
  <c r="P246"/>
  <c r="Q246"/>
  <c r="R246"/>
  <c r="S246"/>
  <c r="T246"/>
  <c r="H102" i="8"/>
  <c r="H101"/>
  <c r="H99"/>
  <c r="H98"/>
  <c r="H95"/>
  <c r="H94"/>
  <c r="H93"/>
  <c r="H91"/>
  <c r="H89"/>
  <c r="H88"/>
  <c r="H76"/>
  <c r="N246" i="1" l="1"/>
  <c r="M246"/>
  <c r="H85" i="8" l="1"/>
  <c r="H83"/>
  <c r="H80"/>
  <c r="H79"/>
  <c r="H78"/>
  <c r="H77"/>
  <c r="H75"/>
  <c r="H71"/>
  <c r="H70"/>
  <c r="H68"/>
  <c r="H67"/>
  <c r="H29"/>
  <c r="H30"/>
  <c r="H28"/>
  <c r="H24"/>
  <c r="H26"/>
  <c r="H23"/>
  <c r="H17"/>
  <c r="H19"/>
  <c r="H20"/>
  <c r="H11"/>
  <c r="H12"/>
  <c r="H13"/>
  <c r="H14"/>
  <c r="H9"/>
  <c r="H35"/>
  <c r="H34"/>
  <c r="H38"/>
  <c r="H37"/>
  <c r="C98" i="1" l="1"/>
  <c r="H98"/>
  <c r="O98"/>
  <c r="P98"/>
  <c r="Q98"/>
  <c r="R98"/>
  <c r="S98"/>
  <c r="T98"/>
  <c r="C106"/>
  <c r="H106"/>
  <c r="O106"/>
  <c r="P106"/>
  <c r="Q106"/>
  <c r="R106"/>
  <c r="S106"/>
  <c r="T106"/>
  <c r="N98" l="1"/>
  <c r="M98"/>
  <c r="N106"/>
  <c r="M106"/>
  <c r="C82" l="1"/>
  <c r="H82"/>
  <c r="O82"/>
  <c r="P82"/>
  <c r="Q82"/>
  <c r="R82"/>
  <c r="S82"/>
  <c r="T82"/>
  <c r="M82" l="1"/>
  <c r="N82"/>
  <c r="C73" l="1"/>
  <c r="H73"/>
  <c r="O73"/>
  <c r="P73"/>
  <c r="Q73"/>
  <c r="R73"/>
  <c r="S73"/>
  <c r="T73"/>
  <c r="C71"/>
  <c r="H71"/>
  <c r="O71"/>
  <c r="P71"/>
  <c r="Q71"/>
  <c r="R71"/>
  <c r="S71"/>
  <c r="T71"/>
  <c r="N71" l="1"/>
  <c r="N73"/>
  <c r="M71"/>
  <c r="M73"/>
  <c r="H205" i="8"/>
  <c r="H203"/>
  <c r="H198"/>
  <c r="H199"/>
  <c r="H200"/>
  <c r="H197"/>
  <c r="C24" i="4" l="1"/>
  <c r="H24"/>
  <c r="N24"/>
  <c r="O24"/>
  <c r="P24"/>
  <c r="N22"/>
  <c r="O22"/>
  <c r="P22"/>
  <c r="N23"/>
  <c r="O23"/>
  <c r="P23"/>
  <c r="N25"/>
  <c r="O25"/>
  <c r="P25"/>
  <c r="O21"/>
  <c r="P21"/>
  <c r="M24" l="1"/>
  <c r="J154" i="1" l="1"/>
  <c r="K154"/>
  <c r="L154"/>
  <c r="I154"/>
  <c r="D154"/>
  <c r="D156"/>
  <c r="T57"/>
  <c r="S57"/>
  <c r="R57"/>
  <c r="Q57"/>
  <c r="P57"/>
  <c r="O57"/>
  <c r="H57"/>
  <c r="C57"/>
  <c r="D153" l="1"/>
  <c r="M57"/>
  <c r="N57"/>
  <c r="H214" i="5" l="1"/>
  <c r="H213"/>
  <c r="H205"/>
  <c r="H206"/>
  <c r="H207"/>
  <c r="H209"/>
  <c r="H210"/>
  <c r="H211"/>
  <c r="H203"/>
  <c r="H191"/>
  <c r="H195"/>
  <c r="H190"/>
  <c r="H237" l="1"/>
  <c r="H238"/>
  <c r="H239"/>
  <c r="H240"/>
  <c r="H241"/>
  <c r="H242"/>
  <c r="H243"/>
  <c r="H244"/>
  <c r="H245"/>
  <c r="H246"/>
  <c r="H236"/>
  <c r="H233"/>
  <c r="H231"/>
  <c r="H228"/>
  <c r="H226"/>
  <c r="H223"/>
  <c r="H219"/>
  <c r="H220"/>
  <c r="H221"/>
  <c r="H218"/>
  <c r="H159"/>
  <c r="H157"/>
  <c r="H156"/>
  <c r="H153" l="1"/>
  <c r="H152"/>
  <c r="H150"/>
  <c r="H146"/>
  <c r="H147"/>
  <c r="H145"/>
  <c r="H143"/>
  <c r="H142"/>
  <c r="J149" i="1" l="1"/>
  <c r="K149"/>
  <c r="L149"/>
  <c r="I149"/>
  <c r="E149"/>
  <c r="F149"/>
  <c r="G149"/>
  <c r="D149"/>
  <c r="C152"/>
  <c r="H152"/>
  <c r="O152"/>
  <c r="P152"/>
  <c r="Q152"/>
  <c r="R152"/>
  <c r="S152"/>
  <c r="T152"/>
  <c r="C151"/>
  <c r="H151"/>
  <c r="O151"/>
  <c r="P151"/>
  <c r="Q151"/>
  <c r="R151"/>
  <c r="S151"/>
  <c r="T151"/>
  <c r="N152" l="1"/>
  <c r="M152"/>
  <c r="N151"/>
  <c r="M151"/>
  <c r="J138" l="1"/>
  <c r="K138"/>
  <c r="L138"/>
  <c r="I138"/>
  <c r="F138"/>
  <c r="G138"/>
  <c r="C125"/>
  <c r="H125"/>
  <c r="O125"/>
  <c r="P125"/>
  <c r="Q125"/>
  <c r="R125"/>
  <c r="S125"/>
  <c r="T125"/>
  <c r="N125" l="1"/>
  <c r="M125"/>
  <c r="D62" i="4" l="1"/>
  <c r="D60" s="1"/>
  <c r="E62"/>
  <c r="E60" s="1"/>
  <c r="D120" l="1"/>
  <c r="J198" i="1" l="1"/>
  <c r="K198"/>
  <c r="L198"/>
  <c r="I198"/>
  <c r="E198"/>
  <c r="F198"/>
  <c r="G198"/>
  <c r="D198"/>
  <c r="H199"/>
  <c r="O199"/>
  <c r="P199"/>
  <c r="Q199"/>
  <c r="R199"/>
  <c r="S199"/>
  <c r="T199"/>
  <c r="O194"/>
  <c r="P194"/>
  <c r="Q194"/>
  <c r="R194"/>
  <c r="S194"/>
  <c r="T194"/>
  <c r="O195"/>
  <c r="P195"/>
  <c r="Q195"/>
  <c r="R195"/>
  <c r="S195"/>
  <c r="T195"/>
  <c r="O196"/>
  <c r="P196"/>
  <c r="Q196"/>
  <c r="R196"/>
  <c r="S196"/>
  <c r="T196"/>
  <c r="H196"/>
  <c r="C196"/>
  <c r="D191"/>
  <c r="D187" l="1"/>
  <c r="N199"/>
  <c r="N196"/>
  <c r="M199"/>
  <c r="M196"/>
  <c r="C215" l="1"/>
  <c r="H215"/>
  <c r="O215"/>
  <c r="P215"/>
  <c r="Q215"/>
  <c r="R215"/>
  <c r="S215"/>
  <c r="T215"/>
  <c r="C216"/>
  <c r="H216"/>
  <c r="O216"/>
  <c r="P216"/>
  <c r="Q216"/>
  <c r="R216"/>
  <c r="S216"/>
  <c r="T216"/>
  <c r="R212"/>
  <c r="P212"/>
  <c r="N215" l="1"/>
  <c r="N216"/>
  <c r="M215"/>
  <c r="M216"/>
  <c r="I41" l="1"/>
  <c r="J41"/>
  <c r="K41"/>
  <c r="L41"/>
  <c r="E41"/>
  <c r="F41"/>
  <c r="G41"/>
  <c r="D41"/>
  <c r="E30" l="1"/>
  <c r="I64" l="1"/>
  <c r="Q140"/>
  <c r="Q141"/>
  <c r="Q142"/>
  <c r="R132"/>
  <c r="P85"/>
  <c r="T285"/>
  <c r="T284"/>
  <c r="T283"/>
  <c r="T282"/>
  <c r="T280"/>
  <c r="T279"/>
  <c r="T278"/>
  <c r="T276"/>
  <c r="T273"/>
  <c r="T272"/>
  <c r="T270"/>
  <c r="T269"/>
  <c r="T268"/>
  <c r="T266"/>
  <c r="T265"/>
  <c r="T262"/>
  <c r="T261"/>
  <c r="T259"/>
  <c r="T258"/>
  <c r="T257"/>
  <c r="T256"/>
  <c r="T254"/>
  <c r="T253"/>
  <c r="T252"/>
  <c r="T251"/>
  <c r="T250"/>
  <c r="T249"/>
  <c r="T248"/>
  <c r="T247"/>
  <c r="T245"/>
  <c r="T244"/>
  <c r="T242"/>
  <c r="T241"/>
  <c r="T240"/>
  <c r="T239"/>
  <c r="T238"/>
  <c r="T231"/>
  <c r="T229"/>
  <c r="T228"/>
  <c r="T227"/>
  <c r="T226"/>
  <c r="T225"/>
  <c r="T223"/>
  <c r="T222"/>
  <c r="T221"/>
  <c r="T219"/>
  <c r="T218"/>
  <c r="T217"/>
  <c r="T214"/>
  <c r="T212"/>
  <c r="T211"/>
  <c r="T210"/>
  <c r="T208"/>
  <c r="T206"/>
  <c r="T203"/>
  <c r="T202"/>
  <c r="T197"/>
  <c r="T193"/>
  <c r="T192"/>
  <c r="T191"/>
  <c r="T190"/>
  <c r="T189"/>
  <c r="T188"/>
  <c r="T185"/>
  <c r="T184"/>
  <c r="T183"/>
  <c r="T182"/>
  <c r="T181"/>
  <c r="T180"/>
  <c r="T178"/>
  <c r="T177"/>
  <c r="T176"/>
  <c r="T175"/>
  <c r="T174"/>
  <c r="T173"/>
  <c r="T171"/>
  <c r="T170"/>
  <c r="T169"/>
  <c r="T168"/>
  <c r="T165"/>
  <c r="T164"/>
  <c r="T163"/>
  <c r="T162"/>
  <c r="T161"/>
  <c r="T158"/>
  <c r="T157"/>
  <c r="T155"/>
  <c r="T150"/>
  <c r="T148"/>
  <c r="T147"/>
  <c r="T146"/>
  <c r="T145"/>
  <c r="T144"/>
  <c r="T143"/>
  <c r="T142"/>
  <c r="T141"/>
  <c r="T140"/>
  <c r="T139"/>
  <c r="T137"/>
  <c r="T136"/>
  <c r="T135"/>
  <c r="T134"/>
  <c r="T133"/>
  <c r="T132"/>
  <c r="T130"/>
  <c r="T129"/>
  <c r="T126"/>
  <c r="T124"/>
  <c r="T123"/>
  <c r="T122"/>
  <c r="T121"/>
  <c r="T120"/>
  <c r="T117"/>
  <c r="T115"/>
  <c r="T113"/>
  <c r="T111"/>
  <c r="T110"/>
  <c r="T108"/>
  <c r="T105"/>
  <c r="T104"/>
  <c r="T103"/>
  <c r="T102"/>
  <c r="T101"/>
  <c r="T100"/>
  <c r="T99"/>
  <c r="T97"/>
  <c r="T96"/>
  <c r="T95"/>
  <c r="T94"/>
  <c r="T92"/>
  <c r="T88"/>
  <c r="T87"/>
  <c r="T86"/>
  <c r="T85"/>
  <c r="T84"/>
  <c r="T83"/>
  <c r="T81"/>
  <c r="T80"/>
  <c r="T79"/>
  <c r="T78"/>
  <c r="T77"/>
  <c r="T76"/>
  <c r="T75"/>
  <c r="T74"/>
  <c r="T72"/>
  <c r="T70"/>
  <c r="T67"/>
  <c r="T66"/>
  <c r="T65"/>
  <c r="T63"/>
  <c r="T61"/>
  <c r="T59"/>
  <c r="T58"/>
  <c r="T56"/>
  <c r="T55"/>
  <c r="T54"/>
  <c r="T51"/>
  <c r="T49"/>
  <c r="T47"/>
  <c r="T46"/>
  <c r="T44"/>
  <c r="T43"/>
  <c r="T42"/>
  <c r="T40"/>
  <c r="T39"/>
  <c r="T38"/>
  <c r="T35"/>
  <c r="T34"/>
  <c r="T33"/>
  <c r="T32"/>
  <c r="T30"/>
  <c r="T28"/>
  <c r="T26"/>
  <c r="T23"/>
  <c r="T22"/>
  <c r="T21"/>
  <c r="T20"/>
  <c r="T19"/>
  <c r="T18"/>
  <c r="T17"/>
  <c r="T16"/>
  <c r="T15"/>
  <c r="T14"/>
  <c r="T13"/>
  <c r="T12"/>
  <c r="T11"/>
  <c r="T10"/>
  <c r="R10"/>
  <c r="R11"/>
  <c r="R12"/>
  <c r="R13"/>
  <c r="R14"/>
  <c r="R15"/>
  <c r="R16"/>
  <c r="R17"/>
  <c r="R18"/>
  <c r="R19"/>
  <c r="R20"/>
  <c r="R21"/>
  <c r="R22"/>
  <c r="R23"/>
  <c r="R26"/>
  <c r="R28"/>
  <c r="R30"/>
  <c r="R32"/>
  <c r="R33"/>
  <c r="R34"/>
  <c r="R35"/>
  <c r="R38"/>
  <c r="R39"/>
  <c r="R40"/>
  <c r="R42"/>
  <c r="R43"/>
  <c r="R44"/>
  <c r="R46"/>
  <c r="R47"/>
  <c r="R49"/>
  <c r="R51"/>
  <c r="R54"/>
  <c r="R55"/>
  <c r="R56"/>
  <c r="R58"/>
  <c r="R59"/>
  <c r="R61"/>
  <c r="R63"/>
  <c r="R65"/>
  <c r="R66"/>
  <c r="R67"/>
  <c r="R70"/>
  <c r="R72"/>
  <c r="R74"/>
  <c r="R75"/>
  <c r="R76"/>
  <c r="R77"/>
  <c r="R78"/>
  <c r="R79"/>
  <c r="R80"/>
  <c r="R81"/>
  <c r="R83"/>
  <c r="R84"/>
  <c r="R85"/>
  <c r="R86"/>
  <c r="R87"/>
  <c r="R88"/>
  <c r="R92"/>
  <c r="R94"/>
  <c r="R95"/>
  <c r="R96"/>
  <c r="R97"/>
  <c r="R99"/>
  <c r="R100"/>
  <c r="R101"/>
  <c r="R102"/>
  <c r="R103"/>
  <c r="R104"/>
  <c r="R105"/>
  <c r="R108"/>
  <c r="R110"/>
  <c r="R111"/>
  <c r="R113"/>
  <c r="R115"/>
  <c r="R117"/>
  <c r="R120"/>
  <c r="R121"/>
  <c r="R122"/>
  <c r="R123"/>
  <c r="R124"/>
  <c r="R126"/>
  <c r="R129"/>
  <c r="R130"/>
  <c r="R133"/>
  <c r="R134"/>
  <c r="R135"/>
  <c r="R136"/>
  <c r="R137"/>
  <c r="R140"/>
  <c r="R141"/>
  <c r="R142"/>
  <c r="R143"/>
  <c r="R144"/>
  <c r="R145"/>
  <c r="R146"/>
  <c r="R147"/>
  <c r="R148"/>
  <c r="R150"/>
  <c r="R155"/>
  <c r="R157"/>
  <c r="R158"/>
  <c r="R161"/>
  <c r="R162"/>
  <c r="R163"/>
  <c r="R164"/>
  <c r="R165"/>
  <c r="R168"/>
  <c r="R169"/>
  <c r="R170"/>
  <c r="R171"/>
  <c r="R173"/>
  <c r="R174"/>
  <c r="R175"/>
  <c r="R176"/>
  <c r="R177"/>
  <c r="R178"/>
  <c r="R180"/>
  <c r="R181"/>
  <c r="R182"/>
  <c r="R184"/>
  <c r="R185"/>
  <c r="R188"/>
  <c r="R189"/>
  <c r="R190"/>
  <c r="R191"/>
  <c r="R192"/>
  <c r="R193"/>
  <c r="R197"/>
  <c r="R202"/>
  <c r="R203"/>
  <c r="R206"/>
  <c r="R208"/>
  <c r="R210"/>
  <c r="R211"/>
  <c r="R214"/>
  <c r="R217"/>
  <c r="R218"/>
  <c r="R219"/>
  <c r="R221"/>
  <c r="R222"/>
  <c r="R223"/>
  <c r="R225"/>
  <c r="R226"/>
  <c r="R227"/>
  <c r="R228"/>
  <c r="R229"/>
  <c r="R231"/>
  <c r="R238"/>
  <c r="R239"/>
  <c r="R240"/>
  <c r="R241"/>
  <c r="R242"/>
  <c r="R244"/>
  <c r="R245"/>
  <c r="R247"/>
  <c r="R248"/>
  <c r="R249"/>
  <c r="R250"/>
  <c r="R251"/>
  <c r="R252"/>
  <c r="R253"/>
  <c r="R254"/>
  <c r="R256"/>
  <c r="R257"/>
  <c r="R258"/>
  <c r="R259"/>
  <c r="R261"/>
  <c r="R262"/>
  <c r="R265"/>
  <c r="R266"/>
  <c r="R268"/>
  <c r="R269"/>
  <c r="R270"/>
  <c r="R272"/>
  <c r="R273"/>
  <c r="R276"/>
  <c r="R278"/>
  <c r="R279"/>
  <c r="R280"/>
  <c r="R282"/>
  <c r="R283"/>
  <c r="R284"/>
  <c r="R285"/>
  <c r="P10"/>
  <c r="P11"/>
  <c r="P12"/>
  <c r="P13"/>
  <c r="P14"/>
  <c r="P15"/>
  <c r="P16"/>
  <c r="P17"/>
  <c r="P18"/>
  <c r="P19"/>
  <c r="P20"/>
  <c r="P21"/>
  <c r="P22"/>
  <c r="P23"/>
  <c r="P26"/>
  <c r="P28"/>
  <c r="P30"/>
  <c r="P32"/>
  <c r="P33"/>
  <c r="P34"/>
  <c r="P35"/>
  <c r="P38"/>
  <c r="P39"/>
  <c r="P40"/>
  <c r="P42"/>
  <c r="P43"/>
  <c r="P44"/>
  <c r="P46"/>
  <c r="P47"/>
  <c r="P49"/>
  <c r="P51"/>
  <c r="P54"/>
  <c r="P55"/>
  <c r="P56"/>
  <c r="P58"/>
  <c r="P59"/>
  <c r="P61"/>
  <c r="P63"/>
  <c r="P65"/>
  <c r="P66"/>
  <c r="P67"/>
  <c r="P70"/>
  <c r="P72"/>
  <c r="P74"/>
  <c r="P75"/>
  <c r="P77"/>
  <c r="P78"/>
  <c r="P79"/>
  <c r="P80"/>
  <c r="P81"/>
  <c r="P83"/>
  <c r="P84"/>
  <c r="P86"/>
  <c r="P87"/>
  <c r="P88"/>
  <c r="P92"/>
  <c r="P94"/>
  <c r="P95"/>
  <c r="P97"/>
  <c r="P99"/>
  <c r="P100"/>
  <c r="P101"/>
  <c r="P102"/>
  <c r="P103"/>
  <c r="P105"/>
  <c r="P108"/>
  <c r="P110"/>
  <c r="P111"/>
  <c r="P113"/>
  <c r="P115"/>
  <c r="P117"/>
  <c r="P120"/>
  <c r="P121"/>
  <c r="P122"/>
  <c r="P123"/>
  <c r="P124"/>
  <c r="P126"/>
  <c r="P129"/>
  <c r="P130"/>
  <c r="P132"/>
  <c r="P133"/>
  <c r="P134"/>
  <c r="P135"/>
  <c r="P136"/>
  <c r="P137"/>
  <c r="P139"/>
  <c r="P140"/>
  <c r="P141"/>
  <c r="P142"/>
  <c r="P143"/>
  <c r="P145"/>
  <c r="P146"/>
  <c r="P147"/>
  <c r="P148"/>
  <c r="P150"/>
  <c r="P155"/>
  <c r="P157"/>
  <c r="P158"/>
  <c r="P161"/>
  <c r="P162"/>
  <c r="P163"/>
  <c r="P164"/>
  <c r="P165"/>
  <c r="P168"/>
  <c r="P169"/>
  <c r="P170"/>
  <c r="P171"/>
  <c r="P173"/>
  <c r="P174"/>
  <c r="P175"/>
  <c r="P176"/>
  <c r="P177"/>
  <c r="P178"/>
  <c r="P180"/>
  <c r="P181"/>
  <c r="P182"/>
  <c r="P184"/>
  <c r="P185"/>
  <c r="P188"/>
  <c r="P189"/>
  <c r="P190"/>
  <c r="P191"/>
  <c r="P192"/>
  <c r="P193"/>
  <c r="P197"/>
  <c r="P202"/>
  <c r="P203"/>
  <c r="P206"/>
  <c r="P208"/>
  <c r="P210"/>
  <c r="P211"/>
  <c r="P214"/>
  <c r="P217"/>
  <c r="P218"/>
  <c r="P219"/>
  <c r="P221"/>
  <c r="P222"/>
  <c r="P223"/>
  <c r="P225"/>
  <c r="P226"/>
  <c r="P227"/>
  <c r="P228"/>
  <c r="P229"/>
  <c r="P231"/>
  <c r="P238"/>
  <c r="P239"/>
  <c r="P240"/>
  <c r="P241"/>
  <c r="P242"/>
  <c r="P244"/>
  <c r="P245"/>
  <c r="P247"/>
  <c r="P248"/>
  <c r="P249"/>
  <c r="P250"/>
  <c r="P251"/>
  <c r="P252"/>
  <c r="P253"/>
  <c r="P254"/>
  <c r="P256"/>
  <c r="P257"/>
  <c r="P258"/>
  <c r="P259"/>
  <c r="P261"/>
  <c r="P262"/>
  <c r="P265"/>
  <c r="P266"/>
  <c r="P268"/>
  <c r="P269"/>
  <c r="P270"/>
  <c r="P272"/>
  <c r="P273"/>
  <c r="P276"/>
  <c r="P278"/>
  <c r="P280"/>
  <c r="P282"/>
  <c r="P283"/>
  <c r="P284"/>
  <c r="P285"/>
  <c r="O32"/>
  <c r="Q32"/>
  <c r="S32"/>
  <c r="R264" l="1"/>
  <c r="H219"/>
  <c r="C219"/>
  <c r="H218"/>
  <c r="C218"/>
  <c r="H178"/>
  <c r="C178"/>
  <c r="O44"/>
  <c r="Q44"/>
  <c r="S44"/>
  <c r="T41"/>
  <c r="P41"/>
  <c r="P264" l="1"/>
  <c r="T264"/>
  <c r="N178"/>
  <c r="N219"/>
  <c r="R41"/>
  <c r="N218"/>
  <c r="C41"/>
  <c r="S10" l="1"/>
  <c r="P96" l="1"/>
  <c r="P76" l="1"/>
  <c r="P104"/>
  <c r="O162" l="1"/>
  <c r="Q162"/>
  <c r="S162"/>
  <c r="P160" l="1"/>
  <c r="T160"/>
  <c r="R160"/>
  <c r="C160"/>
  <c r="D255"/>
  <c r="N125" i="4" l="1"/>
  <c r="O125"/>
  <c r="P125"/>
  <c r="E124"/>
  <c r="F124"/>
  <c r="G124"/>
  <c r="N112"/>
  <c r="O112"/>
  <c r="P112"/>
  <c r="N83"/>
  <c r="O83"/>
  <c r="P83"/>
  <c r="N58"/>
  <c r="O58"/>
  <c r="P58"/>
  <c r="J36"/>
  <c r="K36"/>
  <c r="L36"/>
  <c r="E36"/>
  <c r="F36"/>
  <c r="G36"/>
  <c r="J20"/>
  <c r="K20"/>
  <c r="L20"/>
  <c r="E20"/>
  <c r="F20"/>
  <c r="G20"/>
  <c r="J17"/>
  <c r="K17"/>
  <c r="L17"/>
  <c r="E17"/>
  <c r="F17"/>
  <c r="G17"/>
  <c r="J10"/>
  <c r="K10"/>
  <c r="L10"/>
  <c r="E10"/>
  <c r="F10"/>
  <c r="G10"/>
  <c r="N18"/>
  <c r="O18"/>
  <c r="P18"/>
  <c r="N19"/>
  <c r="O19"/>
  <c r="P19"/>
  <c r="H10" i="1" l="1"/>
  <c r="H11"/>
  <c r="H12"/>
  <c r="H13"/>
  <c r="H14"/>
  <c r="H15"/>
  <c r="H16"/>
  <c r="H17"/>
  <c r="H18"/>
  <c r="H19"/>
  <c r="H20"/>
  <c r="H21"/>
  <c r="H22"/>
  <c r="H23"/>
  <c r="H26"/>
  <c r="H28"/>
  <c r="H30"/>
  <c r="H32"/>
  <c r="H33"/>
  <c r="H34"/>
  <c r="H35"/>
  <c r="H38"/>
  <c r="H39"/>
  <c r="H40"/>
  <c r="H42"/>
  <c r="H43"/>
  <c r="H44"/>
  <c r="H46"/>
  <c r="H47"/>
  <c r="H49"/>
  <c r="H51"/>
  <c r="H54"/>
  <c r="H55"/>
  <c r="H56"/>
  <c r="H58"/>
  <c r="H59"/>
  <c r="H61"/>
  <c r="H63"/>
  <c r="H65"/>
  <c r="H66"/>
  <c r="H67"/>
  <c r="H70"/>
  <c r="H72"/>
  <c r="H74"/>
  <c r="H75"/>
  <c r="H76"/>
  <c r="H77"/>
  <c r="H78"/>
  <c r="H79"/>
  <c r="H80"/>
  <c r="H81"/>
  <c r="H83"/>
  <c r="H84"/>
  <c r="H85"/>
  <c r="H86"/>
  <c r="H87"/>
  <c r="H88"/>
  <c r="H92"/>
  <c r="H94"/>
  <c r="H95"/>
  <c r="H96"/>
  <c r="H97"/>
  <c r="H99"/>
  <c r="H100"/>
  <c r="H101"/>
  <c r="H102"/>
  <c r="H103"/>
  <c r="H104"/>
  <c r="H105"/>
  <c r="H108"/>
  <c r="H110"/>
  <c r="H111"/>
  <c r="H113"/>
  <c r="H115"/>
  <c r="H117"/>
  <c r="H120"/>
  <c r="H121"/>
  <c r="H122"/>
  <c r="H123"/>
  <c r="H124"/>
  <c r="H126"/>
  <c r="H129"/>
  <c r="H130"/>
  <c r="H132"/>
  <c r="H133"/>
  <c r="H134"/>
  <c r="H135"/>
  <c r="H136"/>
  <c r="H137"/>
  <c r="H140"/>
  <c r="H141"/>
  <c r="H142"/>
  <c r="H143"/>
  <c r="H144"/>
  <c r="H145"/>
  <c r="H146"/>
  <c r="H147"/>
  <c r="H148"/>
  <c r="H150"/>
  <c r="H155"/>
  <c r="H157"/>
  <c r="H158"/>
  <c r="H161"/>
  <c r="H162"/>
  <c r="H163"/>
  <c r="H164"/>
  <c r="H165"/>
  <c r="H168"/>
  <c r="H169"/>
  <c r="H170"/>
  <c r="H171"/>
  <c r="H173"/>
  <c r="H174"/>
  <c r="H175"/>
  <c r="H176"/>
  <c r="H177"/>
  <c r="H180"/>
  <c r="H181"/>
  <c r="H182"/>
  <c r="H183"/>
  <c r="H184"/>
  <c r="H185"/>
  <c r="H188"/>
  <c r="H189"/>
  <c r="H190"/>
  <c r="H191"/>
  <c r="H192"/>
  <c r="H193"/>
  <c r="H194"/>
  <c r="H195"/>
  <c r="H197"/>
  <c r="H202"/>
  <c r="H203"/>
  <c r="H206"/>
  <c r="H208"/>
  <c r="H210"/>
  <c r="H211"/>
  <c r="H212"/>
  <c r="H214"/>
  <c r="H217"/>
  <c r="H221"/>
  <c r="H222"/>
  <c r="H223"/>
  <c r="H225"/>
  <c r="H226"/>
  <c r="H227"/>
  <c r="H228"/>
  <c r="H229"/>
  <c r="H231"/>
  <c r="H238"/>
  <c r="H239"/>
  <c r="H240"/>
  <c r="H241"/>
  <c r="H242"/>
  <c r="H244"/>
  <c r="H245"/>
  <c r="H247"/>
  <c r="H248"/>
  <c r="H249"/>
  <c r="H250"/>
  <c r="H251"/>
  <c r="H252"/>
  <c r="H253"/>
  <c r="H254"/>
  <c r="H256"/>
  <c r="H257"/>
  <c r="H258"/>
  <c r="H259"/>
  <c r="H261"/>
  <c r="H262"/>
  <c r="H265"/>
  <c r="H266"/>
  <c r="H268"/>
  <c r="H269"/>
  <c r="H270"/>
  <c r="H272"/>
  <c r="H273"/>
  <c r="H276"/>
  <c r="H278"/>
  <c r="H279"/>
  <c r="H280"/>
  <c r="C10"/>
  <c r="C11"/>
  <c r="C12"/>
  <c r="C13"/>
  <c r="C14"/>
  <c r="C15"/>
  <c r="C16"/>
  <c r="C17"/>
  <c r="C18"/>
  <c r="C19"/>
  <c r="C20"/>
  <c r="C21"/>
  <c r="C22"/>
  <c r="C23"/>
  <c r="C26"/>
  <c r="C28"/>
  <c r="C30"/>
  <c r="C32"/>
  <c r="C33"/>
  <c r="C34"/>
  <c r="N34" s="1"/>
  <c r="C35"/>
  <c r="C38"/>
  <c r="C39"/>
  <c r="C40"/>
  <c r="C42"/>
  <c r="C43"/>
  <c r="C44"/>
  <c r="C46"/>
  <c r="C47"/>
  <c r="C49"/>
  <c r="C51"/>
  <c r="N51" s="1"/>
  <c r="C54"/>
  <c r="C55"/>
  <c r="C56"/>
  <c r="C58"/>
  <c r="C59"/>
  <c r="C61"/>
  <c r="C63"/>
  <c r="C65"/>
  <c r="C66"/>
  <c r="N66" s="1"/>
  <c r="C67"/>
  <c r="C70"/>
  <c r="C72"/>
  <c r="C74"/>
  <c r="N74" s="1"/>
  <c r="C75"/>
  <c r="C76"/>
  <c r="C77"/>
  <c r="C78"/>
  <c r="N78" s="1"/>
  <c r="C79"/>
  <c r="C80"/>
  <c r="C81"/>
  <c r="C83"/>
  <c r="C84"/>
  <c r="C85"/>
  <c r="C86"/>
  <c r="C87"/>
  <c r="C88"/>
  <c r="C92"/>
  <c r="C94"/>
  <c r="N94" s="1"/>
  <c r="C95"/>
  <c r="C96"/>
  <c r="C97"/>
  <c r="C99"/>
  <c r="C100"/>
  <c r="C101"/>
  <c r="C102"/>
  <c r="N102" s="1"/>
  <c r="C103"/>
  <c r="C104"/>
  <c r="C105"/>
  <c r="C108"/>
  <c r="C110"/>
  <c r="C111"/>
  <c r="C113"/>
  <c r="C115"/>
  <c r="C117"/>
  <c r="C120"/>
  <c r="N120" s="1"/>
  <c r="C121"/>
  <c r="C122"/>
  <c r="N122" s="1"/>
  <c r="C123"/>
  <c r="C124"/>
  <c r="C126"/>
  <c r="C129"/>
  <c r="C130"/>
  <c r="C132"/>
  <c r="C133"/>
  <c r="C134"/>
  <c r="C135"/>
  <c r="C136"/>
  <c r="C137"/>
  <c r="C140"/>
  <c r="N140" s="1"/>
  <c r="C141"/>
  <c r="C142"/>
  <c r="C143"/>
  <c r="C144"/>
  <c r="N144" s="1"/>
  <c r="C145"/>
  <c r="C146"/>
  <c r="N146" s="1"/>
  <c r="C147"/>
  <c r="C148"/>
  <c r="N148" s="1"/>
  <c r="C150"/>
  <c r="C155"/>
  <c r="N155" s="1"/>
  <c r="C157"/>
  <c r="C158"/>
  <c r="C161"/>
  <c r="C162"/>
  <c r="C163"/>
  <c r="C164"/>
  <c r="C165"/>
  <c r="C168"/>
  <c r="N168" s="1"/>
  <c r="C169"/>
  <c r="C170"/>
  <c r="C171"/>
  <c r="C173"/>
  <c r="N173" s="1"/>
  <c r="C174"/>
  <c r="C175"/>
  <c r="C176"/>
  <c r="C177"/>
  <c r="C180"/>
  <c r="C181"/>
  <c r="C182"/>
  <c r="C184"/>
  <c r="C185"/>
  <c r="C188"/>
  <c r="C189"/>
  <c r="C190"/>
  <c r="C191"/>
  <c r="C192"/>
  <c r="C193"/>
  <c r="N193" s="1"/>
  <c r="C194"/>
  <c r="C195"/>
  <c r="C197"/>
  <c r="C202"/>
  <c r="C203"/>
  <c r="N203" s="1"/>
  <c r="C206"/>
  <c r="C208"/>
  <c r="C210"/>
  <c r="N210" s="1"/>
  <c r="C211"/>
  <c r="C212"/>
  <c r="C214"/>
  <c r="C217"/>
  <c r="C221"/>
  <c r="C222"/>
  <c r="C223"/>
  <c r="C225"/>
  <c r="C226"/>
  <c r="N226" s="1"/>
  <c r="C227"/>
  <c r="C228"/>
  <c r="C229"/>
  <c r="C231"/>
  <c r="N231" s="1"/>
  <c r="C238"/>
  <c r="C239"/>
  <c r="C240"/>
  <c r="C241"/>
  <c r="C242"/>
  <c r="C244"/>
  <c r="C245"/>
  <c r="C247"/>
  <c r="C248"/>
  <c r="C249"/>
  <c r="C250"/>
  <c r="C251"/>
  <c r="C252"/>
  <c r="C253"/>
  <c r="C254"/>
  <c r="C256"/>
  <c r="C257"/>
  <c r="C258"/>
  <c r="C259"/>
  <c r="C261"/>
  <c r="C262"/>
  <c r="N262" s="1"/>
  <c r="C265"/>
  <c r="C266"/>
  <c r="C268"/>
  <c r="C269"/>
  <c r="C270"/>
  <c r="C272"/>
  <c r="C273"/>
  <c r="C276"/>
  <c r="C278"/>
  <c r="C279"/>
  <c r="C280"/>
  <c r="N21" l="1"/>
  <c r="N17"/>
  <c r="N13"/>
  <c r="N162"/>
  <c r="N63"/>
  <c r="N58"/>
  <c r="N56"/>
  <c r="N115"/>
  <c r="N104"/>
  <c r="N97"/>
  <c r="N87"/>
  <c r="N86"/>
  <c r="N83"/>
  <c r="N49"/>
  <c r="N44"/>
  <c r="N40"/>
  <c r="N157"/>
  <c r="N147"/>
  <c r="N126"/>
  <c r="N278"/>
  <c r="N194"/>
  <c r="N202"/>
  <c r="N190"/>
  <c r="N189"/>
  <c r="N195"/>
  <c r="N184"/>
  <c r="N180"/>
  <c r="N242"/>
  <c r="N212"/>
  <c r="N252"/>
  <c r="N273"/>
  <c r="N268"/>
  <c r="N177"/>
  <c r="N257"/>
  <c r="N248"/>
  <c r="N269"/>
  <c r="N253"/>
  <c r="N240"/>
  <c r="N223"/>
  <c r="N214"/>
  <c r="N208"/>
  <c r="N197"/>
  <c r="N192"/>
  <c r="N258"/>
  <c r="N244"/>
  <c r="N182"/>
  <c r="N176"/>
  <c r="N171"/>
  <c r="N165"/>
  <c r="N161"/>
  <c r="N141"/>
  <c r="N117"/>
  <c r="N105"/>
  <c r="N101"/>
  <c r="N79"/>
  <c r="N75"/>
  <c r="N67"/>
  <c r="N61"/>
  <c r="N35"/>
  <c r="N30"/>
  <c r="N22"/>
  <c r="N18"/>
  <c r="N14"/>
  <c r="N10"/>
  <c r="N265"/>
  <c r="N249"/>
  <c r="N227"/>
  <c r="N123"/>
  <c r="M195"/>
  <c r="M194"/>
  <c r="N188"/>
  <c r="N222"/>
  <c r="N279"/>
  <c r="N276"/>
  <c r="N272"/>
  <c r="N266"/>
  <c r="N256"/>
  <c r="N241"/>
  <c r="N238"/>
  <c r="N221"/>
  <c r="N206"/>
  <c r="N191"/>
  <c r="N185"/>
  <c r="N280"/>
  <c r="N259"/>
  <c r="N254"/>
  <c r="N250"/>
  <c r="N245"/>
  <c r="N228"/>
  <c r="N225"/>
  <c r="N217"/>
  <c r="N211"/>
  <c r="N181"/>
  <c r="N47"/>
  <c r="N43"/>
  <c r="N33"/>
  <c r="N28"/>
  <c r="N39"/>
  <c r="N270"/>
  <c r="N169"/>
  <c r="N163"/>
  <c r="N170"/>
  <c r="N164"/>
  <c r="N158"/>
  <c r="N142"/>
  <c r="N136"/>
  <c r="N124"/>
  <c r="N145"/>
  <c r="N143"/>
  <c r="N121"/>
  <c r="N134"/>
  <c r="N130"/>
  <c r="N135"/>
  <c r="N132"/>
  <c r="N110"/>
  <c r="N113"/>
  <c r="N96"/>
  <c r="N59"/>
  <c r="N54"/>
  <c r="N55"/>
  <c r="N137"/>
  <c r="N133"/>
  <c r="N103"/>
  <c r="N99"/>
  <c r="N95"/>
  <c r="N88"/>
  <c r="N84"/>
  <c r="N80"/>
  <c r="N76"/>
  <c r="N70"/>
  <c r="N111"/>
  <c r="N108"/>
  <c r="N100"/>
  <c r="N46"/>
  <c r="N42"/>
  <c r="N38"/>
  <c r="N32"/>
  <c r="N261"/>
  <c r="N251"/>
  <c r="N247"/>
  <c r="N229"/>
  <c r="N174"/>
  <c r="N175"/>
  <c r="N150"/>
  <c r="N92"/>
  <c r="N81"/>
  <c r="N77"/>
  <c r="N72"/>
  <c r="N65"/>
  <c r="N26"/>
  <c r="N20"/>
  <c r="N16"/>
  <c r="N12"/>
  <c r="N19"/>
  <c r="N15"/>
  <c r="N11"/>
  <c r="N239"/>
  <c r="N129"/>
  <c r="N85"/>
  <c r="N23"/>
  <c r="M32"/>
  <c r="M44"/>
  <c r="H160"/>
  <c r="N160" s="1"/>
  <c r="M162"/>
  <c r="M110"/>
  <c r="O99"/>
  <c r="Q99"/>
  <c r="S99"/>
  <c r="O77" l="1"/>
  <c r="Q77"/>
  <c r="S77"/>
  <c r="J106" i="4" l="1"/>
  <c r="R198" i="1" l="1"/>
  <c r="N93" i="4"/>
  <c r="O93"/>
  <c r="P93"/>
  <c r="D93" i="1" l="1"/>
  <c r="O108"/>
  <c r="Q108"/>
  <c r="S108"/>
  <c r="J69"/>
  <c r="K69"/>
  <c r="L69"/>
  <c r="I69"/>
  <c r="E69"/>
  <c r="F69"/>
  <c r="G69"/>
  <c r="O88"/>
  <c r="Q88"/>
  <c r="S88"/>
  <c r="R69" l="1"/>
  <c r="T69"/>
  <c r="H69"/>
  <c r="H139" l="1"/>
  <c r="M217"/>
  <c r="O217"/>
  <c r="Q217"/>
  <c r="S217"/>
  <c r="C139" l="1"/>
  <c r="N139" s="1"/>
  <c r="R139"/>
  <c r="J205"/>
  <c r="K205"/>
  <c r="L205"/>
  <c r="I205"/>
  <c r="O214"/>
  <c r="Q214"/>
  <c r="S214"/>
  <c r="O210"/>
  <c r="Q210"/>
  <c r="S210"/>
  <c r="O211"/>
  <c r="Q211"/>
  <c r="S211"/>
  <c r="O212"/>
  <c r="Q212"/>
  <c r="S212"/>
  <c r="H205" l="1"/>
  <c r="M214"/>
  <c r="M212"/>
  <c r="O206" l="1"/>
  <c r="Q206"/>
  <c r="S206"/>
  <c r="I187" l="1"/>
  <c r="O188"/>
  <c r="Q188"/>
  <c r="N9" i="4" l="1"/>
  <c r="O9"/>
  <c r="O10"/>
  <c r="N11"/>
  <c r="O11"/>
  <c r="N12"/>
  <c r="O12"/>
  <c r="N13"/>
  <c r="O13"/>
  <c r="N14"/>
  <c r="O14"/>
  <c r="N15"/>
  <c r="O15"/>
  <c r="O17"/>
  <c r="O20"/>
  <c r="N28"/>
  <c r="O28"/>
  <c r="N29"/>
  <c r="O29"/>
  <c r="N32"/>
  <c r="O32"/>
  <c r="N33"/>
  <c r="O33"/>
  <c r="N35"/>
  <c r="O35"/>
  <c r="O36"/>
  <c r="N37"/>
  <c r="O37"/>
  <c r="N38"/>
  <c r="O38"/>
  <c r="N39"/>
  <c r="O39"/>
  <c r="N40"/>
  <c r="O40"/>
  <c r="N43"/>
  <c r="O43"/>
  <c r="N44"/>
  <c r="O44"/>
  <c r="N47"/>
  <c r="O47"/>
  <c r="N48"/>
  <c r="O48"/>
  <c r="N50"/>
  <c r="O50"/>
  <c r="N51"/>
  <c r="O51"/>
  <c r="N54"/>
  <c r="O54"/>
  <c r="N55"/>
  <c r="O55"/>
  <c r="N59"/>
  <c r="O59"/>
  <c r="N61"/>
  <c r="O61"/>
  <c r="N63"/>
  <c r="O63"/>
  <c r="N64"/>
  <c r="O64"/>
  <c r="N65"/>
  <c r="O65"/>
  <c r="N66"/>
  <c r="O66"/>
  <c r="N69"/>
  <c r="O69"/>
  <c r="N70"/>
  <c r="O70"/>
  <c r="N73"/>
  <c r="O73"/>
  <c r="N74"/>
  <c r="O74"/>
  <c r="N76"/>
  <c r="O76"/>
  <c r="N78"/>
  <c r="O78"/>
  <c r="N79"/>
  <c r="O79"/>
  <c r="N80"/>
  <c r="O80"/>
  <c r="N81"/>
  <c r="O81"/>
  <c r="N82"/>
  <c r="O82"/>
  <c r="N88"/>
  <c r="O88"/>
  <c r="N89"/>
  <c r="O89"/>
  <c r="N92"/>
  <c r="O92"/>
  <c r="N95"/>
  <c r="O95"/>
  <c r="N97"/>
  <c r="O97"/>
  <c r="N98"/>
  <c r="O98"/>
  <c r="N99"/>
  <c r="O99"/>
  <c r="N100"/>
  <c r="O100"/>
  <c r="N101"/>
  <c r="O101"/>
  <c r="N102"/>
  <c r="O102"/>
  <c r="N104"/>
  <c r="O104"/>
  <c r="N107"/>
  <c r="O107"/>
  <c r="N108"/>
  <c r="O108"/>
  <c r="I94"/>
  <c r="D94"/>
  <c r="P104"/>
  <c r="P100"/>
  <c r="H104"/>
  <c r="C104"/>
  <c r="M104" l="1"/>
  <c r="N94"/>
  <c r="N96"/>
  <c r="H83"/>
  <c r="C83"/>
  <c r="I62"/>
  <c r="I60" s="1"/>
  <c r="P66"/>
  <c r="H66"/>
  <c r="C66"/>
  <c r="M83" l="1"/>
  <c r="N62"/>
  <c r="M66"/>
  <c r="P54" l="1"/>
  <c r="I36" l="1"/>
  <c r="D36"/>
  <c r="P37"/>
  <c r="P38"/>
  <c r="P39"/>
  <c r="P40"/>
  <c r="C40"/>
  <c r="H40"/>
  <c r="N36" l="1"/>
  <c r="M40"/>
  <c r="R172" i="1" l="1"/>
  <c r="T172"/>
  <c r="G172"/>
  <c r="T167"/>
  <c r="G167"/>
  <c r="P167"/>
  <c r="E156"/>
  <c r="F156"/>
  <c r="G156"/>
  <c r="E154"/>
  <c r="F154"/>
  <c r="G154"/>
  <c r="G153" l="1"/>
  <c r="R154"/>
  <c r="E153"/>
  <c r="T154"/>
  <c r="F153"/>
  <c r="E116"/>
  <c r="F116"/>
  <c r="G116"/>
  <c r="L9" l="1"/>
  <c r="G9"/>
  <c r="P31" l="1"/>
  <c r="R31"/>
  <c r="O30"/>
  <c r="T31" l="1"/>
  <c r="C31"/>
  <c r="H31"/>
  <c r="E27"/>
  <c r="E29"/>
  <c r="E37"/>
  <c r="P127" i="4"/>
  <c r="O127"/>
  <c r="N127"/>
  <c r="H127"/>
  <c r="C127"/>
  <c r="L126"/>
  <c r="K126"/>
  <c r="J126"/>
  <c r="I126"/>
  <c r="G126"/>
  <c r="F126"/>
  <c r="E126"/>
  <c r="E123" s="1"/>
  <c r="D126"/>
  <c r="H125"/>
  <c r="C125"/>
  <c r="L124"/>
  <c r="K124"/>
  <c r="P124" s="1"/>
  <c r="J124"/>
  <c r="O124" s="1"/>
  <c r="I124"/>
  <c r="D124"/>
  <c r="C124" s="1"/>
  <c r="P122"/>
  <c r="O122"/>
  <c r="N122"/>
  <c r="H122"/>
  <c r="C122"/>
  <c r="P121"/>
  <c r="O121"/>
  <c r="N121"/>
  <c r="H121"/>
  <c r="C121"/>
  <c r="L120"/>
  <c r="K120"/>
  <c r="N31" i="1" l="1"/>
  <c r="N124" i="4"/>
  <c r="O126"/>
  <c r="N126"/>
  <c r="P126"/>
  <c r="M125"/>
  <c r="J123"/>
  <c r="H126"/>
  <c r="K123"/>
  <c r="I123"/>
  <c r="D123"/>
  <c r="M121"/>
  <c r="M127"/>
  <c r="F123"/>
  <c r="C126"/>
  <c r="H124"/>
  <c r="M124" s="1"/>
  <c r="M122"/>
  <c r="J120"/>
  <c r="J119" s="1"/>
  <c r="I120"/>
  <c r="G120"/>
  <c r="F120"/>
  <c r="P120" s="1"/>
  <c r="E120"/>
  <c r="E119" s="1"/>
  <c r="K119"/>
  <c r="M126" l="1"/>
  <c r="N123"/>
  <c r="H120"/>
  <c r="C120"/>
  <c r="P123"/>
  <c r="O123" s="1"/>
  <c r="O120"/>
  <c r="I119"/>
  <c r="O119"/>
  <c r="F119"/>
  <c r="P119" s="1"/>
  <c r="D119"/>
  <c r="D118" s="1"/>
  <c r="N120"/>
  <c r="K118"/>
  <c r="J118"/>
  <c r="E118"/>
  <c r="P117"/>
  <c r="O117"/>
  <c r="N117"/>
  <c r="H117"/>
  <c r="C117"/>
  <c r="P116"/>
  <c r="O116"/>
  <c r="N116"/>
  <c r="H116"/>
  <c r="C116"/>
  <c r="P115"/>
  <c r="O115"/>
  <c r="N115"/>
  <c r="H115"/>
  <c r="C115"/>
  <c r="L114"/>
  <c r="K114"/>
  <c r="J114"/>
  <c r="G114"/>
  <c r="G113" s="1"/>
  <c r="F114"/>
  <c r="F113" s="1"/>
  <c r="E114"/>
  <c r="E113" s="1"/>
  <c r="D114"/>
  <c r="D113" s="1"/>
  <c r="H114" l="1"/>
  <c r="M120"/>
  <c r="C114"/>
  <c r="C113" s="1"/>
  <c r="N114"/>
  <c r="M116"/>
  <c r="M115"/>
  <c r="N119"/>
  <c r="O118"/>
  <c r="P114"/>
  <c r="O114" s="1"/>
  <c r="M117"/>
  <c r="I118"/>
  <c r="M114" l="1"/>
  <c r="N118"/>
  <c r="H112"/>
  <c r="C112"/>
  <c r="I111"/>
  <c r="G111"/>
  <c r="F111"/>
  <c r="E111"/>
  <c r="M112" l="1"/>
  <c r="D111"/>
  <c r="N111" s="1"/>
  <c r="F110"/>
  <c r="E110" s="1"/>
  <c r="D110" l="1"/>
  <c r="D109" s="1"/>
  <c r="C111"/>
  <c r="E109"/>
  <c r="P108"/>
  <c r="H108"/>
  <c r="C108"/>
  <c r="P107"/>
  <c r="H107"/>
  <c r="C107"/>
  <c r="L106"/>
  <c r="K106"/>
  <c r="I106"/>
  <c r="G106"/>
  <c r="F106"/>
  <c r="E106"/>
  <c r="E105" s="1"/>
  <c r="D106"/>
  <c r="D105" s="1"/>
  <c r="P102"/>
  <c r="H102"/>
  <c r="C102"/>
  <c r="P101"/>
  <c r="H101"/>
  <c r="C101"/>
  <c r="H100"/>
  <c r="C100"/>
  <c r="P99"/>
  <c r="H99"/>
  <c r="C99"/>
  <c r="P98"/>
  <c r="H98"/>
  <c r="C98"/>
  <c r="P97"/>
  <c r="H97"/>
  <c r="C97"/>
  <c r="L96"/>
  <c r="K96"/>
  <c r="J96"/>
  <c r="G96"/>
  <c r="F96"/>
  <c r="P95"/>
  <c r="H95"/>
  <c r="C95"/>
  <c r="H93"/>
  <c r="C93"/>
  <c r="P92"/>
  <c r="H92"/>
  <c r="C92"/>
  <c r="L91"/>
  <c r="K91"/>
  <c r="J91"/>
  <c r="I91"/>
  <c r="G91"/>
  <c r="F91"/>
  <c r="E91"/>
  <c r="D91"/>
  <c r="P89"/>
  <c r="H89"/>
  <c r="C89"/>
  <c r="P88"/>
  <c r="H88"/>
  <c r="C88"/>
  <c r="L87"/>
  <c r="K87"/>
  <c r="J87"/>
  <c r="I87"/>
  <c r="G87"/>
  <c r="F87"/>
  <c r="P87" s="1"/>
  <c r="E87"/>
  <c r="D87"/>
  <c r="D86" s="1"/>
  <c r="P82"/>
  <c r="H82"/>
  <c r="C82"/>
  <c r="P81"/>
  <c r="H81"/>
  <c r="C81"/>
  <c r="P80"/>
  <c r="H80"/>
  <c r="C80"/>
  <c r="P79"/>
  <c r="H79"/>
  <c r="C79"/>
  <c r="P78"/>
  <c r="H78"/>
  <c r="C78"/>
  <c r="I75"/>
  <c r="P76"/>
  <c r="H76"/>
  <c r="C76"/>
  <c r="P74"/>
  <c r="H74"/>
  <c r="C74"/>
  <c r="P73"/>
  <c r="H73"/>
  <c r="C73"/>
  <c r="L72"/>
  <c r="K72"/>
  <c r="J72"/>
  <c r="I72"/>
  <c r="G72"/>
  <c r="F72"/>
  <c r="E72"/>
  <c r="D72"/>
  <c r="M93" l="1"/>
  <c r="M100"/>
  <c r="N72"/>
  <c r="N91"/>
  <c r="O96"/>
  <c r="O106"/>
  <c r="N106"/>
  <c r="O91"/>
  <c r="J75"/>
  <c r="O77"/>
  <c r="O72"/>
  <c r="O87"/>
  <c r="N87"/>
  <c r="P72"/>
  <c r="M89"/>
  <c r="M78"/>
  <c r="M73"/>
  <c r="M88"/>
  <c r="C72"/>
  <c r="M74"/>
  <c r="M79"/>
  <c r="M82"/>
  <c r="M92"/>
  <c r="M76"/>
  <c r="M81"/>
  <c r="C106"/>
  <c r="P77"/>
  <c r="M80"/>
  <c r="C87"/>
  <c r="D90"/>
  <c r="H77"/>
  <c r="M95"/>
  <c r="P106"/>
  <c r="M108"/>
  <c r="M99"/>
  <c r="M107"/>
  <c r="H72"/>
  <c r="H87"/>
  <c r="H106"/>
  <c r="M97"/>
  <c r="M101"/>
  <c r="C96"/>
  <c r="M102"/>
  <c r="H96"/>
  <c r="M98"/>
  <c r="F94"/>
  <c r="E94" s="1"/>
  <c r="P96"/>
  <c r="P91"/>
  <c r="H91"/>
  <c r="C91"/>
  <c r="P70"/>
  <c r="H70"/>
  <c r="C70"/>
  <c r="P69"/>
  <c r="H69"/>
  <c r="C69"/>
  <c r="L68"/>
  <c r="K68"/>
  <c r="J68"/>
  <c r="I68"/>
  <c r="G68"/>
  <c r="G67" s="1"/>
  <c r="F68"/>
  <c r="E68"/>
  <c r="E67" s="1"/>
  <c r="D68"/>
  <c r="I67" l="1"/>
  <c r="N68"/>
  <c r="O68"/>
  <c r="M106"/>
  <c r="M72"/>
  <c r="D67"/>
  <c r="M70"/>
  <c r="M69"/>
  <c r="F67"/>
  <c r="H68"/>
  <c r="P68"/>
  <c r="M87"/>
  <c r="C68"/>
  <c r="H75"/>
  <c r="G75" s="1"/>
  <c r="M96"/>
  <c r="M91"/>
  <c r="E90"/>
  <c r="P65"/>
  <c r="H65"/>
  <c r="C65"/>
  <c r="P64"/>
  <c r="H64"/>
  <c r="C64"/>
  <c r="P63"/>
  <c r="H63"/>
  <c r="C63"/>
  <c r="L62"/>
  <c r="L60" s="1"/>
  <c r="K62"/>
  <c r="K60" s="1"/>
  <c r="J62"/>
  <c r="J60" s="1"/>
  <c r="G62"/>
  <c r="G60" s="1"/>
  <c r="F62"/>
  <c r="F60" s="1"/>
  <c r="P61"/>
  <c r="H61"/>
  <c r="C61"/>
  <c r="P59"/>
  <c r="H59"/>
  <c r="C59"/>
  <c r="H58"/>
  <c r="C58"/>
  <c r="L57"/>
  <c r="K57"/>
  <c r="J57"/>
  <c r="I57"/>
  <c r="G57"/>
  <c r="F57"/>
  <c r="E57"/>
  <c r="D57"/>
  <c r="P55"/>
  <c r="H55"/>
  <c r="C55"/>
  <c r="H54"/>
  <c r="C54"/>
  <c r="L53"/>
  <c r="L52" s="1"/>
  <c r="K53"/>
  <c r="J53"/>
  <c r="I53"/>
  <c r="G53"/>
  <c r="F53"/>
  <c r="E53"/>
  <c r="D53"/>
  <c r="P51"/>
  <c r="H51"/>
  <c r="C51"/>
  <c r="P50"/>
  <c r="H50"/>
  <c r="C50"/>
  <c r="L49"/>
  <c r="K49"/>
  <c r="J49"/>
  <c r="G49"/>
  <c r="F49"/>
  <c r="E49"/>
  <c r="D49"/>
  <c r="P48"/>
  <c r="H48"/>
  <c r="C48"/>
  <c r="P47"/>
  <c r="H47"/>
  <c r="C47"/>
  <c r="L46"/>
  <c r="K46"/>
  <c r="J46"/>
  <c r="I46"/>
  <c r="G46"/>
  <c r="F46"/>
  <c r="E46"/>
  <c r="D46"/>
  <c r="M58" l="1"/>
  <c r="C67"/>
  <c r="O57"/>
  <c r="N57"/>
  <c r="O62"/>
  <c r="N67"/>
  <c r="O53"/>
  <c r="M54"/>
  <c r="N53"/>
  <c r="O49"/>
  <c r="O46"/>
  <c r="N46"/>
  <c r="M61"/>
  <c r="M64"/>
  <c r="K52"/>
  <c r="K45" s="1"/>
  <c r="P53"/>
  <c r="M51"/>
  <c r="C57"/>
  <c r="M68"/>
  <c r="M59"/>
  <c r="P62"/>
  <c r="I49"/>
  <c r="M55"/>
  <c r="C62"/>
  <c r="H62"/>
  <c r="M65"/>
  <c r="H57"/>
  <c r="M63"/>
  <c r="F75"/>
  <c r="H53"/>
  <c r="P46"/>
  <c r="P57"/>
  <c r="C53"/>
  <c r="C46"/>
  <c r="M48"/>
  <c r="C49"/>
  <c r="J52"/>
  <c r="P49"/>
  <c r="M50"/>
  <c r="M47"/>
  <c r="H46"/>
  <c r="L45"/>
  <c r="P44"/>
  <c r="H44"/>
  <c r="C44"/>
  <c r="P43"/>
  <c r="H43"/>
  <c r="C43"/>
  <c r="L42"/>
  <c r="L41" s="1"/>
  <c r="K42"/>
  <c r="K41" s="1"/>
  <c r="J42"/>
  <c r="I42"/>
  <c r="G42"/>
  <c r="F42"/>
  <c r="F41" s="1"/>
  <c r="E42"/>
  <c r="D42"/>
  <c r="H39"/>
  <c r="C39"/>
  <c r="H38"/>
  <c r="C38"/>
  <c r="H37"/>
  <c r="C37"/>
  <c r="P36"/>
  <c r="H36"/>
  <c r="C36"/>
  <c r="P35"/>
  <c r="C35"/>
  <c r="K34"/>
  <c r="J34"/>
  <c r="G34"/>
  <c r="F34"/>
  <c r="E34"/>
  <c r="P33"/>
  <c r="H33"/>
  <c r="C33"/>
  <c r="P32"/>
  <c r="H32"/>
  <c r="C32"/>
  <c r="L31"/>
  <c r="K31"/>
  <c r="J31"/>
  <c r="I31"/>
  <c r="G31"/>
  <c r="F31"/>
  <c r="E31"/>
  <c r="D31"/>
  <c r="P29"/>
  <c r="C29"/>
  <c r="P28"/>
  <c r="C28"/>
  <c r="K27"/>
  <c r="J27"/>
  <c r="I27"/>
  <c r="G27"/>
  <c r="F27"/>
  <c r="E27"/>
  <c r="D27"/>
  <c r="D26" s="1"/>
  <c r="H25"/>
  <c r="C25"/>
  <c r="H23"/>
  <c r="C23"/>
  <c r="H22"/>
  <c r="C22"/>
  <c r="M22" l="1"/>
  <c r="M25"/>
  <c r="M23"/>
  <c r="P31"/>
  <c r="N27"/>
  <c r="J26"/>
  <c r="O27"/>
  <c r="J41"/>
  <c r="J30" s="1"/>
  <c r="O42"/>
  <c r="N42"/>
  <c r="J45"/>
  <c r="H49"/>
  <c r="M49" s="1"/>
  <c r="N49"/>
  <c r="O34"/>
  <c r="O31"/>
  <c r="N31"/>
  <c r="M62"/>
  <c r="M57"/>
  <c r="M53"/>
  <c r="M46"/>
  <c r="M38"/>
  <c r="M44"/>
  <c r="M37"/>
  <c r="M39"/>
  <c r="M43"/>
  <c r="M32"/>
  <c r="C42"/>
  <c r="H42"/>
  <c r="P42"/>
  <c r="P41"/>
  <c r="K30"/>
  <c r="E75"/>
  <c r="O75" s="1"/>
  <c r="I41"/>
  <c r="E41"/>
  <c r="D41" s="1"/>
  <c r="P34"/>
  <c r="D34"/>
  <c r="C34" s="1"/>
  <c r="I34"/>
  <c r="M36"/>
  <c r="F30"/>
  <c r="C31"/>
  <c r="M33"/>
  <c r="H31"/>
  <c r="K26"/>
  <c r="C27"/>
  <c r="I26"/>
  <c r="N26" s="1"/>
  <c r="P27"/>
  <c r="I52"/>
  <c r="H21"/>
  <c r="M21" s="1"/>
  <c r="C21"/>
  <c r="P20"/>
  <c r="I20"/>
  <c r="D20"/>
  <c r="N41" l="1"/>
  <c r="H20"/>
  <c r="N20"/>
  <c r="O41"/>
  <c r="N34"/>
  <c r="P30"/>
  <c r="E30"/>
  <c r="O30" s="1"/>
  <c r="M42"/>
  <c r="I30"/>
  <c r="H41"/>
  <c r="D30"/>
  <c r="M31"/>
  <c r="H52"/>
  <c r="I45"/>
  <c r="C20"/>
  <c r="H19"/>
  <c r="C19"/>
  <c r="H18"/>
  <c r="C18"/>
  <c r="P17"/>
  <c r="M18" l="1"/>
  <c r="M19"/>
  <c r="M20"/>
  <c r="N30"/>
  <c r="G41"/>
  <c r="G26"/>
  <c r="F26" s="1"/>
  <c r="G52"/>
  <c r="H45"/>
  <c r="I17"/>
  <c r="D17"/>
  <c r="C17" s="1"/>
  <c r="L16"/>
  <c r="K16"/>
  <c r="J16"/>
  <c r="G16"/>
  <c r="F16"/>
  <c r="E16"/>
  <c r="N17" l="1"/>
  <c r="O16"/>
  <c r="K75"/>
  <c r="G30"/>
  <c r="C41"/>
  <c r="P16"/>
  <c r="E26"/>
  <c r="O26" s="1"/>
  <c r="P26"/>
  <c r="D16"/>
  <c r="C16" s="1"/>
  <c r="I16"/>
  <c r="H17"/>
  <c r="M17" s="1"/>
  <c r="F52"/>
  <c r="G45"/>
  <c r="P15"/>
  <c r="H15"/>
  <c r="C15"/>
  <c r="P14"/>
  <c r="H14"/>
  <c r="C14"/>
  <c r="P13"/>
  <c r="N16" l="1"/>
  <c r="C30"/>
  <c r="M41"/>
  <c r="P75"/>
  <c r="C26"/>
  <c r="H16"/>
  <c r="M16" s="1"/>
  <c r="M14"/>
  <c r="M15"/>
  <c r="E52"/>
  <c r="O52" s="1"/>
  <c r="F45"/>
  <c r="P52"/>
  <c r="H13"/>
  <c r="C13"/>
  <c r="P12"/>
  <c r="H12"/>
  <c r="C12"/>
  <c r="P11"/>
  <c r="H11"/>
  <c r="C11"/>
  <c r="P10"/>
  <c r="M12" l="1"/>
  <c r="M11"/>
  <c r="M13"/>
  <c r="D52"/>
  <c r="N52" s="1"/>
  <c r="E45"/>
  <c r="O45" s="1"/>
  <c r="P45"/>
  <c r="I10"/>
  <c r="D10"/>
  <c r="C10" s="1"/>
  <c r="P9"/>
  <c r="N10" l="1"/>
  <c r="H10"/>
  <c r="M10" s="1"/>
  <c r="C52"/>
  <c r="D45"/>
  <c r="N45" s="1"/>
  <c r="H9"/>
  <c r="C9"/>
  <c r="M9" l="1"/>
  <c r="C45"/>
  <c r="M45" s="1"/>
  <c r="M52"/>
  <c r="L8" l="1"/>
  <c r="K8"/>
  <c r="J8"/>
  <c r="I8"/>
  <c r="G8"/>
  <c r="F8"/>
  <c r="E8"/>
  <c r="O8" l="1"/>
  <c r="P8"/>
  <c r="H8"/>
  <c r="D8"/>
  <c r="C8" s="1"/>
  <c r="N8" l="1"/>
  <c r="M8"/>
  <c r="K7"/>
  <c r="G7"/>
  <c r="F7"/>
  <c r="D7"/>
  <c r="C7"/>
  <c r="J7" l="1"/>
  <c r="O7" s="1"/>
  <c r="P7"/>
  <c r="I7" l="1"/>
  <c r="N7" s="1"/>
  <c r="S285" i="1" l="1"/>
  <c r="Q285"/>
  <c r="O285"/>
  <c r="H285"/>
  <c r="C285"/>
  <c r="S284"/>
  <c r="Q284"/>
  <c r="O284"/>
  <c r="H284"/>
  <c r="C284"/>
  <c r="S283"/>
  <c r="Q283"/>
  <c r="O283"/>
  <c r="H283"/>
  <c r="C283"/>
  <c r="S282"/>
  <c r="Q282"/>
  <c r="O282"/>
  <c r="H282"/>
  <c r="C282"/>
  <c r="L281"/>
  <c r="N282" l="1"/>
  <c r="N285"/>
  <c r="N284"/>
  <c r="N283"/>
  <c r="M284"/>
  <c r="M285"/>
  <c r="M283"/>
  <c r="M282"/>
  <c r="H281"/>
  <c r="G281" l="1"/>
  <c r="S281" l="1"/>
  <c r="T281"/>
  <c r="P281"/>
  <c r="S279"/>
  <c r="Q279"/>
  <c r="O279"/>
  <c r="S278"/>
  <c r="Q278"/>
  <c r="O278"/>
  <c r="L277"/>
  <c r="K277"/>
  <c r="J277"/>
  <c r="I277"/>
  <c r="G277"/>
  <c r="F277"/>
  <c r="T277" s="1"/>
  <c r="E277"/>
  <c r="R277" s="1"/>
  <c r="D277"/>
  <c r="P277" l="1"/>
  <c r="Q281"/>
  <c r="R281"/>
  <c r="O281"/>
  <c r="C281"/>
  <c r="C277"/>
  <c r="H277"/>
  <c r="M279"/>
  <c r="S277"/>
  <c r="Q277"/>
  <c r="O277" s="1"/>
  <c r="M278"/>
  <c r="S276"/>
  <c r="Q276"/>
  <c r="O276"/>
  <c r="N277" l="1"/>
  <c r="M281"/>
  <c r="N281"/>
  <c r="M277"/>
  <c r="M276"/>
  <c r="L275"/>
  <c r="K275"/>
  <c r="J275"/>
  <c r="I275"/>
  <c r="G275"/>
  <c r="F275"/>
  <c r="E275"/>
  <c r="T275" l="1"/>
  <c r="R275"/>
  <c r="P275"/>
  <c r="C275"/>
  <c r="H275"/>
  <c r="O275"/>
  <c r="S275"/>
  <c r="Q275"/>
  <c r="L274"/>
  <c r="K274"/>
  <c r="J274"/>
  <c r="I274"/>
  <c r="G274"/>
  <c r="F274"/>
  <c r="E274"/>
  <c r="D274"/>
  <c r="S273"/>
  <c r="Q273"/>
  <c r="O273"/>
  <c r="S272"/>
  <c r="Q272"/>
  <c r="O272"/>
  <c r="L271"/>
  <c r="K271"/>
  <c r="J271"/>
  <c r="I271"/>
  <c r="G271"/>
  <c r="F271"/>
  <c r="E271"/>
  <c r="D271"/>
  <c r="S270"/>
  <c r="Q270"/>
  <c r="O270"/>
  <c r="S269"/>
  <c r="Q269"/>
  <c r="O269"/>
  <c r="S268"/>
  <c r="Q268"/>
  <c r="O268"/>
  <c r="L267"/>
  <c r="K267"/>
  <c r="J267"/>
  <c r="I267"/>
  <c r="G267"/>
  <c r="F267"/>
  <c r="E267"/>
  <c r="R267" s="1"/>
  <c r="D267"/>
  <c r="S266"/>
  <c r="Q266"/>
  <c r="O266"/>
  <c r="R274" l="1"/>
  <c r="P267"/>
  <c r="P271"/>
  <c r="T274"/>
  <c r="P274"/>
  <c r="T271"/>
  <c r="T267"/>
  <c r="R271"/>
  <c r="N275"/>
  <c r="C274"/>
  <c r="H274"/>
  <c r="C267"/>
  <c r="H267"/>
  <c r="C271"/>
  <c r="H271"/>
  <c r="M275"/>
  <c r="M266"/>
  <c r="O274"/>
  <c r="S271"/>
  <c r="Q271"/>
  <c r="Q274"/>
  <c r="S274"/>
  <c r="O271"/>
  <c r="M272"/>
  <c r="S267"/>
  <c r="Q267" s="1"/>
  <c r="O267" s="1"/>
  <c r="M270"/>
  <c r="M269"/>
  <c r="M273"/>
  <c r="M268"/>
  <c r="N267" l="1"/>
  <c r="N274"/>
  <c r="N271"/>
  <c r="M274"/>
  <c r="M267"/>
  <c r="M271"/>
  <c r="S265" l="1"/>
  <c r="Q265"/>
  <c r="O265"/>
  <c r="S262"/>
  <c r="Q262"/>
  <c r="S261"/>
  <c r="Q261"/>
  <c r="L260"/>
  <c r="K260"/>
  <c r="J260"/>
  <c r="I260"/>
  <c r="G260"/>
  <c r="F260"/>
  <c r="T260" s="1"/>
  <c r="E260"/>
  <c r="S259"/>
  <c r="Q259"/>
  <c r="O259"/>
  <c r="S258"/>
  <c r="Q258"/>
  <c r="O258"/>
  <c r="S257"/>
  <c r="Q257"/>
  <c r="O257"/>
  <c r="S256"/>
  <c r="Q256"/>
  <c r="I255"/>
  <c r="P255" s="1"/>
  <c r="L255"/>
  <c r="K255"/>
  <c r="J255"/>
  <c r="G255"/>
  <c r="F255"/>
  <c r="E255"/>
  <c r="S254"/>
  <c r="Q254"/>
  <c r="O254"/>
  <c r="S253"/>
  <c r="Q253"/>
  <c r="O253"/>
  <c r="S252"/>
  <c r="Q252"/>
  <c r="O252"/>
  <c r="S251"/>
  <c r="Q251"/>
  <c r="O251"/>
  <c r="S250"/>
  <c r="Q250"/>
  <c r="O250"/>
  <c r="S249"/>
  <c r="Q249"/>
  <c r="O249"/>
  <c r="S248"/>
  <c r="Q248"/>
  <c r="O248"/>
  <c r="S247"/>
  <c r="Q247"/>
  <c r="O247"/>
  <c r="S245"/>
  <c r="Q245"/>
  <c r="O245"/>
  <c r="S244"/>
  <c r="Q244"/>
  <c r="O244"/>
  <c r="L243"/>
  <c r="K243"/>
  <c r="J243"/>
  <c r="I243"/>
  <c r="G243"/>
  <c r="F243"/>
  <c r="E243"/>
  <c r="D243"/>
  <c r="S242"/>
  <c r="Q242"/>
  <c r="O242"/>
  <c r="S241"/>
  <c r="Q241"/>
  <c r="O241"/>
  <c r="S240"/>
  <c r="Q240"/>
  <c r="O240"/>
  <c r="S239"/>
  <c r="Q239"/>
  <c r="O239"/>
  <c r="R243" l="1"/>
  <c r="T255"/>
  <c r="R260"/>
  <c r="R255"/>
  <c r="S243"/>
  <c r="T243"/>
  <c r="P243"/>
  <c r="C255"/>
  <c r="H255"/>
  <c r="C243"/>
  <c r="H243"/>
  <c r="H260"/>
  <c r="Q260"/>
  <c r="O256"/>
  <c r="S255"/>
  <c r="M256"/>
  <c r="E263"/>
  <c r="O255"/>
  <c r="F263"/>
  <c r="M254"/>
  <c r="M244"/>
  <c r="M247"/>
  <c r="M250"/>
  <c r="M248"/>
  <c r="M252"/>
  <c r="M245"/>
  <c r="M253"/>
  <c r="S260"/>
  <c r="M240"/>
  <c r="O243"/>
  <c r="M249"/>
  <c r="G263"/>
  <c r="M251"/>
  <c r="Q243"/>
  <c r="Q255"/>
  <c r="M259"/>
  <c r="M242"/>
  <c r="M241"/>
  <c r="M257"/>
  <c r="M265"/>
  <c r="M258"/>
  <c r="S238"/>
  <c r="Q238"/>
  <c r="O238"/>
  <c r="L237"/>
  <c r="K237"/>
  <c r="J237"/>
  <c r="N243" l="1"/>
  <c r="N255"/>
  <c r="C264"/>
  <c r="H264"/>
  <c r="Q264"/>
  <c r="J263"/>
  <c r="Q263" s="1"/>
  <c r="M255"/>
  <c r="M243"/>
  <c r="M239"/>
  <c r="O264"/>
  <c r="I263"/>
  <c r="M238"/>
  <c r="S264"/>
  <c r="K263"/>
  <c r="S263" s="1"/>
  <c r="D263"/>
  <c r="G237"/>
  <c r="F237"/>
  <c r="E237"/>
  <c r="D237"/>
  <c r="L232"/>
  <c r="S231"/>
  <c r="Q231"/>
  <c r="O231"/>
  <c r="S229"/>
  <c r="Q229"/>
  <c r="O229"/>
  <c r="S228"/>
  <c r="Q228"/>
  <c r="O228"/>
  <c r="S227"/>
  <c r="Q227"/>
  <c r="O227"/>
  <c r="S226"/>
  <c r="Q226"/>
  <c r="O226"/>
  <c r="S225"/>
  <c r="Q225"/>
  <c r="O225"/>
  <c r="L224"/>
  <c r="K224"/>
  <c r="J224"/>
  <c r="I224"/>
  <c r="G224"/>
  <c r="F224"/>
  <c r="E224"/>
  <c r="D224"/>
  <c r="S223"/>
  <c r="Q223"/>
  <c r="O223"/>
  <c r="S222"/>
  <c r="Q222"/>
  <c r="O222"/>
  <c r="S221"/>
  <c r="Q221"/>
  <c r="O221"/>
  <c r="L220"/>
  <c r="K220"/>
  <c r="J220"/>
  <c r="I220"/>
  <c r="G220"/>
  <c r="F220"/>
  <c r="E220"/>
  <c r="R220" s="1"/>
  <c r="D220"/>
  <c r="R224" l="1"/>
  <c r="P224"/>
  <c r="N264"/>
  <c r="T224"/>
  <c r="P220"/>
  <c r="T220"/>
  <c r="R263"/>
  <c r="T263"/>
  <c r="S237"/>
  <c r="T237"/>
  <c r="Q237"/>
  <c r="R237"/>
  <c r="C263"/>
  <c r="P263"/>
  <c r="H237"/>
  <c r="P237"/>
  <c r="C237"/>
  <c r="C224"/>
  <c r="H224"/>
  <c r="I232"/>
  <c r="H220"/>
  <c r="C220"/>
  <c r="H263"/>
  <c r="S220"/>
  <c r="G232"/>
  <c r="E232"/>
  <c r="S224"/>
  <c r="Q224"/>
  <c r="M227"/>
  <c r="O224"/>
  <c r="O237"/>
  <c r="F232"/>
  <c r="J232"/>
  <c r="Q220"/>
  <c r="M223"/>
  <c r="O220"/>
  <c r="O263"/>
  <c r="M221"/>
  <c r="M229"/>
  <c r="K232"/>
  <c r="M264"/>
  <c r="M225"/>
  <c r="M228"/>
  <c r="M222"/>
  <c r="M226"/>
  <c r="M231"/>
  <c r="D232"/>
  <c r="N263" l="1"/>
  <c r="M263"/>
  <c r="R232"/>
  <c r="N237"/>
  <c r="T232"/>
  <c r="P232"/>
  <c r="N224"/>
  <c r="N220"/>
  <c r="C232"/>
  <c r="Q232"/>
  <c r="H232"/>
  <c r="M224"/>
  <c r="M237"/>
  <c r="S218"/>
  <c r="S232"/>
  <c r="M220"/>
  <c r="Q218"/>
  <c r="O218"/>
  <c r="Q219"/>
  <c r="S219"/>
  <c r="O219"/>
  <c r="O232"/>
  <c r="M232" l="1"/>
  <c r="N232"/>
  <c r="L263"/>
  <c r="M219"/>
  <c r="M218"/>
  <c r="M211" l="1"/>
  <c r="M210"/>
  <c r="S208"/>
  <c r="Q208"/>
  <c r="O208"/>
  <c r="M206" l="1"/>
  <c r="M208"/>
  <c r="G205" l="1"/>
  <c r="G204" s="1"/>
  <c r="L204"/>
  <c r="K204"/>
  <c r="J204"/>
  <c r="I204"/>
  <c r="S203"/>
  <c r="Q203"/>
  <c r="O203"/>
  <c r="S202"/>
  <c r="Q202"/>
  <c r="O202"/>
  <c r="H204" l="1"/>
  <c r="F205"/>
  <c r="T205" s="1"/>
  <c r="M203"/>
  <c r="L200"/>
  <c r="G200"/>
  <c r="T200" l="1"/>
  <c r="R200"/>
  <c r="P200"/>
  <c r="P205"/>
  <c r="H200"/>
  <c r="E205"/>
  <c r="R205" s="1"/>
  <c r="S205"/>
  <c r="F204"/>
  <c r="M202"/>
  <c r="Q200"/>
  <c r="S200"/>
  <c r="O200"/>
  <c r="H198"/>
  <c r="I186"/>
  <c r="P198"/>
  <c r="S197"/>
  <c r="Q197"/>
  <c r="O197"/>
  <c r="S193"/>
  <c r="Q193"/>
  <c r="O193"/>
  <c r="S192"/>
  <c r="Q192"/>
  <c r="O192"/>
  <c r="S191"/>
  <c r="Q191"/>
  <c r="O191"/>
  <c r="S190"/>
  <c r="Q190"/>
  <c r="O190"/>
  <c r="S189"/>
  <c r="Q189"/>
  <c r="O189"/>
  <c r="L187"/>
  <c r="K187"/>
  <c r="J187"/>
  <c r="G187"/>
  <c r="F187"/>
  <c r="E187"/>
  <c r="P187"/>
  <c r="S185"/>
  <c r="Q185"/>
  <c r="O185"/>
  <c r="S184"/>
  <c r="Q184"/>
  <c r="O184"/>
  <c r="S183"/>
  <c r="S182"/>
  <c r="Q182"/>
  <c r="O182"/>
  <c r="S181"/>
  <c r="Q181"/>
  <c r="O181"/>
  <c r="S180"/>
  <c r="Q180"/>
  <c r="O180"/>
  <c r="T198" l="1"/>
  <c r="N200"/>
  <c r="R187"/>
  <c r="T187"/>
  <c r="S204"/>
  <c r="T204"/>
  <c r="F186"/>
  <c r="K186"/>
  <c r="C187"/>
  <c r="H187"/>
  <c r="C198"/>
  <c r="N198" s="1"/>
  <c r="G186"/>
  <c r="C205"/>
  <c r="N205" s="1"/>
  <c r="Q205"/>
  <c r="E204"/>
  <c r="M188"/>
  <c r="M200"/>
  <c r="Q187"/>
  <c r="L186"/>
  <c r="M180"/>
  <c r="M184"/>
  <c r="J186"/>
  <c r="S198"/>
  <c r="M189"/>
  <c r="Q198"/>
  <c r="S187"/>
  <c r="M193"/>
  <c r="M192"/>
  <c r="M197"/>
  <c r="M182"/>
  <c r="M181"/>
  <c r="M185"/>
  <c r="D186"/>
  <c r="P186" s="1"/>
  <c r="O187"/>
  <c r="M190"/>
  <c r="O198"/>
  <c r="E186"/>
  <c r="M191"/>
  <c r="L179"/>
  <c r="K179"/>
  <c r="R186" l="1"/>
  <c r="Q204"/>
  <c r="R204"/>
  <c r="T186"/>
  <c r="N187"/>
  <c r="H186"/>
  <c r="S186"/>
  <c r="C186"/>
  <c r="D204"/>
  <c r="O205"/>
  <c r="M205"/>
  <c r="Q186"/>
  <c r="M198"/>
  <c r="M187"/>
  <c r="O186"/>
  <c r="G179"/>
  <c r="F179"/>
  <c r="Q178"/>
  <c r="S177"/>
  <c r="Q177"/>
  <c r="O177"/>
  <c r="S176"/>
  <c r="Q176"/>
  <c r="O176"/>
  <c r="S175"/>
  <c r="Q175"/>
  <c r="O175"/>
  <c r="S174"/>
  <c r="Q174"/>
  <c r="O174"/>
  <c r="S173"/>
  <c r="Q173"/>
  <c r="O173"/>
  <c r="N186" l="1"/>
  <c r="C204"/>
  <c r="N204" s="1"/>
  <c r="P204"/>
  <c r="S179"/>
  <c r="T179"/>
  <c r="O204"/>
  <c r="S178"/>
  <c r="O178"/>
  <c r="M173"/>
  <c r="M177"/>
  <c r="M176"/>
  <c r="M186"/>
  <c r="M174"/>
  <c r="M175"/>
  <c r="S172"/>
  <c r="Q172"/>
  <c r="H172"/>
  <c r="M204" l="1"/>
  <c r="M178"/>
  <c r="P172"/>
  <c r="S171"/>
  <c r="Q171"/>
  <c r="O171"/>
  <c r="S170"/>
  <c r="Q170"/>
  <c r="O170"/>
  <c r="S169"/>
  <c r="Q169"/>
  <c r="O169"/>
  <c r="S168"/>
  <c r="Q168"/>
  <c r="O168"/>
  <c r="S167"/>
  <c r="O167"/>
  <c r="H167"/>
  <c r="S165"/>
  <c r="Q165"/>
  <c r="O165"/>
  <c r="S164"/>
  <c r="Q164"/>
  <c r="O164"/>
  <c r="S163"/>
  <c r="Q163"/>
  <c r="O163"/>
  <c r="S161"/>
  <c r="Q161"/>
  <c r="O161"/>
  <c r="C167" l="1"/>
  <c r="N167" s="1"/>
  <c r="R167"/>
  <c r="O172"/>
  <c r="C172"/>
  <c r="M170"/>
  <c r="M163"/>
  <c r="M171"/>
  <c r="M164"/>
  <c r="Q167"/>
  <c r="M168"/>
  <c r="M165"/>
  <c r="M169"/>
  <c r="S160"/>
  <c r="M167" l="1"/>
  <c r="M172"/>
  <c r="N172"/>
  <c r="M161"/>
  <c r="O160"/>
  <c r="Q160" l="1"/>
  <c r="M160"/>
  <c r="S158" l="1"/>
  <c r="Q158"/>
  <c r="O158"/>
  <c r="S157" l="1"/>
  <c r="Q157"/>
  <c r="O157"/>
  <c r="L156"/>
  <c r="L153" s="1"/>
  <c r="K156"/>
  <c r="T156" l="1"/>
  <c r="K153"/>
  <c r="M158"/>
  <c r="M157"/>
  <c r="I159"/>
  <c r="S156"/>
  <c r="J156"/>
  <c r="J153" s="1"/>
  <c r="I156"/>
  <c r="I153" s="1"/>
  <c r="S155"/>
  <c r="Q155"/>
  <c r="O155"/>
  <c r="S154"/>
  <c r="Q154"/>
  <c r="H154"/>
  <c r="C156" l="1"/>
  <c r="P156"/>
  <c r="R156"/>
  <c r="C154"/>
  <c r="N154" s="1"/>
  <c r="P154"/>
  <c r="H156"/>
  <c r="Q156"/>
  <c r="M155"/>
  <c r="O154"/>
  <c r="O156"/>
  <c r="S150"/>
  <c r="Q150"/>
  <c r="O150"/>
  <c r="T149"/>
  <c r="R149"/>
  <c r="P149"/>
  <c r="S148"/>
  <c r="Q148"/>
  <c r="O148"/>
  <c r="S147"/>
  <c r="Q147"/>
  <c r="O147"/>
  <c r="S146"/>
  <c r="Q146"/>
  <c r="O146"/>
  <c r="S145"/>
  <c r="Q145"/>
  <c r="O145"/>
  <c r="S144"/>
  <c r="Q144"/>
  <c r="O144"/>
  <c r="M144"/>
  <c r="S143"/>
  <c r="Q143"/>
  <c r="O143"/>
  <c r="S142"/>
  <c r="O142"/>
  <c r="S141"/>
  <c r="O141"/>
  <c r="S140"/>
  <c r="O140"/>
  <c r="S139"/>
  <c r="O139"/>
  <c r="P153" l="1"/>
  <c r="M154"/>
  <c r="N156"/>
  <c r="R153"/>
  <c r="H153"/>
  <c r="S153"/>
  <c r="T153"/>
  <c r="C149"/>
  <c r="H149"/>
  <c r="C153"/>
  <c r="M143"/>
  <c r="M139"/>
  <c r="Q139"/>
  <c r="M156"/>
  <c r="M146"/>
  <c r="M147"/>
  <c r="M150"/>
  <c r="M140"/>
  <c r="M148"/>
  <c r="Q153"/>
  <c r="M142"/>
  <c r="M141"/>
  <c r="M145"/>
  <c r="S149"/>
  <c r="Q149" s="1"/>
  <c r="O149" s="1"/>
  <c r="S137"/>
  <c r="Q137"/>
  <c r="O137"/>
  <c r="S136"/>
  <c r="Q136"/>
  <c r="O136"/>
  <c r="S135"/>
  <c r="Q135"/>
  <c r="O135"/>
  <c r="S134"/>
  <c r="Q134"/>
  <c r="O134"/>
  <c r="S133"/>
  <c r="Q133"/>
  <c r="O133"/>
  <c r="S132"/>
  <c r="Q132"/>
  <c r="O132"/>
  <c r="S130"/>
  <c r="Q130"/>
  <c r="O130"/>
  <c r="S129"/>
  <c r="Q129"/>
  <c r="O129"/>
  <c r="L128"/>
  <c r="K128"/>
  <c r="J128"/>
  <c r="I128"/>
  <c r="G128"/>
  <c r="F128"/>
  <c r="D128"/>
  <c r="S126"/>
  <c r="Q126"/>
  <c r="O126"/>
  <c r="T128" l="1"/>
  <c r="R128"/>
  <c r="P138"/>
  <c r="P128"/>
  <c r="T138"/>
  <c r="R138"/>
  <c r="N149"/>
  <c r="M153"/>
  <c r="N153"/>
  <c r="C128"/>
  <c r="H128"/>
  <c r="C138"/>
  <c r="H138"/>
  <c r="M149"/>
  <c r="O153"/>
  <c r="O128"/>
  <c r="S128"/>
  <c r="Q128" s="1"/>
  <c r="M130"/>
  <c r="M126"/>
  <c r="M129"/>
  <c r="M133"/>
  <c r="M137"/>
  <c r="M132"/>
  <c r="M135"/>
  <c r="M134"/>
  <c r="S138"/>
  <c r="Q138" s="1"/>
  <c r="O138" s="1"/>
  <c r="M136"/>
  <c r="S124"/>
  <c r="Q124"/>
  <c r="O124"/>
  <c r="S123"/>
  <c r="Q123"/>
  <c r="O123"/>
  <c r="S122"/>
  <c r="Q122"/>
  <c r="O122"/>
  <c r="S121"/>
  <c r="Q121"/>
  <c r="O121"/>
  <c r="S120"/>
  <c r="Q120"/>
  <c r="O120"/>
  <c r="N128" l="1"/>
  <c r="N138"/>
  <c r="M128"/>
  <c r="M120"/>
  <c r="M123"/>
  <c r="M122"/>
  <c r="M121"/>
  <c r="M124"/>
  <c r="J118" l="1"/>
  <c r="G118"/>
  <c r="S117"/>
  <c r="Q117"/>
  <c r="O117"/>
  <c r="L116"/>
  <c r="K116"/>
  <c r="J116"/>
  <c r="R116" s="1"/>
  <c r="I116"/>
  <c r="D116"/>
  <c r="F118" l="1"/>
  <c r="T119"/>
  <c r="E118"/>
  <c r="R118" s="1"/>
  <c r="R119"/>
  <c r="S116"/>
  <c r="T116"/>
  <c r="C116"/>
  <c r="P116"/>
  <c r="D118"/>
  <c r="H116"/>
  <c r="M117"/>
  <c r="Q116"/>
  <c r="O116" s="1"/>
  <c r="S119"/>
  <c r="Q119"/>
  <c r="K118"/>
  <c r="S115"/>
  <c r="Q115"/>
  <c r="O115"/>
  <c r="L114"/>
  <c r="K114"/>
  <c r="J114"/>
  <c r="I114"/>
  <c r="G114"/>
  <c r="F114"/>
  <c r="T114" s="1"/>
  <c r="E114"/>
  <c r="D114"/>
  <c r="S113"/>
  <c r="Q113"/>
  <c r="O113"/>
  <c r="L112"/>
  <c r="K112"/>
  <c r="J112"/>
  <c r="I112"/>
  <c r="G112"/>
  <c r="F112"/>
  <c r="E112"/>
  <c r="R112" s="1"/>
  <c r="D112"/>
  <c r="S111"/>
  <c r="Q111"/>
  <c r="R114" l="1"/>
  <c r="T112"/>
  <c r="P114"/>
  <c r="P112"/>
  <c r="S118"/>
  <c r="Q118"/>
  <c r="T118"/>
  <c r="N116"/>
  <c r="H119"/>
  <c r="N119" s="1"/>
  <c r="P119"/>
  <c r="C118"/>
  <c r="H112"/>
  <c r="C114"/>
  <c r="H114"/>
  <c r="C112"/>
  <c r="S112"/>
  <c r="Q112"/>
  <c r="O112" s="1"/>
  <c r="M115"/>
  <c r="M113"/>
  <c r="S114"/>
  <c r="Q114" s="1"/>
  <c r="M116"/>
  <c r="O114"/>
  <c r="I118"/>
  <c r="H118" s="1"/>
  <c r="O119"/>
  <c r="O111"/>
  <c r="S110"/>
  <c r="Q110"/>
  <c r="L109"/>
  <c r="K109"/>
  <c r="J109"/>
  <c r="I109"/>
  <c r="G109"/>
  <c r="F109"/>
  <c r="E109"/>
  <c r="S105"/>
  <c r="Q105"/>
  <c r="O105"/>
  <c r="S104"/>
  <c r="Q104"/>
  <c r="O104"/>
  <c r="S103"/>
  <c r="Q103"/>
  <c r="O103"/>
  <c r="S102"/>
  <c r="Q102"/>
  <c r="O102"/>
  <c r="S101"/>
  <c r="Q101"/>
  <c r="O101"/>
  <c r="S100"/>
  <c r="Q100"/>
  <c r="O100"/>
  <c r="T109" l="1"/>
  <c r="R109"/>
  <c r="M119"/>
  <c r="N114"/>
  <c r="N118"/>
  <c r="P118"/>
  <c r="N112"/>
  <c r="H109"/>
  <c r="M108"/>
  <c r="M112"/>
  <c r="M105"/>
  <c r="M114"/>
  <c r="M103"/>
  <c r="M100"/>
  <c r="M111"/>
  <c r="M101"/>
  <c r="M102"/>
  <c r="M104"/>
  <c r="Q109"/>
  <c r="S109"/>
  <c r="O118"/>
  <c r="M99" l="1"/>
  <c r="S97"/>
  <c r="Q97"/>
  <c r="O97"/>
  <c r="S96"/>
  <c r="Q96"/>
  <c r="O96"/>
  <c r="M97" l="1"/>
  <c r="M96"/>
  <c r="S95"/>
  <c r="Q95"/>
  <c r="O95"/>
  <c r="S94"/>
  <c r="Q94"/>
  <c r="O94"/>
  <c r="L93"/>
  <c r="K93"/>
  <c r="J93"/>
  <c r="I93"/>
  <c r="P93" s="1"/>
  <c r="G93"/>
  <c r="F93"/>
  <c r="E93"/>
  <c r="T93" l="1"/>
  <c r="R93"/>
  <c r="H93"/>
  <c r="C93"/>
  <c r="O93"/>
  <c r="S93"/>
  <c r="M95"/>
  <c r="M94"/>
  <c r="Q93"/>
  <c r="S92"/>
  <c r="Q92"/>
  <c r="O92"/>
  <c r="N93" l="1"/>
  <c r="M92"/>
  <c r="M93"/>
  <c r="S87"/>
  <c r="Q87"/>
  <c r="O87"/>
  <c r="S86"/>
  <c r="Q86"/>
  <c r="O86"/>
  <c r="S85"/>
  <c r="Q85"/>
  <c r="O85"/>
  <c r="S84"/>
  <c r="Q84"/>
  <c r="O84"/>
  <c r="S83"/>
  <c r="Q83"/>
  <c r="O83"/>
  <c r="S81"/>
  <c r="Q81"/>
  <c r="O81"/>
  <c r="S80"/>
  <c r="Q80"/>
  <c r="O80"/>
  <c r="M88" l="1"/>
  <c r="M81"/>
  <c r="M87"/>
  <c r="M83"/>
  <c r="M85"/>
  <c r="M84"/>
  <c r="M86"/>
  <c r="S79"/>
  <c r="Q79"/>
  <c r="O79"/>
  <c r="S78"/>
  <c r="Q78"/>
  <c r="O78"/>
  <c r="S76"/>
  <c r="Q76"/>
  <c r="O76"/>
  <c r="S75"/>
  <c r="Q75"/>
  <c r="O75"/>
  <c r="S74"/>
  <c r="Q74"/>
  <c r="O74"/>
  <c r="S72"/>
  <c r="Q72"/>
  <c r="O72"/>
  <c r="S70"/>
  <c r="Q70"/>
  <c r="O70"/>
  <c r="L68"/>
  <c r="K68"/>
  <c r="M77" l="1"/>
  <c r="M72"/>
  <c r="M78"/>
  <c r="M79"/>
  <c r="M80"/>
  <c r="M75"/>
  <c r="M76"/>
  <c r="Q69"/>
  <c r="M70"/>
  <c r="J68"/>
  <c r="I68" s="1"/>
  <c r="H68" s="1"/>
  <c r="M74"/>
  <c r="S69"/>
  <c r="G68"/>
  <c r="F68"/>
  <c r="E68"/>
  <c r="S67"/>
  <c r="Q67"/>
  <c r="O67"/>
  <c r="S66"/>
  <c r="Q66"/>
  <c r="O66"/>
  <c r="S65"/>
  <c r="Q65"/>
  <c r="O65"/>
  <c r="L64"/>
  <c r="K64"/>
  <c r="J64"/>
  <c r="S68" l="1"/>
  <c r="T68"/>
  <c r="R68"/>
  <c r="H64"/>
  <c r="M67"/>
  <c r="Q68"/>
  <c r="M65"/>
  <c r="M66"/>
  <c r="G64"/>
  <c r="F64"/>
  <c r="E64"/>
  <c r="R64" s="1"/>
  <c r="D64"/>
  <c r="P64" s="1"/>
  <c r="S63"/>
  <c r="Q63"/>
  <c r="O63"/>
  <c r="L62"/>
  <c r="K62"/>
  <c r="J62"/>
  <c r="I62"/>
  <c r="G62"/>
  <c r="F62"/>
  <c r="T62" s="1"/>
  <c r="E62"/>
  <c r="D62"/>
  <c r="S61"/>
  <c r="Q61"/>
  <c r="O61"/>
  <c r="L60"/>
  <c r="K60"/>
  <c r="J60"/>
  <c r="I60"/>
  <c r="G60"/>
  <c r="F60"/>
  <c r="E60"/>
  <c r="D60"/>
  <c r="S59"/>
  <c r="Q59"/>
  <c r="O59"/>
  <c r="S58"/>
  <c r="Q58"/>
  <c r="O58"/>
  <c r="S56"/>
  <c r="Q56"/>
  <c r="O56"/>
  <c r="S55"/>
  <c r="Q55"/>
  <c r="O55"/>
  <c r="S54"/>
  <c r="Q54"/>
  <c r="O54"/>
  <c r="R60" l="1"/>
  <c r="P60"/>
  <c r="T60"/>
  <c r="R62"/>
  <c r="P62"/>
  <c r="S64"/>
  <c r="T64"/>
  <c r="C60"/>
  <c r="H60"/>
  <c r="C64"/>
  <c r="N64" s="1"/>
  <c r="C62"/>
  <c r="H62"/>
  <c r="Q64"/>
  <c r="S60"/>
  <c r="Q60" s="1"/>
  <c r="O60"/>
  <c r="M55"/>
  <c r="O64"/>
  <c r="M54"/>
  <c r="M58"/>
  <c r="M63"/>
  <c r="M56"/>
  <c r="S62"/>
  <c r="Q62" s="1"/>
  <c r="O62" s="1"/>
  <c r="M59"/>
  <c r="M61"/>
  <c r="L53"/>
  <c r="L52" s="1"/>
  <c r="K53"/>
  <c r="J53"/>
  <c r="J52" s="1"/>
  <c r="I53"/>
  <c r="G53"/>
  <c r="G52" s="1"/>
  <c r="F53"/>
  <c r="E53"/>
  <c r="D53"/>
  <c r="S51"/>
  <c r="Q51"/>
  <c r="O51"/>
  <c r="L50"/>
  <c r="K50"/>
  <c r="J50"/>
  <c r="I50"/>
  <c r="G50"/>
  <c r="F50"/>
  <c r="E50"/>
  <c r="D50"/>
  <c r="S49"/>
  <c r="Q49"/>
  <c r="O49"/>
  <c r="L48"/>
  <c r="K48"/>
  <c r="J48"/>
  <c r="I48"/>
  <c r="G48"/>
  <c r="F48"/>
  <c r="T48" s="1"/>
  <c r="E48"/>
  <c r="D48"/>
  <c r="S47"/>
  <c r="Q47"/>
  <c r="O47"/>
  <c r="S46"/>
  <c r="Q46"/>
  <c r="O46"/>
  <c r="L45"/>
  <c r="K45"/>
  <c r="J45"/>
  <c r="I45"/>
  <c r="G45"/>
  <c r="F45"/>
  <c r="E45"/>
  <c r="D45"/>
  <c r="S43"/>
  <c r="Q43"/>
  <c r="O43"/>
  <c r="S42"/>
  <c r="Q42"/>
  <c r="O42"/>
  <c r="R50" l="1"/>
  <c r="R45"/>
  <c r="T50"/>
  <c r="T45"/>
  <c r="P53"/>
  <c r="P50"/>
  <c r="P48"/>
  <c r="P45"/>
  <c r="R48"/>
  <c r="N62"/>
  <c r="F52"/>
  <c r="T53"/>
  <c r="E52"/>
  <c r="R52" s="1"/>
  <c r="R53"/>
  <c r="N60"/>
  <c r="S48"/>
  <c r="C45"/>
  <c r="H45"/>
  <c r="C48"/>
  <c r="H48"/>
  <c r="C50"/>
  <c r="H50"/>
  <c r="C53"/>
  <c r="M62"/>
  <c r="I52"/>
  <c r="H53"/>
  <c r="M64"/>
  <c r="M60"/>
  <c r="S53"/>
  <c r="Q53" s="1"/>
  <c r="K52"/>
  <c r="S50"/>
  <c r="S45"/>
  <c r="O53"/>
  <c r="M47"/>
  <c r="M42"/>
  <c r="M51"/>
  <c r="D52"/>
  <c r="Q45"/>
  <c r="O45" s="1"/>
  <c r="Q48"/>
  <c r="O48" s="1"/>
  <c r="Q50"/>
  <c r="O50" s="1"/>
  <c r="M43"/>
  <c r="M46"/>
  <c r="M49"/>
  <c r="N45" l="1"/>
  <c r="T52"/>
  <c r="C52"/>
  <c r="P52"/>
  <c r="N50"/>
  <c r="N53"/>
  <c r="N48"/>
  <c r="H52"/>
  <c r="M53"/>
  <c r="S52"/>
  <c r="M50"/>
  <c r="M48"/>
  <c r="M45"/>
  <c r="O52"/>
  <c r="N52" l="1"/>
  <c r="Q52"/>
  <c r="M52"/>
  <c r="S41"/>
  <c r="H41" l="1"/>
  <c r="N41" s="1"/>
  <c r="Q41"/>
  <c r="S40"/>
  <c r="Q40"/>
  <c r="O40"/>
  <c r="S39"/>
  <c r="Q39"/>
  <c r="O39"/>
  <c r="S38"/>
  <c r="Q38"/>
  <c r="O38"/>
  <c r="M40" l="1"/>
  <c r="M38"/>
  <c r="O41"/>
  <c r="M41" s="1"/>
  <c r="M39"/>
  <c r="L37"/>
  <c r="K37"/>
  <c r="J37"/>
  <c r="R37" s="1"/>
  <c r="I37"/>
  <c r="G37"/>
  <c r="F37"/>
  <c r="D37"/>
  <c r="S35"/>
  <c r="Q35"/>
  <c r="O35"/>
  <c r="S34"/>
  <c r="Q34"/>
  <c r="O34"/>
  <c r="S33"/>
  <c r="Q33"/>
  <c r="O33"/>
  <c r="T37" l="1"/>
  <c r="P37"/>
  <c r="C37"/>
  <c r="H37"/>
  <c r="M31"/>
  <c r="M33"/>
  <c r="S31"/>
  <c r="Q31" s="1"/>
  <c r="O31" s="1"/>
  <c r="M34"/>
  <c r="S37"/>
  <c r="Q37" s="1"/>
  <c r="O37" s="1"/>
  <c r="M35"/>
  <c r="S30"/>
  <c r="Q30"/>
  <c r="L29"/>
  <c r="K29"/>
  <c r="J29"/>
  <c r="R29" s="1"/>
  <c r="I29"/>
  <c r="G29"/>
  <c r="F29"/>
  <c r="D29"/>
  <c r="S28"/>
  <c r="Q28"/>
  <c r="O28"/>
  <c r="T29" l="1"/>
  <c r="P29"/>
  <c r="N37"/>
  <c r="C29"/>
  <c r="H29"/>
  <c r="M37"/>
  <c r="Q29"/>
  <c r="O29" s="1"/>
  <c r="S29"/>
  <c r="M30"/>
  <c r="M28"/>
  <c r="L27"/>
  <c r="K27"/>
  <c r="J27"/>
  <c r="R27" s="1"/>
  <c r="I27"/>
  <c r="G27"/>
  <c r="F27"/>
  <c r="D27"/>
  <c r="S26"/>
  <c r="Q26"/>
  <c r="N29" l="1"/>
  <c r="T27"/>
  <c r="P27"/>
  <c r="C27"/>
  <c r="H27"/>
  <c r="O27"/>
  <c r="M29"/>
  <c r="S27"/>
  <c r="Q27" s="1"/>
  <c r="L25"/>
  <c r="K25"/>
  <c r="J25"/>
  <c r="I25"/>
  <c r="G25"/>
  <c r="F25"/>
  <c r="E25"/>
  <c r="T25" l="1"/>
  <c r="R25"/>
  <c r="N27"/>
  <c r="H25"/>
  <c r="M27"/>
  <c r="Q25"/>
  <c r="S25"/>
  <c r="L24"/>
  <c r="K24"/>
  <c r="J24"/>
  <c r="I24"/>
  <c r="F24"/>
  <c r="E24"/>
  <c r="S23"/>
  <c r="Q23"/>
  <c r="O23"/>
  <c r="S22"/>
  <c r="Q22"/>
  <c r="O22"/>
  <c r="S21"/>
  <c r="Q21"/>
  <c r="O21"/>
  <c r="S20"/>
  <c r="Q20"/>
  <c r="O20"/>
  <c r="S19"/>
  <c r="Q19"/>
  <c r="O19"/>
  <c r="S18"/>
  <c r="Q18"/>
  <c r="O18"/>
  <c r="S17"/>
  <c r="Q17"/>
  <c r="O17"/>
  <c r="S16"/>
  <c r="Q16"/>
  <c r="O16"/>
  <c r="S15"/>
  <c r="Q15"/>
  <c r="O15"/>
  <c r="S14"/>
  <c r="Q14"/>
  <c r="O14"/>
  <c r="S13"/>
  <c r="Q13"/>
  <c r="O13"/>
  <c r="S12"/>
  <c r="Q12"/>
  <c r="O12"/>
  <c r="S11"/>
  <c r="Q11"/>
  <c r="O11"/>
  <c r="Q10"/>
  <c r="O10"/>
  <c r="K9"/>
  <c r="T24" l="1"/>
  <c r="R24"/>
  <c r="H24"/>
  <c r="M10"/>
  <c r="G24"/>
  <c r="M12"/>
  <c r="M16"/>
  <c r="M20"/>
  <c r="Q24"/>
  <c r="S24"/>
  <c r="M11"/>
  <c r="M15"/>
  <c r="M19"/>
  <c r="M23"/>
  <c r="M14"/>
  <c r="M18"/>
  <c r="M22"/>
  <c r="M13"/>
  <c r="M17"/>
  <c r="M21"/>
  <c r="F9"/>
  <c r="S9" l="1"/>
  <c r="T9"/>
  <c r="Q9"/>
  <c r="R9"/>
  <c r="P9"/>
  <c r="H9"/>
  <c r="C9"/>
  <c r="O9"/>
  <c r="N9" l="1"/>
  <c r="M9"/>
  <c r="L118" l="1"/>
  <c r="K94" i="4"/>
  <c r="J94"/>
  <c r="O94" s="1"/>
  <c r="L94"/>
  <c r="G94"/>
  <c r="C94" s="1"/>
  <c r="M138" i="1" l="1"/>
  <c r="P94" i="4"/>
  <c r="H94"/>
  <c r="M118" i="1" l="1"/>
  <c r="M94" i="4"/>
  <c r="I105"/>
  <c r="J105"/>
  <c r="K105"/>
  <c r="K90" s="1"/>
  <c r="L105"/>
  <c r="L90" s="1"/>
  <c r="F105"/>
  <c r="F90" s="1"/>
  <c r="G105"/>
  <c r="G90" s="1"/>
  <c r="I90" l="1"/>
  <c r="N90" s="1"/>
  <c r="N105"/>
  <c r="J90"/>
  <c r="O90" s="1"/>
  <c r="O105"/>
  <c r="C105"/>
  <c r="C90"/>
  <c r="H105"/>
  <c r="P90"/>
  <c r="P105"/>
  <c r="O26" i="1"/>
  <c r="M26"/>
  <c r="D25"/>
  <c r="P25" s="1"/>
  <c r="D24" l="1"/>
  <c r="C25"/>
  <c r="M105" i="4"/>
  <c r="H90"/>
  <c r="M90" s="1"/>
  <c r="O25" i="1"/>
  <c r="C24" l="1"/>
  <c r="P24"/>
  <c r="M25"/>
  <c r="N25"/>
  <c r="O24"/>
  <c r="O261"/>
  <c r="O262"/>
  <c r="M262"/>
  <c r="M261"/>
  <c r="D260"/>
  <c r="P260" s="1"/>
  <c r="N24" l="1"/>
  <c r="M24"/>
  <c r="O260"/>
  <c r="C260"/>
  <c r="M260" l="1"/>
  <c r="N260"/>
  <c r="J67" i="4"/>
  <c r="K67"/>
  <c r="P67" s="1"/>
  <c r="L67"/>
  <c r="L56" s="1"/>
  <c r="I86"/>
  <c r="J86"/>
  <c r="K86"/>
  <c r="K71" s="1"/>
  <c r="L86"/>
  <c r="D56"/>
  <c r="E86"/>
  <c r="E71" s="1"/>
  <c r="F56"/>
  <c r="F86"/>
  <c r="F71" s="1"/>
  <c r="G56"/>
  <c r="G86"/>
  <c r="G71" s="1"/>
  <c r="L113"/>
  <c r="L111" s="1"/>
  <c r="L110" s="1"/>
  <c r="L119"/>
  <c r="H119" s="1"/>
  <c r="L123"/>
  <c r="H123" s="1"/>
  <c r="K113"/>
  <c r="K111" s="1"/>
  <c r="K110" s="1"/>
  <c r="F118"/>
  <c r="G110"/>
  <c r="C110" s="1"/>
  <c r="G123"/>
  <c r="G119" s="1"/>
  <c r="I113"/>
  <c r="I110" s="1"/>
  <c r="J113"/>
  <c r="J111" s="1"/>
  <c r="P113" l="1"/>
  <c r="J71"/>
  <c r="O71" s="1"/>
  <c r="O86"/>
  <c r="I71"/>
  <c r="N86"/>
  <c r="H60"/>
  <c r="N60"/>
  <c r="J56"/>
  <c r="O67"/>
  <c r="E56"/>
  <c r="O60"/>
  <c r="C123"/>
  <c r="M123" s="1"/>
  <c r="O113"/>
  <c r="L118"/>
  <c r="H118" s="1"/>
  <c r="N113"/>
  <c r="K56"/>
  <c r="C86"/>
  <c r="H86"/>
  <c r="P86"/>
  <c r="P60"/>
  <c r="H113"/>
  <c r="M113" s="1"/>
  <c r="P111"/>
  <c r="P118"/>
  <c r="C60"/>
  <c r="C56" s="1"/>
  <c r="H67"/>
  <c r="M67" s="1"/>
  <c r="K109"/>
  <c r="P110"/>
  <c r="J110"/>
  <c r="H110" s="1"/>
  <c r="O111"/>
  <c r="H111"/>
  <c r="M111" s="1"/>
  <c r="C119"/>
  <c r="M119" s="1"/>
  <c r="G118"/>
  <c r="N110"/>
  <c r="I109"/>
  <c r="N109" s="1"/>
  <c r="P71"/>
  <c r="F109"/>
  <c r="I56"/>
  <c r="N56" s="1"/>
  <c r="O56" l="1"/>
  <c r="L109"/>
  <c r="P56"/>
  <c r="M86"/>
  <c r="H56"/>
  <c r="M56" s="1"/>
  <c r="M60"/>
  <c r="G109"/>
  <c r="C109" s="1"/>
  <c r="C118"/>
  <c r="M118" s="1"/>
  <c r="P109"/>
  <c r="O110"/>
  <c r="J109"/>
  <c r="O109" s="1"/>
  <c r="H109"/>
  <c r="M110"/>
  <c r="M109" l="1"/>
  <c r="H35"/>
  <c r="M35" s="1"/>
  <c r="L34"/>
  <c r="H34" s="1"/>
  <c r="M34" l="1"/>
  <c r="H30"/>
  <c r="M30" s="1"/>
  <c r="L30"/>
  <c r="H29" l="1"/>
  <c r="M29" s="1"/>
  <c r="L27" l="1"/>
  <c r="H28"/>
  <c r="M28" s="1"/>
  <c r="H27" l="1"/>
  <c r="M27" s="1"/>
  <c r="L26"/>
  <c r="H26" l="1"/>
  <c r="L7"/>
  <c r="H7" l="1"/>
  <c r="M26"/>
  <c r="M7" l="1"/>
  <c r="I179" i="1"/>
  <c r="I8" l="1"/>
  <c r="J179"/>
  <c r="J8" s="1"/>
  <c r="H179" l="1"/>
  <c r="R183"/>
  <c r="E179" l="1"/>
  <c r="R179" s="1"/>
  <c r="Q183"/>
  <c r="C183" l="1"/>
  <c r="N183" s="1"/>
  <c r="P183"/>
  <c r="Q179"/>
  <c r="O183"/>
  <c r="D179"/>
  <c r="C179" l="1"/>
  <c r="N179" s="1"/>
  <c r="P179"/>
  <c r="M183"/>
  <c r="O179"/>
  <c r="M179" l="1"/>
  <c r="P69"/>
  <c r="O69" l="1"/>
  <c r="C69"/>
  <c r="O110"/>
  <c r="D109"/>
  <c r="P109" s="1"/>
  <c r="M69" l="1"/>
  <c r="N69"/>
  <c r="O109"/>
  <c r="C109"/>
  <c r="D68"/>
  <c r="P68" s="1"/>
  <c r="M109" l="1"/>
  <c r="N109"/>
  <c r="C68"/>
  <c r="O68"/>
  <c r="M68" l="1"/>
  <c r="N68"/>
  <c r="L159"/>
  <c r="L8" s="1"/>
  <c r="K159"/>
  <c r="K8" s="1"/>
  <c r="G159" l="1"/>
  <c r="G8" s="1"/>
  <c r="H159"/>
  <c r="H8" l="1"/>
  <c r="F159"/>
  <c r="T159" l="1"/>
  <c r="C159"/>
  <c r="F8"/>
  <c r="S159"/>
  <c r="R159"/>
  <c r="S8" l="1"/>
  <c r="T8"/>
  <c r="Q159"/>
  <c r="E8"/>
  <c r="D8" l="1"/>
  <c r="P8" s="1"/>
  <c r="P159"/>
  <c r="Q8"/>
  <c r="R8"/>
  <c r="O159"/>
  <c r="M159" l="1"/>
  <c r="N159"/>
  <c r="C8"/>
  <c r="O8"/>
  <c r="M8" l="1"/>
  <c r="N8"/>
  <c r="L75" i="4" l="1"/>
  <c r="L71" s="1"/>
  <c r="H71" s="1"/>
  <c r="N84"/>
  <c r="C85"/>
  <c r="M85" s="1"/>
  <c r="N85"/>
  <c r="C84"/>
  <c r="M84" s="1"/>
  <c r="D77"/>
  <c r="N77" s="1"/>
  <c r="C77" l="1"/>
  <c r="M77" s="1"/>
  <c r="D75"/>
  <c r="C75" l="1"/>
  <c r="M75" s="1"/>
  <c r="N75"/>
  <c r="D71"/>
  <c r="N71" l="1"/>
  <c r="C71"/>
  <c r="M71" s="1"/>
</calcChain>
</file>

<file path=xl/sharedStrings.xml><?xml version="1.0" encoding="utf-8"?>
<sst xmlns="http://schemas.openxmlformats.org/spreadsheetml/2006/main" count="1867" uniqueCount="1070">
  <si>
    <t>№ п/п</t>
  </si>
  <si>
    <t>Всего</t>
  </si>
  <si>
    <t>в том числе</t>
  </si>
  <si>
    <t>Организация мониторинга деятельности субъектов малого и среднего предпринимательства в экономике</t>
  </si>
  <si>
    <t xml:space="preserve">Организация проведения выставок, ярмарок на территории Белоярского района с участием субъектов  малого и среднего предпринимательства. Предоставление субсидии субъектам малого и среднего предпринимательства в целях возмещения части затрат по участию в выставках, ярмарках, слетах, форумах, конференциях проводимых в Ханты-Мансийском автономном округе – Югре и на других территориях  </t>
  </si>
  <si>
    <t xml:space="preserve">Проведение мероприятий, направленных на  развитие молодежного предпринимательства  </t>
  </si>
  <si>
    <t>Предоставление субсидии субъектам малого и среднего предпринимательства,  осуществляющим производство и реализацию товаров и услуг в социально-значимых видах деятельности, определенных администрацией Белоярского района, в целях финансового обеспечения (возмещения) затрат связанных с арендными платежами за нежилые помещения и по предоставленным консалтинговым услугам</t>
  </si>
  <si>
    <t>Предоставление субсидии субъектам малого и среднего предпринимательства в целях финансового обеспечения (возмещения) затрат связанных с приобретением оборудования (основных средств) и лицензионных программных продуктов</t>
  </si>
  <si>
    <t>Предоставление субсидии в целях финансового обеспечения (возмещения) затрат организаций, осуществляющих деятельность по бизнес-инкубированию</t>
  </si>
  <si>
    <t>Предоставление субсидий субъектам малого и среднего предпринимательства в целях финансового обеспечения (возмещения) затрат, осуществляющих деятельность в сфере крестьянско-фермерского хозяйства, сбор и переработка дикоросов, рыбодобыча, рыбопереработка, ремесленная деятельность, выездной и внутренний туризм</t>
  </si>
  <si>
    <t xml:space="preserve">Предоставление субсидии субъектам малого и среднего предпринимательства, в целях финансового обеспечения (возмещения) затрат, осуществляющих деятельность по содержанию помещений пассажирских станций для обслуживания пассажиров автомобильного и речного транспорта  </t>
  </si>
  <si>
    <t>Предоставление субсидии субъектам малого и среднего предпринимательства в целях финансового обеспечения (возмещения) затрат, по социальному предпринимательству и семейному бизнесу</t>
  </si>
  <si>
    <t xml:space="preserve">Грантовая поддержка субъектов малого и среднего предпринимательства в сфере социального предпринимательства </t>
  </si>
  <si>
    <t>Грантовая поддержка начинающих субъектов малого и среднего предпринимательства</t>
  </si>
  <si>
    <t>Предоставление субсидии субъектам малого и среднего предпринимательства в целях финансового обеспечения (возмещения) затрат, в связи с оказанием услуг по перевозке пассажиров между поселениями в границах Белоярского района</t>
  </si>
  <si>
    <t xml:space="preserve"> бюджет Белоярского района</t>
  </si>
  <si>
    <t>бюджет ХМАО</t>
  </si>
  <si>
    <t xml:space="preserve">«Развитие малого и среднего предпринимательства и туризма в Белоярском районе на 2014 – 2020 годы» </t>
  </si>
  <si>
    <t xml:space="preserve">Организация проведения районных смотров-конкурсов   предприятий, конкурсов  профессионального мастерства (в том числе «Предприниматель года»), конкурсов на лучшую продукцию, фестивалей различных отраслей сферы услуг, иных мероприятий </t>
  </si>
  <si>
    <t xml:space="preserve">Организация проведения   мероприятий для субъектов малого и среднего предпринимательства: тренингов, семинаров, мастер - классов и иных занятий          </t>
  </si>
  <si>
    <t>Всего по муниципальным программам Белоярского района</t>
  </si>
  <si>
    <t>Подпрограмма 1 «Дошкольное образование»</t>
  </si>
  <si>
    <t>Обеспечение деятельности дошкольных муниципальных образовательных учреждений, подведомственных Комитету по образованию администрации Белоярского района</t>
  </si>
  <si>
    <t>Подпрограмма 2 «Оказание образовательных услуг в общеобразовательных учреждениях»</t>
  </si>
  <si>
    <t>Обеспечение деятельности муниципальных образовательных учреждений общего образования, подведомственных Комитету по образованию администрации Белоярского района</t>
  </si>
  <si>
    <t>Подпрограмма 3 «Дополнительное образование»</t>
  </si>
  <si>
    <t>Обеспечение деятельности муниципальных образовательных учреждений дополнительного образования, подведомственных Комитету по образованию администрации Белоярского района</t>
  </si>
  <si>
    <t>Подпрограмма 4 «Инновационное развитие образования»</t>
  </si>
  <si>
    <t>Стимулирование лидеров и поддержка системы воспитания</t>
  </si>
  <si>
    <t>Развитие качества содержания и технологий образования</t>
  </si>
  <si>
    <t>Информационное и организационно-методическое сопровождение реализации муниципальной программы</t>
  </si>
  <si>
    <t xml:space="preserve">Обеспечение деятельности муниципального автономного учреждения Белоярского района «Белоярский центр информационно-методического и организационно-технического обеспечения муниципальной системы образования» </t>
  </si>
  <si>
    <t>Подпрограмма 5 «Обеспечение комплексной безопасности и комфортных условий образовательного процесса»</t>
  </si>
  <si>
    <t>Укрепление пожарной безопасности</t>
  </si>
  <si>
    <t>Укрепление санитарно-эпидемиологической безопасности</t>
  </si>
  <si>
    <t>Капитальный ремонт учреждения</t>
  </si>
  <si>
    <t>Подпрограмма 6 «Развитие материально-технической базы сферы образования»</t>
  </si>
  <si>
    <t>Подпрограмма 7 «Организация отдыха детей в каникулярное время на базе образовательных учреждений»</t>
  </si>
  <si>
    <t>Организация питания детей в оздоровительных лагерях дневного пребывания</t>
  </si>
  <si>
    <t>Обеспечение деятельности оздоровительных лагерей дневного пребывания</t>
  </si>
  <si>
    <t>Подпрограмма 8 «Обеспечение реализации муниципальной программы»</t>
  </si>
  <si>
    <t>Обеспечение деятельности Комитета по образованию, централизованной бухгалтерии, хозяйственной группы</t>
  </si>
  <si>
    <t>Подпрограмма 9 «Формирование доступной среды для инвалидов и других маломобильных групп населения в учреждениях образования»</t>
  </si>
  <si>
    <t>Обеспечение доступности образовательных учреждений и услуг для детей-инвалидов и других маломобильных групп населения</t>
  </si>
  <si>
    <t>Внебюджетные источники финансирования</t>
  </si>
  <si>
    <t>«Развитие образования Белоярского района на 2014 – 2020 годы»</t>
  </si>
  <si>
    <t>Оказание социальной поддержки отдельным категориям граждан, проживающим на территории Белоярского района</t>
  </si>
  <si>
    <t>Расходы на предоставление выплат и компенсаций отдельным категориям граждан</t>
  </si>
  <si>
    <t>Выплата пенсии за выслугу лет лицам, замещавшим должности муниципальной службы</t>
  </si>
  <si>
    <t>Организация отдыха и оздоровления детей, находящихся в трудной жизненной ситуации (из малообеспеченных семей)</t>
  </si>
  <si>
    <t xml:space="preserve">Подпрограмма 2 «Поддержка социально ориентированных некоммерческих организаций» </t>
  </si>
  <si>
    <t xml:space="preserve">Оказание финансовой поддержки социально ориентированным некоммерческим организациям путем предоставления на конкурсной основе субсидий </t>
  </si>
  <si>
    <t>Подпрограмма 3 «Обеспечение реализации муниципальной программы»</t>
  </si>
  <si>
    <t>Расходы на обеспечение функций органов местного самоуправления Белоярского района и мероприятий по обеспечению реализации муниципальной программы</t>
  </si>
  <si>
    <t>Подпрограмма 1 «Социальная поддержка отдельных категорий граждан Белоярского района»</t>
  </si>
  <si>
    <t xml:space="preserve">«Социальная поддержка отдельных категорий граждан на территории  Белоярского района на 2014-2020 годы» </t>
  </si>
  <si>
    <t>Проведение конкурса художественного творчества инвалидов</t>
  </si>
  <si>
    <t>Проведение конкурса художественного творчества для детей-инвалидов</t>
  </si>
  <si>
    <t>Организация посещения плавательного бассейна маломобильными гражданами</t>
  </si>
  <si>
    <t xml:space="preserve">«Доступная среда на 2014 - 2020 годы» </t>
  </si>
  <si>
    <t xml:space="preserve">Наименование  муниципальной программы, подпрограммы, мероприятий </t>
  </si>
  <si>
    <t>Формирование информационных ресурсов общедоступных библиотек</t>
  </si>
  <si>
    <t>Развитие системы дистанционного и внестационарного библиотечного обслуживания</t>
  </si>
  <si>
    <t>Модернизация программно - аппаратных комплексов общедоступных библиотек</t>
  </si>
  <si>
    <t>Гарантии и компенсации, связанные с проживанием в районах крайнего Севера</t>
  </si>
  <si>
    <t>Цикл мероприятий по летней оздоровительной кампании</t>
  </si>
  <si>
    <t>Проведение Дня оленевода</t>
  </si>
  <si>
    <t>Улучшение материально-технической базы Детской школы искусств</t>
  </si>
  <si>
    <t>Подпрограмма  II «Укрепление единого культурного пространства»</t>
  </si>
  <si>
    <t>Проведение конкурса пианистов «Волшебные клавиши»</t>
  </si>
  <si>
    <t>Конкурс творчества юных живописцев «Мастерская солнца»</t>
  </si>
  <si>
    <t>Расходы на обеспечение деятельности (оказание услуг) учреждением</t>
  </si>
  <si>
    <t>Участие творческих коллективов в районных,  окружных, всероссийских конкурсах и фестивалях</t>
  </si>
  <si>
    <t>Проведение отчетных концертов лучших коллективов района</t>
  </si>
  <si>
    <t>Организация и проведение фестиваля национальных культур «Я люблю тебя, Россия!»</t>
  </si>
  <si>
    <t>Организация районного семинара для работников учреждений культурно-досугового типа</t>
  </si>
  <si>
    <t>Проведение мероприятий  летней кампании</t>
  </si>
  <si>
    <t>Расходы на обеспечение деятельности (оказание услуг) муниципального автономного учреждения культуры Белоярского района «Центр культуры и досуга «Камертон»</t>
  </si>
  <si>
    <t>Подпрограмма III  «Поддержка средств массовой информации»</t>
  </si>
  <si>
    <t>Подпрограмма  IV «Обеспечение реализации муниципальной программы»</t>
  </si>
  <si>
    <t>Подпрограмма V «Формирование доступной среды жизнедеятельности для инвалидов и других маломобильных групп населения в учреждениях культуры»</t>
  </si>
  <si>
    <t>Мероприятия по формированию доступной среды жизнедеятельности для инвалидов и других маломобильных групп населения в МАУК «БЦБС»</t>
  </si>
  <si>
    <t xml:space="preserve">«Развитие культуры Белоярского района на 2014 – 2020 годы» </t>
  </si>
  <si>
    <t>Подпрограмма 1 «Развитие физической культуры и массового спорта»</t>
  </si>
  <si>
    <t>Участие спортивных сборных команд Белоярского района в спортивно-массовых мероприятиях</t>
  </si>
  <si>
    <t>Обеспечение деятельности муниципального автономного учреждения физической культуры и спорта Белоярского района «Дворец спорта»</t>
  </si>
  <si>
    <t>Подпрограмма 2 «Организация и осуществление мероприятий по работе с детьми и молодежью»</t>
  </si>
  <si>
    <t>Проведение мероприятий творческой, эстетической, интеллектуальной, физической, духовно-нравственной, патриотической направленности</t>
  </si>
  <si>
    <t>Обеспечение деятельности муниципального казенного учреждения Белоярского района «Молодежный центр «Спутник»</t>
  </si>
  <si>
    <t xml:space="preserve">Содействие занятости молодежи </t>
  </si>
  <si>
    <t>Проведение молодежных конкурсов программ, проектов, Слетов молодежи</t>
  </si>
  <si>
    <t>Конкурсы на поощрение талантливой молодежи, проживающей на территории Белоярского района</t>
  </si>
  <si>
    <t>Проведение военно-спортивных мероприятий</t>
  </si>
  <si>
    <t>Проведение социальных акций</t>
  </si>
  <si>
    <t>Мероприятия, направленные на поддержку волонтерского движения на территории Белоярского района</t>
  </si>
  <si>
    <t>Подпрограмма 3 «Организация отдыха и оздоровления детей»</t>
  </si>
  <si>
    <t>Предоставление детям в возрасте от 6 до 17 лет (включительно), проживающим на территории Белоярского района, в том числе находящимся в трудной жизненной и иной ситуации, детям-сиротам и детям, оставшихся без попечения родителей, путевок в организации, обеспечивающие отдых и оздоровление детей</t>
  </si>
  <si>
    <t>Компенсация стоимости проезда к месту проведения отдыха в учреждения отдыха и оздоровления в климатически благоприятных зонах России и обратно детям работников организаций, финансируемых из бюджета  района (в размере 50% от фактических расходов)</t>
  </si>
  <si>
    <t>Оплата стоимости проезда к местам сбора организованных групп и обратно  детям, проявившим способности в сфере физической культуры и спорта, молодежной политики</t>
  </si>
  <si>
    <t>Оплата услуг лиц, сопровождающих детей к местам сбора организованных групп и обратно  детям, проявившим способности в сфере физической культуры и спорта, молодежной политики</t>
  </si>
  <si>
    <t>Организация отдыха и оздоровления детей в лагере с дневным  пребыванием детей  на базе учреждений физической культуры и спорта Белоярского района, в том числе питание*</t>
  </si>
  <si>
    <t>83,6*</t>
  </si>
  <si>
    <t>Организация работы в клубах по месту  жительства на базе молодежных клубов МКУ МЦ «Спутник» в каникулярное время</t>
  </si>
  <si>
    <t xml:space="preserve">Организация работы временных спортивных площадок и обеспечение проведения комплексных спортивно-массовых мероприятий        </t>
  </si>
  <si>
    <t>Проведение семинаров, участие специалистов в обучающих семинарах и совещаниях организаторов оздоровления, отдыха, занятости детей</t>
  </si>
  <si>
    <t>Строительство санаторно-оздоровительного корпуса МАУ «База спорта и отдыха «Северянка»</t>
  </si>
  <si>
    <t>Расходы на содержание аппарата и централизованной бухгалтерии</t>
  </si>
  <si>
    <t>Подпрограмма 5  «Формирование доступной среды для инвалидов и других маломобильных групп населения в подведомственных учреждениях »</t>
  </si>
  <si>
    <t>«Развитие физической культуры, спорта и молодежной политики на территории  Белоярского района  на 2014 – 2020 годы»</t>
  </si>
  <si>
    <t>Обеспечение деятельности муниципального автономного учреждения физической культуры и спорта Белоярского района «База спорта и отдыха «Северянка»</t>
  </si>
  <si>
    <t>Обеспечение деятельности муниципального бюджетного учреждения физической культуры и спорта Белоярского района «Спортивный центр п.Сорум»</t>
  </si>
  <si>
    <t xml:space="preserve">Обеспечение деятельности муниципального бюджетного образовательного учреждения дополнительного образования детей Белоярского района«Детско-юношеская спортивная школа г.Белоярский» </t>
  </si>
  <si>
    <t>Проведение диспансеризации муниципальных служащих</t>
  </si>
  <si>
    <t>Повышение квалификации муниципальных служащих с получением свидетельства (удостоверения) о повышении квалификации</t>
  </si>
  <si>
    <t>Государственная поддержка животноводства, в том числе:</t>
  </si>
  <si>
    <t>предоставление субсидий на производство и реализацию продукции животноводства (молоко, мясо, яйцо, шкурки пушных зверей)</t>
  </si>
  <si>
    <t>Проведение мероприятий по предупреждению и ликвидации болезней животных, их лечению, защите населения от болезней, общих для человека и животных</t>
  </si>
  <si>
    <t>Субсидирование продукции, заготовленной на территории Ханты -Мансийского автономного округа – Югры при реализации переработчикам продукции дикоросов, а также государственным, муниципальным предприятиям и бюджетным, муниципальным учреждениям социальной сферы Ханты-Мансийского автономного округа - Югры</t>
  </si>
  <si>
    <t>Субсидирование переработки продукции дикоросов, заготовленных в Ханты -Мансийском автономном округе - Югре</t>
  </si>
  <si>
    <t xml:space="preserve">Предоставление субсидий на возведение (строительство), оснащение, страхование пунктов по приемке дикоросов (для организаций, имеющих статус факторий), приобретение материально-технических средств и оборудования для хранения, транспортировки и переработки дикоросов </t>
  </si>
  <si>
    <t>Предоставление субсидии в целях финансового обеспечения (возмещения) затрат в связи с организацией презентации продукции из дикоросов, участия в выставках, ярмарках, форумах</t>
  </si>
  <si>
    <t>«Развитие агропромышленного комплекса на 2014 – 2020 годы»</t>
  </si>
  <si>
    <t>Государственная поддержка растениеводства</t>
  </si>
  <si>
    <t>Государственная поддержка рыболовства и рыбопереработки</t>
  </si>
  <si>
    <t>Предоставление субсидий в целях финансового обеспечения (возмещения) затрат в связи с производством, переработкой, заготовкой и реализацией мяса оленей</t>
  </si>
  <si>
    <t>Предоставление субсидий в целях финансового обеспечения (возмещения) затрат в связи с добычей (выловом)  рыбы - сырца</t>
  </si>
  <si>
    <t>Предоставление субсидий в целях финансового обеспечения (возмещения) затрат в связи с производством куриного яйца</t>
  </si>
  <si>
    <t>Предоставление субсидий в целях финансового обеспечения (возмещения) затрат в связи с приобретением и транспортировкой концентрированных кормов</t>
  </si>
  <si>
    <t xml:space="preserve">«Строительство и реконструкция объектов муниципальной собственности Белоярского района на 2014 – 2020 годы» </t>
  </si>
  <si>
    <t>Осуществление государственной поддержки юридических и физических лиц из числа коренных малочисленных народов, осуществляющих традиционную хозяйственную деятельность, на обустройство земельных участков территорий традиционного природопользования, территорий (акваторий), предназначенных для пользования объектами животного мира, водными биологическими ресурсами, на приобретение материально-технических средств, на приобретение северных оленей</t>
  </si>
  <si>
    <t>Субсидирование продукции традиционной хозяйственной деятельности (пушнина, мясо диких животных, боровой дичи)</t>
  </si>
  <si>
    <t>Осуществление государственной поддержки в виде выплаты единовременной финансовой помощи молодым специалистам из числа коренных малочисленных народов, работающим в местах традиционного проживания и традиционной хозяйственной деятельности, на обустройство быта</t>
  </si>
  <si>
    <t>Компенсация расходов на оплату обучения правилам безопасного обращения с оружием, проезда к месту нахождения организации, имеющей право проводить подготовку лиц в целях изучения</t>
  </si>
  <si>
    <t>Содействие в проведении традиционного национального праздника «День оленевода» в с.Казым Белоярского района</t>
  </si>
  <si>
    <t>Содействие в проведении традиционного национального праздника «День рыбака» в с.Полноват Белоярского района</t>
  </si>
  <si>
    <t>Строительство и (или) приобретение жилья</t>
  </si>
  <si>
    <t>Сети газоснабжения жилой застройки СУ-966 г.Белоярский</t>
  </si>
  <si>
    <t>Реконструкция сетей тепло-, водоснабжения микрорайона 1 п.Верхнеказымский</t>
  </si>
  <si>
    <t>Инженерные сети к жилым домам новой застройки поселений Белоярского района</t>
  </si>
  <si>
    <t>Подпрограмма 2 «Обеспечение градостроительной деятельности на территории Белоярского района»</t>
  </si>
  <si>
    <t>Подпрограмма 3 «Улучшение жилищных условий населения Белоярского района»</t>
  </si>
  <si>
    <t>Софинансирование расходов по предоставлению молодым учителям субсидий на первоначальный взнос при ипотечном кредитовании</t>
  </si>
  <si>
    <t>Софинансирование расходов по предоставлению молодым семьям субсидий на первоначальный взнос при ипотечном кредитовании</t>
  </si>
  <si>
    <t>«Обеспечение доступным и комфортным жильем жителей Белоярского района в 2014 – 2020 годах»</t>
  </si>
  <si>
    <t>Подпрограмма 1 «Содействие развитию жилищного строительства на территории Белоярского района»</t>
  </si>
  <si>
    <t>Подпрограмма 1 «Модернизация и реформирование жилищно-коммунального комплекса Белоярского района»</t>
  </si>
  <si>
    <t>Реализация электрической энергии в зоне децентрализованного электроснабжения</t>
  </si>
  <si>
    <t>Локальные канализационно очистные сооружения (ПИР). Сельское поселение Казым.</t>
  </si>
  <si>
    <t xml:space="preserve">Подпрограмма 2 «Энергосбережение и повышение энергетической эффективности» </t>
  </si>
  <si>
    <t xml:space="preserve">Подпрограмма 3 «Наш дом » </t>
  </si>
  <si>
    <t>Подпрограмма 5 «Проведение капитального ремонта многоквартирных домов»</t>
  </si>
  <si>
    <t>Подпрограмма 6 «Переселение граждан из аварийного жилищного фонда»</t>
  </si>
  <si>
    <t>Подпрограмма 7 «Содержание объектов внешнего благоустройства»</t>
  </si>
  <si>
    <t>Организация благоустройства и озеленения территории городского поселения Белоярский</t>
  </si>
  <si>
    <t>Техническая эксплуатация, содержание, ремонт и организация энергоснабжения сети уличного освещения на территории городского поселения Белоярский</t>
  </si>
  <si>
    <t>Содержание и благоустройство межпоселенческих мест захоронений на территории Белоярского района</t>
  </si>
  <si>
    <t>«Развитие жилищно-коммунального комплекса и повышение энергетической эффективности в Белоярском районе на 2014 – 2020 годы»</t>
  </si>
  <si>
    <t xml:space="preserve">Информационно-пропагандистское сопровождение противодействия терроризму и экстремизму, в том числе изготовление наглядно-агитационной продукции, показ кино-видео материалов, проведение пресс-конференций </t>
  </si>
  <si>
    <t>Создание условий для деятельности добровольных формирований  населения по охране общественного порядка</t>
  </si>
  <si>
    <t>Размещение (в том числе приобретение, установка,  подключение) в наиболее криминогенных местах и на улицах городского поселения Белоярский, в местах массового пребывания граждан систем (камер) видеонаблюдения,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информирование населения о системах, необходимости соблюдать правила дорожного движения</t>
  </si>
  <si>
    <t>Информационное обеспечение профилактики дорожного травматизма и безопасности дорожного движения</t>
  </si>
  <si>
    <t>Подпрограмма 1: «Укрепление пожарной безопасности на объектах муниципальной собственности Белоярского района»</t>
  </si>
  <si>
    <t>Пополнение и обеспечение сохранности аварийно-технического запаса</t>
  </si>
  <si>
    <t>Создание общественных спасательных постов в местах массового отдыха людей на водных объектах</t>
  </si>
  <si>
    <t>«Защита населения от чрезвычайных ситуаций, обеспечение пожарной безопасности объектов муниципальной собственности и безопасности людей на водных объектах на 2014 - 2020 годы»</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</si>
  <si>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</si>
  <si>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Проектирование и строительство полигона утилизации твердых бытовых отходов в п.Сорум Белоярского района</t>
  </si>
  <si>
    <t>Проектирование и строительство полигона утилизации твердых бытовых отходов в с.Полноват Белоярского района</t>
  </si>
  <si>
    <t>Ликвидация мест захламления, рекультивация нарушенных земель на территории населенных мест</t>
  </si>
  <si>
    <t>Санитарное содержание сложившихся мест активного отдыха граждан, расположенных в водоохранной зоне водных объектов (оз.Светлое, оз.Школьное, оз.Нешинелор, оз.Выргимский сор, р.Казым)</t>
  </si>
  <si>
    <t xml:space="preserve">Организация использования, охраны, защиты, воспроизводства городских лесов города Белоярский </t>
  </si>
  <si>
    <t>Проведение мероприятий в Белоярском районе, приуроченных к Международной экологической акции «Спасти и сохранить», информационная деятельность</t>
  </si>
  <si>
    <t>Управление и распоряжение  муниципальным имуществом</t>
  </si>
  <si>
    <t>Обеспечение надлежащего уровня эксплуатации муниципального имущества</t>
  </si>
  <si>
    <t>Управление и распоряжение земельными участками, находящимися в муниципальной собственности, а также земельными участками  государственная собственность  на которые не разграничена</t>
  </si>
  <si>
    <t>Предоставление субсидии на финансовое обеспечение выполнения муниципального задания МАУ «Белоярский МФЦ»</t>
  </si>
  <si>
    <t>Предоставление субсидии МАУ «Белоярский МФЦ» на иные цели</t>
  </si>
  <si>
    <t>«Информационное общество на 2014-2020 годы»</t>
  </si>
  <si>
    <t>Подпрограмма 1 «Развитие, совершенствование сети автомобильных дорог в Белоярском районе»</t>
  </si>
  <si>
    <t>Ремонт автомобильных дорог общего пользования местного значения</t>
  </si>
  <si>
    <t>Подпрограмма 2 «Организация транспортного обслуживания населения Белоярского района»</t>
  </si>
  <si>
    <t>Воздушный транспорт</t>
  </si>
  <si>
    <t>Автомобильный транспорт</t>
  </si>
  <si>
    <t>Водный транспорт</t>
  </si>
  <si>
    <t>Подпрограмма 3 «Повышение безопасности дорожного движения Белоярского района»</t>
  </si>
  <si>
    <t>Содержание улично-дорожной сети в Белоярском районе</t>
  </si>
  <si>
    <t>«Развитие транспортной системы Белоярского района на 2014-2020 годы»</t>
  </si>
  <si>
    <t>Подпрограмма 1. Долгосрочное финансовое планирование и организация бюджетного процесса</t>
  </si>
  <si>
    <t>Обеспечение деятельности Комитета по финансам и налоговой политике администрации Белоярского района (далее - Комитет по финансам)</t>
  </si>
  <si>
    <t>Подпрограмма 2. Управление муниципальным долгом</t>
  </si>
  <si>
    <t>Обслуживание муниципального долга Белоярского района</t>
  </si>
  <si>
    <t>Планирование ассигнований на погашение долговых обязательств Белоярского района*</t>
  </si>
  <si>
    <t xml:space="preserve">«Управление муниципальными финансами в Белоярском районе
на 2014-2020 годы»
</t>
  </si>
  <si>
    <t>Расчет и распределение средств бюджета Белоярского района, направляемых на предоставление поселениям дотаций на выравнивание бюджетной обеспеченности поселений</t>
  </si>
  <si>
    <t>Расчет и распределение средств бюджета Белоярского района, направляемых на предоставление поселениям иных межбюджетных  трансфертов на обеспечение  сбалансированности</t>
  </si>
  <si>
    <t>Расчет и распределение средств Белоярского района, направляемых на предоставление иных межбюджетных трансфертов бюджетам поселений, на осуществление органами местного самоуправления поселений полномочий, переданных органами местного самоуправления района на основании соглашений</t>
  </si>
  <si>
    <t xml:space="preserve">«Совершенствование 
межбюджетных отношений в Белоярском районе на 2014-2020 годы»
</t>
  </si>
  <si>
    <t>* - бюджетные ассигнования отражены в источниках финансирования дефицита бюджета Белоярского района, в связи с чем в итоговых суммах по муниципальной программе не учитываются.</t>
  </si>
  <si>
    <t>Реконструкция здания школы под комплекс "Школа-детский сад" в п. Лыхма</t>
  </si>
  <si>
    <t>Реконструкция образовательного комплекса "Школа - детский сад" с. Ванзеват</t>
  </si>
  <si>
    <t>Примечания</t>
  </si>
  <si>
    <t>Процент исполнения</t>
  </si>
  <si>
    <t>Подпрограмма 4 «Обеспечение реализации муниципальной программы»</t>
  </si>
  <si>
    <t>Федеральный бюджет</t>
  </si>
  <si>
    <t>Предоставление субсидий в целях финансового обеспечения (возмещения) затрат в связи с участием сельскохозяйственных предприятий в конкурсах профессионального мастерства</t>
  </si>
  <si>
    <t xml:space="preserve">«Управление муниципальным имуществом на 2014-2020 годы»
</t>
  </si>
  <si>
    <t xml:space="preserve">«Профилактика терроризма и экстремизма,  правонарушений в сфере общественного порядка и безопасности дорожного движения в Белоярском районе на 2014 – 2020 годы» 
</t>
  </si>
  <si>
    <t>Установка и обеспечение работоспособности муниципальной системы оповещения населения</t>
  </si>
  <si>
    <t>Финансовое обеспечение осуществления муниципальным казенным учреждением «Единая дежурно-диспетчерская служба Белоярского района» установленных видов деятельности</t>
  </si>
  <si>
    <t>Мероприятия по гражданской обороне и защите населения Белоярского района от чрезвычайных ситуаций природного и техногенного характера</t>
  </si>
  <si>
    <t>Отчет</t>
  </si>
  <si>
    <t>Сельское поселение Верхнеказымский</t>
  </si>
  <si>
    <t>Муниципальная программа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</si>
  <si>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Верхнеказымский «Развитие жилищно-коммунального комплекса и повышение энергетической эффективности  на 2014-2016 годы»</t>
  </si>
  <si>
    <t xml:space="preserve"> «Развитие муниципальной службы сельского поселения Верхнеказымский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</si>
  <si>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</si>
  <si>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Верхнеказымский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</si>
  <si>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энергосбережению и повышению энергитической эффективности в рамках муниципальной программы  сельского поселения Верхнеказымский «Развитие жилищно-коммунального комплекса и повышение энергетической эффективности  на 2014-2016 годы»</t>
  </si>
  <si>
    <t>Реализация мероприятий по благоустройству сельского поселения Верхнеказымский в рамках реализации муниципальной программы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</si>
  <si>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Верхнеказымский «Развитие муниципальной службы сельского поселения Верхнеказымский на 2014-2016 годы»</t>
  </si>
  <si>
    <t>Сельское поселение Лыхма</t>
  </si>
  <si>
    <t>Муниципальная программа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</si>
  <si>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</si>
  <si>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Лыхма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</si>
  <si>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</si>
  <si>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Лыхма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</si>
  <si>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Лыхма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</si>
  <si>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Лыхма на 2014-2016 годы»</t>
  </si>
  <si>
    <t>Реализация мероприятий муниципальной программы сельского поселения Лыхма «Развитие муниципальной службы сельского поселения Лыхма на 2014-2016 годы»</t>
  </si>
  <si>
    <t>Повышение квалификации муниципальных служащих с получением свидетельства государственного образца</t>
  </si>
  <si>
    <t>Сельское поселение Сосновка</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</si>
  <si>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</si>
  <si>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</si>
  <si>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</si>
  <si>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</si>
  <si>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Сосновка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</si>
  <si>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Сосновка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</si>
  <si>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Сосновка на 2014 - 2016 годы»</t>
  </si>
  <si>
    <t>Реализация мероприятий муниципальной  программы сельского поселения Сосновка  «Развитие муниципальной службы сельского поселения Сосновка на 2014-2016 годы»</t>
  </si>
  <si>
    <t>Сельское поселение Сорум</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</si>
  <si>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</si>
  <si>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</si>
  <si>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</si>
  <si>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Сорум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</si>
  <si>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Сорум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</si>
  <si>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Сорум «Развитие жилищно-коммунального комплекса и повышения энергетической эффективности на 2014-2016 годы»</t>
  </si>
  <si>
    <t>«Развитие муниципальной службы в сельском поселении Сорум на 2014-2016 годы»</t>
  </si>
  <si>
    <t>Реализация мероприятий муниципальной программы сельского поселения Сорум  «Развитие муниципальной службы сельского поселения Сорум на 2014-2016 годы»</t>
  </si>
  <si>
    <t>Сельское поселение Полноват</t>
  </si>
  <si>
    <t xml:space="preserve">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
</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</si>
  <si>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</si>
  <si>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</si>
  <si>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Полноват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</si>
  <si>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Полноват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</si>
  <si>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Полноват «Развитие жилищно-коммунального комплекса и повышения энергетической эффективности на 2014-2016 годы»</t>
  </si>
  <si>
    <t>Организация утилизации и переработки бытовых и промышленных отходов</t>
  </si>
  <si>
    <t>Мероприятия в области коммунального хозяйства (возмещение убытков по бане)</t>
  </si>
  <si>
    <t>Благоустройство (уличное освещение)</t>
  </si>
  <si>
    <t>Компенсация выпадающих доходов организациям, предоставляющим населению услуги водоснабжения и водоотведения по тарифам, не обеспечивающим возмещение издержек</t>
  </si>
  <si>
    <t>«Развитие муниципальной службы  в сельском поселении Полноват на 2014 - 2016 годы»</t>
  </si>
  <si>
    <t>Реализация мероприятий муниципальной программы сельского поселения Полноват  «Развитие муниципальной службы сельского поселения Полноват на 2014-2016 годы»</t>
  </si>
  <si>
    <t>Диспансеризация муниципальных служащих</t>
  </si>
  <si>
    <t>Сельское поселение Казым</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</si>
  <si>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</si>
  <si>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Создание и содержание резервов материальных ресурсов (запасов) для предупреждения,  ликвидации чрезвычайных ситуаций в целях гражданской обороны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</si>
  <si>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Мероприятия по укреплению пожарной безопасности в рамках муниципальной программы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</si>
  <si>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Казым «Развитие жилищно-коммунального комплекса и повышение энергетической эффективности  на 2014-2016 годы»</t>
  </si>
  <si>
    <t>Мероприятия по энергосбережению и повышению энергитической эффективности в рамках муниципальной программы  сельского поселения Казым «Развитие жилищно-коммунального комплекса и повышение энергетической эффективности  на 2014-2016 годы»</t>
  </si>
  <si>
    <t>Реализация мероприятий муниципальной программы сельского поселения Казым «Развитие жилищно-коммунального комплекса и повышения энергетической эффективности на 2014-2016 годы»</t>
  </si>
  <si>
    <t>Прочие мероприятия в области коммунального хозяйства (содержание объектов размещения отходов)</t>
  </si>
  <si>
    <t>Благоустройство (озеленение)</t>
  </si>
  <si>
    <t>Благоустройство (места захоронения)</t>
  </si>
  <si>
    <t xml:space="preserve">Благоустройство (прочие мероприятия по благоустройству городских округов и поселений) </t>
  </si>
  <si>
    <t>«Развитие муниципальной службы в сельском поселении Казым на 2014 - 2016 годы»</t>
  </si>
  <si>
    <t>Реализация мероприятий муниципальной программы сельского поселения Казым  «Развитие муниципальной службы сельского поселения Казым на 2014-2016 годы»</t>
  </si>
  <si>
    <t>Городское поселение Белоярский</t>
  </si>
  <si>
    <t>участие в семинарах, совещаниях, конференциях, проводимых за пределами г.п.Белоярский</t>
  </si>
  <si>
    <t>повышение квалификации муниципальных служащих</t>
  </si>
  <si>
    <t>проведение диспансеризации</t>
  </si>
  <si>
    <t>Начальник управления экономики, реформ и программ администрации Белоярского района                                                                                                                                                   Щугарева Ю.Н.</t>
  </si>
  <si>
    <t>Проведение диспасеризации</t>
  </si>
  <si>
    <t xml:space="preserve">Благоустройство (уличное освещение) </t>
  </si>
  <si>
    <t xml:space="preserve">Благоустройство (озеленение) </t>
  </si>
  <si>
    <t>Государственная поддержка заготовки и переработки дикоросов</t>
  </si>
  <si>
    <t>Предоставление субсидий в целях возмещения затрат в связи с производством сельскохозяйственной продукции</t>
  </si>
  <si>
    <t>Комплектование библиотечных фондов МАУК "БЦБС"</t>
  </si>
  <si>
    <t>Благоустройство (прочие мероприятия по благоустройству городских округов и поселений)</t>
  </si>
  <si>
    <t>Повышение энергоэффективности систем освещения методом замены ламп накаливания высокой мощности на энергоэффективные</t>
  </si>
  <si>
    <t>Ремонт и утепление рабочих помещений и мест общего пользования бюджетных зданий</t>
  </si>
  <si>
    <t>Обеспечение деятельности добровольной пожарной дружины</t>
  </si>
  <si>
    <t>Разработка информационного материала и размещение его на территории сельского поселения</t>
  </si>
  <si>
    <t>Оснащение территорий общего пользования первичными средствами тушения пожаров</t>
  </si>
  <si>
    <t>Приобретение противопожарного инвентаря, оборудования и систем оповещения</t>
  </si>
  <si>
    <t>Устройство и уход за противопожарным расстоянием (разрывом) между сельским поселением и лесным массивом</t>
  </si>
  <si>
    <t>Поддержка малых форм хозяйствования</t>
  </si>
  <si>
    <t>Проведение мероприятий в Белоярском районе, приуроченных к Международной экологической акции «Спасти и сохранить» (КО)</t>
  </si>
  <si>
    <t>Проведение мероприятий в Белоярском районе, приуроченных к Международной экологической акции «Спасти и сохранить» (КК)</t>
  </si>
  <si>
    <t>Школа на 300 мест в г.Белоярский</t>
  </si>
  <si>
    <t>Приобретение жилья (КМС)</t>
  </si>
  <si>
    <t>Инженерные сети микрорайона 4 г.Белоярский</t>
  </si>
  <si>
    <t>Инженерные сети микрорайона 7 г.Белоярский</t>
  </si>
  <si>
    <t xml:space="preserve">Предоставление иных межбюджетных трансфертов в рамках реализации наказов избирателей депутатам Думы Ханты-Мансийского автономного округа -Югры </t>
  </si>
  <si>
    <t>Проведение мероприятий летней оздоровительной кампании</t>
  </si>
  <si>
    <t>Подпрограмма VI «Обеспечение деятельности подведомственных учреждений»</t>
  </si>
  <si>
    <t>Расходы на обеспечение функций МКУ Белоярского района "СМТО"</t>
  </si>
  <si>
    <t>Подпрограмма I «Обеспечение прав граждан на доступ к культурным ценностям и информации»</t>
  </si>
  <si>
    <t>Подпрограмма I «Обеспечение деятельности органов местного самоуправления Белоярского района»</t>
  </si>
  <si>
    <t>Подпрограмма II «Развитие муниципальной службы в Белоярском районе»</t>
  </si>
  <si>
    <t>Расходы на обеспечение функций органов местного самоуправления</t>
  </si>
  <si>
    <t>Капитальный ремонт систем теплоснабжения, водоснабжения и водоотведения для подготовки к осенне-зимнему периоду</t>
  </si>
  <si>
    <t>Установка и ремонт технических средств организации дорожного движения</t>
  </si>
  <si>
    <t xml:space="preserve">Подпрограмма 4 «Чистая вода » </t>
  </si>
  <si>
    <t>«Повышение эффективности деятельности органов местного самоуправления  городского поселения Белоярский на 2014-2016 годы»</t>
  </si>
  <si>
    <t>Подпрограмма 1 «Обеспечение деятельности органов местного самоуправления городского поселения Белоярский»</t>
  </si>
  <si>
    <t>Реализация мероприятий подпрограммы  "Обеспечение деятельности органов местного самоуправления  городского поселения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t>
  </si>
  <si>
    <t>Подпрограмма 2 «Развитие муниципальной службы в городском поселении Белоярский»</t>
  </si>
  <si>
    <t xml:space="preserve">Реализация мероприятий подпрограммы "Развитие муниципальной службы в городском поселении Белоярский» муниципальной программы "Повышение эффективности деятельности органов местного самоуправления городского поселения Белоярский на 2014-2016 годы"
</t>
  </si>
  <si>
    <t>«Развитие жилищно-коммунального комплекса и повышение энергетической эффективности в городском поселении Белоярский на 2014-2016 годы»</t>
  </si>
  <si>
    <t>Подпрограмма 1 «Доступность и повышение качества жилищно-коммунальных услуг на территории городского поселения Белоярский»</t>
  </si>
  <si>
    <t>Субсидия на возмещение недополученных доходов, связанных с оказанием населению жилищно-коммунальных услуг на территории городского поселения Белоярский</t>
  </si>
  <si>
    <t>Субсидия на возмещение затрат по вывозу жидких бытовых отходов</t>
  </si>
  <si>
    <t>Подпрограмма 2 «Модернизация и реформирование жилищно-коммунального комплекса городского поселения Белоярский»</t>
  </si>
  <si>
    <t>Реализация мероприятий подпрограммы «Модернизация и реформирование жилищно-коммунального комплекса городского поселения Белоярский»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</si>
  <si>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Субсидии в целях возмещения затрат по ремонту систем коммунальной инфраструктуры (ОЗП - 5%)</t>
  </si>
  <si>
    <t>Реализация мероприятий подпрограммы "Создание условий для обеспечения качественными  коммунальными услугами" государственной  программы «Развитие жилищно-коммунального комплекса и повышение энергетической эффективности в Ханты-Мансийском автономном округе – Югре на 2014 – 2020 годы» (бюджет автономного округа)"</t>
  </si>
  <si>
    <t>Субсидии в целях возмещения затрат по ремонту систем коммунальной инфраструктуры (ОЗП - 95%)</t>
  </si>
  <si>
    <t>тыс.руб.</t>
  </si>
  <si>
    <t>«Повышение эффективности деятельности органов местного самоуправления Белоярского района на 2014-2020 годы»</t>
  </si>
  <si>
    <t>Перечисление взносов для проведения капитального ремонта общего имущества в многоквартирных домах сельского поселения</t>
  </si>
  <si>
    <t>Компенсация выпадающих доходов организациям, предоставляющим населению услуги теплоснабжения по тарифам, не обеспечивающим возмещение издержек</t>
  </si>
  <si>
    <t>Возмещение газораспределительным организациям разницы в тарифах, возникающей в связи с реализацией сжиженного газа по социально ориентированным тарифам</t>
  </si>
  <si>
    <t>Компенсация транспортных расходов, предусмотренная в соответствии с государственной поддержкой досрочного завоза продукции (товаров)</t>
  </si>
  <si>
    <t>«Охрана окружающей среды на 2014 - 2020 годы»</t>
  </si>
  <si>
    <t>«Социально-экономическое развитие коренных малочисленных народов Севера на территории Белоярского района на 2014-2020 годы»</t>
  </si>
  <si>
    <t>Подпрограмма 3. Повышение эффективности бюджетных расходов</t>
  </si>
  <si>
    <t>Расходы на обеспечение функций органов местного самоуправления.</t>
  </si>
  <si>
    <t>Расходы на обеспечение деятельности Комитета по культуре</t>
  </si>
  <si>
    <t>Объездная автомобильная дорога Мирный 2 этап (строительство автомобильных дорог общего пользования местного значения)</t>
  </si>
  <si>
    <t>%</t>
  </si>
  <si>
    <t>Относительное/абсолютное отклонение исполнения муниципальных программ</t>
  </si>
  <si>
    <t>Объемы бюджетных ассигнований на реализацию муниципальной программы на 2015 год, тыс. рублей</t>
  </si>
  <si>
    <t>Утвержденные объемы бюджетных ассигнований на реализацию муниципальных программ на 2015 год, тыс. рублей</t>
  </si>
  <si>
    <t>Иные межбюджетные трансферты перечислены в бюджеты поселений в соответствии с потребностью.</t>
  </si>
  <si>
    <t>Иные межбюджетные трансферты перечисляются в определенных объемах в установленные сроки в соответствии с графиком.</t>
  </si>
  <si>
    <t>Разработка схем водоотведения и водоснабжения</t>
  </si>
  <si>
    <t>Готовится аукционная документация.</t>
  </si>
  <si>
    <t>Подготовлено соглашение о предоставлении иных межбюджетных трансфертов бюджетам поселений.</t>
  </si>
  <si>
    <t>Инженерные сети мкр. Озерный-2 г.Белоярский</t>
  </si>
  <si>
    <t>Средства предусмотрены для оплаты проведения государственной экспертизы проекта.</t>
  </si>
  <si>
    <t>Средства предусмотрены для оплаты проведения повторной государственной экспертизы проекта.</t>
  </si>
  <si>
    <t>Заключены и исполнены договоры на проведение кадастровых работ.</t>
  </si>
  <si>
    <t>Внесение изменений в документы территориального планирования и градостроительного зонирования</t>
  </si>
  <si>
    <t>Кассовые расходы планируется осуществить в 4 квартале 2015 года после утверждения списка получателей субсидии Департаментом строительства ХМАО-Югры</t>
  </si>
  <si>
    <t>Курсы повышения квалификации запланированы на 3-4 кв. 2015 года.</t>
  </si>
  <si>
    <t>Диспансеризация муниципальных служащих по выявлению заболеваний препятствующих прохождению муниципальной службы запланирована на      4 кв. 2015 года.</t>
  </si>
  <si>
    <t>Оплата производится согласно заключенных договоров, по факту выполненных работ.</t>
  </si>
  <si>
    <t>Оплата производится согласно заключенного договора, по факту выполненных работ.</t>
  </si>
  <si>
    <t>Оплата производится согласно заключенных муниципальных контрактов, по факту выполненных работ.</t>
  </si>
  <si>
    <t>Оплата производится согласно заключенного договора по факту выполненных работ.</t>
  </si>
  <si>
    <t>Мероприятия запланированы на 3 квартал 2015 года.</t>
  </si>
  <si>
    <t>Проведение мероприятий запланировано на 2-3 квартал 2015 года.</t>
  </si>
  <si>
    <t>Укрепление пожарной безопасности учреждений физической культуры и спорта (МБУДО «Детско-юношеская спортивная школа г.Белоярский»)</t>
  </si>
  <si>
    <t>Укрепление технической безопасности здания и сооружений учреждений физической культуры и спорта (МБУДО «Детско-юношеская спортивная школа г.Белоярский»)</t>
  </si>
  <si>
    <t>Проведен конкурс программ и проектов духовно-нравственной и гражданско-патриотической направленности. Приняло участие 22 авторских коллектива.</t>
  </si>
  <si>
    <t>Проведено 3 конкурсно-игровых программы, посвященных праздничным датам.</t>
  </si>
  <si>
    <t>Слет волонтеров запланирован на октябрь 2015 года.</t>
  </si>
  <si>
    <t>Осуществление отдельного гос.полномочия ХМАО-Югры по присвоению спортивных разрядов и квалификационных категорий спортивных судей</t>
  </si>
  <si>
    <t>Финансирование мероприятий запланировано в 3 квартале 2015 года.</t>
  </si>
  <si>
    <t>Оплата производится согласно заключенных договоров по факту выполненных работ.</t>
  </si>
  <si>
    <t>Мероприятия запланированы на 3-4 квартал 2015 года.</t>
  </si>
  <si>
    <t>Оплата мероприятий по мероприятию "Обслуживание системы пожарной сигнализации" производится ежемесячно. Мероприятия по укомплектованию первичными средствами пожаротушения запланированы на 3 квартал 2015 года.</t>
  </si>
  <si>
    <t>Информация</t>
  </si>
  <si>
    <t>Наименование  целевых показателей</t>
  </si>
  <si>
    <t>Единица измерения</t>
  </si>
  <si>
    <t>Базовый показатель на начало разработки</t>
  </si>
  <si>
    <t>Предусмотрено по программе на отчетный год</t>
  </si>
  <si>
    <t>Выполнено</t>
  </si>
  <si>
    <t>С начала реализации программы</t>
  </si>
  <si>
    <t>За отчетный период</t>
  </si>
  <si>
    <t>Информационная обеспеченность</t>
  </si>
  <si>
    <t>1.</t>
  </si>
  <si>
    <t>2.</t>
  </si>
  <si>
    <t>3.</t>
  </si>
  <si>
    <t>4.</t>
  </si>
  <si>
    <t>5.</t>
  </si>
  <si>
    <t>6.</t>
  </si>
  <si>
    <t>8.</t>
  </si>
  <si>
    <t>9.</t>
  </si>
  <si>
    <t>10.</t>
  </si>
  <si>
    <t>11.</t>
  </si>
  <si>
    <t>12.</t>
  </si>
  <si>
    <t>13.</t>
  </si>
  <si>
    <t>14.</t>
  </si>
  <si>
    <t>15.</t>
  </si>
  <si>
    <t>16.</t>
  </si>
  <si>
    <t>17.</t>
  </si>
  <si>
    <t>18.</t>
  </si>
  <si>
    <t>19.</t>
  </si>
  <si>
    <t>20.</t>
  </si>
  <si>
    <t>Подпрограмма 1  «Развитие физической культуры и массового спорта»</t>
  </si>
  <si>
    <t xml:space="preserve">Показатели непосредственных результатов       </t>
  </si>
  <si>
    <t xml:space="preserve">Численность спортсменов с присвоенными массовыми разрядами, человек </t>
  </si>
  <si>
    <t xml:space="preserve">   чел.</t>
  </si>
  <si>
    <t>Приказы КДМ,ФКиС о присвоении спортивных разрядов</t>
  </si>
  <si>
    <t>Количество завоеванных медалей спортсменами Белоярского района на соревнованиях различного уровня, единиц</t>
  </si>
  <si>
    <t>ед.</t>
  </si>
  <si>
    <t>Итоговые протоколы, выписки из протоколов соревнований</t>
  </si>
  <si>
    <t>Показатели конечного результата</t>
  </si>
  <si>
    <t>Статистический отчет 1-ФК за 2014 год</t>
  </si>
  <si>
    <t>Удельный вес населения, занимающегося физической культурой и спортом</t>
  </si>
  <si>
    <t>Уровень удовлетворенности населения качеством предоставления услуг</t>
  </si>
  <si>
    <t>Обеспеченность единовременной пропускной способностью спортивных сооружений</t>
  </si>
  <si>
    <t>% выполнения за отчетный период</t>
  </si>
  <si>
    <t>Увеличение количества проведенных мероприятий для молодежи, единиц</t>
  </si>
  <si>
    <t>Отчет КДМ,ФКиС</t>
  </si>
  <si>
    <t xml:space="preserve">Увеличение удельного веса молодежи, принимающей участие в молодежных мероприятиях от общей численности молодежи  </t>
  </si>
  <si>
    <t>Уменьшение доли подростков, состоящих на учете в комиссии по делам несовершеннолетних, от общей численности детей в возрасте от 6 до 17 лет (включительно)</t>
  </si>
  <si>
    <t>Подпрограмма 3    «Организация отдыха и оздоровления детей»</t>
  </si>
  <si>
    <t>Показатели непосредственных результатов</t>
  </si>
  <si>
    <t>Сохранение  численности  детей, отдохнувших в лагере с круглосуточным пребыванием детей на базе МАУ «База спорта и отдыха «Северянка», человек</t>
  </si>
  <si>
    <t>чел</t>
  </si>
  <si>
    <t>Увеличение численности детей, охваченных малозатратными формами отдыха, человек</t>
  </si>
  <si>
    <t>чел.</t>
  </si>
  <si>
    <t>Показатели конечных результатов</t>
  </si>
  <si>
    <t>Повышение качества предоставляемых услуг в сфере отдыха и оздоровления детей Белоярского района</t>
  </si>
  <si>
    <t>Отчет МАУ «База спорта и отдыха «Северянка»</t>
  </si>
  <si>
    <t>Отчет МКУ «Молодежный центр «Спутник», ежемесячные отчеты</t>
  </si>
  <si>
    <t>7.</t>
  </si>
  <si>
    <t>Протяженность сетей ТВС в городском поселении Белоярский, подлежащих капитальному ремонту</t>
  </si>
  <si>
    <t>км</t>
  </si>
  <si>
    <t>Объем реализации сжиженного газа населению на территории сельских поселений Белоярского района</t>
  </si>
  <si>
    <t>кг</t>
  </si>
  <si>
    <t>Объем реализации электрической энергии в зоне децентрализованного электроснабжения</t>
  </si>
  <si>
    <t>Разработка схем водоснабжения и водоотведения</t>
  </si>
  <si>
    <t>Сокращение числа аварий, отказов и повреждений коммунальных систем жизнеобеспечения в год</t>
  </si>
  <si>
    <t>Площадь отремонтированных многоквартирных жилых домов в г. Белоярский</t>
  </si>
  <si>
    <t>м2</t>
  </si>
  <si>
    <t xml:space="preserve">Доля отремонтированных многоквартирных жилых домов в г. Белоярский от общего количества МКД подлежащих капитальному ремонту  </t>
  </si>
  <si>
    <t>Расселяемая площадь аварийного жилого фонда</t>
  </si>
  <si>
    <t>8 574,1 м² площадь МКД, в т.ч. 2 515,1 м² жилых помещений</t>
  </si>
  <si>
    <t xml:space="preserve">Количество семей переселенных из аварийного жилищного фонда </t>
  </si>
  <si>
    <t>семей</t>
  </si>
  <si>
    <t>Количество обслуживаемых тротуаров и площадей</t>
  </si>
  <si>
    <t>Количество обслуживаемых детских игровых площадок</t>
  </si>
  <si>
    <t>Ежегодное строительство снежных городков</t>
  </si>
  <si>
    <t xml:space="preserve">Количество обслуживаемых газонов </t>
  </si>
  <si>
    <t>Посадка и содержание цветов</t>
  </si>
  <si>
    <t>Количество сносимых ветхих жилых домов</t>
  </si>
  <si>
    <t>Количество обслуживаемых опор освещения и светильников</t>
  </si>
  <si>
    <t>Обеспечение энергоснабжения сети уличного освещения</t>
  </si>
  <si>
    <t>Количество обслуживаемой световой иллюминации, единиц</t>
  </si>
  <si>
    <t>Количество захоронений согласно гарантированного перечня</t>
  </si>
  <si>
    <t xml:space="preserve"> тыс. кВт/ч</t>
  </si>
  <si>
    <t>Подпрограмма 7 «Содержание объектов благоустройства муниципальной собственности на территории городского поселения Белоярский»</t>
  </si>
  <si>
    <t>Согласно заключенных договоров.</t>
  </si>
  <si>
    <t xml:space="preserve">Площадь зеленых зон и озеленения территории </t>
  </si>
  <si>
    <t>тыс. кв.м.</t>
  </si>
  <si>
    <t>Площадь тротуаров, площадей, бульваров</t>
  </si>
  <si>
    <t>Площадь площадок для занятий физкультурой</t>
  </si>
  <si>
    <t>Количество детских игровых площадок</t>
  </si>
  <si>
    <t>-</t>
  </si>
  <si>
    <t>Количество монументальных и скульптурно-декоративных объектов</t>
  </si>
  <si>
    <t>Площадь дворовых и внутриквартальных проездов</t>
  </si>
  <si>
    <t>Согласно заключенных договоров</t>
  </si>
  <si>
    <t>в том числе для муниципальных нужд в рамках муниципальной программы</t>
  </si>
  <si>
    <t>Объем ввода жилья в год</t>
  </si>
  <si>
    <t>Снос ветхого и аварийного жилья в год</t>
  </si>
  <si>
    <t>Количество семей, получивших меры поддержки для улучшения жилищных условий</t>
  </si>
  <si>
    <t>семья</t>
  </si>
  <si>
    <t>Доля молодых семей, улучшивших жилищные условия в соответствии с муниципальной программой, в общем числе молодых семей, поставленных на учет в качестве нуждающихся в улучшении жилищных условий</t>
  </si>
  <si>
    <t>Площадь земельных участков предоставляемых для жилищного строительства, обеспеченных коммунальной инфраструктурой в год</t>
  </si>
  <si>
    <t>Га</t>
  </si>
  <si>
    <t>Обеспеченность муниципальных образований Белоярского района документами территориального планирования с учетом внесенных изменений</t>
  </si>
  <si>
    <t>Обеспеченность муниципальных образований Белоярского района документами градостроительного зонирования с учетом внесенных изменений</t>
  </si>
  <si>
    <t>Обеспеченность муниципальных образований документацией по планировке территории</t>
  </si>
  <si>
    <t>Увеличение общей площади жилых помещений, приходящейся в среднем на 1 жителя</t>
  </si>
  <si>
    <t>кв. м.</t>
  </si>
  <si>
    <t xml:space="preserve"> %</t>
  </si>
  <si>
    <t>Удельный вес ветхого и аварийного жилищного фонда во всем жилищном фонде</t>
  </si>
  <si>
    <t xml:space="preserve"> Муниципальная программа сельского поселения Верхнеказымский «Развитие муниципальной службы сельского поселения Верхнеказымский на  2014-2016 годы»</t>
  </si>
  <si>
    <t>Муниципальная программа сельского поселения Лыхма «Развитие жилищно-коммунального комплекса и повышение энергетической эффективности  на 2014-2016 годы»</t>
  </si>
  <si>
    <t>Муниципальная программа сельского поселения Лыхма «Развитие муниципальной службы в сельском поселении Лыхма на 2014-2016 годы»</t>
  </si>
  <si>
    <t>Муниципальная программа сельского поселения Сосновка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</si>
  <si>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Сорум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</si>
  <si>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Полноват  «Защита населения от чрезвычайных ситуаций, обеспечение первичных мер пожарной безопасности и безопасности людей на водных объектах на 2014-2016 годы»</t>
  </si>
  <si>
    <t>Муниципальная программа сельского поселения Казым  «Защита населения от чрезвычайных ситуаций, обеспечение первичных мер пожарной безопасности и безопасности людей на водных объектах на 2014-2016 годы»</t>
  </si>
  <si>
    <t xml:space="preserve"> Муниципальная программа сельского поселения Сосновка «Развитие муниципальной службы сельского поселения Сосновка на  2014-2016 годы»</t>
  </si>
  <si>
    <t xml:space="preserve"> Муниципальная программа сельского поселения Сорум «Развитие муниципальной службы сельского поселения Сорум на  2014-2016 годы»</t>
  </si>
  <si>
    <t xml:space="preserve"> Муниципальная программа сельского поселения Полноват «Развитие муниципальной службы сельского поселения Полноват на  2014-2016 годы»</t>
  </si>
  <si>
    <t xml:space="preserve"> Муниципальная программа сельского поселения Казым «Развитие муниципальной службы сельского поселения Казым на  2014-2016 годы»</t>
  </si>
  <si>
    <t>Муниципальная программа городского поселения Белоярский  «Повышение эффективности деятельности органов местного самоуправления  городского поселения Белоярский на 2014-2016 годы»</t>
  </si>
  <si>
    <t xml:space="preserve"> Муниципальная программа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</si>
  <si>
    <t>Меры государственной поддержки по улучшению жилищных условий отдельных категорий граждан</t>
  </si>
  <si>
    <t xml:space="preserve"> «Обеспечение доступным и комфортным жильем жителей Белоярского района в 2014 – 2020 годах»</t>
  </si>
  <si>
    <t>Обучение муниципальных служащих запланировано на октябрь 2015 года.</t>
  </si>
  <si>
    <t xml:space="preserve">Диспансеризацию прошли 5 муниципальных служащих в январе 2015 года. Счет на оплату услуг представлен 20.04.2015. </t>
  </si>
  <si>
    <t>Работы планируются во II-III квартале 2015 года.</t>
  </si>
  <si>
    <t>Работы планируются в III квартале 2015 года.</t>
  </si>
  <si>
    <t>Оплата производится согласно выставленных счетов за фактический объем потребления электроэнергии.</t>
  </si>
  <si>
    <t>Оплата производится согласно выставленных счетов за фактический объем потребления услуг теплоснабжения.</t>
  </si>
  <si>
    <t>Исполнение мероприятий планируется во II-III квартале 2015 года.</t>
  </si>
  <si>
    <t>1. Показатели непосредственных результатов</t>
  </si>
  <si>
    <t>Количество оказанной услуги по водоснабжению</t>
  </si>
  <si>
    <t xml:space="preserve">Количество оказанной услуги по водоотведению </t>
  </si>
  <si>
    <t>Данные РИЦ</t>
  </si>
  <si>
    <t>Количество оказанной услуги по теплоснабжению</t>
  </si>
  <si>
    <t>тыс.
гКал.</t>
  </si>
  <si>
    <t>Объем вывезенных жидких бытовых отходов</t>
  </si>
  <si>
    <t>Согласно заключенного договора</t>
  </si>
  <si>
    <t>2. Показатели конечных результатов</t>
  </si>
  <si>
    <t>Доля отремонтированных сетей ТВС г.Белоярский от общего числа сетей ТВС подлежащих капитальному ремонту</t>
  </si>
  <si>
    <t>Проведение районного семинара для работников билиотек</t>
  </si>
  <si>
    <t>Приобретение предметов народного промысла для обустройства этнографической экспозиции</t>
  </si>
  <si>
    <t>Проведение семинара-практикума "Казымская береста"</t>
  </si>
  <si>
    <t>Организация и проведение районных и окружных выставок и мастер-классов, творческих мастерских в сфере художественных промыслов</t>
  </si>
  <si>
    <t>Проведение национального праздника "День рыбака"</t>
  </si>
  <si>
    <t>Строительство объекта "Сельский дом культуры д. Нумто Белоярского района"</t>
  </si>
  <si>
    <t>Приобретение экспонатов для МАУК «Этнокультурный центр»</t>
  </si>
  <si>
    <t>Расходы на обеспечение деятельности (оказание услуг) МАУК «Этнокультурный центр»</t>
  </si>
  <si>
    <t>Приобретение отделочных материалов, светового и звукового оборудования, материала для изготовления витрин, изготовление и монтаж экспозиции в МАУК «Этнокультурный центр»</t>
  </si>
  <si>
    <t>Проведение семинара-практикума по обучению технологии заготовки и обработки бересты и изготовлению берестяных изделий  МАУК «Этнокультурный центр»</t>
  </si>
  <si>
    <t>Планируется исполнение в 4 квартале 2015 года.</t>
  </si>
  <si>
    <t>Исполнение до конца года согласно комплексного плана.</t>
  </si>
  <si>
    <t>Планируется исполнение в 3 квартале 2015 года.</t>
  </si>
  <si>
    <t>Исполнение до конца года согласно графика.</t>
  </si>
  <si>
    <t>Исполнение до конца года согласно графика отпусков сотрудников учреждения.</t>
  </si>
  <si>
    <t>Планируется исполнение в августе 2015 года.</t>
  </si>
  <si>
    <t>Работы по строительству объекта будут закончены в 2015 году.</t>
  </si>
  <si>
    <t>Исполнение планируется во 2-3 квартале 2015 года.</t>
  </si>
  <si>
    <t>Ремонт кровли МАУК «ЦКиД «Камертон»</t>
  </si>
  <si>
    <t>Исполнение планируется в 3 квартале 2015 года.</t>
  </si>
  <si>
    <t>Расходы на обеспечение деятельности (оказание услуг) МАОУДОД «ДШИ</t>
  </si>
  <si>
    <t>Гарантии и компенсации, связанные с проживанием в районах крайнего Севера МАОУДОД «ДШИ</t>
  </si>
  <si>
    <t>Проведение митинга-концерта "Парад Победы"</t>
  </si>
  <si>
    <t>Проведение мероприятий запланировано на 3 квартал 2015 года.</t>
  </si>
  <si>
    <t>Исполнение мероприятий запланировано на 2-3 квартал 2015 года.</t>
  </si>
  <si>
    <t>Исполнение мероприятий планируется в 3-4 квартале 2015 года.</t>
  </si>
  <si>
    <t>Выполнение мероприятий запланировано на 3-4 квартал 2015 года.</t>
  </si>
  <si>
    <t>Выполнение мероприятий запланировано на 4 квартал 2015 года.</t>
  </si>
  <si>
    <t>Исполнение мероприятий в течение 2015 года согласно графику.</t>
  </si>
  <si>
    <t>Оплата производится согласно выставленным счетам за фактически потребленный объем электроэнергии.</t>
  </si>
  <si>
    <t>Оплата производится согласно выставленным счетам.</t>
  </si>
  <si>
    <t>Численность муниципальных служащих, прошедших курсы повышения квалификации по программам дополнительного профессионального образования</t>
  </si>
  <si>
    <t>Численность муниципальных служащих, прошедших  диспансеризацию</t>
  </si>
  <si>
    <t>Доля муниципальных служащих, прошедших курсы повышения квалификации по программам дополнительного профессионального образования от потребности</t>
  </si>
  <si>
    <t>Доля муниципальных служащих, прошедших  диспансеризацию, от потребности</t>
  </si>
  <si>
    <t>подъездов</t>
  </si>
  <si>
    <t>экз.</t>
  </si>
  <si>
    <t>Проведение лекционных занятий с неработающим населением с раздачей лекционного материала</t>
  </si>
  <si>
    <t>Проведение тренировок органов управления силами ГО и ЧС сельского поселения Верхнеказымский с применением специального оборудования</t>
  </si>
  <si>
    <t>раз</t>
  </si>
  <si>
    <t>Увеличение резервов материальных ресурсов (запасов) для предупреждения и ликвидации угроз по ГО и ЧС (приобретение огнетушителей, шансового инструмента, медикаментов и т.п.)</t>
  </si>
  <si>
    <t>Увеличение оснащенности добровольной пожарной дружины специальным оборудованием</t>
  </si>
  <si>
    <t>Увеличение оснащенности мест общего пользования в многоквартирных домах противопожарным инвентарем</t>
  </si>
  <si>
    <t>Содержание в рабочем состоянии противопожарный разрыв между сельским поселением и лесным массивом, опашка и уборка палой листвы</t>
  </si>
  <si>
    <t>Снижения количества чрезвычайных ситуаций природного и техногенного характера по сравнению с базовым годом</t>
  </si>
  <si>
    <t>Обучение неработающего населения по вопросам ГО и ЧС</t>
  </si>
  <si>
    <t>Снижение количества природных пожаров</t>
  </si>
  <si>
    <t>Обеспечение безопасности людей на водных объектах, через распространение информационного материала</t>
  </si>
  <si>
    <t>Повышение уровня информированности населения по вопросам ГО и ЧС и порядке действий при их возникновении, через распространение информационного материала</t>
  </si>
  <si>
    <t>Повышение уровня благоустройства территории сельского поселения Верхнеказымский не менее чем на 5 % от общего количества соответствующей инфраструктуры, по отношению к предыдущему году</t>
  </si>
  <si>
    <t>шт.</t>
  </si>
  <si>
    <t>узел учета</t>
  </si>
  <si>
    <t>здание</t>
  </si>
  <si>
    <t>кВ/ч</t>
  </si>
  <si>
    <t>тыс. руб.</t>
  </si>
  <si>
    <t>Замена ламп накаливания высокой мощности на энергоэффективные</t>
  </si>
  <si>
    <t>Повышение энергетической эффективности зданий муниципальных учреждений путем ремонта узлов учета тепловой энергии</t>
  </si>
  <si>
    <t>Проведение обследования проводов и кабелей в здании администрации с целью выявления нарушения целостности изоляции и дальнейшего ремонта</t>
  </si>
  <si>
    <t>Озеленение территорий сельского поселения Верхнеказымский (посадка цветов, деревьев, устройстве газонов и т.д.)</t>
  </si>
  <si>
    <t>Снижение количества потребляемой электроэнергии</t>
  </si>
  <si>
    <t>Повышение энергетической эффективности зданий муниципальных учреждений сельского поселения Верхнеказымский путем сокращения затрат на оплату тепловой энергии не менее чем на 3 % по сравнению с предыдущим годом</t>
  </si>
  <si>
    <t xml:space="preserve">Подготовка и раздача лекционных материалов для занятий с неработающим населением  </t>
  </si>
  <si>
    <t>Проведение тренировок органов управления силами ГО и ЧС сельского поселения Сосновка с применением специального оборудования</t>
  </si>
  <si>
    <t>Увеличение резервов материальных ресурсов (запасов) для предупреждения и ликвидации угроз по ГО и ЧС (приобретение вещевого имущества, шансового инструмента, медикаментов и т.п.)</t>
  </si>
  <si>
    <t>Доукомплектование оснащенности добровольной пожарной дружины специальным оборудованием</t>
  </si>
  <si>
    <t>Снижения количества чрезвычайных ситуаций природного и техногенного характера</t>
  </si>
  <si>
    <t>Обеспечение безопасности людей на водных объектах, посредством установки запрещающих знаков на территории поселения</t>
  </si>
  <si>
    <t>Увеличение площадей зеленых насаждений сельского поселения Сосновка (посадка цветов, деревьев, устройстве газонов и т.д.)</t>
  </si>
  <si>
    <t xml:space="preserve">Снижения количества потребляемой электроэнергии </t>
  </si>
  <si>
    <t>Повышение энергетической эффективности зданий муниципальных учреждений сельского поселения Сосновка путем сокращения затрат на оплату тепловой энергии не менее чем на 3 % по сравнению с предыдущим годом</t>
  </si>
  <si>
    <t>Повышение уровня благоустройства территории сельского поселения Сосновка на 10 % от общего количества соответствующей инфраструктуры</t>
  </si>
  <si>
    <t xml:space="preserve">Проведение инженерных изысканий, разработка проектной документации на строительство полигона утилизации твердых бытовых отходов для городского поселения Белоярский и сельских поселений Верхнеказымский, Лыхма, Казым </t>
  </si>
  <si>
    <t>Рекультивация территории санкционированной свалки твердых бытовых отходов с.Полноват, с.Казым, с.Ванзеват  Белоярского района</t>
  </si>
  <si>
    <t>Создание сети пунктов ртутьсодержащих отходов в поселениях Белоярского района (приобретение необходимого оборудования)</t>
  </si>
  <si>
    <t>Исполнение мероприятий муниципальной программы осуществляется в соответствии с графиком.</t>
  </si>
  <si>
    <t>Взносы на капитальный ремонт муниципального имущества внесены на счет Югорского оператора согласно заключенного договора.</t>
  </si>
  <si>
    <t>Строительство на территории сельского поселения Верхнеказымский Белоярского района строения для размещения участкового пункта полиции</t>
  </si>
  <si>
    <t>Строительство на территории сельского поселения Сорум Белоярского района строения для размещения участкового пункта полиции</t>
  </si>
  <si>
    <t>Строительство на территории сельского поселения Лыхма Белоярского района строения для размещения участкового пункта полиции</t>
  </si>
  <si>
    <t>Произведена оплата общественных работ, выполняемых безработными гражданами.</t>
  </si>
  <si>
    <t>Предоставление субсидий юридическим лицам (за исключением государственных (муниципальных) учреждений, индивидуальным предпринимателям, физическим лицам оказывающим населению услуги по подвозу воды и вывозу жидких бытовых отходов</t>
  </si>
  <si>
    <t>Оплата производится по выставленным счетам.</t>
  </si>
  <si>
    <t>предоставление субсидий на возмещение затрат на содержание маточного поголовья животных в личных подсобных хозяйствах</t>
  </si>
  <si>
    <t>Государственная поддержка осуществляется согласно сетевого графика с учетом авансирования предприятий</t>
  </si>
  <si>
    <t>Господдержка оказана одному  КФХ в виде аванса.</t>
  </si>
  <si>
    <t>Государственная поддержка осуществляется согласно сетевого графика.</t>
  </si>
  <si>
    <t>Исполнение мероприятий планируется в течение 2015 года согласно графику.</t>
  </si>
  <si>
    <t>Мероприятие носит сезонный характер.</t>
  </si>
  <si>
    <t>Производство продукции сельского хозяйства в хозяйствах всех категорий (в сопоставимых ценах)</t>
  </si>
  <si>
    <t>млн. рублей</t>
  </si>
  <si>
    <t>Производство молока предприятиями и крестьянскими (фермерскими) хозяйствами</t>
  </si>
  <si>
    <t>тонн</t>
  </si>
  <si>
    <t>Производства мяса предприятиями и крестьянскими (фермерскими) хозяйствами (в живом весе)</t>
  </si>
  <si>
    <t>Объём добычи (вылова) и переработки рыбы</t>
  </si>
  <si>
    <t>Производство овощей в закрытом грунте</t>
  </si>
  <si>
    <t>Удельный вес прибыльных организаций агропромышленного сектора</t>
  </si>
  <si>
    <t>Численность занятых в агропромышленном секторе</t>
  </si>
  <si>
    <t>Количество зарегистрированных крестьянских (фермерских) хозяйств</t>
  </si>
  <si>
    <t>единиц</t>
  </si>
  <si>
    <t>Отдел сбора и обработки статинформации Ханты-Мансийскстата в г.Белоярский</t>
  </si>
  <si>
    <t>Департамент природных ресурсов и несырьевого сектора экономики</t>
  </si>
  <si>
    <t>Предприятия агропромышленного сектора, главы крестьянских (фермерских) хозяйств</t>
  </si>
  <si>
    <t>Инспекция Федеральной налоговой службы</t>
  </si>
  <si>
    <t>Количество молодых специалистов из числа коренных малочисленных народов Севера, работающих в местах традиционного проживания и традиционной хозяйственной деятельности, которым оказана поддержка в виде выплаты единовременной финансовой помощи на обустройство быта (нарастающим итогом)</t>
  </si>
  <si>
    <t>человек</t>
  </si>
  <si>
    <t>Количество получателей мер поддержки, установленных государственной программой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(нарастающим итогом)</t>
  </si>
  <si>
    <t>получатель</t>
  </si>
  <si>
    <t>Ежегодная утилизация бытовых и промышленных отходов при зачистке мест захламления и санитарном содержании мест отдыха в объеме</t>
  </si>
  <si>
    <t>Площадь городских лесов города Белоярский с высоким классом показателя рекреационной оценки ландшафтного выдела</t>
  </si>
  <si>
    <t>га</t>
  </si>
  <si>
    <t>Доля населения, вовлеченного в эколого-просветительские и эколого-образовательные мероприятия, от общей численности населения Белоярского района</t>
  </si>
  <si>
    <t>Количество построенных и введенных в эксплуатацию полигонов утилизации твердых бытовых отходов (нарастающим итогом)</t>
  </si>
  <si>
    <t>объект</t>
  </si>
  <si>
    <t>Доля обеспеченности поселений в границах Белоярского района полигонами утилизации твердых бытовых отходов</t>
  </si>
  <si>
    <t>Доля площади рекультивированных территорий санкционированных свалок твердых бытовых отходов</t>
  </si>
  <si>
    <t>Проведена выставка-ярмарка товаропроизводителей в с. Казым</t>
  </si>
  <si>
    <t>Проведение мониторинга запланировано на август 2015 года.</t>
  </si>
  <si>
    <t>Предоставление субсидии носит заявительский характер, в отчетном периоде заявок не поступило.</t>
  </si>
  <si>
    <t>Предоставление субсидии планируется в 3-4 квартале 2015 года.</t>
  </si>
  <si>
    <t>Предоставление грантовой поддержки запланировано на октябрь 2015 года.</t>
  </si>
  <si>
    <t>Заключен муниципальный контракт на 132 тыс.руб. со сроком исполнения в 2015 году.</t>
  </si>
  <si>
    <t>Диспансеризация муниципальных служащих администрации запланирована на 4 квартал 2015 года.</t>
  </si>
  <si>
    <t>Курсы планируются на 3 квартал 2015 года в случае возникновения необходимости в обучении.</t>
  </si>
  <si>
    <t>1 муниципальный служащий пройдет диспансеризацию в 4 квартале 2015 года.</t>
  </si>
  <si>
    <t>Средства на участие в 1-м совещании, проводимом за пределами городского поселения Белоярский за текущий период, использованы в полном объеме.</t>
  </si>
  <si>
    <t>Библиотечный фонд на 1  жителя</t>
  </si>
  <si>
    <t xml:space="preserve">экз.     </t>
  </si>
  <si>
    <t>Доля оцифрованных краеведческих документов, представленных в электронном виде</t>
  </si>
  <si>
    <t>Число посещений библиотек</t>
  </si>
  <si>
    <t xml:space="preserve">Число читателей библиотек  </t>
  </si>
  <si>
    <t>Количество книговыдач</t>
  </si>
  <si>
    <t xml:space="preserve">Доля выставочных предметов, и выставочных коллекций отраженных в электронном каталоге в  общем объеме выставочных фондов </t>
  </si>
  <si>
    <t xml:space="preserve">Доля оцифрованных выставочных предметов, от общего числа выставочных предметов  основного фонда выставочного зала </t>
  </si>
  <si>
    <t>Количество выставочных проектов, организованных на базе выставочного зала</t>
  </si>
  <si>
    <t>Ед.</t>
  </si>
  <si>
    <t xml:space="preserve">Количество проведенных выставок  </t>
  </si>
  <si>
    <t xml:space="preserve">Количество посещений выставочного зала на 1000 жителей </t>
  </si>
  <si>
    <t>тыс. чел.</t>
  </si>
  <si>
    <t>Подпрограмма 1  «Обеспечение прав граждан на доступ к культурным ценностям и информации»</t>
  </si>
  <si>
    <t>Доля библиотечных фондов общедоступных библиотек, отраженных в электронных каталогах</t>
  </si>
  <si>
    <t>Увеличение посещаемости выставочного зала (посещения на 1 жителя в год)</t>
  </si>
  <si>
    <t>раз в год</t>
  </si>
  <si>
    <t>Подпрограмма 2 «Укрепление единого культурного пространства»</t>
  </si>
  <si>
    <t xml:space="preserve">Доля детей, привлекаемых к участию в творческих мероприятиях, от общего числа детей, с целью увеличения числа выявленных юных талантов и их поддержки   </t>
  </si>
  <si>
    <t xml:space="preserve">Стабильность контингента обучающихся  в МАОУДОД ДШИ </t>
  </si>
  <si>
    <t xml:space="preserve">Количество мероприятий, направленных на поддержку народных художественных промыслов и ремесел, национальных праздников и других мероприятий </t>
  </si>
  <si>
    <t xml:space="preserve">Количество культурно-досуговых, театрально-зрелищных, концертных программ, народных гуляний и иных массовых мероприятий </t>
  </si>
  <si>
    <t>Удельный вес населения участвующего в культурно-досуговых мероприятиях, проводимых муниципальными учреждениями культуры</t>
  </si>
  <si>
    <t xml:space="preserve">Доля учащихся МАОУДОД «ДШИ» занявших призовые и первые места в смотрах, конкурсах, фестивалях </t>
  </si>
  <si>
    <t xml:space="preserve">Количество посетителей культурно - досуговых мероприятий, организованных муниципальными  культурно – досуговыми учреждениями </t>
  </si>
  <si>
    <t>Подпрограмма 3 «Поддержка средств массовой информации»</t>
  </si>
  <si>
    <t xml:space="preserve">Площадь печатных полос газеты «Белоярские вести», «Белоярские вести. Официальный выпуск» </t>
  </si>
  <si>
    <t>кв.см</t>
  </si>
  <si>
    <t xml:space="preserve">Количество номеров газеты «Белоярские вести» </t>
  </si>
  <si>
    <t xml:space="preserve">Количество номеров газеты «Белоярские вести. Официальный выпуск» </t>
  </si>
  <si>
    <t>Количество эфирного времени на теле-, радиовещание</t>
  </si>
  <si>
    <t>мин.</t>
  </si>
  <si>
    <t>Подпрограмма 4  «Обеспечение реализации муниципальной программы»</t>
  </si>
  <si>
    <t>Повышение уровня удовлетворенности граждан Белоярского района качеством услуг, предоставляемых учреждениями культуры  от числа опрошенных</t>
  </si>
  <si>
    <t>Подпрограмма 5 «Формирование доступной среды жизнедеятельности для инвалидов и других маломобильных групп населения в учреждениях культуры»</t>
  </si>
  <si>
    <t xml:space="preserve">Количество лиц с ограниченными возможностями, воспользовавшихся услугами учреждений культуры </t>
  </si>
  <si>
    <t>Чел.</t>
  </si>
  <si>
    <t xml:space="preserve">Повышение доли лиц  с ограниченными возможностями, воспользовавшихся услугами учреждений культуры </t>
  </si>
  <si>
    <t>Подпрограмма 6 «Обеспечение деятельности подведомственных учреждений»</t>
  </si>
  <si>
    <t>Сохранение уровня материально-технического обеспечения учреждений культуры (%)</t>
  </si>
  <si>
    <t>Увеличение количества субъектов малого и среднего предпринимательства</t>
  </si>
  <si>
    <t>Увеличение среднесписочной численности работников занятых у субъектов малого и среднего предпринимательства</t>
  </si>
  <si>
    <t>Органы государственной статистики</t>
  </si>
  <si>
    <t>Отдел развития предпринимательства и потребительского рынка администрации Белоярского района</t>
  </si>
  <si>
    <t>Увеличение доли среднесписочной численности занятых у субъектов малого и среднего предпринимательства в общей численности работающих</t>
  </si>
  <si>
    <t xml:space="preserve">Увеличение количества субъектов малого и среднего предпринимательства  на 10 тыс. населения </t>
  </si>
  <si>
    <t>Подпрограмма 1 «Обеспечение деятельности органов местного самоуправления Белоярского района»</t>
  </si>
  <si>
    <t xml:space="preserve">Обеспечение предоставления гарантий лицам, замещающим должности муниципальной службы, не замещающим должности муниципальной службы и исполняющим обязанности по техническому обеспечению деятельности администрации Белоярского района, установленных действующим законодательством  </t>
  </si>
  <si>
    <t xml:space="preserve">Выполнение комплекса работ и услуг по обеспечению текущей деятельности администрации района </t>
  </si>
  <si>
    <t xml:space="preserve">Организация хозяйственно-технического обслуживания административных зданий </t>
  </si>
  <si>
    <t xml:space="preserve">Обеспечение обязательного государственного страхования на случай причинения вреда здоровью и их имуществу в связи  с  исполнением  должностных  обязанностей </t>
  </si>
  <si>
    <t>Обеспечение выполнения полномочий и функций исполнительно-распорядительного органа Белоярского района</t>
  </si>
  <si>
    <t>Подпрограмма 2 «Развитие муниципальной службы в Белоярском районе»</t>
  </si>
  <si>
    <t xml:space="preserve">Численность муниципальных служащих администрации Белоярского района, прошедших курсы повышения квалификации </t>
  </si>
  <si>
    <t xml:space="preserve">Численность муниципальных служащих администрации Белоярского района, прошедших  диспансеризацию </t>
  </si>
  <si>
    <t xml:space="preserve">Доля муниципальных служащих администрации Белоярского района, прошедших курсы повышения квалификации по программам дополнительного профессионального образования от потребности </t>
  </si>
  <si>
    <t xml:space="preserve">Доля муниципальных служащих администрации Белоярского района, прошедших  диспансеризацию, от потребности </t>
  </si>
  <si>
    <t xml:space="preserve">%  </t>
  </si>
  <si>
    <t>Увеличение количества мероприятий информационно-пропагандистского сопровождения деятельности по противодействию терроризму и экстремизму (не менее указанного значения)</t>
  </si>
  <si>
    <t>кол-во</t>
  </si>
  <si>
    <t>Доля выявленных с участием граждан правонарушений в общем количестве правонарушений</t>
  </si>
  <si>
    <t>Обеспечение участковых уполномоченных полиции условиями для службы и проживания</t>
  </si>
  <si>
    <t>Обеспечение функционирования видеокамер и оборудования городской системы видеонаблюдения</t>
  </si>
  <si>
    <t>Доля выявленных нарушений ПДД с помощью технических средств видеофиксации в общем количестве нарушений</t>
  </si>
  <si>
    <t>Отдел по организации профилактики правонарушений</t>
  </si>
  <si>
    <t>ОМВД по Белоярскому району</t>
  </si>
  <si>
    <t>Количество фактов экстремистских проявлений на почве религиозной и национальной ненависти, (количество правонарушений)</t>
  </si>
  <si>
    <t xml:space="preserve">Количество дорожно-транспортных происшествий, в результате которых пострадали люди  </t>
  </si>
  <si>
    <t>Уровень общеуголовной преступности на 10 тысяч населения</t>
  </si>
  <si>
    <t>Доля уличных преступлений в числе зарегистрированных общеуголовных преступлений</t>
  </si>
  <si>
    <t>Подпрограмма 1 «Укрепление пожарной безопасности на объектах муниципальной собственности Белоярского района»</t>
  </si>
  <si>
    <t>Доля населения городского поселения Белоярский, охваченного противопожарной пропагандой, в процентах от общей численности населения города Белоярский</t>
  </si>
  <si>
    <t>Снижение количества зарегистрированных пожаров на объектах муниципальной собственности Белоярского района</t>
  </si>
  <si>
    <t>Количество зарегистрированных пожаров на объектах муниципальной собственности Белоярского района</t>
  </si>
  <si>
    <t>Подпрограмма 2 «Организация и осуществление мероприятий по гражданской обороне, защите населения от чрезвычайных ситуаций природного и техногенного характера, обеспечение безопасности людей на водных объектах»</t>
  </si>
  <si>
    <t>Доля населения Белоярского района, попадающего в зону действия системы комплексного автоматизированного оповещения о чрезвычайных ситуациях</t>
  </si>
  <si>
    <t>Обеспеченность населения Белоярского района средствами индивидуальной защиты</t>
  </si>
  <si>
    <t>Обеспеченность населения Белоярского района продовольствием, вещевым имуществом и средствами первой необходимости за счет созданных резервов материальных ресурсов</t>
  </si>
  <si>
    <t>Оснащение общественных спасательных постов в местах массового отдыха людей на водных объектах оборудованием и снаряжением</t>
  </si>
  <si>
    <t>Охват населения Белоярского района комплексной автоматизированной системой оповещения</t>
  </si>
  <si>
    <t>Оказание социальной поддержки производится по мере обращения граждан.</t>
  </si>
  <si>
    <t>Предоставление выплат и компенсаций производится по мере обращения граждан. Большая часть выплат будет произведена в 3 квартале 2015 года (денежное вознаграждение, в связи с  объявлением Благодарности главы Белоярского района неработающим гражданам, являющимся получателями трудовых пенсий по старости и по инвалидности).</t>
  </si>
  <si>
    <t>Конкурс художественного творчества инвалидов запланирован на ноябрь 2015 года.</t>
  </si>
  <si>
    <t>Конкурс художественного творчества для детей-инвалидов запланирован на ноябрь 2015 года.</t>
  </si>
  <si>
    <t xml:space="preserve">Численность граждан, получающих социальную поддержку </t>
  </si>
  <si>
    <t>Комитет по социальной политике администрации Белоярского района</t>
  </si>
  <si>
    <t>Сохранение количества социально ориентированных некоммерческих организаций, осуществляющих свою деятельность на территории Белоярского района</t>
  </si>
  <si>
    <t>Увеличение численности граждан, получающих социальную поддержку</t>
  </si>
  <si>
    <t>Увеличение численности граждан, принима-ющих участие в социально значимых мероприятиях</t>
  </si>
  <si>
    <t>Количество социально ориентированных некоммерческих организаций, осуществляющих свою деятельность на территории Белоярского района</t>
  </si>
  <si>
    <t>Количество социально значимых мероприятий, проводимых социально ориентированными некоммерческими организациями</t>
  </si>
  <si>
    <t>Увеличение численности жителей Белоярского района, принимающих  участие в социально значимых мероприятиях, проводимых социально ориентированными некоммерческими организациями</t>
  </si>
  <si>
    <t>Увеличение численности инвалидов и других маломобильных групп населения, принимающих участие в спортивных и культурных мероприятиях</t>
  </si>
  <si>
    <t>Увеличение доли инвалидов и других маломобильных групп населения, принимающих участие в спортивных и культурных мероприятиях (в % от общей численности граждан данной категории)</t>
  </si>
  <si>
    <t>Снижение удельного веса неиспользуемого недвижимого имущества  в общем количестве  недвижимого имущества муниципального образования</t>
  </si>
  <si>
    <t>Снижение удельного веса расходов на предпродажную подготовку имущества в общем объеме средств  полученных от реализации имущества, в том числе от приватизации муниципального имущества</t>
  </si>
  <si>
    <t>Увеличение доли объектов недвижимого имущества, на которые зарегистрировано право собственности, в общем объеме объектов, подлежащих регистрации</t>
  </si>
  <si>
    <t xml:space="preserve">Приведение структуры и состава имущественного комплекса муниципального образования, в соответствие с выполняемыми полномочиями   </t>
  </si>
  <si>
    <t>Количество оказываемых государственных и муниципальных услуг в МФЦ</t>
  </si>
  <si>
    <t>Среднее количество обращений в месяц</t>
  </si>
  <si>
    <t>По данным отчетности МФЦ</t>
  </si>
  <si>
    <t>Уровень удовлетворенности населения качеством организации предоставления государственных и муниципальных услуг</t>
  </si>
  <si>
    <t>Доля граждан, имеющих доступ к получению государственных и муниципальных услуг по принципу «одного окна» по месту пребывания</t>
  </si>
  <si>
    <t>Методика  проведения мониторинга значений показателя «Доля  граждан, имеющих доступ к получению государственных и муниципальных услуг по принципу "одного окна" по месту пребывания, в том числе в многофункциональных центрах предоставления государственных услуг»</t>
  </si>
  <si>
    <t>Замена ламп накаливания высокой мощности на энергосберегающие, не менее чем на 30 шт. в год</t>
  </si>
  <si>
    <t>Кв.ч</t>
  </si>
  <si>
    <t>Снижение объема потребления электроэнергии на 3% в год</t>
  </si>
  <si>
    <t>Повышение уровня благоустройства территории сельского поселения Лыхма, в т.ч.:</t>
  </si>
  <si>
    <t>- увеличение количества детских игровых площадок;</t>
  </si>
  <si>
    <t>5</t>
  </si>
  <si>
    <t>- увеличение площади тротуаров.</t>
  </si>
  <si>
    <t>Повышение энергетической эффективности зданий муниципальных учреждений сельского поселения Лыхма путем сокращения затрат на оплату тепловой энергии не менее чем на 3 % по сравнению с предыдущим годом.</t>
  </si>
  <si>
    <t>Увеличение резервов материальных ресурсов (запасов) для предупреждения и ликвидации угроз по ГО и ЧС (приобретение огнетушителей, шансового инструмента, медикаментов и т.п.), с 60 % до 90 %</t>
  </si>
  <si>
    <t>под-ов</t>
  </si>
  <si>
    <t>Подготовка и раздача лекционных материалов для занятий по ГО и ЧС с неработающим населением</t>
  </si>
  <si>
    <t xml:space="preserve">Проведение тренировок органов управления силами ГО и ЧС сельского поселения Лыхма с применением специального оборудования </t>
  </si>
  <si>
    <t xml:space="preserve">Увеличение оснащенности добровольной пожарной дружины специальным оборудованием </t>
  </si>
  <si>
    <t>ед. в год</t>
  </si>
  <si>
    <t>экз. в год</t>
  </si>
  <si>
    <t>чел. в год</t>
  </si>
  <si>
    <t>Обеспечение оснащенности мест общего пользования противопожарным инвентарем</t>
  </si>
  <si>
    <t>Увеличение резервов материальных ресурсов (запасов) для предупреждения и ликвидации ЧС в целях ГО (приобретение огнетушителей, шансового инструмента, медикаментов и т.п.)</t>
  </si>
  <si>
    <t>Шт.</t>
  </si>
  <si>
    <t>Снижение количества чрезвычайных ситуаций природного и техногенного характера по сравнению с базовым годом</t>
  </si>
  <si>
    <t>Обеспечение безопасности людей на водных объектах, распространение информационного материала</t>
  </si>
  <si>
    <t>Замена ламп накаливания высокой мощности на энергоэффективные не менее чем на 30 шт. в год</t>
  </si>
  <si>
    <t>Проведение энергетического обследования путем обследования проводов и кабелей в здании администрации с целью выявления нарушения целостности изоляции и дальнейшего ремонта, обследование 1 здания</t>
  </si>
  <si>
    <t>Снижения количества потребляемой электроэнергии со 107 тыс. кВ/ч до 97тыс. кВ/ч в год</t>
  </si>
  <si>
    <t>Повышение уровня благоустройства территории сельского поселения Сорум на 12 % от общего количества соответствующей инфраструктуры, по отношению к предыдущему году</t>
  </si>
  <si>
    <t>Повышение энергетической эффективности зданий муниципальных учреждений сельского поселения Сорум путем сокращения затрат на оплату тепловой энергии не менее чем на 3 % по сравнению с предыдущим годом</t>
  </si>
  <si>
    <t>Увеличение оснащенности мест общего пользования противопожарным инвентарем</t>
  </si>
  <si>
    <t>ед</t>
  </si>
  <si>
    <t>Увеличение резервов материальных ресурсов (запасов) для предупреждения и ликвидации ЧС в целях гражданской обороны</t>
  </si>
  <si>
    <t xml:space="preserve">Повышение уровня информированности населения о чрезвычайных ситуациях и порядке действия при их возникновении, обеспечение безопасности людей на водных объектах, через распространение информационного материала </t>
  </si>
  <si>
    <t>Проведение тренировок, учений, занятий органов управления силами ГО и ЧС сельского поселения Полноват</t>
  </si>
  <si>
    <t xml:space="preserve">Снижение количества ЧС и материальный ущерб от них </t>
  </si>
  <si>
    <t>Сокращение затрат и времени на ликвидацию ЧС</t>
  </si>
  <si>
    <t>Обучение населения и учащихся по вопросам ГО, предупреждения и защиты в ЧС, в % от общего числа жителей сельского поселения Полноват</t>
  </si>
  <si>
    <t>Шт</t>
  </si>
  <si>
    <t>Ед</t>
  </si>
  <si>
    <t>Ремонт и утепление рабочих мест общего пользования бюджетных зданий, путем замены окон на пластиковые не менее 3 шт. в год.</t>
  </si>
  <si>
    <t xml:space="preserve">Повышение энергетической эффективности зданий муниципальных учреждений путем замены  узлов учета холодного водоснабжения </t>
  </si>
  <si>
    <t>Замена ламп накаливания на лампы энергосберегающие меньшей мощности не менее чем 45 шт. в год.</t>
  </si>
  <si>
    <t>Повышение энергетической эффективности зданий муниципальных учреждений сельского поселения Полноват  не менее чем на 3 % по сравнению с предыдущим годом</t>
  </si>
  <si>
    <t>Повышение уровня благоустройства территории сельского поселения Полноват, на 10 % по сравнению с показателями прошлого года</t>
  </si>
  <si>
    <t>Доля муниципальных служащих, прошедших диспансеризацию, от потребности</t>
  </si>
  <si>
    <t>Обеспечение первичных мер пожарной безопасности и безопасности людей на водных объектах, распространение  информационного материала в количестве 200 экз. в год</t>
  </si>
  <si>
    <t>Увеличение резерва материально-технического ресурсов (запасов) для предупреждения и ликвидации угроз по ГО и ЧС от 60% до 90%</t>
  </si>
  <si>
    <t>Снижение количества чрезвычайных ситуаций природного и техногенного характера</t>
  </si>
  <si>
    <t>Обучение неработающего населения в области гражданской обороны и защиты от чрезвычайных ситуаций природного и техногенного характера</t>
  </si>
  <si>
    <t xml:space="preserve">Снижение объема потребления электроэнергии на 3% в года </t>
  </si>
  <si>
    <t>кв.ч.</t>
  </si>
  <si>
    <t>Повышение энергетической эффективности зданий муниципальных учреждений сельского поселения Казым путем сокращения затрат на оплату тепловой энергии не менее чем на 3% по сравнению с предыдущим годом</t>
  </si>
  <si>
    <t>-увеличение количества детских игровых площадок;</t>
  </si>
  <si>
    <t>-увеличение площади тротуаров.</t>
  </si>
  <si>
    <t>Повышение уровня благоустройства территории сельского поселения Казым в т.ч.:</t>
  </si>
  <si>
    <t>Обеспечение предоставления гарантий лицам, замещающим должности муниципальной службы в администрации городского поселения Белоярский, установленных действующим законодательством</t>
  </si>
  <si>
    <t>Обеспечение выполнения полномочий и функций исполнительно-распорядительного органа городского поселения Белоярский</t>
  </si>
  <si>
    <t>Численность муниципальных служащих администрации городского поселения Белоярский, прошедших курсы повышения квалификации</t>
  </si>
  <si>
    <t>Численность муниципальных служащих администрации городского поселения Белоярский, прошедших  диспансеризацию</t>
  </si>
  <si>
    <t>Доля муниципальных служащих администрации городского поселения Белоярский, прошедших курсы повышения квалификации по программам дополнительного профессионального образования от потребности</t>
  </si>
  <si>
    <t xml:space="preserve">Доля муниципальных служащих администрации городского поселения Белоярский, прошедших  диспансеризацию, от потребности </t>
  </si>
  <si>
    <t>Освоение средств в рамках муниципальных программ осуществляется в соответствии с сетевым графиком.</t>
  </si>
  <si>
    <t>Увеличение доли детей в возрасте от трех до семи лет, получающих дошкольное образование в общей численности детей от трех до семи лет</t>
  </si>
  <si>
    <t>Увеличение доли педагогических работников, прошедших подготовку или повышение квалификации для работы в соответствии с федеральными государственными стандартами</t>
  </si>
  <si>
    <t>Отношение среднемесячной заработной платы педагогических работников дошкольных образовательных учреждений к среднемесячной заработной плате в сфере общего образования</t>
  </si>
  <si>
    <t>Ежегодное исполнение публичных обязательств, предусмотренных законодательством Российской Федерации, для заявителей</t>
  </si>
  <si>
    <t>Исполнение муниципального задания на оказание муниципальных услуг</t>
  </si>
  <si>
    <t xml:space="preserve">Увеличение доли детей в возрасте от трех до семи лет, получающих дошкольное образование в образовательных учреждениях в общей численности детей от трех до семи лет </t>
  </si>
  <si>
    <t xml:space="preserve">Увеличение доли дошкольников, обучающихся  по образовательным программам дошкольного образования, соответствующим требованиям стандарта дошкольного образования, в общем числе дошкольников, обучающихся  по образовательным программам дошкольного образования </t>
  </si>
  <si>
    <t>Увеличение доли родителей, получающих психолого-педагогическую  помощь  в обеспечении получения детьми дошкольного образования в форме семейного образования, в консультационных центрах</t>
  </si>
  <si>
    <t>Увеличение доли детей дошкольного возраста, получающих дошкольное образование в вариативных формах (группах кратковременного пребывания детей по модели «кочевого воспитателя»)</t>
  </si>
  <si>
    <t>Доля детей, задействованных в мероприятиях духовно-нравственной направленности, от общего количества детей в возрасте от 6 до 18 лет (включительно)</t>
  </si>
  <si>
    <t>Доля педагогического персонала образовательных учреждений, прошедшего подготовку или повышение квалификации для работы в соответствии с федеральными государственными стандартами ежегодно</t>
  </si>
  <si>
    <t>Отношение среднемесячной заработной платы педагогических работников общеобразовательных учреждений к среднемесячной заработной плате в автономном округе</t>
  </si>
  <si>
    <t>Исполнение публичных обязательств, предусмотренных законодательством</t>
  </si>
  <si>
    <t>Исполнение муниципальных заданий на оказание муниципальных услуг (выполнение работ) в соответствии с перечнем</t>
  </si>
  <si>
    <t>Увеличение доли детей, обучающихся (воспитывающихся) в образовательных учреждениях, отвечающим современным требованиям к условиям осуществления образовательного процесса</t>
  </si>
  <si>
    <t>Увеличение доли населения в возрасте 7 – 18 лет, охваченных образованием с учетом образовательных потребностей и запросов учащихся, в том числе имеющих ограниченные возможности здоровья (в общей численности населения в возрасте 7 – 18 лет)</t>
  </si>
  <si>
    <t>Увеличение доли общеобразовательных учреждений, реализующих мониторинг индивидуальных достижений учащихся</t>
  </si>
  <si>
    <t>Доля детей в возрасте 5 - 18 лет, охваченных программами дополнительного образования (за счет бюджетных средств)</t>
  </si>
  <si>
    <t>Доля педагогического персонала образовательных учреждений, прошедшего подготовку или повышение квалификации для работы в соответствии с федеральными государственными стандартами</t>
  </si>
  <si>
    <t>Отношение среднемесячной заработной платы педагогических работников учреждений дополнительного образования к среднемесячной заработной плате учителей общеобразовательных учреждений в автономном округе</t>
  </si>
  <si>
    <t>Доля учащихся 5-11 классов, принявших участие в школьном этапе Всероссийской олимпиады школьников (в общей численности учащихся)</t>
  </si>
  <si>
    <t>Доля детей школьного возраста (7-18 лет), охваченных мероприятиями профилактики злоупотребления психоактивными веществами</t>
  </si>
  <si>
    <t>Увеличение доли учащихся общеобразовательных учреждений, которым обеспечена возможность пользоваться учебным оборудованием для практических работ и интерактивными учебными пособиями в соответствии с новыми ФГОС (в общей численности обучающихся)</t>
  </si>
  <si>
    <t>Увеличение доли образовательных учреждений, осуществляющих электронный документооборот</t>
  </si>
  <si>
    <t>Увеличение доли общеобразовательных учреждений, в которых создана универсальная безбарьерная среда, позволяющая обучаться совместно детям-инвалидам и детям, не имеющим нарушений развития</t>
  </si>
  <si>
    <t>Увеличение количества мест в образовательных учреждениях, реализующих программу дошкольного образования</t>
  </si>
  <si>
    <t>мест</t>
  </si>
  <si>
    <t>Доля детей в возрасте от 6 до 18 лет, охваченных услугами отдыха в каникулярное время в лагерях с дневным и круглосуточным пребыванием детей на базе муниципальных образовательных учреждений района</t>
  </si>
  <si>
    <t>Доля детей, находящихся в трудной жизненной ситуации, охваченных отдыхом в лагерях с дневным и круглосуточным пребыванием детей</t>
  </si>
  <si>
    <t>Охват детей малозатратными формами отдыха</t>
  </si>
  <si>
    <t>Доля муниципальных служащих, прошедших курсы повышения квалификации, от муниципальных служащих, запланированных для прохождения курсов повышения квалификации</t>
  </si>
  <si>
    <t>Доля муниципальных служащих, прошедших диспансеризацию</t>
  </si>
  <si>
    <t>Доля общеобразовательных учреждений, оснащенных специальным учебным и реабилитационным оборудованием</t>
  </si>
  <si>
    <t>Доля общеобразовательных учреждений, в которых создана универсальная безбарьерная среда, позволяющая обеспечить совместное обучение детей-инвалидов и лиц, не имеющих нарушения развития, в общем объеме общеобразовательных учреждений, расположенных на территории муниципального образования</t>
  </si>
  <si>
    <t>Увеличение доли педагогов, владеющих технологиями инклюзивного образования</t>
  </si>
  <si>
    <t>«Социальная поддержка отдельных категорий граждан на территории  Белоярского района на 2014-2020 годы»</t>
  </si>
  <si>
    <t>Количество соци-ально значимых мероприятий по организации отдыха и  досуга отдельных категорий граждан Белоярского района</t>
  </si>
  <si>
    <t>Строительство автомобильных дорог общего пользования местного значения</t>
  </si>
  <si>
    <t>км.</t>
  </si>
  <si>
    <t>Реконструкция автомобильных дорог общего пользования местного значения</t>
  </si>
  <si>
    <t>0,565</t>
  </si>
  <si>
    <t>0</t>
  </si>
  <si>
    <t>Строительство автомобильных дорог общего пользования местного значения, % выполнения от непосредственных результатов.</t>
  </si>
  <si>
    <t>Реконструкция автомобильных дорог общего пользования местного значения, % выполнения от непосредственных результатов.</t>
  </si>
  <si>
    <t>Ремонт автомобильных дорог общего пользования местного значения, % выполнения от непосредственных результатов.</t>
  </si>
  <si>
    <t>100</t>
  </si>
  <si>
    <t>Количество рейсов воздушного транспорта в год</t>
  </si>
  <si>
    <t>Количество отремонтированных ВПП в год</t>
  </si>
  <si>
    <t>Количество рейсов автомобильного транспорта в год</t>
  </si>
  <si>
    <t>Количество рейсов водного транспорта в год</t>
  </si>
  <si>
    <t>225</t>
  </si>
  <si>
    <t>Количество рейсов воздушного транспорта в год, % выполнения от непосредственных результатов.</t>
  </si>
  <si>
    <t>Количество отремонтированных ВПП в год, % выполнения от непосредственных результатов.</t>
  </si>
  <si>
    <t>Количество рейсов автомобильного транспорта в год, % выполнения от непосредственных результатов.</t>
  </si>
  <si>
    <t>Количество рейсов водного транспорта в год, % выполнения от непосредственных результатов.</t>
  </si>
  <si>
    <t>Подпрограмма 3  «Повышение безопасности дорожного движения Белоярского района»</t>
  </si>
  <si>
    <t>Протяженность обслуживаемой улично-дорожной сети</t>
  </si>
  <si>
    <t>м.п.</t>
  </si>
  <si>
    <t>Количество парковок и стоянок автотранспорта</t>
  </si>
  <si>
    <t>Количество установленных дорожных знаков</t>
  </si>
  <si>
    <t>Количество нанесенной дорожной разметки</t>
  </si>
  <si>
    <t>Количество светофорных объектов на УДС</t>
  </si>
  <si>
    <t>35</t>
  </si>
  <si>
    <t>3</t>
  </si>
  <si>
    <t>Протяженность обслуживаемой улично-дорожной сети, % выполнения от непосредственных результатов.</t>
  </si>
  <si>
    <t>Количество парковок и стоянок автотранспорта, % выполнения от непосредственных результатов.</t>
  </si>
  <si>
    <t>Количество установленных дорожных знаков, % выполнения от непосредственных результатов.</t>
  </si>
  <si>
    <t>Количество нанесенной дорожной разметки, % выполнения от плановых.</t>
  </si>
  <si>
    <t>Количество светофорных объектов на УДС, % выполнения от непосредственных результатов.</t>
  </si>
  <si>
    <t>Подпрограмма 1 «Долгосрочное финансовое планирование и организация бюджетного процесса»</t>
  </si>
  <si>
    <t>Наличие долгосрочной бюджетной стратегии</t>
  </si>
  <si>
    <t>нет</t>
  </si>
  <si>
    <t>Процент отклонения фактического объема налоговых и неналоговых доходов бюджета Белоярского района за отчетный год от первоначально утвержденного плана</t>
  </si>
  <si>
    <t>Доля бюджетных ассигнований, предусмотренных за счет средств Белоярского района в рамках муниципальных программ Белоярского района, в общих расходах бюджета Белоярского района</t>
  </si>
  <si>
    <t>Доля главных распорядителей средств бюджета Белоярского района и поселений в границах Белоярского района, представивших отчетность в сроки, установленные финансовым органом Белоярского района</t>
  </si>
  <si>
    <t>Соблюдение порядка и сроков разработки проекта бюджета Белоярского района (а также порядка и сроков внесения изменений в него), установленных бюджетным законодательством Российской Федерации, муниципальными правовыми актами</t>
  </si>
  <si>
    <t>да</t>
  </si>
  <si>
    <t>Достижение исполнения первоначальных плановых назначений по налоговым и неналоговым доходам (без учета доходов от штрафов, санкций, возмещения ущерба) на уровне не менее 100%</t>
  </si>
  <si>
    <t>Исполнение расходных обязательств Белоярского района за отчетный финансовый год в размере не менее 95% от бюджетных ассигнований, утвержденных решением Думы Белоярского района о бюджете Белоярского района</t>
  </si>
  <si>
    <t>≥100</t>
  </si>
  <si>
    <t>≥95</t>
  </si>
  <si>
    <t>Подпрограмма 2 «Управление муниципальным долгом»</t>
  </si>
  <si>
    <t>Подпрограмма 3  «Повышение эффективности бюджетных расходов»</t>
  </si>
  <si>
    <t>Отношение годовой суммы платежей на погашение и обслуживание муниципального долга Белоярского района к доходам бюджета Белоярского района</t>
  </si>
  <si>
    <t>Отношение муниципального долга Белоярского района к доходам бюджета Белоярского района, без учета безвозмездных поступлений и (или) поступлений налоговых доходов по дополнительным нормативам отчислений.</t>
  </si>
  <si>
    <t xml:space="preserve">% </t>
  </si>
  <si>
    <t>Соблюдение установленных законодательством Российской Федерации требований о предельных объемах муниципального долга и расходов на обслуживание муниципального долга</t>
  </si>
  <si>
    <t>Доля главных распорядителей бюджетных средств Белоярского района, имеющих оценку качества финансового менеджмента выше средней</t>
  </si>
  <si>
    <t>Доля размещенной в сети Интернет информации в общем объеме обязательной к размещению в соответствии с нормативными правовыми актами Российской Федерации, Ханты-Мансийского автономного округа – Югры, Белоярского района</t>
  </si>
  <si>
    <t>Публикация в сети Интернет брошюры «Бюджет для граждан»</t>
  </si>
  <si>
    <t>Повышение оценки среднего уровня качества финансового менеджмента главных распорядителей средств бюджета Белоярского района</t>
  </si>
  <si>
    <t>Регулярная публикация (размещение в сети Интернет) информации о бюджете и бюджетном процессе</t>
  </si>
  <si>
    <t>Процент отклонения фактического объема налоговых и неналоговых доходов бюджетов поселений за отчетный год от первоначально утвержденного плана</t>
  </si>
  <si>
    <t>Отсутствие просроченной кредиторской задолженности в бюджетах поселений</t>
  </si>
  <si>
    <t>Количество поселений оценка качества организации и осуществления бюджетного процесса, которых выше среднего показателя сложившегося по всем поселениям</t>
  </si>
  <si>
    <t>Рост средней итоговой оценки качества организации и осуществления бюджетного процесса в поселениях Белоярского района</t>
  </si>
  <si>
    <t xml:space="preserve">«Управление муниципальными финансами в Белоярском районе на 2014-2020 годы» *
</t>
  </si>
  <si>
    <t>*</t>
  </si>
  <si>
    <t xml:space="preserve">«Совершенствование межбюджетных отношений в Белоярском районе на 2014-2020 годы» *
</t>
  </si>
  <si>
    <t xml:space="preserve"> показатели достижения результатов реализации муниципальных программ определяются по результатам мониторинга целевых показателей </t>
  </si>
  <si>
    <t>и фактически достигнутых целевых показателей по окончании отчетного финансового года</t>
  </si>
  <si>
    <t>Форма 85-К</t>
  </si>
  <si>
    <t>Банк данных автоматизированной системы «Сетевой город образование»</t>
  </si>
  <si>
    <t>Информация о фактической среднемесячной заработной плате работников образовательных организаций</t>
  </si>
  <si>
    <t>Отчеты учреждений об исполнении публичных обязательств</t>
  </si>
  <si>
    <t>Отчеты учреждений об исполнении муниципальных заданий за 1 квартал</t>
  </si>
  <si>
    <t>Паспорта материально-технической оснащенности учреждений</t>
  </si>
  <si>
    <t>Отчеты учреждений</t>
  </si>
  <si>
    <t>Приказы учреждений об открытии групп кратковременного пребывания</t>
  </si>
  <si>
    <t>Удостоверения о повышении квалификации</t>
  </si>
  <si>
    <t>Банк данных электронного мониторинга развития образования (КПМО)</t>
  </si>
  <si>
    <t>Банк данных электронного мониторинга развития образования (КПМО), стат.форма ОШ-1</t>
  </si>
  <si>
    <t>Паспорта материально-технической оснащенности учреждений, отсутствие предписаний надзорных органов</t>
  </si>
  <si>
    <t>Проектная мощность муниципальных образовательных учреждений, согласованная с роспотребнадзором</t>
  </si>
  <si>
    <t>Отчет учреждений за 1 квартал о выполнении муниципального задания</t>
  </si>
  <si>
    <t>Отчет учреждений</t>
  </si>
  <si>
    <t>План повышения   квалификации муниципальных служащих</t>
  </si>
  <si>
    <t>График прохождения диспансеризации</t>
  </si>
  <si>
    <t>Количество обслуживаемых мест захоронений, зданий и сооружений похоронного назначения, единиц</t>
  </si>
  <si>
    <t>о ходе выполнения муниципальных программ Белоярского района 1 полугодие 2015 года</t>
  </si>
  <si>
    <r>
      <t>Благоустройство</t>
    </r>
    <r>
      <rPr>
        <sz val="12"/>
        <rFont val="Times New Roman"/>
        <family val="1"/>
        <charset val="204"/>
      </rPr>
      <t xml:space="preserve"> </t>
    </r>
    <r>
      <rPr>
        <sz val="11"/>
        <rFont val="Times New Roman"/>
        <family val="1"/>
        <charset val="204"/>
      </rPr>
      <t>(уличное освещение)</t>
    </r>
  </si>
  <si>
    <t>Фактические объемы бюджетных ассигнований на реализацию муниципальной программы за 1 полугодие 2015 года, тыс. рублей</t>
  </si>
  <si>
    <t>Ремонтные работы по мемориалу в с.Полноват</t>
  </si>
  <si>
    <t>Ремонт обелиска погибшим воинам в годы ВОВ в с.Ванзеват</t>
  </si>
  <si>
    <t>Исп. Бурматова Л.М.</t>
  </si>
  <si>
    <r>
      <t>Реализация мероприятий подпрограммы «Доступность и повышение качества жилищно - коммунальных услуг на территории городского поселения Белоярский</t>
    </r>
    <r>
      <rPr>
        <sz val="11"/>
        <rFont val="Calibri"/>
        <family val="2"/>
        <charset val="204"/>
      </rPr>
      <t>»</t>
    </r>
    <r>
      <rPr>
        <sz val="11"/>
        <rFont val="Times New Roman"/>
        <family val="1"/>
        <charset val="204"/>
      </rPr>
      <t xml:space="preserve"> в рамках муниципальной программы городского поселения Белоярский  «Развитие жилищно-коммунального комплекса и повышение энергетической эффективности в городском поселении Белоярский на 2014-2016 годы»</t>
    </r>
  </si>
  <si>
    <t>Проведение мероприятий запланировано на 3-4 квартал 2015 года.</t>
  </si>
  <si>
    <t>тыс. кВ/ч</t>
  </si>
  <si>
    <t>Работы выполнены, оплата в июле 2015 г.</t>
  </si>
  <si>
    <t>Выполнение мероприятий в течение 2015 года согласно графику.</t>
  </si>
  <si>
    <t>Выполнение мероприятий в течение 2015 года.</t>
  </si>
  <si>
    <r>
      <t xml:space="preserve">Проведение мероприятий по капитальному ремонту и утеплению рабочих помещений и мест общего пользования бюджетных зданий </t>
    </r>
    <r>
      <rPr>
        <sz val="11"/>
        <rFont val="Times New Roman"/>
        <family val="1"/>
        <charset val="204"/>
      </rPr>
      <t>-установка и замена окон в количестве 4 шт.</t>
    </r>
  </si>
  <si>
    <t>Работы ведутся в соответствии с планом проведения мероприятий.</t>
  </si>
  <si>
    <t>Работы планируются в 3 квартале 2015 г.</t>
  </si>
  <si>
    <r>
      <t>м</t>
    </r>
    <r>
      <rPr>
        <vertAlign val="superscript"/>
        <sz val="10.5"/>
        <rFont val="Times New Roman"/>
        <family val="1"/>
        <charset val="204"/>
      </rPr>
      <t>2</t>
    </r>
  </si>
  <si>
    <t>Мероприятия запланированы на 3-4 квартал 2015 года, согласно графика прохождения курсовой переподготовки.</t>
  </si>
  <si>
    <t>Проведена диспанцеризация 5 мун.служащих</t>
  </si>
  <si>
    <t>о ходе выполнения муниципальных программ Белоярского района за 1 полугодие 2015 года</t>
  </si>
  <si>
    <r>
      <t>м</t>
    </r>
    <r>
      <rPr>
        <vertAlign val="superscript"/>
        <sz val="10.5"/>
        <rFont val="Times New Roman"/>
        <family val="1"/>
        <charset val="204"/>
      </rPr>
      <t>3</t>
    </r>
  </si>
  <si>
    <t>Заключен  МК на строительство объекта на сумму 32,0 млн.руб. срок выполнения работ по МК до 30 августа 2016 года</t>
  </si>
  <si>
    <t>Заключен  МК на строительство объекта на сумму 29,7 млн. рублей. Срок окончания строительства - до 30 августа 2016 года</t>
  </si>
  <si>
    <t>Освоение средств запланировано в декабре 2015 г.</t>
  </si>
  <si>
    <t>Разрабатывается аукционная документация.</t>
  </si>
  <si>
    <t>Заключен МК на поставку контейнеров на сумму 199,25 тыс.руб. срок исполнения - 31.08.2015</t>
  </si>
  <si>
    <t xml:space="preserve">Исполнен МК по ликвидации мест захламления (S1,5 га) на сумму 81,1 тыс.руб. оплата - июль 2015 г. Заключен МК по ликвидации мест захламления (S=1,85га) на сумму 84,3 тыс.руб. срок исполнения до 31.08.2015 </t>
  </si>
  <si>
    <t>Заключен МК на сумму 248,75 тыс.руб. срок исполнения до 31.08.2015</t>
  </si>
  <si>
    <t>Заключен МК по охране городских лесов от пожаров на сумму 250 тыс.руб., срок исполнения - 11.09.2015</t>
  </si>
  <si>
    <t>Освоение средств - 4 кв.2015 г.</t>
  </si>
  <si>
    <t>Реконструкция сетей перегретой воды мкр.7</t>
  </si>
  <si>
    <t>Работы по расчету платы за текущий ремонт и содержание общего имущества в многоквартирном доме</t>
  </si>
  <si>
    <t>КОС с.Сорум (ПИР)</t>
  </si>
  <si>
    <t>Запрос котировок на стадии размещения</t>
  </si>
  <si>
    <t xml:space="preserve">Заключен договор, срок исполнения - июль 2015г. </t>
  </si>
  <si>
    <t>Заключены долгосрочные МК на участие в долевом строительстве жилья в п.Сосновка и п.Лыхма на сумму 158 457,7 тыс.руб. со сроком выполнения работ - сентябрь, ноябрь 2016 г. В мае заключены МК на приобретение квартир у застройщика в п.Верхнеказымский (18 кв.) на сумму 64 391,7 тыс.руб., п.Сорум (19 кв.) на сумму 67 556,4 тыс.руб. Окончание работ по МК  2014 г. (долевое строительство в г.Белоярский на общую сумму 40 866,8 тыс.руб.) - декабрь 2015 г.</t>
  </si>
  <si>
    <t>Оплата производится согласно заключенных договоров.</t>
  </si>
  <si>
    <r>
      <t>тыс. м</t>
    </r>
    <r>
      <rPr>
        <vertAlign val="superscript"/>
        <sz val="10.5"/>
        <rFont val="Times New Roman"/>
        <family val="1"/>
        <charset val="204"/>
      </rPr>
      <t>2</t>
    </r>
  </si>
  <si>
    <t>Спортсмены Белоярского района приняли участие в 54 выездных соревнованиях.</t>
  </si>
  <si>
    <t xml:space="preserve">Охрана объекта посредством ПЦН и экстренный вызов полиции
техобслуживание и ремонт системы АПС, ПСП и радиосистемы передачи извещений «Стрелец-Мониторинг».
</t>
  </si>
  <si>
    <t>Проведено испытание электрооборудования</t>
  </si>
  <si>
    <t>Укрепление технической безопасности здания и сооружений учреждений физической культуры и спорта (МАУ «Дворец спорта»)</t>
  </si>
  <si>
    <t>Заключен договор на реконструкцию крыльца МАУ «Дворец спорта», оплата  в конце 3 квартала</t>
  </si>
  <si>
    <t>Проведено  12 значимых мероприятий (интеллектуальная игра, «Молодежная весна», «Супер папа», участие в «Студенческой весне», «Эхо войны», фестиваль уличных культур, день молодёжи, пантомимические игры, выезды в сельские поселения и др.)</t>
  </si>
  <si>
    <t>Организация детальности молодежных трудовых отрядов</t>
  </si>
  <si>
    <t>Средства будут освоены в 3 квартале</t>
  </si>
  <si>
    <t>За отчетный период трудоустроено 320 человек.</t>
  </si>
  <si>
    <t>Выплачиваются стипендии главы 3 человекам, в декабре будет вручение премий главы молодежи</t>
  </si>
  <si>
    <t xml:space="preserve">Приобретены "Георгиевские ленты" в рамках подготовки к празднованию "Дня Победы", проведены конкурсы «Искра», «Пламя», </t>
  </si>
  <si>
    <r>
      <t xml:space="preserve">Предоставлено 1213 путевок в ДОЛ "Северянка",проведен конкурс по организации отдыха в этнической среде.
</t>
    </r>
    <r>
      <rPr>
        <sz val="11"/>
        <color rgb="FF00B050"/>
        <rFont val="Times New Roman"/>
        <family val="1"/>
        <charset val="204"/>
      </rPr>
      <t>Оздоровлено в ДОЛ «Северянка» 207 человек,
предоставлены граны  на организацию отдыха детей в этнической среде</t>
    </r>
    <r>
      <rPr>
        <sz val="11"/>
        <color rgb="FFFF0000"/>
        <rFont val="Times New Roman"/>
        <family val="1"/>
        <charset val="204"/>
      </rPr>
      <t xml:space="preserve">
</t>
    </r>
  </si>
  <si>
    <t>Компенсация будет произведена по фактически произведенным расходам в 3 кв. 2015 г.</t>
  </si>
  <si>
    <t>Выкуплены билеты для проезда организованных групп детей по путевкам отраслевых Департаментов к местам сбора, всего 29 человек.</t>
  </si>
  <si>
    <t>Выплачены расходы лицам, сопровождающим детей к местам сбора организованных групп и обратно  детям, проявившим способности в сфере физической культуры и спорта, молодежной политики</t>
  </si>
  <si>
    <t>Отдохнуло 50 детей,  выплата оставшихся средств будет произведена в июле</t>
  </si>
  <si>
    <t>Для организации работы приобретены необходимое оборудование</t>
  </si>
  <si>
    <t>Оплата труда помощников спортинструкторов</t>
  </si>
  <si>
    <t>Проведение семинаров запланировано в сентябре 2015 года</t>
  </si>
  <si>
    <t>Приобретение классификационных книжек и значков (присвоение разрядов)</t>
  </si>
  <si>
    <t xml:space="preserve">По состоянию на 10.06.2015 года, ТКДНиЗП </t>
  </si>
  <si>
    <t>Мероприятия по снижению вероятности возникновения пожара на отселяемых домах муниципального жилищного фонда</t>
  </si>
  <si>
    <t>Установка источников наружного противопожарного водоснабжения</t>
  </si>
  <si>
    <t>Изготовление и установка защитных пирамид на пожарные гидранты</t>
  </si>
  <si>
    <t>Оплата производится в соответствии с заключенным МК</t>
  </si>
  <si>
    <t>Готовится к размещению аукционная документация</t>
  </si>
  <si>
    <t>Заключен МК по итогам запроса котировок на сумму 311,22 т.руб.</t>
  </si>
  <si>
    <t>В целях обеспечения сохранности имущества ГО заключен МК на сумму 180,5 тыс.руб., оплата производится ежемесячно. Приобретение СИЗ запланировано в сентябре 2015г. на сумму 100,0 тыс.руб.</t>
  </si>
  <si>
    <t>Приобретено имущество. Оплата по МК - июоь 2015 г.</t>
  </si>
  <si>
    <t>Заключается МК по резуль-татам аукциона. Срок выполнения работ до 15 декабря 2015 года</t>
  </si>
  <si>
    <t>Мероприя тия выполняются согласно плану-графику</t>
  </si>
  <si>
    <r>
      <t>м</t>
    </r>
    <r>
      <rPr>
        <vertAlign val="superscript"/>
        <sz val="12"/>
        <rFont val="Times New Roman"/>
        <family val="1"/>
        <charset val="204"/>
      </rPr>
      <t>2</t>
    </r>
  </si>
  <si>
    <t>Оставшаяся часть средств будет освоена в 3 квартале, согласно заключенным договорам</t>
  </si>
  <si>
    <t>Проведение обследования проводов и кабелей в здании администрации с целью выявления нарушения целостности изоляции и дальнейшего ремонта, обследование 1 здания</t>
  </si>
  <si>
    <t>Увеличение площади зеленных насаждений, газонов и цветников, аллей - не менее чем на 7 % ежегодно</t>
  </si>
  <si>
    <t>На все лимиты заключены МК на выполнение работ со сроком исполнения в 2015 году. Работы ведутся согласно графику.</t>
  </si>
  <si>
    <t xml:space="preserve">Информация по вводу жилья, объектов соцкультбыта и стройиндустрии по Белоярскому району за 1 полугодие 2015 года
</t>
  </si>
  <si>
    <t>Заключен и оплачен МК на приобретение путем долевого участия 9 квартир (611,98кв.м.).Остаток средств для приобретение путем долевого участия 32 квартир (1874,71кв.м.) на условиях софинансирования с бюджетом АО. Заключены четыре МК на строительство жилых домов в д.Нумто на сумму 7920,0тыс.руб. Работы ведутся согласно графику</t>
  </si>
  <si>
    <t>Заключены и исполнены два МК на приобретение 2-х квартир (110,10кв.м.). Остаток средств для приобретение 4 квартир (216,88кв.м.) на условиях софинансирования с бюджетом АО.</t>
  </si>
  <si>
    <t>Инженерные сети микрорайона 3А г.Белоярский (1,2 этап)</t>
  </si>
  <si>
    <t>1 этап - работы ведутся в соответствии с графиком, срок исполнения-2015 год. 2 этап - объявлены торги на строительство объекта на весь годовой объем средств. Срок проведения аукциона - 20.08.2015</t>
  </si>
  <si>
    <t>Застройка микрорайона 5А в г.Белоярский. Инженерные сети (3,4 этап)</t>
  </si>
  <si>
    <t>3 этап - произведена оплата за госэкспертизу ПД. На средства в объеме 586,5тыс.руб. заключены два МК на инженерные изыскания и проектирование, срок исполнения - август 2015. Оставшиеся средства предназначены для софинансирования с бюджетом АО работ по строительству объекта, торги на которые будут объявлены после выполнения проектных работ. 4 этап - заключен и исполнен МК на выполнение инженерных изысканий. На весь объем оставшихся средств заключен МК на выполнение ПД. Срок исполнения - 30.08.2015.</t>
  </si>
  <si>
    <t>Заключены два МК на выполнение инженерных изысканий и проектной документации на сумму 795,0тыс.руб.  Срок исполнения - август 2015. Остаток средств, сформированный за счет экономии по торгам, будет направлен на выполнение строительных работ.</t>
  </si>
  <si>
    <t>Проведен аукцион и заключается МК на строительство сетей связи на сумму733,0тыс.руб. На оставшиеся средства объявлены торги на выполнение технологических проходов.</t>
  </si>
  <si>
    <t>Исполнен МК по внесению изменений в схему терпланирования Белоярского района на сумму 263,09тыс.руб., исполнен МК на выполнение работ по внесению изменений в правила землепользования и застройки межселенных территорий Белоярского района на сумму 99,0тыс.руб., до конца года планируется выполнить работы по внесению изменений в документы терирования и градостроительного зонирования городского и сельских поселений в границах Белоярского района на общую сумму 5737,91тыс.руб.</t>
  </si>
  <si>
    <t>Выкуп жилых помещений в аварийном жилищном фонде (КМС)</t>
  </si>
  <si>
    <t>303 706,8*</t>
  </si>
  <si>
    <t>Предоставление иных межбюджетных трансфертов на поощрение достижения наилучших показателей деятельности органов местного самоуправления поселений Белоярского района</t>
  </si>
  <si>
    <t>Предоставление дотаций осуществляется в определенных объемах в установленные сроки</t>
  </si>
  <si>
    <t xml:space="preserve">Иные межбюджетные трансферты  перечислены в бюджеты: с.п. Верхнеказымский для оказания фин/ помощи СДК «Гротеск» на приобретение светового оборудования; с.п. Полноват на оказание фин.помощи СДК «Родник» на проведение мероприятий посвященных 145-летию деревни Пашторы. </t>
  </si>
  <si>
    <t>Предоставление целевых иных межбюджетных трансфертов бюджетам сельских поселений Белоярского района на повышение оплаты труда работников муниципальных учреждений культуры, в целях реализации указов Президента Российской Федерации от 7 мая 2012 года N 597 "О мероприятиях по реализации государственной социальной политики"</t>
  </si>
  <si>
    <t>Целевые иные межбюджетные трансферты перечисляются в  бюджеты поселений в определенных объемах в установленные сроки</t>
  </si>
  <si>
    <t>Иные межбюджетные трансферты запланированы к перечислению в июле 2015 года</t>
  </si>
  <si>
    <t>Бюджетный кредит за истекший период получен в сумме 289 518,3 тыс.руб. Процедура возврата предусмотрена во втором полугодии 2015 года.</t>
  </si>
  <si>
    <t>Выплата отпускных сумм и материальной помощи осуществляется в соответствии с графиком отпусков.</t>
  </si>
  <si>
    <t xml:space="preserve">Организация и проведение единого государственного экзамена в рамках подпрограммы "Система оценки качества образования и информационная прозрачность системы образования" </t>
  </si>
  <si>
    <t>Запланированные мероприятия осуществляются в соответствии с графиком</t>
  </si>
  <si>
    <t>Освоение средств МОСШ № 1 планируется на июль – 1 000,0 тыс. рублей и август 1 100,0 тыс. рублей, средства выделены на проведение косметического ремонта пищеблока, текущий ремонт малого спортзала и косметический ремонт большого спортзала. Освоение средств МОСШ п.В-Казым планируется на июль в сумме 298,8 тыс.рублей, средства выделены на замену  леерного ограждения крыши здания.</t>
  </si>
  <si>
    <t xml:space="preserve">Задолженность Подрядчика возвращена на лицевой счет Заказчика. Получено разрешение на использование средств в сумме 12 993,8 тыс.руб. на строительство данного объекта в 2015 году (письмо Деп.финансов №20-Исх-2032 от 12.05.2015 г.) Выполнено 17% объема работ по МК, в т.ч. за счет возвращенных в 2015 году средств в объеме 9425,26 т.р. . Общая готовность объекта 47,3%. </t>
  </si>
  <si>
    <t>Лимиты 2015 г. предназначены для проектирования. Мероприятия не проводятся, т.к. тех.задание находится на стадии согласования с АО.</t>
  </si>
  <si>
    <t>Запланированные средства будут использованы в каникулярное время (июль - август, октябрь 2015 года)</t>
  </si>
  <si>
    <t>По школе п.Лыхма были осуществлены следующие работы: изготовление технических планов, пусконаладочные работы, изготовление планов эвакуации по обеспечению пожарной безопасности, в июле - августе планируется завершение работ по благоустройству и устранению замечаний государственной комиссии.</t>
  </si>
  <si>
    <t>Выплата отпускных и материальной помощи запланирована на июль - август 2015 г.</t>
  </si>
  <si>
    <t>Данная сумма выделена на приобретение тележки для дворника, тачки строительной, подметальной машины с ручным приводом, триммера электрического.</t>
  </si>
  <si>
    <t>Отчет учреждений за 1 полугодие о выполнении муниципального задания</t>
  </si>
  <si>
    <t>о достижении целевых показателей о реализации муниципальных программ Белоярского района за 
1 полугодие 2015 года</t>
  </si>
  <si>
    <t>Осуществлен показ видеороликов профилактической направленности в эфире местного телевидения</t>
  </si>
  <si>
    <t>Приобретены бланки удостоверений народных дружинников, проведено материальное стимулирование лиц, участвовавших в обеспечении общественного порядка, заключен МК на приобретение форменных жилетов для народных дружинников</t>
  </si>
  <si>
    <t>Организован контроль за исполнением условий муниципального контракта на обслуживание городской системы видеонаблюдения. Осуществлена частичная оплата по контракту в размере 233,3 тыс. рублей. Приобретены технические средства для охраны общественного порядка на сумму 250,0 тыс.руб.</t>
  </si>
  <si>
    <t>Работы ведутся в соответствии с графиком, выполнено 36,7% объема работ, окончание строительства-30.12.2015 г. Готовится аукционная документация на выполнение пож.сигнализации и комплектацию тех.оборудованием</t>
  </si>
  <si>
    <t>Заключен МК на сумму 8 904,9 тыс. руб. Выполнено 22,3% объема работ. Готовится аукционная документация на выполнение пож.сигнализации и комплектацию тех.оборудованием. Окончание строительства - 30.12.2015 г.</t>
  </si>
  <si>
    <t>Заключен МК на сумму 8 461,0 тыс. руб. Выполнено 23,7% объема работ. Готовится аукционная документация на выполнение пож.сигнализации и комплектацию тех.оборудованием.  Окончание строительства 30.12.2015 г.</t>
  </si>
  <si>
    <t>Работы ведутся в соответствии с графиком, выполнено 72% объема работ, срок окончания строительства по муниципальному контракту до 30 сентября 2017 года.</t>
  </si>
  <si>
    <t>01.07.2015 г. заключен МК на ремонт асфальтобетонного покрытия автомобильных дорог, со сроком исполнения - 30.11.2015 г.</t>
  </si>
  <si>
    <t>Предоставление субсидий осуществляется по факту выполненных работ  на основании представленных счет-фактур.</t>
  </si>
  <si>
    <t>о достижении целевых показателей о реализации муниципальных программ городского и сельских поселений 
в границах Белоярского района за 
1 полугодие 2015 года</t>
  </si>
  <si>
    <t>Ремонт крыльца в Детской библиотеке</t>
  </si>
  <si>
    <t>Устройство козырька над входной группой здания детской библиотеки</t>
  </si>
  <si>
    <t>Комплектование библиотечных фондов</t>
  </si>
  <si>
    <t>Ремонт системы отопления (ДШИ)</t>
  </si>
  <si>
    <t>Выполнение мероприятий в июле 2015 г.</t>
  </si>
  <si>
    <t>Работы будут выполнены в августе</t>
  </si>
  <si>
    <t>Мероприятие выполнено</t>
  </si>
  <si>
    <t>Мероприятие исполнено</t>
  </si>
  <si>
    <t>Выполнены работы по сооружению пандуса и поручня центральной входной группы в МАУК «БЦБС»</t>
  </si>
  <si>
    <t xml:space="preserve">В рамках мероприятия за отчетный период оказаны услуги по сбору и утилизации валежника из лесной полосы, для предотвращения возникновения пожаров.Приобретен информационный материал (памятки) о безопасности людей на водных объектах в количестве 200 штук, приобретены огнетушители (ОП-4) в количестве 8 штук. Оплата технического обслуживания пожарной сигнализации производится ежемесячно на основании выставленных счетов. </t>
  </si>
  <si>
    <t>Оставшиеся средства будут освоены в 3-4 квартале 2015 года.</t>
  </si>
  <si>
    <t>Исполнение мероприятий планируется в 3 квартале 2015 года.</t>
  </si>
  <si>
    <r>
      <t>Проведение мероприятий по организации отдыха и  досуга</t>
    </r>
    <r>
      <rPr>
        <b/>
        <sz val="10"/>
        <rFont val="Times New Roman"/>
        <family val="1"/>
        <charset val="204"/>
      </rPr>
      <t xml:space="preserve"> </t>
    </r>
    <r>
      <rPr>
        <sz val="10"/>
        <rFont val="Times New Roman"/>
        <family val="1"/>
        <charset val="204"/>
      </rPr>
      <t>отдельных категорий граждан, проживающих на территории Белоярского района</t>
    </r>
  </si>
  <si>
    <t>Заключен договор с МАУ БО и С "Северянка" на посещение бассейна 346 маломобильными гражданами. За отчетный период плавательный бассейн посетили 72 человека.</t>
  </si>
  <si>
    <t>Выплата пенсии за выслугу лет лицам, замещавшим должности муниципальной службы произведена в размере 100 % от  полугодового плана на 2015 год.</t>
  </si>
  <si>
    <t>84,5 % расходов на мероприятия по организации отдыха и оздоровления детей, находящихся в трудной жизненной ситуации (из малообеспеченных семей) произведено во 2 квартале 2015 года, оставшаяся часть выплат будет произведена в 3-4 кварталах 2015 года.</t>
  </si>
  <si>
    <t xml:space="preserve">Мероприятия по организации отдыха и  досуга отдельных категорий граждан, запланированные на 1 полугодие 2015 года выполнены на 100 %. </t>
  </si>
  <si>
    <t>Проведен конкурс на предоставление субсидий социально ориентированным некоммерческим организациям по направлению «Духовно-нравственное развитие».  Проведение конкурса по другим направлениям запланировано на 4 квартал 2015 года.</t>
  </si>
  <si>
    <t>Курсы повышения квалификации пройдены 2 муниципальным служащим. Курсы повышения квалификации остальных нуждающихся в обучении запланированы на 3 квартал 2015 года.</t>
  </si>
  <si>
    <t>Исполнены мероприятия по текущему содержанию объектов муниципальной казны, оценке объектов недвижимости, а также увеличен уставный капитал ОАО "Калтен", УМП УПТК путем приобретения акций.</t>
  </si>
  <si>
    <t xml:space="preserve">Исполнены 2 договора на 200,0 тыс.руб. Заключен МК на выполнение кадастровых работ  и обеспечение  осуществление кадастрового учета земельных  участков  для строительства и эксплуатации объектов в г. Белоярский и в населенных пунктах Белоярского района на сумму 573,8тыс.руб. со сроком исполнения в октябре 2015 года, исполнение оставшейся суммы планируется  на 3,4 квартал 2015 года.
</t>
  </si>
  <si>
    <t>Оплата согласно заключенных договоров</t>
  </si>
  <si>
    <t>Договор на стадии заключения</t>
  </si>
  <si>
    <r>
      <t>тыс.м</t>
    </r>
    <r>
      <rPr>
        <vertAlign val="superscript"/>
        <sz val="10.5"/>
        <rFont val="Times New Roman"/>
        <family val="1"/>
        <charset val="204"/>
      </rPr>
      <t>3</t>
    </r>
  </si>
  <si>
    <t>Снижение количества ремонтных работ связанных с выходом их строя систем теплоснабжения, водоснабжения и водоотведения не менее чем на 10 % по сравнению с предыдущим годом, ед.</t>
  </si>
  <si>
    <t>Заключен МК на ремонт элементов благоустройства автомобильных дорог. Оплата по факту выполненных работ. 
Заключено 2 МК на разработку ПД на установку светофоров. Финансирование по контрактам в июле 2015 г.</t>
  </si>
  <si>
    <t>Количество отлова безнадзорных животных</t>
  </si>
  <si>
    <t>голов</t>
  </si>
  <si>
    <t>УЖКХ</t>
  </si>
  <si>
    <t xml:space="preserve">В полном объеме предоставлены субсидии за производство, переработку мяса оленей.  Перечислен  аванс в размере 1750,0 т.руб. для завоза птицы в СП "Белоярское" (завоз запланирован на сентябрь)  </t>
  </si>
  <si>
    <t xml:space="preserve">Проведен конкурс "Предприниматель года-2015" </t>
  </si>
  <si>
    <t>Проведено 2 образовательных мероприятия</t>
  </si>
  <si>
    <t>Проведено одно образовательное мероприятие</t>
  </si>
  <si>
    <t>Заключено 2 договора о предоставлении субсидии. Так как предоставление субсидии носит заявительный характер, не освоение связано с отсутствием заявителей.</t>
  </si>
  <si>
    <t>Заключен 1 договор о предоставлении субсидии. Так как предоставление субсидии носит заявительный характер, не освоение связано с отсутствием заявителей.</t>
  </si>
  <si>
    <t xml:space="preserve">Заключено 2 договора о предоставлении субсидии по возмещению части затрат по аренде рыбоперерабатывающего завода. </t>
  </si>
  <si>
    <t xml:space="preserve">Заключено 2 договора о предоставлении субсидии </t>
  </si>
  <si>
    <t xml:space="preserve">Предоставлено 3 гранта в июне 2015 г.     </t>
  </si>
</sst>
</file>

<file path=xl/styles.xml><?xml version="1.0" encoding="utf-8"?>
<styleSheet xmlns="http://schemas.openxmlformats.org/spreadsheetml/2006/main">
  <numFmts count="6">
    <numFmt numFmtId="41" formatCode="_-* #,##0_р_._-;\-* #,##0_р_._-;_-* &quot;-&quot;_р_._-;_-@_-"/>
    <numFmt numFmtId="164" formatCode="_-* #,##0.0_р_._-;\-* #,##0.0_р_._-;_-* &quot;-&quot;?_р_._-;_-@_-"/>
    <numFmt numFmtId="165" formatCode="0.0"/>
    <numFmt numFmtId="166" formatCode="0.0%"/>
    <numFmt numFmtId="167" formatCode="#,##0_р_."/>
    <numFmt numFmtId="168" formatCode="#,##0.0_р_.;\-#,##0.0_р_."/>
  </numFmts>
  <fonts count="39">
    <font>
      <sz val="11"/>
      <color theme="1"/>
      <name val="Calibri"/>
      <family val="2"/>
      <charset val="204"/>
      <scheme val="minor"/>
    </font>
    <font>
      <sz val="10"/>
      <name val="Arial"/>
      <family val="2"/>
      <charset val="204"/>
    </font>
    <font>
      <sz val="11"/>
      <color theme="1"/>
      <name val="Calibri"/>
      <family val="2"/>
      <charset val="204"/>
      <scheme val="minor"/>
    </font>
    <font>
      <b/>
      <sz val="14"/>
      <color rgb="FF0070C0"/>
      <name val="Times New Roman"/>
      <family val="1"/>
      <charset val="204"/>
    </font>
    <font>
      <sz val="11"/>
      <color rgb="FF0070C0"/>
      <name val="Calibri"/>
      <family val="2"/>
      <charset val="204"/>
      <scheme val="minor"/>
    </font>
    <font>
      <sz val="10.5"/>
      <color rgb="FF0070C0"/>
      <name val="Times New Roman"/>
      <family val="1"/>
      <charset val="204"/>
    </font>
    <font>
      <b/>
      <sz val="10.5"/>
      <color rgb="FF0070C0"/>
      <name val="Times New Roman"/>
      <family val="1"/>
      <charset val="204"/>
    </font>
    <font>
      <sz val="11"/>
      <color rgb="FF0070C0"/>
      <name val="Times New Roman"/>
      <family val="1"/>
      <charset val="204"/>
    </font>
    <font>
      <b/>
      <sz val="11"/>
      <color rgb="FF0070C0"/>
      <name val="Times New Roman"/>
      <family val="1"/>
      <charset val="204"/>
    </font>
    <font>
      <sz val="10"/>
      <color rgb="FF0070C0"/>
      <name val="Times New Roman"/>
      <family val="1"/>
      <charset val="204"/>
    </font>
    <font>
      <sz val="12"/>
      <color rgb="FF0070C0"/>
      <name val="Times New Roman"/>
      <family val="1"/>
      <charset val="204"/>
    </font>
    <font>
      <sz val="10.5"/>
      <name val="Times New Roman"/>
      <family val="1"/>
      <charset val="204"/>
    </font>
    <font>
      <b/>
      <sz val="10.5"/>
      <name val="Times New Roman"/>
      <family val="1"/>
      <charset val="204"/>
    </font>
    <font>
      <b/>
      <sz val="10"/>
      <name val="Times New Roman"/>
      <family val="1"/>
      <charset val="204"/>
    </font>
    <font>
      <sz val="11"/>
      <name val="Times New Roman"/>
      <family val="1"/>
      <charset val="204"/>
    </font>
    <font>
      <b/>
      <sz val="11"/>
      <name val="Times New Roman"/>
      <family val="1"/>
      <charset val="204"/>
    </font>
    <font>
      <sz val="10"/>
      <name val="Times New Roman"/>
      <family val="1"/>
      <charset val="204"/>
    </font>
    <font>
      <b/>
      <sz val="14"/>
      <name val="Times New Roman"/>
      <family val="1"/>
      <charset val="204"/>
    </font>
    <font>
      <sz val="11"/>
      <name val="Calibri"/>
      <family val="2"/>
      <charset val="204"/>
      <scheme val="minor"/>
    </font>
    <font>
      <sz val="12"/>
      <name val="Times New Roman"/>
      <family val="1"/>
      <charset val="204"/>
    </font>
    <font>
      <b/>
      <u/>
      <sz val="10.5"/>
      <name val="Times New Roman"/>
      <family val="1"/>
      <charset val="204"/>
    </font>
    <font>
      <sz val="8"/>
      <name val="Times New Roman"/>
      <family val="1"/>
      <charset val="204"/>
    </font>
    <font>
      <sz val="14"/>
      <name val="Times New Roman"/>
      <family val="1"/>
      <charset val="204"/>
    </font>
    <font>
      <b/>
      <sz val="12"/>
      <name val="Times New Roman"/>
      <family val="1"/>
      <charset val="204"/>
    </font>
    <font>
      <sz val="11"/>
      <name val="Calibri"/>
      <family val="2"/>
      <charset val="204"/>
    </font>
    <font>
      <sz val="11"/>
      <color rgb="FFFF0000"/>
      <name val="Calibri"/>
      <family val="2"/>
      <charset val="204"/>
      <scheme val="minor"/>
    </font>
    <font>
      <b/>
      <sz val="10.5"/>
      <color rgb="FFFF0000"/>
      <name val="Times New Roman"/>
      <family val="1"/>
      <charset val="204"/>
    </font>
    <font>
      <sz val="10.5"/>
      <color rgb="FFFF0000"/>
      <name val="Times New Roman"/>
      <family val="1"/>
      <charset val="204"/>
    </font>
    <font>
      <vertAlign val="superscript"/>
      <sz val="10.5"/>
      <name val="Times New Roman"/>
      <family val="1"/>
      <charset val="204"/>
    </font>
    <font>
      <b/>
      <sz val="8"/>
      <name val="Times New Roman"/>
      <family val="1"/>
      <charset val="204"/>
    </font>
    <font>
      <sz val="11"/>
      <color theme="1"/>
      <name val="Times New Roman"/>
      <family val="1"/>
      <charset val="204"/>
    </font>
    <font>
      <sz val="11"/>
      <color rgb="FFFF0000"/>
      <name val="Times New Roman"/>
      <family val="1"/>
      <charset val="204"/>
    </font>
    <font>
      <sz val="11"/>
      <color rgb="FF00B050"/>
      <name val="Times New Roman"/>
      <family val="1"/>
      <charset val="204"/>
    </font>
    <font>
      <b/>
      <sz val="11"/>
      <color theme="0"/>
      <name val="Times New Roman"/>
      <family val="1"/>
      <charset val="204"/>
    </font>
    <font>
      <sz val="10"/>
      <color theme="0"/>
      <name val="Times New Roman"/>
      <family val="1"/>
      <charset val="204"/>
    </font>
    <font>
      <sz val="11"/>
      <color theme="0"/>
      <name val="Times New Roman"/>
      <family val="1"/>
      <charset val="204"/>
    </font>
    <font>
      <b/>
      <sz val="10"/>
      <color theme="0"/>
      <name val="Times New Roman"/>
      <family val="1"/>
      <charset val="204"/>
    </font>
    <font>
      <sz val="10.5"/>
      <name val="Calibri"/>
      <family val="2"/>
      <charset val="204"/>
      <scheme val="minor"/>
    </font>
    <font>
      <vertAlign val="superscript"/>
      <sz val="12"/>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s>
  <cellStyleXfs count="4">
    <xf numFmtId="0" fontId="0" fillId="0" borderId="0"/>
    <xf numFmtId="0" fontId="1" fillId="0" borderId="0">
      <alignment wrapText="1"/>
    </xf>
    <xf numFmtId="0" fontId="1" fillId="0" borderId="0"/>
    <xf numFmtId="9" fontId="2" fillId="0" borderId="0" applyFont="0" applyFill="0" applyBorder="0" applyAlignment="0" applyProtection="0"/>
  </cellStyleXfs>
  <cellXfs count="411">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center" wrapText="1" shrinkToFi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9" fillId="0" borderId="1" xfId="0" applyFont="1" applyBorder="1" applyAlignment="1">
      <alignment vertical="top" wrapText="1"/>
    </xf>
    <xf numFmtId="0" fontId="7" fillId="0" borderId="5" xfId="0" applyFont="1" applyBorder="1" applyAlignment="1">
      <alignment vertical="center" wrapText="1"/>
    </xf>
    <xf numFmtId="0" fontId="7" fillId="0" borderId="5" xfId="0" applyFont="1" applyBorder="1" applyAlignment="1">
      <alignment vertical="top" wrapText="1"/>
    </xf>
    <xf numFmtId="0" fontId="9" fillId="0" borderId="0" xfId="0" applyFont="1" applyAlignment="1">
      <alignment vertical="center"/>
    </xf>
    <xf numFmtId="0" fontId="9" fillId="0" borderId="0" xfId="0" applyFont="1" applyAlignment="1">
      <alignment horizontal="center" vertical="center"/>
    </xf>
    <xf numFmtId="0" fontId="7" fillId="0" borderId="0" xfId="0" applyFont="1" applyAlignment="1">
      <alignment vertical="center" wrapText="1"/>
    </xf>
    <xf numFmtId="0" fontId="8" fillId="0" borderId="1" xfId="0" applyFont="1" applyFill="1" applyBorder="1" applyAlignment="1">
      <alignment vertical="center" wrapText="1"/>
    </xf>
    <xf numFmtId="0" fontId="7" fillId="5" borderId="1" xfId="0" applyFont="1" applyFill="1" applyBorder="1" applyAlignment="1">
      <alignment vertical="center" wrapText="1"/>
    </xf>
    <xf numFmtId="0" fontId="7" fillId="2" borderId="1" xfId="0" applyFont="1" applyFill="1" applyBorder="1" applyAlignment="1">
      <alignment vertical="center" wrapText="1"/>
    </xf>
    <xf numFmtId="0" fontId="7" fillId="0" borderId="1" xfId="0" applyFont="1" applyBorder="1" applyAlignment="1">
      <alignment vertical="center" wrapText="1"/>
    </xf>
    <xf numFmtId="0" fontId="7" fillId="6" borderId="1" xfId="0" applyFont="1" applyFill="1" applyBorder="1" applyAlignment="1">
      <alignment vertical="center" wrapText="1"/>
    </xf>
    <xf numFmtId="0" fontId="7" fillId="0" borderId="0" xfId="0" applyFont="1" applyFill="1" applyAlignment="1">
      <alignment vertical="center"/>
    </xf>
    <xf numFmtId="0" fontId="7" fillId="0" borderId="1" xfId="0" applyFont="1" applyFill="1" applyBorder="1" applyAlignment="1">
      <alignment vertical="center" wrapText="1"/>
    </xf>
    <xf numFmtId="0" fontId="10" fillId="2" borderId="0" xfId="0" applyFont="1" applyFill="1" applyAlignment="1">
      <alignment vertical="center"/>
    </xf>
    <xf numFmtId="0" fontId="4" fillId="2" borderId="1" xfId="0" applyFont="1" applyFill="1" applyBorder="1" applyAlignment="1">
      <alignment wrapText="1"/>
    </xf>
    <xf numFmtId="0" fontId="7" fillId="2" borderId="5" xfId="0" applyFont="1" applyFill="1" applyBorder="1" applyAlignment="1">
      <alignment horizontal="left" vertical="center" wrapText="1"/>
    </xf>
    <xf numFmtId="164" fontId="9" fillId="2" borderId="1" xfId="0" applyNumberFormat="1" applyFont="1" applyFill="1" applyBorder="1" applyAlignment="1">
      <alignment horizontal="right" vertical="center" wrapText="1"/>
    </xf>
    <xf numFmtId="164" fontId="9" fillId="0" borderId="1" xfId="0" applyNumberFormat="1" applyFont="1" applyBorder="1" applyAlignment="1">
      <alignment horizontal="right" vertical="center" wrapText="1"/>
    </xf>
    <xf numFmtId="0" fontId="7" fillId="2" borderId="2" xfId="0" applyFont="1" applyFill="1" applyBorder="1" applyAlignment="1">
      <alignment vertical="center" wrapText="1"/>
    </xf>
    <xf numFmtId="0" fontId="8" fillId="6" borderId="0" xfId="0" applyFont="1" applyFill="1" applyAlignment="1">
      <alignment vertical="center"/>
    </xf>
    <xf numFmtId="9" fontId="5" fillId="0" borderId="1" xfId="3" applyFont="1" applyBorder="1" applyAlignment="1">
      <alignment horizontal="center" vertical="center"/>
    </xf>
    <xf numFmtId="0" fontId="5" fillId="0" borderId="1" xfId="0" applyFont="1" applyBorder="1"/>
    <xf numFmtId="0" fontId="5" fillId="0" borderId="1" xfId="0" applyNumberFormat="1" applyFont="1" applyBorder="1" applyAlignment="1">
      <alignment horizontal="center" vertical="center" wrapText="1" shrinkToFit="1"/>
    </xf>
    <xf numFmtId="0" fontId="11" fillId="5" borderId="1" xfId="0" applyFont="1" applyFill="1" applyBorder="1" applyAlignment="1">
      <alignment horizontal="center" vertical="center" wrapText="1"/>
    </xf>
    <xf numFmtId="0" fontId="12" fillId="5" borderId="1" xfId="0" applyFont="1" applyFill="1" applyBorder="1" applyAlignment="1">
      <alignment vertical="center" wrapText="1"/>
    </xf>
    <xf numFmtId="164" fontId="13" fillId="5" borderId="1" xfId="0" applyNumberFormat="1" applyFont="1" applyFill="1" applyBorder="1" applyAlignment="1">
      <alignment horizontal="center" vertical="center" wrapText="1"/>
    </xf>
    <xf numFmtId="164" fontId="12" fillId="5" borderId="1" xfId="0" applyNumberFormat="1" applyFont="1" applyFill="1" applyBorder="1" applyAlignment="1">
      <alignment vertical="center" wrapText="1"/>
    </xf>
    <xf numFmtId="0" fontId="15" fillId="5" borderId="0" xfId="0" applyFont="1" applyFill="1" applyAlignment="1">
      <alignment vertical="center"/>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164" fontId="16" fillId="2" borderId="1" xfId="0" applyNumberFormat="1" applyFont="1" applyFill="1" applyBorder="1" applyAlignment="1">
      <alignment horizontal="center" vertical="center" wrapText="1"/>
    </xf>
    <xf numFmtId="164" fontId="14" fillId="2" borderId="1" xfId="0" applyNumberFormat="1" applyFont="1" applyFill="1" applyBorder="1" applyAlignment="1">
      <alignment horizontal="center" vertical="center"/>
    </xf>
    <xf numFmtId="164" fontId="11" fillId="2" borderId="1" xfId="0" applyNumberFormat="1" applyFont="1" applyFill="1" applyBorder="1" applyAlignment="1">
      <alignment vertical="center" wrapText="1"/>
    </xf>
    <xf numFmtId="164" fontId="13" fillId="2" borderId="1" xfId="0" applyNumberFormat="1" applyFont="1" applyFill="1" applyBorder="1" applyAlignment="1">
      <alignment horizontal="center" vertical="center" wrapText="1"/>
    </xf>
    <xf numFmtId="0" fontId="14" fillId="2" borderId="0" xfId="0" applyFont="1" applyFill="1" applyAlignment="1">
      <alignment vertical="center"/>
    </xf>
    <xf numFmtId="0" fontId="11" fillId="0" borderId="1" xfId="0" applyFont="1" applyFill="1" applyBorder="1" applyAlignment="1">
      <alignment horizontal="center" vertical="center" wrapText="1"/>
    </xf>
    <xf numFmtId="0" fontId="14" fillId="0" borderId="1" xfId="0" applyFont="1" applyBorder="1" applyAlignment="1">
      <alignment vertical="center" wrapText="1"/>
    </xf>
    <xf numFmtId="164" fontId="16" fillId="0" borderId="1" xfId="0" applyNumberFormat="1" applyFont="1" applyFill="1" applyBorder="1" applyAlignment="1">
      <alignment horizontal="center" vertical="center" wrapText="1"/>
    </xf>
    <xf numFmtId="164" fontId="11" fillId="0" borderId="1" xfId="0" applyNumberFormat="1" applyFont="1" applyFill="1" applyBorder="1" applyAlignment="1">
      <alignment vertical="center" wrapText="1"/>
    </xf>
    <xf numFmtId="164" fontId="13" fillId="6" borderId="1" xfId="0" applyNumberFormat="1" applyFont="1" applyFill="1" applyBorder="1" applyAlignment="1">
      <alignment horizontal="center" vertical="center" wrapText="1"/>
    </xf>
    <xf numFmtId="0" fontId="14" fillId="0" borderId="0" xfId="0" applyFont="1" applyFill="1" applyAlignment="1">
      <alignment vertical="center"/>
    </xf>
    <xf numFmtId="0" fontId="14" fillId="0" borderId="0" xfId="0" applyFont="1" applyAlignment="1">
      <alignment horizontal="center" vertical="center"/>
    </xf>
    <xf numFmtId="0" fontId="14" fillId="0" borderId="0" xfId="0" applyFont="1" applyAlignment="1">
      <alignment vertical="center"/>
    </xf>
    <xf numFmtId="164" fontId="14" fillId="0" borderId="0" xfId="0" applyNumberFormat="1" applyFont="1" applyAlignment="1">
      <alignment vertical="center"/>
    </xf>
    <xf numFmtId="0" fontId="11" fillId="0" borderId="1" xfId="0" applyFont="1" applyBorder="1" applyAlignment="1">
      <alignment horizontal="center" vertical="center" wrapText="1"/>
    </xf>
    <xf numFmtId="0" fontId="16" fillId="0" borderId="1" xfId="0" applyFont="1" applyFill="1" applyBorder="1" applyAlignment="1">
      <alignment horizontal="center" vertical="center"/>
    </xf>
    <xf numFmtId="164" fontId="16" fillId="6"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xf>
    <xf numFmtId="0" fontId="11" fillId="0" borderId="1" xfId="0" applyFont="1" applyFill="1" applyBorder="1" applyAlignment="1">
      <alignment vertical="center" wrapText="1"/>
    </xf>
    <xf numFmtId="0" fontId="16" fillId="5" borderId="1" xfId="0" applyFont="1" applyFill="1" applyBorder="1" applyAlignment="1">
      <alignment horizontal="center" vertical="center"/>
    </xf>
    <xf numFmtId="0" fontId="14" fillId="5" borderId="0" xfId="0" applyFont="1" applyFill="1" applyAlignment="1">
      <alignment vertical="center"/>
    </xf>
    <xf numFmtId="164" fontId="11" fillId="2" borderId="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164" fontId="12" fillId="0" borderId="1" xfId="0" applyNumberFormat="1" applyFont="1" applyFill="1" applyBorder="1" applyAlignment="1">
      <alignment horizontal="center" vertical="center" wrapText="1"/>
    </xf>
    <xf numFmtId="0" fontId="15" fillId="0" borderId="0" xfId="0" applyFont="1" applyFill="1" applyAlignment="1">
      <alignment vertical="center"/>
    </xf>
    <xf numFmtId="0" fontId="16" fillId="0" borderId="1" xfId="0" applyNumberFormat="1" applyFont="1" applyFill="1" applyBorder="1" applyAlignment="1" applyProtection="1">
      <alignment horizontal="left" vertical="center" wrapText="1"/>
    </xf>
    <xf numFmtId="0" fontId="14" fillId="2" borderId="5" xfId="0" applyFont="1" applyFill="1" applyBorder="1" applyAlignment="1">
      <alignment horizontal="left" vertical="center" wrapText="1"/>
    </xf>
    <xf numFmtId="0" fontId="16" fillId="0" borderId="1" xfId="0" applyFont="1" applyFill="1" applyBorder="1" applyAlignment="1">
      <alignment vertical="top" wrapText="1"/>
    </xf>
    <xf numFmtId="0" fontId="14" fillId="0" borderId="1" xfId="0" applyFont="1" applyBorder="1" applyAlignment="1" applyProtection="1">
      <alignment horizontal="left" vertical="top" wrapText="1"/>
      <protection locked="0"/>
    </xf>
    <xf numFmtId="164" fontId="16" fillId="0" borderId="1" xfId="0" applyNumberFormat="1" applyFont="1" applyFill="1" applyBorder="1" applyAlignment="1">
      <alignment horizontal="center" vertical="center"/>
    </xf>
    <xf numFmtId="164" fontId="16" fillId="0" borderId="1" xfId="0" applyNumberFormat="1" applyFont="1" applyBorder="1" applyAlignment="1">
      <alignment horizontal="center" vertical="center" wrapText="1"/>
    </xf>
    <xf numFmtId="0" fontId="16" fillId="2" borderId="1" xfId="0" applyFont="1" applyFill="1" applyBorder="1" applyAlignment="1">
      <alignment vertical="top" wrapText="1"/>
    </xf>
    <xf numFmtId="164" fontId="16" fillId="2" borderId="1" xfId="0" applyNumberFormat="1" applyFont="1" applyFill="1" applyBorder="1" applyAlignment="1">
      <alignment horizontal="center" vertical="center"/>
    </xf>
    <xf numFmtId="0" fontId="16" fillId="2" borderId="1" xfId="0" applyFont="1" applyFill="1" applyBorder="1" applyAlignment="1">
      <alignment vertical="center" wrapText="1"/>
    </xf>
    <xf numFmtId="0" fontId="15" fillId="5" borderId="1" xfId="0" applyFont="1" applyFill="1" applyBorder="1" applyAlignment="1">
      <alignment horizontal="center" vertical="center"/>
    </xf>
    <xf numFmtId="164" fontId="13" fillId="5" borderId="1" xfId="0" applyNumberFormat="1" applyFont="1" applyFill="1" applyBorder="1" applyAlignment="1">
      <alignment horizontal="center" vertical="center"/>
    </xf>
    <xf numFmtId="164" fontId="16" fillId="5" borderId="1" xfId="0" applyNumberFormat="1" applyFont="1" applyFill="1" applyBorder="1" applyAlignment="1">
      <alignment horizontal="center" vertical="center" wrapText="1"/>
    </xf>
    <xf numFmtId="0" fontId="11" fillId="2" borderId="1" xfId="0" applyFont="1" applyFill="1" applyBorder="1" applyAlignment="1">
      <alignment horizontal="center" vertical="top" wrapText="1"/>
    </xf>
    <xf numFmtId="0" fontId="11" fillId="2" borderId="1" xfId="0" applyFont="1" applyFill="1" applyBorder="1" applyAlignment="1">
      <alignment vertical="top" wrapText="1"/>
    </xf>
    <xf numFmtId="16" fontId="14" fillId="0" borderId="1" xfId="0" applyNumberFormat="1" applyFont="1" applyBorder="1" applyAlignment="1">
      <alignment vertical="top" wrapText="1"/>
    </xf>
    <xf numFmtId="0" fontId="20" fillId="6" borderId="1" xfId="0" applyFont="1" applyFill="1" applyBorder="1" applyAlignment="1">
      <alignment vertical="center" wrapText="1"/>
    </xf>
    <xf numFmtId="164" fontId="13" fillId="0" borderId="1" xfId="0" applyNumberFormat="1" applyFont="1" applyBorder="1" applyAlignment="1">
      <alignment horizontal="center" vertical="center" wrapText="1"/>
    </xf>
    <xf numFmtId="0" fontId="13" fillId="2" borderId="1" xfId="0" applyFont="1" applyFill="1" applyBorder="1" applyAlignment="1">
      <alignment vertical="top" wrapText="1"/>
    </xf>
    <xf numFmtId="164" fontId="13" fillId="2" borderId="1" xfId="0" applyNumberFormat="1" applyFont="1" applyFill="1" applyBorder="1" applyAlignment="1">
      <alignment horizontal="center" vertical="center"/>
    </xf>
    <xf numFmtId="0" fontId="21" fillId="0" borderId="1" xfId="0" applyFont="1" applyBorder="1" applyAlignment="1">
      <alignment vertical="center" wrapText="1"/>
    </xf>
    <xf numFmtId="0" fontId="16" fillId="0" borderId="1" xfId="0" applyFont="1" applyBorder="1" applyAlignment="1">
      <alignment vertical="top" wrapText="1"/>
    </xf>
    <xf numFmtId="164" fontId="16" fillId="0" borderId="1" xfId="0" applyNumberFormat="1" applyFont="1" applyBorder="1" applyAlignment="1">
      <alignment horizontal="center" vertical="center"/>
    </xf>
    <xf numFmtId="0" fontId="16" fillId="2" borderId="1" xfId="0" applyFont="1" applyFill="1" applyBorder="1" applyAlignment="1">
      <alignment horizontal="center" wrapText="1"/>
    </xf>
    <xf numFmtId="0" fontId="16" fillId="2" borderId="1" xfId="0" applyFont="1" applyFill="1" applyBorder="1" applyAlignment="1">
      <alignment wrapText="1"/>
    </xf>
    <xf numFmtId="0" fontId="19" fillId="2" borderId="1" xfId="0" applyFont="1" applyFill="1" applyBorder="1" applyAlignment="1">
      <alignment horizontal="center" vertical="top" wrapText="1"/>
    </xf>
    <xf numFmtId="0" fontId="19" fillId="0" borderId="1" xfId="0" applyFont="1" applyBorder="1" applyAlignment="1">
      <alignment horizontal="center" vertical="top" wrapText="1"/>
    </xf>
    <xf numFmtId="0" fontId="14" fillId="0" borderId="1" xfId="0" applyFont="1" applyBorder="1" applyAlignment="1">
      <alignment horizontal="left" vertical="center" wrapText="1" indent="2"/>
    </xf>
    <xf numFmtId="0" fontId="14" fillId="0" borderId="1" xfId="0" applyFont="1" applyBorder="1" applyAlignment="1" applyProtection="1">
      <alignment horizontal="left" vertical="top" wrapText="1" indent="2"/>
      <protection locked="0"/>
    </xf>
    <xf numFmtId="0" fontId="19" fillId="2" borderId="1" xfId="0" applyNumberFormat="1" applyFont="1" applyFill="1" applyBorder="1" applyAlignment="1" applyProtection="1">
      <alignment vertical="center"/>
    </xf>
    <xf numFmtId="164" fontId="16" fillId="2"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horizontal="center" vertical="center"/>
    </xf>
    <xf numFmtId="164" fontId="16" fillId="0" borderId="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vertical="center"/>
    </xf>
    <xf numFmtId="0" fontId="16" fillId="0" borderId="1" xfId="0" applyFont="1" applyBorder="1" applyAlignment="1">
      <alignment horizontal="center" vertical="top" wrapText="1"/>
    </xf>
    <xf numFmtId="0" fontId="20" fillId="0" borderId="1" xfId="0" applyFont="1" applyFill="1" applyBorder="1" applyAlignment="1">
      <alignment vertical="center" wrapText="1"/>
    </xf>
    <xf numFmtId="16" fontId="19" fillId="2" borderId="1" xfId="0" applyNumberFormat="1" applyFont="1" applyFill="1" applyBorder="1" applyAlignment="1">
      <alignment vertical="top" wrapText="1"/>
    </xf>
    <xf numFmtId="0" fontId="16" fillId="2" borderId="1" xfId="0" applyFont="1" applyFill="1" applyBorder="1" applyAlignment="1">
      <alignment horizontal="justify" vertical="top" wrapText="1"/>
    </xf>
    <xf numFmtId="164" fontId="16" fillId="2" borderId="1" xfId="0" applyNumberFormat="1" applyFont="1" applyFill="1" applyBorder="1" applyAlignment="1">
      <alignment vertical="center"/>
    </xf>
    <xf numFmtId="164" fontId="13" fillId="5" borderId="1" xfId="0" applyNumberFormat="1" applyFont="1" applyFill="1" applyBorder="1" applyAlignment="1">
      <alignment vertical="center"/>
    </xf>
    <xf numFmtId="16" fontId="16" fillId="0" borderId="1" xfId="0" applyNumberFormat="1" applyFont="1" applyBorder="1" applyAlignment="1">
      <alignment vertical="top" wrapText="1"/>
    </xf>
    <xf numFmtId="16" fontId="16" fillId="0" borderId="1" xfId="0" applyNumberFormat="1" applyFont="1" applyBorder="1" applyAlignment="1">
      <alignment horizontal="center" vertical="top" wrapText="1"/>
    </xf>
    <xf numFmtId="0" fontId="14" fillId="0"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16" fontId="11" fillId="2" borderId="1" xfId="0" applyNumberFormat="1" applyFont="1" applyFill="1" applyBorder="1" applyAlignment="1">
      <alignment vertical="top" wrapText="1"/>
    </xf>
    <xf numFmtId="16" fontId="19" fillId="2" borderId="1" xfId="0" applyNumberFormat="1" applyFont="1" applyFill="1" applyBorder="1" applyAlignment="1">
      <alignment horizontal="center" vertical="top" wrapText="1"/>
    </xf>
    <xf numFmtId="0" fontId="14" fillId="2"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Border="1" applyAlignment="1">
      <alignment vertical="top" wrapText="1"/>
    </xf>
    <xf numFmtId="0" fontId="14" fillId="0" borderId="0" xfId="0" applyFont="1" applyAlignment="1">
      <alignment horizontal="left" vertical="center"/>
    </xf>
    <xf numFmtId="0" fontId="19" fillId="0" borderId="1" xfId="0" applyFont="1" applyFill="1" applyBorder="1" applyAlignment="1">
      <alignment vertical="top" wrapText="1"/>
    </xf>
    <xf numFmtId="0" fontId="19" fillId="2" borderId="1" xfId="0" applyFont="1" applyFill="1" applyBorder="1" applyAlignment="1">
      <alignment vertical="top" wrapText="1"/>
    </xf>
    <xf numFmtId="0" fontId="18" fillId="2" borderId="0" xfId="0" applyFont="1" applyFill="1"/>
    <xf numFmtId="164" fontId="14"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6" fillId="6" borderId="1" xfId="0" applyFont="1" applyFill="1" applyBorder="1" applyAlignment="1">
      <alignment vertical="top" wrapText="1"/>
    </xf>
    <xf numFmtId="0" fontId="23" fillId="6" borderId="5" xfId="0" applyFont="1" applyFill="1" applyBorder="1" applyAlignment="1">
      <alignment horizontal="left" vertical="center" wrapText="1"/>
    </xf>
    <xf numFmtId="164" fontId="13" fillId="6" borderId="1" xfId="0" applyNumberFormat="1" applyFont="1" applyFill="1" applyBorder="1" applyAlignment="1">
      <alignment horizontal="center" vertical="center"/>
    </xf>
    <xf numFmtId="164" fontId="16" fillId="6" borderId="1" xfId="0" applyNumberFormat="1" applyFont="1" applyFill="1" applyBorder="1" applyAlignment="1">
      <alignment horizontal="center" vertical="center"/>
    </xf>
    <xf numFmtId="164" fontId="12" fillId="0" borderId="1" xfId="0" applyNumberFormat="1" applyFont="1" applyFill="1" applyBorder="1" applyAlignment="1">
      <alignment horizontal="right" vertical="center" wrapText="1"/>
    </xf>
    <xf numFmtId="0" fontId="14" fillId="6" borderId="0" xfId="0" applyFont="1" applyFill="1" applyAlignment="1">
      <alignment vertical="center"/>
    </xf>
    <xf numFmtId="164" fontId="14" fillId="2" borderId="5" xfId="0" applyNumberFormat="1" applyFont="1" applyFill="1" applyBorder="1" applyAlignment="1">
      <alignment horizontal="right" vertical="center" wrapText="1"/>
    </xf>
    <xf numFmtId="0" fontId="14" fillId="2" borderId="5" xfId="0" applyFont="1" applyFill="1" applyBorder="1" applyAlignment="1">
      <alignment horizontal="right" vertical="center" wrapText="1"/>
    </xf>
    <xf numFmtId="164" fontId="16" fillId="2" borderId="1" xfId="0" applyNumberFormat="1" applyFont="1" applyFill="1" applyBorder="1" applyAlignment="1">
      <alignment horizontal="right" vertical="center" wrapText="1"/>
    </xf>
    <xf numFmtId="164" fontId="16" fillId="0" borderId="1" xfId="0" applyNumberFormat="1" applyFont="1" applyBorder="1" applyAlignment="1">
      <alignment horizontal="right" vertical="center"/>
    </xf>
    <xf numFmtId="164" fontId="16" fillId="0" borderId="1" xfId="0" applyNumberFormat="1" applyFont="1" applyBorder="1" applyAlignment="1">
      <alignment horizontal="right" vertical="center" wrapText="1"/>
    </xf>
    <xf numFmtId="0" fontId="14" fillId="2" borderId="2" xfId="0" applyFont="1" applyFill="1" applyBorder="1" applyAlignment="1">
      <alignment vertical="center" wrapText="1"/>
    </xf>
    <xf numFmtId="164" fontId="14" fillId="2" borderId="2" xfId="0" applyNumberFormat="1" applyFont="1" applyFill="1" applyBorder="1" applyAlignment="1">
      <alignment vertical="center" wrapText="1"/>
    </xf>
    <xf numFmtId="0" fontId="14" fillId="0" borderId="2" xfId="0" applyFont="1" applyFill="1" applyBorder="1" applyAlignment="1">
      <alignment vertical="center" wrapText="1"/>
    </xf>
    <xf numFmtId="0" fontId="23" fillId="0" borderId="5" xfId="0" applyFont="1" applyFill="1" applyBorder="1" applyAlignment="1">
      <alignment horizontal="left" vertical="center" wrapText="1"/>
    </xf>
    <xf numFmtId="164" fontId="12" fillId="5" borderId="1" xfId="0" applyNumberFormat="1" applyFont="1" applyFill="1" applyBorder="1" applyAlignment="1">
      <alignment horizontal="right" vertical="center" wrapText="1"/>
    </xf>
    <xf numFmtId="16" fontId="19" fillId="0" borderId="1" xfId="0" applyNumberFormat="1" applyFont="1" applyBorder="1" applyAlignment="1">
      <alignment horizontal="center" vertical="top" wrapText="1"/>
    </xf>
    <xf numFmtId="16" fontId="23" fillId="6" borderId="1" xfId="0" applyNumberFormat="1" applyFont="1" applyFill="1" applyBorder="1" applyAlignment="1">
      <alignment vertical="top" wrapText="1"/>
    </xf>
    <xf numFmtId="0" fontId="15" fillId="6" borderId="1" xfId="0" applyFont="1" applyFill="1" applyBorder="1" applyAlignment="1">
      <alignment horizontal="left" vertical="center" wrapText="1"/>
    </xf>
    <xf numFmtId="164" fontId="12" fillId="6" borderId="1" xfId="0" applyNumberFormat="1" applyFont="1" applyFill="1" applyBorder="1" applyAlignment="1">
      <alignment horizontal="right" vertical="center" wrapText="1"/>
    </xf>
    <xf numFmtId="0" fontId="15" fillId="2" borderId="0" xfId="0" applyFont="1" applyFill="1" applyAlignment="1">
      <alignment vertical="center"/>
    </xf>
    <xf numFmtId="0" fontId="14" fillId="2" borderId="1" xfId="0" applyFont="1" applyFill="1" applyBorder="1" applyAlignment="1">
      <alignment horizontal="left" vertical="center" wrapText="1"/>
    </xf>
    <xf numFmtId="164" fontId="12" fillId="2" borderId="1" xfId="0" applyNumberFormat="1" applyFont="1" applyFill="1" applyBorder="1" applyAlignment="1">
      <alignment horizontal="right" vertical="center" wrapText="1"/>
    </xf>
    <xf numFmtId="16" fontId="23" fillId="0" borderId="1" xfId="0" applyNumberFormat="1" applyFont="1" applyBorder="1" applyAlignment="1">
      <alignment horizontal="center" vertical="top" wrapText="1"/>
    </xf>
    <xf numFmtId="0" fontId="15" fillId="0" borderId="1" xfId="0" applyFont="1" applyFill="1" applyBorder="1" applyAlignment="1">
      <alignment horizontal="left" vertical="center" wrapText="1"/>
    </xf>
    <xf numFmtId="164" fontId="13" fillId="0" borderId="1" xfId="0" applyNumberFormat="1" applyFont="1" applyBorder="1" applyAlignment="1">
      <alignment horizontal="center" vertical="center"/>
    </xf>
    <xf numFmtId="0" fontId="15" fillId="0" borderId="0" xfId="0" applyFont="1" applyAlignment="1">
      <alignment vertical="center"/>
    </xf>
    <xf numFmtId="164" fontId="14" fillId="0" borderId="1" xfId="0" applyNumberFormat="1" applyFont="1" applyBorder="1" applyAlignment="1">
      <alignment vertical="center"/>
    </xf>
    <xf numFmtId="0" fontId="14" fillId="6" borderId="1" xfId="0" applyFont="1" applyFill="1" applyBorder="1" applyAlignment="1">
      <alignment vertical="center" wrapText="1"/>
    </xf>
    <xf numFmtId="0" fontId="12" fillId="0" borderId="1" xfId="0" applyFont="1" applyBorder="1" applyAlignment="1">
      <alignment horizontal="center" vertical="center"/>
    </xf>
    <xf numFmtId="0" fontId="18" fillId="0" borderId="0" xfId="0" applyFont="1"/>
    <xf numFmtId="0" fontId="11" fillId="0" borderId="1" xfId="0" applyFont="1" applyBorder="1" applyAlignment="1">
      <alignment vertical="center" wrapText="1" shrinkToFit="1"/>
    </xf>
    <xf numFmtId="0" fontId="11" fillId="0" borderId="1" xfId="0" applyFont="1" applyBorder="1" applyAlignment="1">
      <alignment horizontal="center" vertical="center"/>
    </xf>
    <xf numFmtId="9" fontId="11" fillId="0" borderId="1" xfId="3" applyFont="1" applyBorder="1" applyAlignment="1">
      <alignment horizontal="center" vertical="center"/>
    </xf>
    <xf numFmtId="0" fontId="11" fillId="0" borderId="1" xfId="0" applyFont="1" applyBorder="1"/>
    <xf numFmtId="0" fontId="14" fillId="2" borderId="1" xfId="0" applyFont="1" applyFill="1" applyBorder="1" applyAlignment="1">
      <alignment vertical="center" wrapText="1"/>
    </xf>
    <xf numFmtId="9" fontId="11" fillId="0" borderId="1" xfId="3" applyNumberFormat="1" applyFont="1" applyBorder="1" applyAlignment="1">
      <alignment horizontal="center" vertical="center"/>
    </xf>
    <xf numFmtId="0" fontId="11" fillId="0" borderId="1" xfId="0" applyFont="1" applyBorder="1" applyAlignment="1">
      <alignment horizontal="center" vertical="center" wrapText="1" shrinkToFit="1"/>
    </xf>
    <xf numFmtId="0" fontId="11" fillId="9" borderId="1" xfId="0" applyFont="1" applyFill="1" applyBorder="1" applyAlignment="1">
      <alignment horizontal="center" vertical="center"/>
    </xf>
    <xf numFmtId="0" fontId="26" fillId="0" borderId="1" xfId="0" applyFont="1" applyBorder="1" applyAlignment="1">
      <alignment horizontal="center" vertical="center"/>
    </xf>
    <xf numFmtId="0" fontId="27" fillId="0" borderId="1" xfId="0" applyFont="1" applyBorder="1" applyAlignment="1">
      <alignment vertical="center" wrapText="1" shrinkToFit="1"/>
    </xf>
    <xf numFmtId="0" fontId="27" fillId="0" borderId="1" xfId="0" applyFont="1" applyBorder="1" applyAlignment="1">
      <alignment horizontal="center" vertical="center" wrapText="1" shrinkToFit="1"/>
    </xf>
    <xf numFmtId="0" fontId="27" fillId="0" borderId="1" xfId="0" applyFont="1" applyBorder="1" applyAlignment="1">
      <alignment horizontal="center" vertical="center"/>
    </xf>
    <xf numFmtId="9" fontId="27" fillId="0" borderId="1" xfId="3" applyFont="1" applyBorder="1" applyAlignment="1">
      <alignment horizontal="center" vertical="center"/>
    </xf>
    <xf numFmtId="0" fontId="27" fillId="0" borderId="1" xfId="0" applyFont="1" applyBorder="1"/>
    <xf numFmtId="0" fontId="25" fillId="0" borderId="0" xfId="0" applyFont="1"/>
    <xf numFmtId="0" fontId="5" fillId="9" borderId="1" xfId="0" applyFont="1" applyFill="1" applyBorder="1" applyAlignment="1">
      <alignment horizontal="center" vertical="center"/>
    </xf>
    <xf numFmtId="0" fontId="11" fillId="0" borderId="5" xfId="0" applyFont="1" applyBorder="1" applyAlignment="1">
      <alignment horizontal="center" vertical="center" wrapText="1" shrinkToFit="1"/>
    </xf>
    <xf numFmtId="41" fontId="11" fillId="0" borderId="1" xfId="0" applyNumberFormat="1" applyFont="1" applyBorder="1" applyAlignment="1">
      <alignment horizontal="center" vertical="center" wrapText="1" shrinkToFit="1"/>
    </xf>
    <xf numFmtId="166" fontId="11" fillId="0" borderId="1" xfId="3" applyNumberFormat="1" applyFont="1" applyBorder="1" applyAlignment="1">
      <alignment horizontal="center" vertical="center"/>
    </xf>
    <xf numFmtId="49" fontId="11" fillId="0" borderId="1" xfId="0" applyNumberFormat="1" applyFont="1" applyBorder="1" applyAlignment="1">
      <alignment vertical="center" wrapText="1" shrinkToFit="1"/>
    </xf>
    <xf numFmtId="0" fontId="14" fillId="0" borderId="1" xfId="0" applyFont="1" applyFill="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4" fillId="0" borderId="5" xfId="0" applyFont="1" applyBorder="1" applyAlignment="1">
      <alignment horizont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165" fontId="14" fillId="0" borderId="0" xfId="0" applyNumberFormat="1" applyFont="1" applyAlignment="1">
      <alignment horizontal="center" vertical="center"/>
    </xf>
    <xf numFmtId="0" fontId="14" fillId="0" borderId="0" xfId="0" applyFont="1" applyAlignment="1">
      <alignment horizontal="right" vertical="center" wrapText="1"/>
    </xf>
    <xf numFmtId="0" fontId="11" fillId="0" borderId="2" xfId="0" applyFont="1" applyBorder="1" applyAlignment="1">
      <alignment horizontal="center" vertical="center" wrapText="1"/>
    </xf>
    <xf numFmtId="0" fontId="12" fillId="7" borderId="1" xfId="0" applyFont="1" applyFill="1" applyBorder="1" applyAlignment="1">
      <alignment horizontal="center" vertical="center"/>
    </xf>
    <xf numFmtId="0" fontId="12" fillId="6" borderId="1" xfId="0" applyFont="1" applyFill="1" applyBorder="1" applyAlignment="1">
      <alignment horizontal="center" vertical="center"/>
    </xf>
    <xf numFmtId="0" fontId="18" fillId="6" borderId="0" xfId="0" applyFont="1" applyFill="1"/>
    <xf numFmtId="0" fontId="11" fillId="0" borderId="1" xfId="0" applyFont="1" applyBorder="1" applyAlignment="1">
      <alignment vertical="center" wrapText="1"/>
    </xf>
    <xf numFmtId="9" fontId="11" fillId="0" borderId="1" xfId="3" applyNumberFormat="1" applyFont="1" applyBorder="1" applyAlignment="1">
      <alignment horizontal="center" vertical="center" wrapText="1"/>
    </xf>
    <xf numFmtId="0" fontId="13" fillId="0" borderId="1" xfId="0" applyFont="1" applyBorder="1" applyAlignment="1">
      <alignment vertical="top" wrapText="1"/>
    </xf>
    <xf numFmtId="0" fontId="14" fillId="6" borderId="5" xfId="0" applyFont="1" applyFill="1" applyBorder="1" applyAlignment="1">
      <alignment vertical="center" wrapText="1"/>
    </xf>
    <xf numFmtId="0" fontId="13" fillId="0" borderId="1" xfId="0" applyFont="1" applyBorder="1" applyAlignment="1">
      <alignment horizontal="center" vertical="top" wrapText="1"/>
    </xf>
    <xf numFmtId="0" fontId="14" fillId="0" borderId="5" xfId="0" applyFont="1" applyBorder="1" applyAlignment="1">
      <alignment vertical="center" wrapText="1"/>
    </xf>
    <xf numFmtId="0" fontId="13" fillId="0" borderId="1" xfId="0" applyFont="1" applyBorder="1" applyAlignment="1">
      <alignment horizontal="right" vertical="top" wrapText="1"/>
    </xf>
    <xf numFmtId="0" fontId="14" fillId="5" borderId="5" xfId="0" applyFont="1" applyFill="1" applyBorder="1" applyAlignment="1">
      <alignment vertical="center" wrapText="1"/>
    </xf>
    <xf numFmtId="0" fontId="19" fillId="0" borderId="5" xfId="0" applyFont="1" applyBorder="1" applyAlignment="1">
      <alignment vertical="center" wrapText="1"/>
    </xf>
    <xf numFmtId="0" fontId="29" fillId="0" borderId="1" xfId="0" applyFont="1" applyBorder="1" applyAlignment="1">
      <alignment vertical="center" wrapText="1"/>
    </xf>
    <xf numFmtId="16" fontId="29" fillId="0" borderId="1" xfId="0" applyNumberFormat="1" applyFont="1" applyBorder="1" applyAlignment="1">
      <alignment horizontal="center" vertical="center"/>
    </xf>
    <xf numFmtId="0" fontId="19" fillId="0" borderId="8" xfId="0" applyFont="1" applyBorder="1" applyAlignment="1">
      <alignment horizontal="left" vertical="center" wrapText="1"/>
    </xf>
    <xf numFmtId="0" fontId="19" fillId="0" borderId="8" xfId="0" applyNumberFormat="1" applyFont="1" applyBorder="1" applyAlignment="1">
      <alignment horizontal="left" vertical="center" wrapText="1"/>
    </xf>
    <xf numFmtId="0" fontId="13" fillId="6" borderId="1" xfId="0" applyFont="1" applyFill="1" applyBorder="1" applyAlignment="1">
      <alignment vertical="center" wrapText="1"/>
    </xf>
    <xf numFmtId="0" fontId="16" fillId="0" borderId="1" xfId="0" applyFont="1" applyBorder="1" applyAlignment="1">
      <alignment vertical="center" wrapText="1"/>
    </xf>
    <xf numFmtId="0" fontId="13" fillId="0" borderId="1" xfId="0" applyFont="1" applyBorder="1" applyAlignment="1">
      <alignment vertical="center" wrapText="1"/>
    </xf>
    <xf numFmtId="0" fontId="19" fillId="0" borderId="5" xfId="0" applyFont="1" applyFill="1" applyBorder="1" applyAlignment="1">
      <alignment vertical="center" wrapText="1"/>
    </xf>
    <xf numFmtId="0" fontId="19" fillId="0" borderId="5" xfId="0" applyFont="1" applyBorder="1" applyAlignment="1">
      <alignment horizontal="left" vertical="center" wrapText="1" shrinkToFit="1"/>
    </xf>
    <xf numFmtId="0" fontId="18" fillId="6" borderId="0" xfId="0" applyFont="1" applyFill="1" applyAlignment="1">
      <alignment vertical="center"/>
    </xf>
    <xf numFmtId="166" fontId="11" fillId="0" borderId="1" xfId="3" applyNumberFormat="1" applyFont="1" applyBorder="1" applyAlignment="1">
      <alignment horizontal="center" vertical="center" wrapText="1"/>
    </xf>
    <xf numFmtId="0" fontId="11" fillId="0" borderId="1" xfId="0" applyFont="1" applyBorder="1" applyAlignment="1">
      <alignment vertical="top" wrapText="1"/>
    </xf>
    <xf numFmtId="0" fontId="11" fillId="9" borderId="1" xfId="0" applyFont="1" applyFill="1" applyBorder="1" applyAlignment="1">
      <alignment horizontal="center" vertical="center" wrapText="1"/>
    </xf>
    <xf numFmtId="0" fontId="11" fillId="0" borderId="1" xfId="0" applyFont="1" applyBorder="1" applyAlignment="1">
      <alignment horizontal="center" vertical="center" wrapText="1"/>
    </xf>
    <xf numFmtId="164" fontId="12" fillId="5" borderId="1" xfId="0" applyNumberFormat="1" applyFont="1" applyFill="1" applyBorder="1" applyAlignment="1">
      <alignment horizontal="center" vertical="center" wrapText="1"/>
    </xf>
    <xf numFmtId="16" fontId="15" fillId="0" borderId="1" xfId="0" applyNumberFormat="1" applyFont="1" applyBorder="1" applyAlignment="1">
      <alignment vertical="top" wrapText="1"/>
    </xf>
    <xf numFmtId="0" fontId="30" fillId="0" borderId="0" xfId="0" applyFont="1" applyAlignment="1">
      <alignment vertical="center"/>
    </xf>
    <xf numFmtId="0" fontId="30" fillId="0" borderId="1" xfId="0" applyFont="1" applyBorder="1" applyAlignment="1">
      <alignment vertical="center" wrapText="1"/>
    </xf>
    <xf numFmtId="0" fontId="14" fillId="0" borderId="5" xfId="0" applyFont="1" applyBorder="1" applyAlignment="1">
      <alignment vertical="top" wrapText="1"/>
    </xf>
    <xf numFmtId="16" fontId="15" fillId="0" borderId="1" xfId="0" applyNumberFormat="1" applyFont="1" applyBorder="1" applyAlignment="1">
      <alignment horizontal="center" vertical="top" wrapText="1"/>
    </xf>
    <xf numFmtId="0" fontId="16" fillId="0" borderId="1" xfId="0" applyFont="1" applyBorder="1" applyAlignment="1">
      <alignment horizontal="left" vertical="center" wrapText="1"/>
    </xf>
    <xf numFmtId="0" fontId="31" fillId="0" borderId="5" xfId="0" applyFont="1" applyBorder="1" applyAlignment="1">
      <alignment vertical="center" wrapText="1"/>
    </xf>
    <xf numFmtId="0" fontId="16" fillId="0" borderId="1" xfId="0" applyFont="1" applyBorder="1" applyAlignment="1">
      <alignment horizontal="justify" vertical="center" wrapText="1"/>
    </xf>
    <xf numFmtId="16" fontId="33" fillId="0" borderId="1" xfId="0" applyNumberFormat="1" applyFont="1" applyBorder="1" applyAlignment="1">
      <alignment vertical="top" wrapText="1"/>
    </xf>
    <xf numFmtId="0" fontId="34" fillId="0" borderId="1" xfId="0" applyFont="1" applyBorder="1" applyAlignment="1">
      <alignment vertical="center" wrapText="1"/>
    </xf>
    <xf numFmtId="164" fontId="35" fillId="6" borderId="1" xfId="0" applyNumberFormat="1" applyFont="1" applyFill="1" applyBorder="1" applyAlignment="1">
      <alignment horizontal="right" vertical="center" wrapText="1"/>
    </xf>
    <xf numFmtId="164" fontId="34" fillId="0" borderId="1" xfId="0" applyNumberFormat="1" applyFont="1" applyBorder="1" applyAlignment="1">
      <alignment horizontal="center" vertical="center" wrapText="1"/>
    </xf>
    <xf numFmtId="164" fontId="36" fillId="6" borderId="1" xfId="0" applyNumberFormat="1" applyFont="1" applyFill="1" applyBorder="1" applyAlignment="1">
      <alignment horizontal="center" vertical="center" wrapText="1"/>
    </xf>
    <xf numFmtId="164" fontId="34" fillId="6" borderId="1" xfId="0" applyNumberFormat="1" applyFont="1" applyFill="1" applyBorder="1" applyAlignment="1">
      <alignment horizontal="center" vertical="center" wrapText="1"/>
    </xf>
    <xf numFmtId="0" fontId="35" fillId="0" borderId="5" xfId="0" applyFont="1" applyBorder="1" applyAlignment="1">
      <alignment vertical="center" wrapText="1"/>
    </xf>
    <xf numFmtId="0" fontId="35" fillId="0" borderId="0" xfId="0" applyFont="1" applyAlignment="1">
      <alignment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37" fillId="0" borderId="1" xfId="0" applyFont="1" applyBorder="1"/>
    <xf numFmtId="0" fontId="13" fillId="0" borderId="9" xfId="0" applyFont="1" applyBorder="1" applyAlignment="1">
      <alignment vertical="top" wrapText="1"/>
    </xf>
    <xf numFmtId="0" fontId="15" fillId="0" borderId="5" xfId="0" applyFont="1" applyBorder="1" applyAlignment="1">
      <alignment vertical="center" wrapText="1"/>
    </xf>
    <xf numFmtId="16" fontId="13" fillId="0" borderId="1" xfId="0" applyNumberFormat="1" applyFont="1" applyBorder="1" applyAlignment="1">
      <alignment horizontal="center" vertical="top" wrapText="1"/>
    </xf>
    <xf numFmtId="16" fontId="13" fillId="0" borderId="1" xfId="0" applyNumberFormat="1" applyFont="1" applyBorder="1" applyAlignment="1">
      <alignment vertical="top" wrapText="1"/>
    </xf>
    <xf numFmtId="0" fontId="11" fillId="0" borderId="1" xfId="0" applyFont="1" applyBorder="1" applyAlignment="1">
      <alignment horizontal="left" vertical="top" wrapText="1"/>
    </xf>
    <xf numFmtId="0" fontId="11" fillId="0" borderId="8" xfId="0" applyFont="1" applyBorder="1" applyAlignment="1">
      <alignment horizontal="center"/>
    </xf>
    <xf numFmtId="0" fontId="14" fillId="5" borderId="1" xfId="0" applyFont="1" applyFill="1" applyBorder="1" applyAlignment="1">
      <alignment vertical="center" wrapText="1"/>
    </xf>
    <xf numFmtId="0" fontId="14" fillId="0" borderId="1" xfId="0" applyFont="1" applyBorder="1" applyAlignment="1">
      <alignment vertical="center"/>
    </xf>
    <xf numFmtId="0" fontId="14" fillId="5" borderId="8" xfId="0" applyFont="1" applyFill="1" applyBorder="1" applyAlignment="1">
      <alignment horizontal="left" vertical="center" wrapText="1"/>
    </xf>
    <xf numFmtId="0" fontId="11" fillId="0" borderId="1" xfId="0" applyFont="1" applyBorder="1" applyAlignment="1">
      <alignment horizontal="left" vertical="center" wrapText="1" shrinkToFit="1"/>
    </xf>
    <xf numFmtId="10" fontId="11" fillId="0" borderId="1" xfId="0" applyNumberFormat="1" applyFont="1" applyBorder="1" applyAlignment="1">
      <alignment horizontal="center" vertical="center"/>
    </xf>
    <xf numFmtId="165" fontId="11" fillId="0" borderId="1" xfId="3" applyNumberFormat="1" applyFont="1" applyBorder="1" applyAlignment="1">
      <alignment horizontal="center" vertical="center"/>
    </xf>
    <xf numFmtId="9" fontId="11" fillId="0" borderId="1" xfId="0" applyNumberFormat="1" applyFont="1" applyBorder="1" applyAlignment="1">
      <alignment horizontal="center" vertical="center"/>
    </xf>
    <xf numFmtId="1" fontId="11" fillId="0" borderId="1" xfId="3" applyNumberFormat="1" applyFont="1" applyBorder="1" applyAlignment="1">
      <alignment horizontal="center" vertical="center"/>
    </xf>
    <xf numFmtId="168" fontId="11" fillId="0" borderId="1" xfId="0" applyNumberFormat="1" applyFont="1" applyBorder="1" applyAlignment="1">
      <alignment horizontal="center" vertical="center"/>
    </xf>
    <xf numFmtId="37" fontId="11" fillId="0" borderId="1" xfId="0" applyNumberFormat="1" applyFont="1" applyBorder="1" applyAlignment="1">
      <alignment horizontal="center" vertical="center"/>
    </xf>
    <xf numFmtId="165" fontId="11" fillId="0" borderId="1" xfId="0" applyNumberFormat="1" applyFont="1" applyBorder="1" applyAlignment="1">
      <alignment horizontal="center" vertical="center"/>
    </xf>
    <xf numFmtId="165" fontId="11"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6" fillId="6" borderId="1" xfId="0" applyFont="1" applyFill="1" applyBorder="1" applyAlignment="1">
      <alignment vertical="center" wrapText="1"/>
    </xf>
    <xf numFmtId="0" fontId="14" fillId="0" borderId="8" xfId="0" applyFont="1" applyBorder="1" applyAlignment="1">
      <alignment vertical="center" wrapText="1"/>
    </xf>
    <xf numFmtId="0" fontId="13" fillId="0" borderId="1" xfId="0" applyFont="1" applyBorder="1" applyAlignment="1">
      <alignment vertical="top"/>
    </xf>
    <xf numFmtId="16" fontId="19" fillId="0" borderId="1" xfId="0" applyNumberFormat="1" applyFont="1" applyBorder="1" applyAlignment="1">
      <alignment vertical="top" wrapText="1"/>
    </xf>
    <xf numFmtId="164" fontId="16" fillId="0" borderId="1" xfId="0" applyNumberFormat="1" applyFont="1" applyFill="1" applyBorder="1" applyAlignment="1" applyProtection="1">
      <alignment horizontal="center" vertical="center" wrapText="1"/>
    </xf>
    <xf numFmtId="0" fontId="14" fillId="0" borderId="0" xfId="0" applyFont="1" applyAlignment="1">
      <alignment vertical="center" wrapText="1"/>
    </xf>
    <xf numFmtId="0" fontId="14" fillId="0" borderId="5"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164" fontId="12" fillId="2" borderId="1" xfId="0" applyNumberFormat="1" applyFont="1" applyFill="1" applyBorder="1" applyAlignment="1">
      <alignment horizontal="center" vertical="center" wrapText="1"/>
    </xf>
    <xf numFmtId="0" fontId="14" fillId="2" borderId="5" xfId="0" applyFont="1" applyFill="1" applyBorder="1" applyAlignment="1">
      <alignment vertical="center" wrapText="1"/>
    </xf>
    <xf numFmtId="0" fontId="13" fillId="5" borderId="1" xfId="0" applyFont="1" applyFill="1" applyBorder="1" applyAlignment="1">
      <alignment horizontal="center" vertical="center"/>
    </xf>
    <xf numFmtId="164" fontId="12" fillId="5" borderId="5" xfId="0" applyNumberFormat="1" applyFont="1" applyFill="1" applyBorder="1" applyAlignment="1">
      <alignment horizontal="center" vertical="center" wrapText="1"/>
    </xf>
    <xf numFmtId="0" fontId="23" fillId="3" borderId="1" xfId="0" applyFont="1" applyFill="1" applyBorder="1" applyAlignment="1">
      <alignment horizontal="center" vertical="center" wrapText="1"/>
    </xf>
    <xf numFmtId="0" fontId="13" fillId="3" borderId="1" xfId="0" applyFont="1" applyFill="1" applyBorder="1" applyAlignment="1">
      <alignment vertical="center" wrapText="1"/>
    </xf>
    <xf numFmtId="164" fontId="13" fillId="3" borderId="1" xfId="0" applyNumberFormat="1" applyFont="1" applyFill="1" applyBorder="1" applyAlignment="1">
      <alignment vertical="center" wrapText="1"/>
    </xf>
    <xf numFmtId="164" fontId="13" fillId="3" borderId="1"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6" fillId="3" borderId="1" xfId="0" applyFont="1" applyFill="1" applyBorder="1" applyAlignment="1">
      <alignment vertical="center" wrapText="1"/>
    </xf>
    <xf numFmtId="164" fontId="16" fillId="3" borderId="1" xfId="0" applyNumberFormat="1" applyFont="1" applyFill="1" applyBorder="1" applyAlignment="1">
      <alignment horizontal="center" vertical="center" wrapText="1"/>
    </xf>
    <xf numFmtId="164" fontId="16" fillId="0" borderId="1" xfId="0" applyNumberFormat="1" applyFont="1" applyBorder="1" applyAlignment="1">
      <alignment vertical="center" wrapText="1"/>
    </xf>
    <xf numFmtId="164" fontId="14" fillId="0" borderId="1" xfId="0" applyNumberFormat="1" applyFont="1" applyBorder="1" applyAlignment="1">
      <alignment vertical="center" wrapText="1"/>
    </xf>
    <xf numFmtId="164" fontId="13" fillId="6" borderId="1" xfId="0" applyNumberFormat="1" applyFont="1" applyFill="1" applyBorder="1" applyAlignment="1">
      <alignment vertical="center" wrapText="1"/>
    </xf>
    <xf numFmtId="0" fontId="16" fillId="0" borderId="1" xfId="0" applyFont="1" applyFill="1" applyBorder="1" applyAlignment="1">
      <alignment horizontal="justify" vertical="center" wrapText="1"/>
    </xf>
    <xf numFmtId="0" fontId="16" fillId="0" borderId="1" xfId="0" applyFont="1" applyFill="1" applyBorder="1" applyAlignment="1">
      <alignment horizontal="left" vertical="center" wrapText="1"/>
    </xf>
    <xf numFmtId="0" fontId="16" fillId="0" borderId="12" xfId="0" applyFont="1" applyBorder="1" applyAlignment="1">
      <alignment vertical="center" wrapText="1"/>
    </xf>
    <xf numFmtId="0" fontId="16" fillId="0" borderId="10" xfId="0" applyFont="1" applyBorder="1" applyAlignment="1">
      <alignment vertical="center" wrapText="1"/>
    </xf>
    <xf numFmtId="164" fontId="14" fillId="0" borderId="1" xfId="0" applyNumberFormat="1" applyFont="1" applyBorder="1" applyAlignment="1">
      <alignment horizontal="right" vertical="center" wrapText="1" indent="2"/>
    </xf>
    <xf numFmtId="0" fontId="23" fillId="0" borderId="1" xfId="0" applyFont="1" applyFill="1" applyBorder="1" applyAlignment="1">
      <alignment horizontal="center" vertical="center" wrapText="1"/>
    </xf>
    <xf numFmtId="0" fontId="13" fillId="0" borderId="1" xfId="0" applyFont="1" applyFill="1" applyBorder="1" applyAlignment="1">
      <alignment vertical="center" wrapText="1"/>
    </xf>
    <xf numFmtId="164" fontId="13" fillId="0" borderId="1" xfId="0" applyNumberFormat="1" applyFont="1" applyFill="1" applyBorder="1" applyAlignment="1">
      <alignment vertical="center" wrapText="1"/>
    </xf>
    <xf numFmtId="0" fontId="16" fillId="0" borderId="1" xfId="0" applyFont="1" applyFill="1" applyBorder="1" applyAlignment="1">
      <alignment vertical="center" wrapText="1"/>
    </xf>
    <xf numFmtId="1"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1" xfId="0" applyFont="1" applyFill="1" applyBorder="1" applyAlignment="1">
      <alignment horizontal="center" vertical="center"/>
    </xf>
    <xf numFmtId="164" fontId="13" fillId="5" borderId="1" xfId="0" applyNumberFormat="1" applyFont="1" applyFill="1" applyBorder="1" applyAlignment="1">
      <alignment vertical="center" wrapText="1"/>
    </xf>
    <xf numFmtId="16" fontId="23" fillId="0" borderId="1" xfId="0" applyNumberFormat="1" applyFont="1" applyBorder="1" applyAlignment="1">
      <alignment vertical="top" wrapText="1"/>
    </xf>
    <xf numFmtId="0" fontId="23" fillId="0" borderId="1" xfId="0" applyNumberFormat="1" applyFont="1" applyFill="1" applyBorder="1" applyAlignment="1" applyProtection="1">
      <alignment vertical="center"/>
    </xf>
    <xf numFmtId="164" fontId="13" fillId="0" borderId="1"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xf>
    <xf numFmtId="49" fontId="23" fillId="0" borderId="1"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vertical="top"/>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17" fillId="0" borderId="0" xfId="0" applyFont="1" applyAlignment="1">
      <alignment vertical="center"/>
    </xf>
    <xf numFmtId="0" fontId="27" fillId="9" borderId="1" xfId="0" applyFont="1" applyFill="1" applyBorder="1" applyAlignment="1">
      <alignment horizontal="center" vertical="center"/>
    </xf>
    <xf numFmtId="166" fontId="27" fillId="0" borderId="1" xfId="3"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shrinkToFit="1"/>
    </xf>
    <xf numFmtId="0" fontId="11" fillId="0" borderId="9" xfId="0" applyFont="1" applyBorder="1" applyAlignment="1">
      <alignment horizontal="center" vertical="center"/>
    </xf>
    <xf numFmtId="0" fontId="11" fillId="0" borderId="8" xfId="0" applyFont="1" applyBorder="1" applyAlignment="1">
      <alignment horizontal="center"/>
    </xf>
    <xf numFmtId="0" fontId="23" fillId="0" borderId="1" xfId="0" applyFont="1" applyBorder="1" applyAlignment="1">
      <alignment vertical="top" wrapText="1"/>
    </xf>
    <xf numFmtId="0" fontId="23" fillId="0" borderId="1" xfId="0" applyFont="1" applyBorder="1" applyAlignment="1">
      <alignment horizontal="center" vertical="top" wrapText="1"/>
    </xf>
    <xf numFmtId="0" fontId="14" fillId="6" borderId="5" xfId="0" applyFont="1" applyFill="1" applyBorder="1" applyAlignment="1">
      <alignment horizontal="left" vertical="center" wrapText="1"/>
    </xf>
    <xf numFmtId="0" fontId="23" fillId="0" borderId="1" xfId="0" applyFont="1" applyBorder="1" applyAlignment="1">
      <alignment horizontal="right" vertical="top" wrapText="1"/>
    </xf>
    <xf numFmtId="0" fontId="23" fillId="0" borderId="1" xfId="0" applyFont="1" applyBorder="1" applyAlignment="1">
      <alignment wrapText="1"/>
    </xf>
    <xf numFmtId="0" fontId="13" fillId="0" borderId="1" xfId="0" applyFont="1" applyBorder="1" applyAlignment="1">
      <alignment horizontal="left" vertical="center" wrapText="1"/>
    </xf>
    <xf numFmtId="49" fontId="15" fillId="0" borderId="5" xfId="0" applyNumberFormat="1" applyFont="1" applyFill="1" applyBorder="1" applyAlignment="1">
      <alignment vertical="center" wrapText="1"/>
    </xf>
    <xf numFmtId="41" fontId="11" fillId="0" borderId="1" xfId="0" applyNumberFormat="1" applyFont="1" applyBorder="1" applyAlignment="1">
      <alignment horizontal="center" vertical="center"/>
    </xf>
    <xf numFmtId="9" fontId="11" fillId="0" borderId="1" xfId="3" applyFont="1" applyBorder="1" applyAlignment="1">
      <alignment horizontal="center" vertical="center" wrapText="1"/>
    </xf>
    <xf numFmtId="41" fontId="11" fillId="0" borderId="1" xfId="0" applyNumberFormat="1" applyFont="1" applyFill="1" applyBorder="1" applyAlignment="1">
      <alignment horizontal="center" vertical="center"/>
    </xf>
    <xf numFmtId="16" fontId="13" fillId="0" borderId="1" xfId="0" applyNumberFormat="1" applyFont="1" applyBorder="1" applyAlignment="1">
      <alignment vertical="center" wrapText="1"/>
    </xf>
    <xf numFmtId="16" fontId="13" fillId="0" borderId="1" xfId="0" applyNumberFormat="1" applyFont="1" applyBorder="1" applyAlignment="1">
      <alignment horizontal="center" vertical="center" wrapText="1"/>
    </xf>
    <xf numFmtId="165" fontId="14" fillId="2" borderId="2" xfId="0" applyNumberFormat="1" applyFont="1" applyFill="1" applyBorder="1" applyAlignment="1">
      <alignment vertical="center" wrapText="1"/>
    </xf>
    <xf numFmtId="165" fontId="14" fillId="6" borderId="2" xfId="0" applyNumberFormat="1" applyFont="1" applyFill="1" applyBorder="1" applyAlignment="1">
      <alignment horizontal="right" vertical="center" wrapText="1"/>
    </xf>
    <xf numFmtId="0" fontId="12" fillId="6" borderId="1" xfId="0" applyFont="1" applyFill="1" applyBorder="1" applyAlignment="1">
      <alignment vertical="center" wrapText="1"/>
    </xf>
    <xf numFmtId="0" fontId="16" fillId="6" borderId="1" xfId="0" applyFont="1" applyFill="1" applyBorder="1" applyAlignment="1">
      <alignment horizontal="justify" vertical="center" wrapText="1"/>
    </xf>
    <xf numFmtId="2" fontId="11" fillId="0" borderId="1" xfId="0" applyNumberFormat="1" applyFont="1" applyBorder="1" applyAlignment="1">
      <alignment horizontal="center" vertical="center" wrapText="1"/>
    </xf>
    <xf numFmtId="0" fontId="14" fillId="5" borderId="2" xfId="0" applyFont="1" applyFill="1" applyBorder="1" applyAlignment="1">
      <alignment vertical="center" wrapText="1"/>
    </xf>
    <xf numFmtId="0" fontId="12" fillId="0" borderId="1" xfId="0" applyFont="1" applyBorder="1" applyAlignment="1">
      <alignment horizontal="center" vertical="top" wrapText="1"/>
    </xf>
    <xf numFmtId="164" fontId="11" fillId="0" borderId="1" xfId="0" applyNumberFormat="1" applyFont="1" applyBorder="1" applyAlignment="1">
      <alignment horizontal="center" vertical="center" wrapText="1"/>
    </xf>
    <xf numFmtId="0" fontId="12" fillId="0" borderId="1" xfId="0" applyFont="1" applyBorder="1" applyAlignment="1">
      <alignment vertical="top" wrapText="1"/>
    </xf>
    <xf numFmtId="16" fontId="12" fillId="0" borderId="1" xfId="0" applyNumberFormat="1" applyFont="1" applyBorder="1" applyAlignment="1">
      <alignment vertical="top" wrapText="1"/>
    </xf>
    <xf numFmtId="14" fontId="12" fillId="0" borderId="1" xfId="0" applyNumberFormat="1" applyFont="1" applyBorder="1" applyAlignment="1">
      <alignment vertical="top" wrapText="1"/>
    </xf>
    <xf numFmtId="0" fontId="16" fillId="0" borderId="1" xfId="0" applyFont="1" applyBorder="1" applyAlignment="1">
      <alignment horizontal="left" vertical="center" wrapText="1" indent="2"/>
    </xf>
    <xf numFmtId="14" fontId="12" fillId="0" borderId="1" xfId="0" applyNumberFormat="1" applyFont="1" applyBorder="1" applyAlignment="1">
      <alignment horizontal="center" vertical="top" wrapText="1"/>
    </xf>
    <xf numFmtId="0" fontId="13" fillId="4" borderId="1" xfId="0" applyFont="1" applyFill="1" applyBorder="1" applyAlignment="1">
      <alignment wrapText="1"/>
    </xf>
    <xf numFmtId="0" fontId="16" fillId="4" borderId="1" xfId="0" applyFont="1" applyFill="1" applyBorder="1" applyAlignment="1">
      <alignment vertical="center" wrapText="1"/>
    </xf>
    <xf numFmtId="0" fontId="13" fillId="4" borderId="1" xfId="0" applyFont="1" applyFill="1" applyBorder="1" applyAlignment="1">
      <alignment horizontal="center" wrapText="1"/>
    </xf>
    <xf numFmtId="0" fontId="14" fillId="0" borderId="0" xfId="0" applyFont="1"/>
    <xf numFmtId="164" fontId="11" fillId="0" borderId="1" xfId="0" applyNumberFormat="1" applyFont="1" applyFill="1" applyBorder="1" applyAlignment="1">
      <alignment horizontal="right" vertical="center" wrapText="1"/>
    </xf>
    <xf numFmtId="0" fontId="11" fillId="0" borderId="1" xfId="0" applyFont="1" applyBorder="1" applyAlignment="1">
      <alignment vertical="center"/>
    </xf>
    <xf numFmtId="0" fontId="11" fillId="0" borderId="9" xfId="0" applyFont="1" applyBorder="1" applyAlignment="1">
      <alignment vertical="center" wrapText="1" shrinkToFit="1"/>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1" xfId="0" applyFont="1" applyBorder="1" applyAlignment="1">
      <alignment horizontal="center" vertical="center" wrapText="1" shrinkToFit="1"/>
    </xf>
    <xf numFmtId="0" fontId="11" fillId="0" borderId="1" xfId="0" applyFont="1" applyBorder="1" applyAlignment="1">
      <alignment horizontal="center" vertical="center" wrapText="1"/>
    </xf>
    <xf numFmtId="0" fontId="16" fillId="0" borderId="5" xfId="0" applyFont="1" applyFill="1" applyBorder="1" applyAlignment="1">
      <alignment vertical="center" wrapText="1"/>
    </xf>
    <xf numFmtId="167" fontId="11" fillId="0" borderId="1" xfId="0" applyNumberFormat="1" applyFont="1" applyBorder="1" applyAlignment="1">
      <alignment horizontal="center" vertical="center"/>
    </xf>
    <xf numFmtId="41"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165" fontId="11" fillId="9"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164" fontId="14" fillId="0" borderId="2" xfId="0" applyNumberFormat="1" applyFont="1" applyBorder="1" applyAlignment="1">
      <alignment horizontal="center" vertical="center" wrapText="1"/>
    </xf>
    <xf numFmtId="0" fontId="22" fillId="0" borderId="0" xfId="0" applyFont="1" applyAlignment="1">
      <alignment horizontal="left" vertical="center"/>
    </xf>
    <xf numFmtId="0" fontId="17" fillId="0" borderId="0" xfId="0" applyFont="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8" fillId="0" borderId="1" xfId="0" applyFont="1" applyBorder="1"/>
    <xf numFmtId="0" fontId="7" fillId="0" borderId="8" xfId="0" applyFont="1" applyBorder="1" applyAlignment="1">
      <alignment horizontal="left" vertical="center" wrapText="1"/>
    </xf>
    <xf numFmtId="0" fontId="7" fillId="0" borderId="11" xfId="0" applyFont="1" applyBorder="1" applyAlignment="1">
      <alignment horizontal="left" vertical="center" wrapText="1"/>
    </xf>
    <xf numFmtId="0" fontId="14" fillId="0" borderId="8"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8" xfId="0" applyFont="1" applyBorder="1" applyAlignment="1">
      <alignment horizontal="left" vertical="center" wrapText="1"/>
    </xf>
    <xf numFmtId="0" fontId="14" fillId="0" borderId="11" xfId="0" applyFont="1" applyBorder="1" applyAlignment="1">
      <alignment horizontal="left" vertical="center" wrapText="1"/>
    </xf>
    <xf numFmtId="0" fontId="16" fillId="0" borderId="6" xfId="0" applyFont="1" applyFill="1" applyBorder="1" applyAlignment="1">
      <alignment horizontal="left" vertical="center" wrapText="1"/>
    </xf>
    <xf numFmtId="0" fontId="16" fillId="0" borderId="1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1" xfId="0" applyFont="1" applyBorder="1" applyAlignment="1">
      <alignment horizontal="center" vertical="center" wrapText="1"/>
    </xf>
    <xf numFmtId="0" fontId="14" fillId="0" borderId="13"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2" fillId="7" borderId="9"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2" fillId="7" borderId="5"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1" fillId="0" borderId="1" xfId="0" applyFont="1" applyBorder="1" applyAlignment="1">
      <alignment horizontal="center" vertical="center" wrapText="1" shrinkToFit="1"/>
    </xf>
    <xf numFmtId="0" fontId="11" fillId="0" borderId="6" xfId="0" applyFont="1" applyBorder="1" applyAlignment="1">
      <alignment horizontal="center"/>
    </xf>
    <xf numFmtId="0" fontId="11" fillId="0" borderId="13" xfId="0" applyFont="1" applyBorder="1" applyAlignment="1">
      <alignment horizontal="center"/>
    </xf>
    <xf numFmtId="0" fontId="11" fillId="0" borderId="5" xfId="0" applyFont="1" applyBorder="1" applyAlignment="1">
      <alignment horizontal="center"/>
    </xf>
    <xf numFmtId="0" fontId="11" fillId="0" borderId="8" xfId="0" applyFont="1" applyBorder="1" applyAlignment="1">
      <alignment horizontal="center"/>
    </xf>
    <xf numFmtId="0" fontId="23" fillId="0" borderId="0" xfId="0" applyFont="1" applyAlignment="1">
      <alignment horizontal="center" vertical="center"/>
    </xf>
    <xf numFmtId="0" fontId="23" fillId="0" borderId="0" xfId="0" applyFont="1" applyAlignment="1">
      <alignment horizontal="center" vertical="center" wrapText="1"/>
    </xf>
    <xf numFmtId="0" fontId="11" fillId="0" borderId="2" xfId="0" applyFont="1" applyBorder="1" applyAlignment="1">
      <alignment horizontal="center" vertical="center" wrapText="1" shrinkToFit="1"/>
    </xf>
    <xf numFmtId="0" fontId="11" fillId="0" borderId="4" xfId="0" applyFont="1" applyBorder="1" applyAlignment="1">
      <alignment horizontal="center" vertical="center" wrapText="1" shrinkToFit="1"/>
    </xf>
    <xf numFmtId="0" fontId="11" fillId="0" borderId="1" xfId="0" applyFont="1" applyBorder="1" applyAlignment="1">
      <alignment horizontal="center"/>
    </xf>
    <xf numFmtId="0" fontId="11" fillId="0" borderId="16" xfId="0" applyFont="1" applyBorder="1" applyAlignment="1">
      <alignment horizontal="center"/>
    </xf>
    <xf numFmtId="0" fontId="11" fillId="0" borderId="0" xfId="0" applyFont="1" applyBorder="1" applyAlignment="1">
      <alignment horizontal="center"/>
    </xf>
    <xf numFmtId="0" fontId="11" fillId="0" borderId="17"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4" fillId="0" borderId="9" xfId="0" applyFont="1" applyBorder="1" applyAlignment="1">
      <alignment horizontal="center"/>
    </xf>
    <xf numFmtId="0" fontId="14" fillId="0" borderId="10" xfId="0" applyFont="1" applyBorder="1" applyAlignment="1">
      <alignment horizontal="center"/>
    </xf>
    <xf numFmtId="0" fontId="14" fillId="0" borderId="5" xfId="0" applyFont="1" applyBorder="1" applyAlignment="1">
      <alignment horizontal="center"/>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5" xfId="0" applyFont="1" applyBorder="1" applyAlignment="1">
      <alignment horizontal="center" vertical="center" wrapText="1" shrinkToFit="1"/>
    </xf>
    <xf numFmtId="0" fontId="20" fillId="8" borderId="9" xfId="0" applyFont="1" applyFill="1" applyBorder="1" applyAlignment="1">
      <alignment horizontal="left" vertical="center" wrapText="1"/>
    </xf>
    <xf numFmtId="0" fontId="20" fillId="8" borderId="10" xfId="0" applyFont="1" applyFill="1" applyBorder="1" applyAlignment="1">
      <alignment horizontal="left" vertical="center" wrapText="1"/>
    </xf>
    <xf numFmtId="0" fontId="20" fillId="8" borderId="5" xfId="0" applyFont="1" applyFill="1" applyBorder="1" applyAlignment="1">
      <alignment horizontal="left"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5" xfId="0" applyFont="1" applyFill="1" applyBorder="1" applyAlignment="1">
      <alignment horizontal="center" vertical="center" wrapText="1"/>
    </xf>
  </cellXfs>
  <cellStyles count="4">
    <cellStyle name="Обычный" xfId="0" builtinId="0"/>
    <cellStyle name="Обычный 2" xfId="2"/>
    <cellStyle name="Обычный 2 3" xfId="1"/>
    <cellStyle name="Процентный" xfId="3"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consultantplus://offline/ref=D79F21A63A1E1D7C968EE246A7E712F39C5456DE2F3506B9B9473F3AE9BECEBA7DEF928DA1743633598D8A59C9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outlinePr summaryBelow="0"/>
  </sheetPr>
  <dimension ref="A1:AK294"/>
  <sheetViews>
    <sheetView tabSelected="1" view="pageBreakPreview" zoomScale="70" zoomScaleNormal="100" zoomScaleSheetLayoutView="70" workbookViewId="0">
      <pane xSplit="2" ySplit="7" topLeftCell="C8" activePane="bottomRight" state="frozen"/>
      <selection pane="topRight" activeCell="C1" sqref="C1"/>
      <selection pane="bottomLeft" activeCell="A8" sqref="A8"/>
      <selection pane="bottomRight" activeCell="B279" sqref="B279"/>
    </sheetView>
  </sheetViews>
  <sheetFormatPr defaultRowHeight="15" outlineLevelRow="3" outlineLevelCol="1"/>
  <cols>
    <col min="1" max="1" width="4.7109375" style="7" customWidth="1"/>
    <col min="2" max="2" width="39.7109375" style="6" customWidth="1"/>
    <col min="3" max="3" width="15.28515625" style="6" customWidth="1"/>
    <col min="4" max="4" width="13.85546875" style="6" customWidth="1"/>
    <col min="5" max="5" width="13.7109375" style="6" customWidth="1"/>
    <col min="6" max="6" width="12.5703125" style="6" customWidth="1"/>
    <col min="7" max="7" width="11.7109375" style="6" hidden="1" customWidth="1" outlineLevel="1"/>
    <col min="8" max="8" width="15.5703125" style="6" customWidth="1" collapsed="1"/>
    <col min="9" max="9" width="15.42578125" style="6" customWidth="1"/>
    <col min="10" max="10" width="14.28515625" style="6" customWidth="1"/>
    <col min="11" max="11" width="13.140625" style="6" customWidth="1"/>
    <col min="12" max="12" width="11" style="6" hidden="1" customWidth="1" outlineLevel="1"/>
    <col min="13" max="13" width="8.7109375" style="7" customWidth="1" collapsed="1"/>
    <col min="14" max="14" width="13.5703125" style="7" customWidth="1"/>
    <col min="15" max="15" width="8.42578125" style="7" customWidth="1"/>
    <col min="16" max="16" width="12.140625" style="7" customWidth="1"/>
    <col min="17" max="17" width="8.5703125" style="7" customWidth="1"/>
    <col min="18" max="18" width="13.5703125" style="7" customWidth="1"/>
    <col min="19" max="19" width="8.7109375" style="7" customWidth="1"/>
    <col min="20" max="20" width="13.140625" style="7" customWidth="1"/>
    <col min="21" max="21" width="60.85546875" style="13" customWidth="1"/>
    <col min="22" max="16384" width="9.140625" style="6"/>
  </cols>
  <sheetData>
    <row r="1" spans="1:21" s="50" customFormat="1" ht="18.75">
      <c r="A1" s="345" t="s">
        <v>210</v>
      </c>
      <c r="B1" s="345"/>
      <c r="C1" s="345"/>
      <c r="D1" s="345"/>
      <c r="E1" s="345"/>
      <c r="F1" s="345"/>
      <c r="G1" s="345"/>
      <c r="H1" s="345"/>
      <c r="I1" s="345"/>
      <c r="J1" s="345"/>
      <c r="K1" s="345"/>
      <c r="L1" s="345"/>
      <c r="M1" s="345"/>
      <c r="N1" s="345"/>
      <c r="O1" s="345"/>
      <c r="P1" s="345"/>
      <c r="Q1" s="345"/>
      <c r="R1" s="345"/>
      <c r="S1" s="345"/>
      <c r="T1" s="345"/>
      <c r="U1" s="345"/>
    </row>
    <row r="2" spans="1:21" s="50" customFormat="1" ht="18.75">
      <c r="A2" s="345" t="s">
        <v>936</v>
      </c>
      <c r="B2" s="345"/>
      <c r="C2" s="345"/>
      <c r="D2" s="345"/>
      <c r="E2" s="345"/>
      <c r="F2" s="345"/>
      <c r="G2" s="345"/>
      <c r="H2" s="345"/>
      <c r="I2" s="345"/>
      <c r="J2" s="345"/>
      <c r="K2" s="345"/>
      <c r="L2" s="345"/>
      <c r="M2" s="345"/>
      <c r="N2" s="345"/>
      <c r="O2" s="345"/>
      <c r="P2" s="345"/>
      <c r="Q2" s="345"/>
      <c r="R2" s="345"/>
      <c r="S2" s="345"/>
      <c r="T2" s="345"/>
      <c r="U2" s="345"/>
    </row>
    <row r="3" spans="1:21" s="50" customFormat="1">
      <c r="A3" s="49"/>
      <c r="M3" s="49"/>
      <c r="N3" s="49"/>
      <c r="O3" s="179"/>
      <c r="P3" s="179"/>
      <c r="Q3" s="179"/>
      <c r="R3" s="179"/>
      <c r="S3" s="179"/>
      <c r="T3" s="179"/>
      <c r="U3" s="180"/>
    </row>
    <row r="4" spans="1:21" s="50" customFormat="1" ht="42.75" customHeight="1">
      <c r="A4" s="346" t="s">
        <v>0</v>
      </c>
      <c r="B4" s="347" t="s">
        <v>60</v>
      </c>
      <c r="C4" s="346" t="s">
        <v>341</v>
      </c>
      <c r="D4" s="346"/>
      <c r="E4" s="346"/>
      <c r="F4" s="346"/>
      <c r="G4" s="346" t="s">
        <v>44</v>
      </c>
      <c r="H4" s="346" t="s">
        <v>920</v>
      </c>
      <c r="I4" s="346"/>
      <c r="J4" s="346"/>
      <c r="K4" s="346"/>
      <c r="L4" s="346" t="s">
        <v>44</v>
      </c>
      <c r="M4" s="366" t="s">
        <v>339</v>
      </c>
      <c r="N4" s="367"/>
      <c r="O4" s="367"/>
      <c r="P4" s="367"/>
      <c r="Q4" s="367"/>
      <c r="R4" s="367"/>
      <c r="S4" s="367"/>
      <c r="T4" s="368"/>
      <c r="U4" s="346" t="s">
        <v>200</v>
      </c>
    </row>
    <row r="5" spans="1:21" s="50" customFormat="1">
      <c r="A5" s="346"/>
      <c r="B5" s="348"/>
      <c r="C5" s="346" t="s">
        <v>1</v>
      </c>
      <c r="D5" s="346" t="s">
        <v>2</v>
      </c>
      <c r="E5" s="346"/>
      <c r="F5" s="346"/>
      <c r="G5" s="346"/>
      <c r="H5" s="346" t="s">
        <v>1</v>
      </c>
      <c r="I5" s="346" t="s">
        <v>2</v>
      </c>
      <c r="J5" s="346"/>
      <c r="K5" s="346"/>
      <c r="L5" s="346"/>
      <c r="M5" s="369" t="s">
        <v>1</v>
      </c>
      <c r="N5" s="370"/>
      <c r="O5" s="366" t="s">
        <v>2</v>
      </c>
      <c r="P5" s="367"/>
      <c r="Q5" s="367"/>
      <c r="R5" s="367"/>
      <c r="S5" s="367"/>
      <c r="T5" s="368"/>
      <c r="U5" s="350"/>
    </row>
    <row r="6" spans="1:21" s="50" customFormat="1" ht="28.5" customHeight="1">
      <c r="A6" s="346"/>
      <c r="B6" s="348"/>
      <c r="C6" s="346"/>
      <c r="D6" s="347" t="s">
        <v>15</v>
      </c>
      <c r="E6" s="347" t="s">
        <v>16</v>
      </c>
      <c r="F6" s="347" t="s">
        <v>203</v>
      </c>
      <c r="G6" s="346"/>
      <c r="H6" s="346"/>
      <c r="I6" s="347" t="s">
        <v>15</v>
      </c>
      <c r="J6" s="347" t="s">
        <v>16</v>
      </c>
      <c r="K6" s="347" t="s">
        <v>203</v>
      </c>
      <c r="L6" s="346"/>
      <c r="M6" s="371"/>
      <c r="N6" s="372"/>
      <c r="O6" s="366" t="s">
        <v>15</v>
      </c>
      <c r="P6" s="367"/>
      <c r="Q6" s="366" t="s">
        <v>16</v>
      </c>
      <c r="R6" s="367"/>
      <c r="S6" s="366" t="s">
        <v>203</v>
      </c>
      <c r="T6" s="368"/>
      <c r="U6" s="350"/>
    </row>
    <row r="7" spans="1:21" s="50" customFormat="1">
      <c r="A7" s="346"/>
      <c r="B7" s="349"/>
      <c r="C7" s="346"/>
      <c r="D7" s="349"/>
      <c r="E7" s="349"/>
      <c r="F7" s="349"/>
      <c r="G7" s="346"/>
      <c r="H7" s="346"/>
      <c r="I7" s="349"/>
      <c r="J7" s="349"/>
      <c r="K7" s="349"/>
      <c r="L7" s="346"/>
      <c r="M7" s="181" t="s">
        <v>338</v>
      </c>
      <c r="N7" s="181" t="s">
        <v>326</v>
      </c>
      <c r="O7" s="181" t="s">
        <v>338</v>
      </c>
      <c r="P7" s="181" t="s">
        <v>326</v>
      </c>
      <c r="Q7" s="181" t="s">
        <v>338</v>
      </c>
      <c r="R7" s="181" t="s">
        <v>326</v>
      </c>
      <c r="S7" s="181" t="s">
        <v>338</v>
      </c>
      <c r="T7" s="181" t="s">
        <v>326</v>
      </c>
      <c r="U7" s="350"/>
    </row>
    <row r="8" spans="1:21" s="147" customFormat="1" ht="34.5" customHeight="1">
      <c r="A8" s="254"/>
      <c r="B8" s="255" t="s">
        <v>20</v>
      </c>
      <c r="C8" s="256">
        <f>SUM(D8:F8)</f>
        <v>3275835.2039999999</v>
      </c>
      <c r="D8" s="256">
        <f t="shared" ref="D8:L8" si="0">D9+D24+D52+D64+D68+D118+D153+D159+D178+D179+D186+D204+D224+D232+D243+D255+D260+D263+D274+D281</f>
        <v>1173539.2049999998</v>
      </c>
      <c r="E8" s="256">
        <f t="shared" si="0"/>
        <v>1994250.9989999998</v>
      </c>
      <c r="F8" s="256">
        <f t="shared" si="0"/>
        <v>108045</v>
      </c>
      <c r="G8" s="256" t="e">
        <f t="shared" si="0"/>
        <v>#REF!</v>
      </c>
      <c r="H8" s="256">
        <f t="shared" si="0"/>
        <v>1582244.8709999996</v>
      </c>
      <c r="I8" s="256">
        <f t="shared" si="0"/>
        <v>606035.42500000005</v>
      </c>
      <c r="J8" s="256">
        <f t="shared" si="0"/>
        <v>973541.6</v>
      </c>
      <c r="K8" s="256">
        <f t="shared" si="0"/>
        <v>2667.846</v>
      </c>
      <c r="L8" s="256" t="e">
        <f t="shared" si="0"/>
        <v>#REF!</v>
      </c>
      <c r="M8" s="256">
        <f>IFERROR(H8/C8*100,"-")</f>
        <v>48.300502695250955</v>
      </c>
      <c r="N8" s="256">
        <f>C8-H8</f>
        <v>1693590.3330000003</v>
      </c>
      <c r="O8" s="256">
        <f>IFERROR(I8/D8*100,"-")</f>
        <v>51.641685460350693</v>
      </c>
      <c r="P8" s="256">
        <f>D8-I8</f>
        <v>567503.7799999998</v>
      </c>
      <c r="Q8" s="256">
        <f>IFERROR(J8/E8*100,"-")</f>
        <v>48.817405656969662</v>
      </c>
      <c r="R8" s="256">
        <f>E8-J8</f>
        <v>1020709.3989999999</v>
      </c>
      <c r="S8" s="256">
        <f>IFERROR(K8/F8*100,"-")</f>
        <v>2.4691989448840759</v>
      </c>
      <c r="T8" s="256">
        <f>F8-K8</f>
        <v>105377.15399999999</v>
      </c>
      <c r="U8" s="257" t="s">
        <v>798</v>
      </c>
    </row>
    <row r="9" spans="1:21" s="35" customFormat="1" ht="54" collapsed="1">
      <c r="A9" s="341">
        <v>1</v>
      </c>
      <c r="B9" s="32" t="s">
        <v>17</v>
      </c>
      <c r="C9" s="33">
        <f t="shared" ref="C9:C68" si="1">SUM(D9:F9)</f>
        <v>9983.1</v>
      </c>
      <c r="D9" s="34">
        <f>SUM(D10:D23)</f>
        <v>5108</v>
      </c>
      <c r="E9" s="34">
        <f>SUM(E10:E23)</f>
        <v>4875.1000000000004</v>
      </c>
      <c r="F9" s="34">
        <f>SUM(F10:F23)</f>
        <v>0</v>
      </c>
      <c r="G9" s="34">
        <f>SUM(G10:G23)</f>
        <v>0</v>
      </c>
      <c r="H9" s="33">
        <f>SUM(I9:K9)</f>
        <v>2719.4</v>
      </c>
      <c r="I9" s="34">
        <f>SUM(I10:I23)</f>
        <v>1858.8000000000002</v>
      </c>
      <c r="J9" s="34">
        <f>SUM(J10:J23)</f>
        <v>860.6</v>
      </c>
      <c r="K9" s="34">
        <f>SUM(K10:K23)</f>
        <v>0</v>
      </c>
      <c r="L9" s="34">
        <f>SUM(L10:L23)</f>
        <v>0</v>
      </c>
      <c r="M9" s="208">
        <f t="shared" ref="M9:M68" si="2">IFERROR(H9/C9*100,"-")</f>
        <v>27.24003566026585</v>
      </c>
      <c r="N9" s="208">
        <f t="shared" ref="N9:N71" si="3">C9-H9</f>
        <v>7263.7000000000007</v>
      </c>
      <c r="O9" s="208">
        <f t="shared" ref="O9:O68" si="4">IFERROR(I9/D9*100,"-")</f>
        <v>36.389976507439314</v>
      </c>
      <c r="P9" s="208">
        <f t="shared" ref="P9:P71" si="5">D9-I9</f>
        <v>3249.2</v>
      </c>
      <c r="Q9" s="208">
        <f t="shared" ref="Q9:Q68" si="6">IFERROR(J9/E9*100,"-")</f>
        <v>17.652971221103154</v>
      </c>
      <c r="R9" s="208">
        <f t="shared" ref="R9:R71" si="7">E9-J9</f>
        <v>4014.5000000000005</v>
      </c>
      <c r="S9" s="208" t="str">
        <f t="shared" ref="S9:S68" si="8">IFERROR(K9/F9*100,"-")</f>
        <v>-</v>
      </c>
      <c r="T9" s="208">
        <f t="shared" ref="T9:T71" si="9">F9-K9</f>
        <v>0</v>
      </c>
      <c r="U9" s="192"/>
    </row>
    <row r="10" spans="1:21" s="50" customFormat="1" ht="42" hidden="1" customHeight="1" outlineLevel="2">
      <c r="A10" s="342"/>
      <c r="B10" s="199" t="s">
        <v>3</v>
      </c>
      <c r="C10" s="72">
        <f t="shared" si="1"/>
        <v>50</v>
      </c>
      <c r="D10" s="119">
        <v>20</v>
      </c>
      <c r="E10" s="119">
        <v>30</v>
      </c>
      <c r="F10" s="119">
        <v>0</v>
      </c>
      <c r="G10" s="119">
        <v>0</v>
      </c>
      <c r="H10" s="72">
        <f t="shared" ref="H10:H69" si="10">SUM(I10:K10)</f>
        <v>0</v>
      </c>
      <c r="I10" s="119">
        <v>0</v>
      </c>
      <c r="J10" s="119">
        <v>0</v>
      </c>
      <c r="K10" s="119">
        <v>0</v>
      </c>
      <c r="L10" s="119">
        <v>0</v>
      </c>
      <c r="M10" s="119">
        <f t="shared" si="2"/>
        <v>0</v>
      </c>
      <c r="N10" s="119">
        <f t="shared" si="3"/>
        <v>50</v>
      </c>
      <c r="O10" s="119">
        <f t="shared" si="4"/>
        <v>0</v>
      </c>
      <c r="P10" s="119">
        <f t="shared" si="5"/>
        <v>20</v>
      </c>
      <c r="Q10" s="119">
        <f t="shared" si="6"/>
        <v>0</v>
      </c>
      <c r="R10" s="119">
        <f t="shared" si="7"/>
        <v>30</v>
      </c>
      <c r="S10" s="119" t="str">
        <f>IFERROR(K10/F10*100,"-")</f>
        <v>-</v>
      </c>
      <c r="T10" s="119">
        <f t="shared" si="9"/>
        <v>0</v>
      </c>
      <c r="U10" s="190" t="s">
        <v>627</v>
      </c>
    </row>
    <row r="11" spans="1:21" s="50" customFormat="1" ht="138.75" hidden="1" customHeight="1" outlineLevel="2">
      <c r="A11" s="342"/>
      <c r="B11" s="199" t="s">
        <v>4</v>
      </c>
      <c r="C11" s="72">
        <f t="shared" si="1"/>
        <v>189</v>
      </c>
      <c r="D11" s="119">
        <v>30</v>
      </c>
      <c r="E11" s="119">
        <v>159</v>
      </c>
      <c r="F11" s="119">
        <v>0</v>
      </c>
      <c r="G11" s="119">
        <v>0</v>
      </c>
      <c r="H11" s="72">
        <f t="shared" si="10"/>
        <v>30</v>
      </c>
      <c r="I11" s="119">
        <v>30</v>
      </c>
      <c r="J11" s="119">
        <v>0</v>
      </c>
      <c r="K11" s="119">
        <v>0</v>
      </c>
      <c r="L11" s="119">
        <v>0</v>
      </c>
      <c r="M11" s="119">
        <f t="shared" si="2"/>
        <v>15.873015873015872</v>
      </c>
      <c r="N11" s="119">
        <f t="shared" si="3"/>
        <v>159</v>
      </c>
      <c r="O11" s="119">
        <f t="shared" si="4"/>
        <v>100</v>
      </c>
      <c r="P11" s="119">
        <f t="shared" si="5"/>
        <v>0</v>
      </c>
      <c r="Q11" s="119">
        <f t="shared" si="6"/>
        <v>0</v>
      </c>
      <c r="R11" s="119">
        <f t="shared" si="7"/>
        <v>159</v>
      </c>
      <c r="S11" s="119" t="str">
        <f t="shared" si="8"/>
        <v>-</v>
      </c>
      <c r="T11" s="119">
        <f t="shared" si="9"/>
        <v>0</v>
      </c>
      <c r="U11" s="188" t="s">
        <v>626</v>
      </c>
    </row>
    <row r="12" spans="1:21" s="50" customFormat="1" ht="83.25" hidden="1" customHeight="1" outlineLevel="2">
      <c r="A12" s="342"/>
      <c r="B12" s="199" t="s">
        <v>18</v>
      </c>
      <c r="C12" s="72">
        <f t="shared" si="1"/>
        <v>200</v>
      </c>
      <c r="D12" s="119">
        <v>80</v>
      </c>
      <c r="E12" s="119">
        <v>120</v>
      </c>
      <c r="F12" s="119">
        <v>0</v>
      </c>
      <c r="G12" s="119">
        <v>0</v>
      </c>
      <c r="H12" s="72">
        <f t="shared" si="10"/>
        <v>200</v>
      </c>
      <c r="I12" s="119">
        <v>80</v>
      </c>
      <c r="J12" s="119">
        <v>120</v>
      </c>
      <c r="K12" s="119">
        <v>0</v>
      </c>
      <c r="L12" s="119">
        <v>0</v>
      </c>
      <c r="M12" s="119">
        <f t="shared" si="2"/>
        <v>100</v>
      </c>
      <c r="N12" s="119">
        <f t="shared" si="3"/>
        <v>0</v>
      </c>
      <c r="O12" s="119">
        <f t="shared" si="4"/>
        <v>100</v>
      </c>
      <c r="P12" s="119">
        <f t="shared" si="5"/>
        <v>0</v>
      </c>
      <c r="Q12" s="119">
        <f t="shared" si="6"/>
        <v>100</v>
      </c>
      <c r="R12" s="119">
        <f t="shared" si="7"/>
        <v>0</v>
      </c>
      <c r="S12" s="119" t="str">
        <f t="shared" si="8"/>
        <v>-</v>
      </c>
      <c r="T12" s="119">
        <f t="shared" si="9"/>
        <v>0</v>
      </c>
      <c r="U12" s="190" t="s">
        <v>1062</v>
      </c>
    </row>
    <row r="13" spans="1:21" s="50" customFormat="1" ht="54.75" hidden="1" customHeight="1" outlineLevel="2">
      <c r="A13" s="342"/>
      <c r="B13" s="199" t="s">
        <v>19</v>
      </c>
      <c r="C13" s="72">
        <f t="shared" si="1"/>
        <v>250.3</v>
      </c>
      <c r="D13" s="119">
        <v>100</v>
      </c>
      <c r="E13" s="119">
        <v>150.30000000000001</v>
      </c>
      <c r="F13" s="119">
        <v>0</v>
      </c>
      <c r="G13" s="119">
        <v>0</v>
      </c>
      <c r="H13" s="72">
        <f t="shared" si="10"/>
        <v>100</v>
      </c>
      <c r="I13" s="119">
        <v>100</v>
      </c>
      <c r="J13" s="119">
        <v>0</v>
      </c>
      <c r="K13" s="119">
        <v>0</v>
      </c>
      <c r="L13" s="119">
        <v>0</v>
      </c>
      <c r="M13" s="119">
        <f t="shared" si="2"/>
        <v>39.95205753096284</v>
      </c>
      <c r="N13" s="119">
        <f t="shared" si="3"/>
        <v>150.30000000000001</v>
      </c>
      <c r="O13" s="119">
        <f t="shared" si="4"/>
        <v>100</v>
      </c>
      <c r="P13" s="119">
        <f t="shared" si="5"/>
        <v>0</v>
      </c>
      <c r="Q13" s="119">
        <f t="shared" si="6"/>
        <v>0</v>
      </c>
      <c r="R13" s="119">
        <f t="shared" si="7"/>
        <v>150.30000000000001</v>
      </c>
      <c r="S13" s="119" t="str">
        <f t="shared" si="8"/>
        <v>-</v>
      </c>
      <c r="T13" s="119">
        <f t="shared" si="9"/>
        <v>0</v>
      </c>
      <c r="U13" s="190" t="s">
        <v>1063</v>
      </c>
    </row>
    <row r="14" spans="1:21" s="50" customFormat="1" ht="25.5" hidden="1" outlineLevel="2">
      <c r="A14" s="342"/>
      <c r="B14" s="199" t="s">
        <v>5</v>
      </c>
      <c r="C14" s="72">
        <f t="shared" si="1"/>
        <v>220</v>
      </c>
      <c r="D14" s="119">
        <v>70</v>
      </c>
      <c r="E14" s="119">
        <v>150</v>
      </c>
      <c r="F14" s="119">
        <v>0</v>
      </c>
      <c r="G14" s="119">
        <v>0</v>
      </c>
      <c r="H14" s="72">
        <f t="shared" si="10"/>
        <v>70</v>
      </c>
      <c r="I14" s="119">
        <v>70</v>
      </c>
      <c r="J14" s="119">
        <v>0</v>
      </c>
      <c r="K14" s="119">
        <v>0</v>
      </c>
      <c r="L14" s="119">
        <v>0</v>
      </c>
      <c r="M14" s="119">
        <f t="shared" si="2"/>
        <v>31.818181818181817</v>
      </c>
      <c r="N14" s="119">
        <f t="shared" si="3"/>
        <v>150</v>
      </c>
      <c r="O14" s="119">
        <f t="shared" si="4"/>
        <v>100</v>
      </c>
      <c r="P14" s="119">
        <f t="shared" si="5"/>
        <v>0</v>
      </c>
      <c r="Q14" s="119">
        <f t="shared" si="6"/>
        <v>0</v>
      </c>
      <c r="R14" s="119">
        <f t="shared" si="7"/>
        <v>150</v>
      </c>
      <c r="S14" s="119" t="str">
        <f t="shared" si="8"/>
        <v>-</v>
      </c>
      <c r="T14" s="119">
        <f t="shared" si="9"/>
        <v>0</v>
      </c>
      <c r="U14" s="190" t="s">
        <v>1064</v>
      </c>
    </row>
    <row r="15" spans="1:21" s="50" customFormat="1" ht="127.5" hidden="1" outlineLevel="2">
      <c r="A15" s="342"/>
      <c r="B15" s="199" t="s">
        <v>6</v>
      </c>
      <c r="C15" s="72">
        <f t="shared" si="1"/>
        <v>377.1</v>
      </c>
      <c r="D15" s="119">
        <v>60</v>
      </c>
      <c r="E15" s="119">
        <v>317.10000000000002</v>
      </c>
      <c r="F15" s="119">
        <v>0</v>
      </c>
      <c r="G15" s="119">
        <v>0</v>
      </c>
      <c r="H15" s="72">
        <f t="shared" si="10"/>
        <v>146.1</v>
      </c>
      <c r="I15" s="119">
        <v>60</v>
      </c>
      <c r="J15" s="119">
        <v>86.1</v>
      </c>
      <c r="K15" s="119">
        <v>0</v>
      </c>
      <c r="L15" s="119">
        <v>0</v>
      </c>
      <c r="M15" s="119">
        <f t="shared" si="2"/>
        <v>38.743038981702462</v>
      </c>
      <c r="N15" s="119">
        <f t="shared" si="3"/>
        <v>231.00000000000003</v>
      </c>
      <c r="O15" s="119">
        <f t="shared" si="4"/>
        <v>100</v>
      </c>
      <c r="P15" s="119">
        <f t="shared" si="5"/>
        <v>0</v>
      </c>
      <c r="Q15" s="119">
        <f t="shared" si="6"/>
        <v>27.152317880794698</v>
      </c>
      <c r="R15" s="119">
        <f t="shared" si="7"/>
        <v>231.00000000000003</v>
      </c>
      <c r="S15" s="119" t="str">
        <f t="shared" si="8"/>
        <v>-</v>
      </c>
      <c r="T15" s="119">
        <f t="shared" si="9"/>
        <v>0</v>
      </c>
      <c r="U15" s="188" t="s">
        <v>1065</v>
      </c>
    </row>
    <row r="16" spans="1:21" s="50" customFormat="1" ht="91.5" hidden="1" customHeight="1" outlineLevel="2">
      <c r="A16" s="342"/>
      <c r="B16" s="199" t="s">
        <v>7</v>
      </c>
      <c r="C16" s="72">
        <f t="shared" si="1"/>
        <v>311</v>
      </c>
      <c r="D16" s="119">
        <v>110</v>
      </c>
      <c r="E16" s="119">
        <v>201</v>
      </c>
      <c r="F16" s="119">
        <v>0</v>
      </c>
      <c r="G16" s="119">
        <v>0</v>
      </c>
      <c r="H16" s="72">
        <f t="shared" si="10"/>
        <v>34</v>
      </c>
      <c r="I16" s="119">
        <v>34</v>
      </c>
      <c r="J16" s="119">
        <v>0</v>
      </c>
      <c r="K16" s="119">
        <v>0</v>
      </c>
      <c r="L16" s="119">
        <v>0</v>
      </c>
      <c r="M16" s="119">
        <f t="shared" si="2"/>
        <v>10.932475884244374</v>
      </c>
      <c r="N16" s="119">
        <f t="shared" si="3"/>
        <v>277</v>
      </c>
      <c r="O16" s="119">
        <f t="shared" si="4"/>
        <v>30.909090909090907</v>
      </c>
      <c r="P16" s="119">
        <f t="shared" si="5"/>
        <v>76</v>
      </c>
      <c r="Q16" s="119">
        <f t="shared" si="6"/>
        <v>0</v>
      </c>
      <c r="R16" s="119">
        <f t="shared" si="7"/>
        <v>201</v>
      </c>
      <c r="S16" s="119" t="str">
        <f t="shared" si="8"/>
        <v>-</v>
      </c>
      <c r="T16" s="119">
        <f t="shared" si="9"/>
        <v>0</v>
      </c>
      <c r="U16" s="188" t="s">
        <v>1066</v>
      </c>
    </row>
    <row r="17" spans="1:21" s="50" customFormat="1" ht="55.5" hidden="1" customHeight="1" outlineLevel="2">
      <c r="A17" s="342"/>
      <c r="B17" s="199" t="s">
        <v>8</v>
      </c>
      <c r="C17" s="72">
        <f t="shared" si="1"/>
        <v>420</v>
      </c>
      <c r="D17" s="119">
        <v>20</v>
      </c>
      <c r="E17" s="119">
        <v>400</v>
      </c>
      <c r="F17" s="119">
        <v>0</v>
      </c>
      <c r="G17" s="119">
        <v>0</v>
      </c>
      <c r="H17" s="72">
        <f t="shared" si="10"/>
        <v>0</v>
      </c>
      <c r="I17" s="119">
        <v>0</v>
      </c>
      <c r="J17" s="119">
        <v>0</v>
      </c>
      <c r="K17" s="119">
        <v>0</v>
      </c>
      <c r="L17" s="119">
        <v>0</v>
      </c>
      <c r="M17" s="119">
        <f t="shared" si="2"/>
        <v>0</v>
      </c>
      <c r="N17" s="119">
        <f t="shared" si="3"/>
        <v>420</v>
      </c>
      <c r="O17" s="119">
        <f t="shared" si="4"/>
        <v>0</v>
      </c>
      <c r="P17" s="119">
        <f t="shared" si="5"/>
        <v>20</v>
      </c>
      <c r="Q17" s="119">
        <f t="shared" si="6"/>
        <v>0</v>
      </c>
      <c r="R17" s="119">
        <f t="shared" si="7"/>
        <v>400</v>
      </c>
      <c r="S17" s="119" t="str">
        <f t="shared" si="8"/>
        <v>-</v>
      </c>
      <c r="T17" s="119">
        <f t="shared" si="9"/>
        <v>0</v>
      </c>
      <c r="U17" s="190" t="s">
        <v>629</v>
      </c>
    </row>
    <row r="18" spans="1:21" s="50" customFormat="1" ht="102" hidden="1" outlineLevel="2">
      <c r="A18" s="342"/>
      <c r="B18" s="199" t="s">
        <v>9</v>
      </c>
      <c r="C18" s="72">
        <f t="shared" si="1"/>
        <v>1681.7</v>
      </c>
      <c r="D18" s="119">
        <v>400</v>
      </c>
      <c r="E18" s="119">
        <v>1281.7</v>
      </c>
      <c r="F18" s="119">
        <v>0</v>
      </c>
      <c r="G18" s="119">
        <v>0</v>
      </c>
      <c r="H18" s="72">
        <f t="shared" si="10"/>
        <v>307.39999999999998</v>
      </c>
      <c r="I18" s="119">
        <v>307.39999999999998</v>
      </c>
      <c r="J18" s="119">
        <v>0</v>
      </c>
      <c r="K18" s="119">
        <v>0</v>
      </c>
      <c r="L18" s="119">
        <v>0</v>
      </c>
      <c r="M18" s="119">
        <f t="shared" si="2"/>
        <v>18.279122316703333</v>
      </c>
      <c r="N18" s="119">
        <f t="shared" si="3"/>
        <v>1374.3000000000002</v>
      </c>
      <c r="O18" s="119">
        <f t="shared" si="4"/>
        <v>76.849999999999994</v>
      </c>
      <c r="P18" s="119">
        <f t="shared" si="5"/>
        <v>92.600000000000023</v>
      </c>
      <c r="Q18" s="119">
        <f t="shared" si="6"/>
        <v>0</v>
      </c>
      <c r="R18" s="119">
        <f t="shared" si="7"/>
        <v>1281.7</v>
      </c>
      <c r="S18" s="119" t="str">
        <f t="shared" si="8"/>
        <v>-</v>
      </c>
      <c r="T18" s="119">
        <f t="shared" si="9"/>
        <v>0</v>
      </c>
      <c r="U18" s="188" t="s">
        <v>1067</v>
      </c>
    </row>
    <row r="19" spans="1:21" s="50" customFormat="1" ht="89.25" hidden="1" outlineLevel="2">
      <c r="A19" s="342"/>
      <c r="B19" s="199" t="s">
        <v>10</v>
      </c>
      <c r="C19" s="72">
        <f t="shared" si="1"/>
        <v>2968</v>
      </c>
      <c r="D19" s="119">
        <v>2968</v>
      </c>
      <c r="E19" s="119">
        <v>0</v>
      </c>
      <c r="F19" s="119">
        <v>0</v>
      </c>
      <c r="G19" s="119">
        <v>0</v>
      </c>
      <c r="H19" s="72">
        <f t="shared" si="10"/>
        <v>1077.4000000000001</v>
      </c>
      <c r="I19" s="119">
        <v>1077.4000000000001</v>
      </c>
      <c r="J19" s="119">
        <v>0</v>
      </c>
      <c r="K19" s="119">
        <v>0</v>
      </c>
      <c r="L19" s="119">
        <v>0</v>
      </c>
      <c r="M19" s="119">
        <f t="shared" si="2"/>
        <v>36.30053908355795</v>
      </c>
      <c r="N19" s="119">
        <f t="shared" si="3"/>
        <v>1890.6</v>
      </c>
      <c r="O19" s="119">
        <f t="shared" si="4"/>
        <v>36.30053908355795</v>
      </c>
      <c r="P19" s="119">
        <f t="shared" si="5"/>
        <v>1890.6</v>
      </c>
      <c r="Q19" s="119" t="str">
        <f t="shared" si="6"/>
        <v>-</v>
      </c>
      <c r="R19" s="119">
        <f t="shared" si="7"/>
        <v>0</v>
      </c>
      <c r="S19" s="119" t="str">
        <f t="shared" si="8"/>
        <v>-</v>
      </c>
      <c r="T19" s="119">
        <f t="shared" si="9"/>
        <v>0</v>
      </c>
      <c r="U19" s="188" t="s">
        <v>1068</v>
      </c>
    </row>
    <row r="20" spans="1:21" s="50" customFormat="1" ht="66" hidden="1" customHeight="1" outlineLevel="2">
      <c r="A20" s="342"/>
      <c r="B20" s="199" t="s">
        <v>11</v>
      </c>
      <c r="C20" s="72">
        <f t="shared" si="1"/>
        <v>710</v>
      </c>
      <c r="D20" s="119">
        <v>110</v>
      </c>
      <c r="E20" s="119">
        <v>600</v>
      </c>
      <c r="F20" s="119">
        <v>0</v>
      </c>
      <c r="G20" s="119">
        <v>0</v>
      </c>
      <c r="H20" s="72">
        <f t="shared" si="10"/>
        <v>0</v>
      </c>
      <c r="I20" s="119">
        <v>0</v>
      </c>
      <c r="J20" s="119">
        <v>0</v>
      </c>
      <c r="K20" s="119">
        <v>0</v>
      </c>
      <c r="L20" s="119">
        <v>0</v>
      </c>
      <c r="M20" s="119">
        <f t="shared" si="2"/>
        <v>0</v>
      </c>
      <c r="N20" s="119">
        <f t="shared" si="3"/>
        <v>710</v>
      </c>
      <c r="O20" s="119">
        <f t="shared" si="4"/>
        <v>0</v>
      </c>
      <c r="P20" s="119">
        <f t="shared" si="5"/>
        <v>110</v>
      </c>
      <c r="Q20" s="119">
        <f t="shared" si="6"/>
        <v>0</v>
      </c>
      <c r="R20" s="119">
        <f t="shared" si="7"/>
        <v>600</v>
      </c>
      <c r="S20" s="119" t="str">
        <f t="shared" si="8"/>
        <v>-</v>
      </c>
      <c r="T20" s="119">
        <f t="shared" si="9"/>
        <v>0</v>
      </c>
      <c r="U20" s="188" t="s">
        <v>628</v>
      </c>
    </row>
    <row r="21" spans="1:21" s="50" customFormat="1" ht="40.5" hidden="1" customHeight="1" outlineLevel="2">
      <c r="A21" s="342"/>
      <c r="B21" s="199" t="s">
        <v>12</v>
      </c>
      <c r="C21" s="72">
        <f t="shared" si="1"/>
        <v>600</v>
      </c>
      <c r="D21" s="119">
        <v>40</v>
      </c>
      <c r="E21" s="119">
        <v>560</v>
      </c>
      <c r="F21" s="119">
        <v>0</v>
      </c>
      <c r="G21" s="119">
        <v>0</v>
      </c>
      <c r="H21" s="72">
        <f t="shared" si="10"/>
        <v>0</v>
      </c>
      <c r="I21" s="119">
        <v>0</v>
      </c>
      <c r="J21" s="119">
        <v>0</v>
      </c>
      <c r="K21" s="119">
        <v>0</v>
      </c>
      <c r="L21" s="119">
        <v>0</v>
      </c>
      <c r="M21" s="119">
        <f t="shared" si="2"/>
        <v>0</v>
      </c>
      <c r="N21" s="119">
        <f t="shared" si="3"/>
        <v>600</v>
      </c>
      <c r="O21" s="119">
        <f t="shared" si="4"/>
        <v>0</v>
      </c>
      <c r="P21" s="119">
        <f t="shared" si="5"/>
        <v>40</v>
      </c>
      <c r="Q21" s="119">
        <f t="shared" si="6"/>
        <v>0</v>
      </c>
      <c r="R21" s="119">
        <f t="shared" si="7"/>
        <v>560</v>
      </c>
      <c r="S21" s="119" t="str">
        <f t="shared" si="8"/>
        <v>-</v>
      </c>
      <c r="T21" s="119">
        <f t="shared" si="9"/>
        <v>0</v>
      </c>
      <c r="U21" s="190" t="s">
        <v>630</v>
      </c>
    </row>
    <row r="22" spans="1:21" s="50" customFormat="1" ht="25.5" hidden="1" outlineLevel="2">
      <c r="A22" s="342"/>
      <c r="B22" s="199" t="s">
        <v>13</v>
      </c>
      <c r="C22" s="72">
        <f t="shared" si="1"/>
        <v>1006</v>
      </c>
      <c r="D22" s="119">
        <v>100</v>
      </c>
      <c r="E22" s="119">
        <v>906</v>
      </c>
      <c r="F22" s="119">
        <v>0</v>
      </c>
      <c r="G22" s="119">
        <v>0</v>
      </c>
      <c r="H22" s="72">
        <f t="shared" si="10"/>
        <v>754.5</v>
      </c>
      <c r="I22" s="119">
        <v>100</v>
      </c>
      <c r="J22" s="119">
        <v>654.5</v>
      </c>
      <c r="K22" s="119">
        <v>0</v>
      </c>
      <c r="L22" s="119">
        <v>0</v>
      </c>
      <c r="M22" s="119">
        <f t="shared" si="2"/>
        <v>75</v>
      </c>
      <c r="N22" s="119">
        <f t="shared" si="3"/>
        <v>251.5</v>
      </c>
      <c r="O22" s="119">
        <f t="shared" si="4"/>
        <v>100</v>
      </c>
      <c r="P22" s="119">
        <f t="shared" si="5"/>
        <v>0</v>
      </c>
      <c r="Q22" s="119">
        <f t="shared" si="6"/>
        <v>72.240618101545252</v>
      </c>
      <c r="R22" s="119">
        <f t="shared" si="7"/>
        <v>251.5</v>
      </c>
      <c r="S22" s="119" t="str">
        <f t="shared" si="8"/>
        <v>-</v>
      </c>
      <c r="T22" s="119">
        <f t="shared" si="9"/>
        <v>0</v>
      </c>
      <c r="U22" s="190" t="s">
        <v>1069</v>
      </c>
    </row>
    <row r="23" spans="1:21" s="50" customFormat="1" ht="82.5" hidden="1" customHeight="1" outlineLevel="2">
      <c r="A23" s="342"/>
      <c r="B23" s="199" t="s">
        <v>14</v>
      </c>
      <c r="C23" s="72">
        <f t="shared" si="1"/>
        <v>1000</v>
      </c>
      <c r="D23" s="119">
        <v>1000</v>
      </c>
      <c r="E23" s="119">
        <v>0</v>
      </c>
      <c r="F23" s="119">
        <v>0</v>
      </c>
      <c r="G23" s="119">
        <v>0</v>
      </c>
      <c r="H23" s="72">
        <f t="shared" si="10"/>
        <v>0</v>
      </c>
      <c r="I23" s="119">
        <v>0</v>
      </c>
      <c r="J23" s="119">
        <v>0</v>
      </c>
      <c r="K23" s="119">
        <v>0</v>
      </c>
      <c r="L23" s="119">
        <v>0</v>
      </c>
      <c r="M23" s="119">
        <f t="shared" si="2"/>
        <v>0</v>
      </c>
      <c r="N23" s="343">
        <f t="shared" si="3"/>
        <v>1000</v>
      </c>
      <c r="O23" s="119">
        <f t="shared" si="4"/>
        <v>0</v>
      </c>
      <c r="P23" s="119">
        <f t="shared" si="5"/>
        <v>1000</v>
      </c>
      <c r="Q23" s="119" t="str">
        <f t="shared" si="6"/>
        <v>-</v>
      </c>
      <c r="R23" s="119">
        <f t="shared" si="7"/>
        <v>0</v>
      </c>
      <c r="S23" s="119" t="str">
        <f t="shared" si="8"/>
        <v>-</v>
      </c>
      <c r="T23" s="119">
        <f t="shared" si="9"/>
        <v>0</v>
      </c>
      <c r="U23" s="188" t="s">
        <v>628</v>
      </c>
    </row>
    <row r="24" spans="1:21" s="58" customFormat="1" ht="35.25" customHeight="1">
      <c r="A24" s="258">
        <v>2</v>
      </c>
      <c r="B24" s="32" t="s">
        <v>45</v>
      </c>
      <c r="C24" s="33">
        <f t="shared" si="1"/>
        <v>1257372.2999999998</v>
      </c>
      <c r="D24" s="34">
        <f>D25+D27+D29+D31+D37+D41+D45+D48+D50</f>
        <v>200015.89999999997</v>
      </c>
      <c r="E24" s="34">
        <f>E25+E27+E29+E31+E37+E41+E45+E48+E50</f>
        <v>1057283.7</v>
      </c>
      <c r="F24" s="34">
        <f>F25+F27+F29+F31+F37+F41+F45+F48+F50</f>
        <v>72.7</v>
      </c>
      <c r="G24" s="34">
        <f>G25+G27+G29+G31+G37+G41+G45+G48+G50</f>
        <v>49143.700000000004</v>
      </c>
      <c r="H24" s="33">
        <f t="shared" si="10"/>
        <v>684566.2</v>
      </c>
      <c r="I24" s="34">
        <f>I25+I27+I29+I31+I37+I41+I45+I48+I50</f>
        <v>109301.1</v>
      </c>
      <c r="J24" s="34">
        <f>J25+J27+J29+J31+J37+J41+J45+J48+J50</f>
        <v>575265.1</v>
      </c>
      <c r="K24" s="34">
        <f>K25+K27+K29+K31+K37+K41+K45+K48+K50</f>
        <v>0</v>
      </c>
      <c r="L24" s="34">
        <f>L25+L27+L29+L31+L37+L41+L45+L48+L50</f>
        <v>24755.299999999996</v>
      </c>
      <c r="M24" s="208">
        <f>IFERROR(H24/C24*100,"-")</f>
        <v>54.444192861573306</v>
      </c>
      <c r="N24" s="208">
        <f t="shared" si="3"/>
        <v>572806.09999999986</v>
      </c>
      <c r="O24" s="259">
        <f t="shared" si="4"/>
        <v>54.646205626652687</v>
      </c>
      <c r="P24" s="208">
        <f t="shared" si="5"/>
        <v>90714.799999999959</v>
      </c>
      <c r="Q24" s="208">
        <f t="shared" si="6"/>
        <v>54.409719926638424</v>
      </c>
      <c r="R24" s="208">
        <f t="shared" si="7"/>
        <v>482018.6</v>
      </c>
      <c r="S24" s="208">
        <f t="shared" si="8"/>
        <v>0</v>
      </c>
      <c r="T24" s="208">
        <f t="shared" si="9"/>
        <v>72.7</v>
      </c>
      <c r="U24" s="192"/>
    </row>
    <row r="25" spans="1:21" s="50" customFormat="1" ht="51.75" customHeight="1" outlineLevel="1" collapsed="1">
      <c r="A25" s="260"/>
      <c r="B25" s="261" t="s">
        <v>21</v>
      </c>
      <c r="C25" s="83">
        <f t="shared" si="1"/>
        <v>341830.8</v>
      </c>
      <c r="D25" s="262">
        <f t="shared" ref="D25:L25" si="11">D26</f>
        <v>24753.8</v>
      </c>
      <c r="E25" s="262">
        <f t="shared" si="11"/>
        <v>317077</v>
      </c>
      <c r="F25" s="262">
        <f t="shared" si="11"/>
        <v>0</v>
      </c>
      <c r="G25" s="262">
        <f t="shared" si="11"/>
        <v>37654.400000000001</v>
      </c>
      <c r="H25" s="262">
        <f t="shared" si="10"/>
        <v>177770.8</v>
      </c>
      <c r="I25" s="262">
        <f t="shared" si="11"/>
        <v>14589.4</v>
      </c>
      <c r="J25" s="262">
        <f t="shared" si="11"/>
        <v>163181.4</v>
      </c>
      <c r="K25" s="262">
        <f t="shared" si="11"/>
        <v>0</v>
      </c>
      <c r="L25" s="262">
        <f t="shared" si="11"/>
        <v>18442.099999999999</v>
      </c>
      <c r="M25" s="263">
        <f t="shared" si="2"/>
        <v>52.005495116297297</v>
      </c>
      <c r="N25" s="264">
        <f t="shared" si="3"/>
        <v>164060</v>
      </c>
      <c r="O25" s="263">
        <f t="shared" si="4"/>
        <v>58.938021637081981</v>
      </c>
      <c r="P25" s="263">
        <f t="shared" si="5"/>
        <v>10164.4</v>
      </c>
      <c r="Q25" s="263">
        <f t="shared" si="6"/>
        <v>51.464281546753618</v>
      </c>
      <c r="R25" s="263">
        <f t="shared" si="7"/>
        <v>153895.6</v>
      </c>
      <c r="S25" s="263" t="str">
        <f t="shared" si="8"/>
        <v>-</v>
      </c>
      <c r="T25" s="263">
        <f t="shared" si="9"/>
        <v>0</v>
      </c>
      <c r="U25" s="356" t="s">
        <v>1010</v>
      </c>
    </row>
    <row r="26" spans="1:21" s="50" customFormat="1" ht="51" hidden="1" outlineLevel="2">
      <c r="A26" s="265"/>
      <c r="B26" s="266" t="s">
        <v>22</v>
      </c>
      <c r="C26" s="72">
        <f t="shared" si="1"/>
        <v>341830.8</v>
      </c>
      <c r="D26" s="45">
        <v>24753.8</v>
      </c>
      <c r="E26" s="267">
        <v>317077</v>
      </c>
      <c r="F26" s="267">
        <v>0</v>
      </c>
      <c r="G26" s="267">
        <v>37654.400000000001</v>
      </c>
      <c r="H26" s="72">
        <f t="shared" si="10"/>
        <v>177770.8</v>
      </c>
      <c r="I26" s="268">
        <v>14589.4</v>
      </c>
      <c r="J26" s="268">
        <v>163181.4</v>
      </c>
      <c r="K26" s="268">
        <v>0</v>
      </c>
      <c r="L26" s="268">
        <v>18442.099999999999</v>
      </c>
      <c r="M26" s="72">
        <f t="shared" si="2"/>
        <v>52.005495116297297</v>
      </c>
      <c r="N26" s="72">
        <f t="shared" si="3"/>
        <v>164060</v>
      </c>
      <c r="O26" s="72">
        <f t="shared" si="4"/>
        <v>58.938021637081981</v>
      </c>
      <c r="P26" s="72">
        <f t="shared" si="5"/>
        <v>10164.4</v>
      </c>
      <c r="Q26" s="72">
        <f t="shared" si="6"/>
        <v>51.464281546753618</v>
      </c>
      <c r="R26" s="72">
        <f t="shared" si="7"/>
        <v>153895.6</v>
      </c>
      <c r="S26" s="72" t="str">
        <f t="shared" si="8"/>
        <v>-</v>
      </c>
      <c r="T26" s="72">
        <f t="shared" si="9"/>
        <v>0</v>
      </c>
      <c r="U26" s="357"/>
    </row>
    <row r="27" spans="1:21" s="50" customFormat="1" ht="60" customHeight="1" outlineLevel="1" collapsed="1">
      <c r="A27" s="260"/>
      <c r="B27" s="261" t="s">
        <v>23</v>
      </c>
      <c r="C27" s="83">
        <f t="shared" si="1"/>
        <v>700177.1</v>
      </c>
      <c r="D27" s="262">
        <f>D28</f>
        <v>21066.1</v>
      </c>
      <c r="E27" s="262">
        <f>E28</f>
        <v>679111</v>
      </c>
      <c r="F27" s="262">
        <f>F28</f>
        <v>0</v>
      </c>
      <c r="G27" s="262">
        <f>G28</f>
        <v>9735.9</v>
      </c>
      <c r="H27" s="83">
        <f t="shared" si="10"/>
        <v>395418.6</v>
      </c>
      <c r="I27" s="262">
        <f>I28</f>
        <v>16437.099999999999</v>
      </c>
      <c r="J27" s="262">
        <f>J28</f>
        <v>378981.5</v>
      </c>
      <c r="K27" s="262">
        <f>K28</f>
        <v>0</v>
      </c>
      <c r="L27" s="262">
        <f>L28</f>
        <v>5267.1</v>
      </c>
      <c r="M27" s="263">
        <f t="shared" si="2"/>
        <v>56.474083485449611</v>
      </c>
      <c r="N27" s="263">
        <f t="shared" si="3"/>
        <v>304758.5</v>
      </c>
      <c r="O27" s="263">
        <f t="shared" si="4"/>
        <v>78.026307669668327</v>
      </c>
      <c r="P27" s="263">
        <f t="shared" si="5"/>
        <v>4629</v>
      </c>
      <c r="Q27" s="263">
        <f t="shared" si="6"/>
        <v>55.805531054569869</v>
      </c>
      <c r="R27" s="263">
        <f t="shared" si="7"/>
        <v>300129.5</v>
      </c>
      <c r="S27" s="263" t="str">
        <f t="shared" si="8"/>
        <v>-</v>
      </c>
      <c r="T27" s="263">
        <f t="shared" si="9"/>
        <v>0</v>
      </c>
      <c r="U27" s="356" t="s">
        <v>1010</v>
      </c>
    </row>
    <row r="28" spans="1:21" s="50" customFormat="1" ht="63.75" hidden="1" outlineLevel="2">
      <c r="A28" s="265"/>
      <c r="B28" s="266" t="s">
        <v>24</v>
      </c>
      <c r="C28" s="72">
        <f t="shared" si="1"/>
        <v>700177.1</v>
      </c>
      <c r="D28" s="45">
        <v>21066.1</v>
      </c>
      <c r="E28" s="267">
        <v>679111</v>
      </c>
      <c r="F28" s="267">
        <v>0</v>
      </c>
      <c r="G28" s="267">
        <v>9735.9</v>
      </c>
      <c r="H28" s="83">
        <f t="shared" si="10"/>
        <v>395418.6</v>
      </c>
      <c r="I28" s="268">
        <v>16437.099999999999</v>
      </c>
      <c r="J28" s="268">
        <v>378981.5</v>
      </c>
      <c r="K28" s="268">
        <v>0</v>
      </c>
      <c r="L28" s="268">
        <v>5267.1</v>
      </c>
      <c r="M28" s="72">
        <f t="shared" si="2"/>
        <v>56.474083485449611</v>
      </c>
      <c r="N28" s="72">
        <f t="shared" si="3"/>
        <v>304758.5</v>
      </c>
      <c r="O28" s="72">
        <f t="shared" si="4"/>
        <v>78.026307669668327</v>
      </c>
      <c r="P28" s="72">
        <f t="shared" si="5"/>
        <v>4629</v>
      </c>
      <c r="Q28" s="72">
        <f t="shared" si="6"/>
        <v>55.805531054569869</v>
      </c>
      <c r="R28" s="72">
        <f t="shared" si="7"/>
        <v>300129.5</v>
      </c>
      <c r="S28" s="72" t="str">
        <f t="shared" si="8"/>
        <v>-</v>
      </c>
      <c r="T28" s="72">
        <f t="shared" si="9"/>
        <v>0</v>
      </c>
      <c r="U28" s="357"/>
    </row>
    <row r="29" spans="1:21" s="50" customFormat="1" ht="45" customHeight="1" outlineLevel="1" collapsed="1">
      <c r="A29" s="260"/>
      <c r="B29" s="261" t="s">
        <v>25</v>
      </c>
      <c r="C29" s="83">
        <f t="shared" si="1"/>
        <v>57648.6</v>
      </c>
      <c r="D29" s="262">
        <f>D30</f>
        <v>56176.7</v>
      </c>
      <c r="E29" s="262">
        <f>E30</f>
        <v>1471.9</v>
      </c>
      <c r="F29" s="262">
        <f>F30</f>
        <v>0</v>
      </c>
      <c r="G29" s="262">
        <f>G30</f>
        <v>1753.4</v>
      </c>
      <c r="H29" s="83">
        <f t="shared" si="10"/>
        <v>38542.1</v>
      </c>
      <c r="I29" s="262">
        <f>I30</f>
        <v>38003.199999999997</v>
      </c>
      <c r="J29" s="262">
        <f>J30</f>
        <v>538.9</v>
      </c>
      <c r="K29" s="262">
        <f>K30</f>
        <v>0</v>
      </c>
      <c r="L29" s="262">
        <f>L30</f>
        <v>1046.0999999999999</v>
      </c>
      <c r="M29" s="263">
        <f t="shared" si="2"/>
        <v>66.856957497666897</v>
      </c>
      <c r="N29" s="263">
        <f t="shared" si="3"/>
        <v>19106.5</v>
      </c>
      <c r="O29" s="263">
        <f t="shared" si="4"/>
        <v>67.649399128108271</v>
      </c>
      <c r="P29" s="263">
        <f t="shared" si="5"/>
        <v>18173.5</v>
      </c>
      <c r="Q29" s="263">
        <f t="shared" si="6"/>
        <v>36.612541612881309</v>
      </c>
      <c r="R29" s="263">
        <f t="shared" si="7"/>
        <v>933.00000000000011</v>
      </c>
      <c r="S29" s="263" t="str">
        <f t="shared" si="8"/>
        <v>-</v>
      </c>
      <c r="T29" s="263">
        <f t="shared" si="9"/>
        <v>0</v>
      </c>
      <c r="U29" s="356" t="s">
        <v>1010</v>
      </c>
    </row>
    <row r="30" spans="1:21" s="50" customFormat="1" ht="63.75" hidden="1" outlineLevel="2">
      <c r="A30" s="265"/>
      <c r="B30" s="266" t="s">
        <v>26</v>
      </c>
      <c r="C30" s="72">
        <f>SUM(D30:F30)</f>
        <v>57648.6</v>
      </c>
      <c r="D30" s="45">
        <v>56176.7</v>
      </c>
      <c r="E30" s="269">
        <f>1471.9</f>
        <v>1471.9</v>
      </c>
      <c r="F30" s="267">
        <v>0</v>
      </c>
      <c r="G30" s="267">
        <v>1753.4</v>
      </c>
      <c r="H30" s="72">
        <f t="shared" si="10"/>
        <v>38542.1</v>
      </c>
      <c r="I30" s="268">
        <v>38003.199999999997</v>
      </c>
      <c r="J30" s="268">
        <v>538.9</v>
      </c>
      <c r="K30" s="268">
        <v>0</v>
      </c>
      <c r="L30" s="268">
        <v>1046.0999999999999</v>
      </c>
      <c r="M30" s="72">
        <f t="shared" si="2"/>
        <v>66.856957497666897</v>
      </c>
      <c r="N30" s="72">
        <f t="shared" si="3"/>
        <v>19106.5</v>
      </c>
      <c r="O30" s="72">
        <f>IFERROR(I30/D30*100,"-")</f>
        <v>67.649399128108271</v>
      </c>
      <c r="P30" s="72">
        <f t="shared" si="5"/>
        <v>18173.5</v>
      </c>
      <c r="Q30" s="72">
        <f t="shared" si="6"/>
        <v>36.612541612881309</v>
      </c>
      <c r="R30" s="72">
        <f t="shared" si="7"/>
        <v>933.00000000000011</v>
      </c>
      <c r="S30" s="72" t="str">
        <f>IFERROR(K30/F30*100,"-")</f>
        <v>-</v>
      </c>
      <c r="T30" s="72">
        <f>F30-K30</f>
        <v>0</v>
      </c>
      <c r="U30" s="357"/>
    </row>
    <row r="31" spans="1:21" s="147" customFormat="1" ht="25.5" outlineLevel="1" collapsed="1">
      <c r="A31" s="260"/>
      <c r="B31" s="261" t="s">
        <v>27</v>
      </c>
      <c r="C31" s="47">
        <f t="shared" si="1"/>
        <v>9899.1</v>
      </c>
      <c r="D31" s="270">
        <f>SUM(D32:D36)</f>
        <v>9729.1</v>
      </c>
      <c r="E31" s="270">
        <f t="shared" ref="E31:G31" si="12">SUM(E32:E36)</f>
        <v>170</v>
      </c>
      <c r="F31" s="270">
        <f t="shared" si="12"/>
        <v>0</v>
      </c>
      <c r="G31" s="270">
        <f t="shared" si="12"/>
        <v>0</v>
      </c>
      <c r="H31" s="83">
        <f t="shared" si="10"/>
        <v>4410.8999999999996</v>
      </c>
      <c r="I31" s="270">
        <f>SUM(I32:I36)</f>
        <v>4278.2</v>
      </c>
      <c r="J31" s="270">
        <f>SUM(J32:J36)</f>
        <v>132.69999999999999</v>
      </c>
      <c r="K31" s="270">
        <f t="shared" ref="K31" si="13">SUM(K32:K36)</f>
        <v>0</v>
      </c>
      <c r="L31" s="270">
        <f t="shared" ref="L31" si="14">SUM(L32:L36)</f>
        <v>0</v>
      </c>
      <c r="M31" s="83">
        <f t="shared" si="2"/>
        <v>44.558596236021451</v>
      </c>
      <c r="N31" s="83">
        <f t="shared" si="3"/>
        <v>5488.2000000000007</v>
      </c>
      <c r="O31" s="83">
        <f t="shared" si="4"/>
        <v>43.973234934372137</v>
      </c>
      <c r="P31" s="83">
        <f t="shared" si="5"/>
        <v>5450.9000000000005</v>
      </c>
      <c r="Q31" s="83">
        <f t="shared" si="6"/>
        <v>78.058823529411754</v>
      </c>
      <c r="R31" s="83">
        <f t="shared" si="7"/>
        <v>37.300000000000011</v>
      </c>
      <c r="S31" s="83" t="str">
        <f t="shared" si="8"/>
        <v>-</v>
      </c>
      <c r="T31" s="83">
        <f t="shared" si="9"/>
        <v>0</v>
      </c>
      <c r="U31" s="188"/>
    </row>
    <row r="32" spans="1:21" s="50" customFormat="1" ht="25.5" hidden="1" outlineLevel="2">
      <c r="A32" s="120"/>
      <c r="B32" s="271" t="s">
        <v>28</v>
      </c>
      <c r="C32" s="72">
        <f t="shared" si="1"/>
        <v>2422.6</v>
      </c>
      <c r="D32" s="45">
        <v>2422.6</v>
      </c>
      <c r="E32" s="269">
        <v>0</v>
      </c>
      <c r="F32" s="269">
        <v>0</v>
      </c>
      <c r="G32" s="269">
        <v>0</v>
      </c>
      <c r="H32" s="72">
        <f t="shared" si="10"/>
        <v>838</v>
      </c>
      <c r="I32" s="268">
        <v>838</v>
      </c>
      <c r="J32" s="268">
        <v>0</v>
      </c>
      <c r="K32" s="268">
        <v>0</v>
      </c>
      <c r="L32" s="268">
        <v>0</v>
      </c>
      <c r="M32" s="72">
        <f t="shared" ref="M32" si="15">IFERROR(H32/C32*100,"-")</f>
        <v>34.590935358705529</v>
      </c>
      <c r="N32" s="72">
        <f t="shared" si="3"/>
        <v>1584.6</v>
      </c>
      <c r="O32" s="72">
        <f t="shared" ref="O32" si="16">IFERROR(I32/D32*100,"-")</f>
        <v>34.590935358705529</v>
      </c>
      <c r="P32" s="72">
        <f t="shared" si="5"/>
        <v>1584.6</v>
      </c>
      <c r="Q32" s="72" t="str">
        <f t="shared" ref="Q32" si="17">IFERROR(J32/E32*100,"-")</f>
        <v>-</v>
      </c>
      <c r="R32" s="72">
        <f t="shared" si="7"/>
        <v>0</v>
      </c>
      <c r="S32" s="72" t="str">
        <f t="shared" ref="S32" si="18">IFERROR(K32/F32*100,"-")</f>
        <v>-</v>
      </c>
      <c r="T32" s="72">
        <f t="shared" si="9"/>
        <v>0</v>
      </c>
      <c r="U32" s="358" t="s">
        <v>1012</v>
      </c>
    </row>
    <row r="33" spans="1:21" s="50" customFormat="1" ht="25.5" hidden="1" outlineLevel="2">
      <c r="A33" s="120"/>
      <c r="B33" s="271" t="s">
        <v>29</v>
      </c>
      <c r="C33" s="72">
        <f t="shared" si="1"/>
        <v>1401.7</v>
      </c>
      <c r="D33" s="45">
        <v>1401.7</v>
      </c>
      <c r="E33" s="269">
        <v>0</v>
      </c>
      <c r="F33" s="269">
        <v>0</v>
      </c>
      <c r="G33" s="269">
        <v>0</v>
      </c>
      <c r="H33" s="72">
        <f t="shared" si="10"/>
        <v>400.6</v>
      </c>
      <c r="I33" s="268">
        <v>400.6</v>
      </c>
      <c r="J33" s="268">
        <v>0</v>
      </c>
      <c r="K33" s="268">
        <v>0</v>
      </c>
      <c r="L33" s="268">
        <v>0</v>
      </c>
      <c r="M33" s="72">
        <f t="shared" si="2"/>
        <v>28.579581936220304</v>
      </c>
      <c r="N33" s="72">
        <f t="shared" si="3"/>
        <v>1001.1</v>
      </c>
      <c r="O33" s="72">
        <f t="shared" si="4"/>
        <v>28.579581936220304</v>
      </c>
      <c r="P33" s="72">
        <f t="shared" si="5"/>
        <v>1001.1</v>
      </c>
      <c r="Q33" s="72" t="str">
        <f t="shared" si="6"/>
        <v>-</v>
      </c>
      <c r="R33" s="72">
        <f t="shared" si="7"/>
        <v>0</v>
      </c>
      <c r="S33" s="72" t="str">
        <f t="shared" si="8"/>
        <v>-</v>
      </c>
      <c r="T33" s="72">
        <f t="shared" si="9"/>
        <v>0</v>
      </c>
      <c r="U33" s="359"/>
    </row>
    <row r="34" spans="1:21" s="50" customFormat="1" ht="40.5" hidden="1" customHeight="1" outlineLevel="2">
      <c r="A34" s="120"/>
      <c r="B34" s="272" t="s">
        <v>30</v>
      </c>
      <c r="C34" s="72">
        <f t="shared" si="1"/>
        <v>351.7</v>
      </c>
      <c r="D34" s="267">
        <v>351.7</v>
      </c>
      <c r="E34" s="269">
        <v>0</v>
      </c>
      <c r="F34" s="269">
        <v>0</v>
      </c>
      <c r="G34" s="269">
        <v>0</v>
      </c>
      <c r="H34" s="72">
        <f t="shared" si="10"/>
        <v>266.89999999999998</v>
      </c>
      <c r="I34" s="268">
        <v>266.89999999999998</v>
      </c>
      <c r="J34" s="268">
        <v>0</v>
      </c>
      <c r="K34" s="268">
        <v>0</v>
      </c>
      <c r="L34" s="268">
        <v>0</v>
      </c>
      <c r="M34" s="72">
        <f t="shared" si="2"/>
        <v>75.888541370486209</v>
      </c>
      <c r="N34" s="72">
        <f t="shared" si="3"/>
        <v>84.800000000000011</v>
      </c>
      <c r="O34" s="72">
        <f t="shared" si="4"/>
        <v>75.888541370486209</v>
      </c>
      <c r="P34" s="72">
        <f t="shared" si="5"/>
        <v>84.800000000000011</v>
      </c>
      <c r="Q34" s="72" t="str">
        <f t="shared" si="6"/>
        <v>-</v>
      </c>
      <c r="R34" s="72">
        <f t="shared" si="7"/>
        <v>0</v>
      </c>
      <c r="S34" s="72" t="str">
        <f t="shared" si="8"/>
        <v>-</v>
      </c>
      <c r="T34" s="72">
        <f t="shared" si="9"/>
        <v>0</v>
      </c>
      <c r="U34" s="360"/>
    </row>
    <row r="35" spans="1:21" s="50" customFormat="1" ht="80.25" hidden="1" customHeight="1" outlineLevel="2">
      <c r="A35" s="120"/>
      <c r="B35" s="272" t="s">
        <v>31</v>
      </c>
      <c r="C35" s="72">
        <f t="shared" si="1"/>
        <v>5553.1</v>
      </c>
      <c r="D35" s="45">
        <v>5553.1</v>
      </c>
      <c r="E35" s="269">
        <v>0</v>
      </c>
      <c r="F35" s="269">
        <v>0</v>
      </c>
      <c r="G35" s="269">
        <v>0</v>
      </c>
      <c r="H35" s="72">
        <f t="shared" si="10"/>
        <v>2772.7</v>
      </c>
      <c r="I35" s="268">
        <v>2772.7</v>
      </c>
      <c r="J35" s="268">
        <v>0</v>
      </c>
      <c r="K35" s="268">
        <v>0</v>
      </c>
      <c r="L35" s="268">
        <v>0</v>
      </c>
      <c r="M35" s="72">
        <f t="shared" si="2"/>
        <v>49.930669355855287</v>
      </c>
      <c r="N35" s="72">
        <f t="shared" si="3"/>
        <v>2780.4000000000005</v>
      </c>
      <c r="O35" s="72">
        <f t="shared" si="4"/>
        <v>49.930669355855287</v>
      </c>
      <c r="P35" s="72">
        <f t="shared" si="5"/>
        <v>2780.4000000000005</v>
      </c>
      <c r="Q35" s="72" t="str">
        <f t="shared" si="6"/>
        <v>-</v>
      </c>
      <c r="R35" s="72">
        <f t="shared" si="7"/>
        <v>0</v>
      </c>
      <c r="S35" s="72" t="str">
        <f t="shared" si="8"/>
        <v>-</v>
      </c>
      <c r="T35" s="72">
        <f t="shared" si="9"/>
        <v>0</v>
      </c>
      <c r="U35" s="273" t="s">
        <v>1010</v>
      </c>
    </row>
    <row r="36" spans="1:21" s="50" customFormat="1" ht="72" hidden="1" customHeight="1" outlineLevel="2">
      <c r="A36" s="120"/>
      <c r="B36" s="272" t="s">
        <v>1011</v>
      </c>
      <c r="C36" s="72">
        <f t="shared" si="1"/>
        <v>170</v>
      </c>
      <c r="D36" s="45"/>
      <c r="E36" s="269">
        <v>170</v>
      </c>
      <c r="F36" s="269"/>
      <c r="G36" s="269"/>
      <c r="H36" s="72">
        <f t="shared" si="10"/>
        <v>132.69999999999999</v>
      </c>
      <c r="I36" s="268"/>
      <c r="J36" s="268">
        <v>132.69999999999999</v>
      </c>
      <c r="K36" s="268"/>
      <c r="L36" s="268"/>
      <c r="M36" s="72">
        <f t="shared" ref="M36" si="19">IFERROR(H36/C36*100,"-")</f>
        <v>78.058823529411754</v>
      </c>
      <c r="N36" s="72">
        <f t="shared" ref="N36" si="20">C36-H36</f>
        <v>37.300000000000011</v>
      </c>
      <c r="O36" s="72" t="str">
        <f t="shared" ref="O36" si="21">IFERROR(I36/D36*100,"-")</f>
        <v>-</v>
      </c>
      <c r="P36" s="72">
        <f t="shared" ref="P36" si="22">D36-I36</f>
        <v>0</v>
      </c>
      <c r="Q36" s="72">
        <f t="shared" ref="Q36" si="23">IFERROR(J36/E36*100,"-")</f>
        <v>78.058823529411754</v>
      </c>
      <c r="R36" s="72">
        <f t="shared" ref="R36" si="24">E36-J36</f>
        <v>37.300000000000011</v>
      </c>
      <c r="S36" s="72" t="str">
        <f t="shared" ref="S36" si="25">IFERROR(K36/F36*100,"-")</f>
        <v>-</v>
      </c>
      <c r="T36" s="72">
        <f t="shared" ref="T36" si="26">F36-K36</f>
        <v>0</v>
      </c>
      <c r="U36" s="274"/>
    </row>
    <row r="37" spans="1:21" s="50" customFormat="1" ht="38.25" outlineLevel="1">
      <c r="A37" s="260"/>
      <c r="B37" s="261" t="s">
        <v>32</v>
      </c>
      <c r="C37" s="83">
        <f t="shared" si="1"/>
        <v>2398.8000000000002</v>
      </c>
      <c r="D37" s="262">
        <f>SUM(D38:D40)</f>
        <v>2398.8000000000002</v>
      </c>
      <c r="E37" s="262">
        <f t="shared" ref="E37:L37" si="27">SUM(E38:E40)</f>
        <v>0</v>
      </c>
      <c r="F37" s="262">
        <f t="shared" si="27"/>
        <v>0</v>
      </c>
      <c r="G37" s="262">
        <f t="shared" si="27"/>
        <v>0</v>
      </c>
      <c r="H37" s="83">
        <f t="shared" si="10"/>
        <v>0</v>
      </c>
      <c r="I37" s="262">
        <f t="shared" si="27"/>
        <v>0</v>
      </c>
      <c r="J37" s="262">
        <f t="shared" si="27"/>
        <v>0</v>
      </c>
      <c r="K37" s="262">
        <f t="shared" si="27"/>
        <v>0</v>
      </c>
      <c r="L37" s="262">
        <f t="shared" si="27"/>
        <v>0</v>
      </c>
      <c r="M37" s="83">
        <f t="shared" si="2"/>
        <v>0</v>
      </c>
      <c r="N37" s="83">
        <f t="shared" si="3"/>
        <v>2398.8000000000002</v>
      </c>
      <c r="O37" s="83">
        <f t="shared" si="4"/>
        <v>0</v>
      </c>
      <c r="P37" s="83">
        <f t="shared" si="5"/>
        <v>2398.8000000000002</v>
      </c>
      <c r="Q37" s="83" t="str">
        <f t="shared" si="6"/>
        <v>-</v>
      </c>
      <c r="R37" s="83">
        <f t="shared" si="7"/>
        <v>0</v>
      </c>
      <c r="S37" s="83" t="str">
        <f t="shared" si="8"/>
        <v>-</v>
      </c>
      <c r="T37" s="83">
        <f t="shared" si="9"/>
        <v>0</v>
      </c>
      <c r="U37" s="190"/>
    </row>
    <row r="38" spans="1:21" s="50" customFormat="1" outlineLevel="2">
      <c r="A38" s="265"/>
      <c r="B38" s="266" t="s">
        <v>33</v>
      </c>
      <c r="C38" s="72">
        <f t="shared" si="1"/>
        <v>0</v>
      </c>
      <c r="D38" s="267">
        <v>0</v>
      </c>
      <c r="E38" s="275">
        <v>0</v>
      </c>
      <c r="F38" s="275">
        <v>0</v>
      </c>
      <c r="G38" s="275">
        <v>0</v>
      </c>
      <c r="H38" s="72">
        <f t="shared" si="10"/>
        <v>0</v>
      </c>
      <c r="I38" s="275">
        <v>0</v>
      </c>
      <c r="J38" s="275">
        <v>0</v>
      </c>
      <c r="K38" s="275">
        <v>0</v>
      </c>
      <c r="L38" s="275">
        <v>0</v>
      </c>
      <c r="M38" s="72" t="str">
        <f t="shared" si="2"/>
        <v>-</v>
      </c>
      <c r="N38" s="72">
        <f t="shared" si="3"/>
        <v>0</v>
      </c>
      <c r="O38" s="72" t="str">
        <f t="shared" si="4"/>
        <v>-</v>
      </c>
      <c r="P38" s="72">
        <f t="shared" si="5"/>
        <v>0</v>
      </c>
      <c r="Q38" s="72" t="str">
        <f t="shared" si="6"/>
        <v>-</v>
      </c>
      <c r="R38" s="72">
        <f t="shared" si="7"/>
        <v>0</v>
      </c>
      <c r="S38" s="72" t="str">
        <f t="shared" si="8"/>
        <v>-</v>
      </c>
      <c r="T38" s="72">
        <f t="shared" si="9"/>
        <v>0</v>
      </c>
      <c r="U38" s="190"/>
    </row>
    <row r="39" spans="1:21" s="50" customFormat="1" ht="105" outlineLevel="2">
      <c r="A39" s="265"/>
      <c r="B39" s="266" t="s">
        <v>34</v>
      </c>
      <c r="C39" s="72">
        <f t="shared" si="1"/>
        <v>2398.8000000000002</v>
      </c>
      <c r="D39" s="267">
        <v>2398.8000000000002</v>
      </c>
      <c r="E39" s="275">
        <v>0</v>
      </c>
      <c r="F39" s="275">
        <v>0</v>
      </c>
      <c r="G39" s="275">
        <v>0</v>
      </c>
      <c r="H39" s="72">
        <f t="shared" si="10"/>
        <v>0</v>
      </c>
      <c r="I39" s="275">
        <v>0</v>
      </c>
      <c r="J39" s="275">
        <v>0</v>
      </c>
      <c r="K39" s="275">
        <v>0</v>
      </c>
      <c r="L39" s="275">
        <v>0</v>
      </c>
      <c r="M39" s="72">
        <f t="shared" si="2"/>
        <v>0</v>
      </c>
      <c r="N39" s="72">
        <f t="shared" si="3"/>
        <v>2398.8000000000002</v>
      </c>
      <c r="O39" s="72">
        <f t="shared" si="4"/>
        <v>0</v>
      </c>
      <c r="P39" s="72">
        <f t="shared" si="5"/>
        <v>2398.8000000000002</v>
      </c>
      <c r="Q39" s="72" t="str">
        <f t="shared" si="6"/>
        <v>-</v>
      </c>
      <c r="R39" s="72">
        <f t="shared" si="7"/>
        <v>0</v>
      </c>
      <c r="S39" s="72" t="str">
        <f t="shared" si="8"/>
        <v>-</v>
      </c>
      <c r="T39" s="72">
        <f t="shared" si="9"/>
        <v>0</v>
      </c>
      <c r="U39" s="188" t="s">
        <v>1013</v>
      </c>
    </row>
    <row r="40" spans="1:21" s="50" customFormat="1" outlineLevel="2">
      <c r="A40" s="265"/>
      <c r="B40" s="266" t="s">
        <v>35</v>
      </c>
      <c r="C40" s="72">
        <f t="shared" si="1"/>
        <v>0</v>
      </c>
      <c r="D40" s="267">
        <v>0</v>
      </c>
      <c r="E40" s="275">
        <v>0</v>
      </c>
      <c r="F40" s="275">
        <v>0</v>
      </c>
      <c r="G40" s="275">
        <v>0</v>
      </c>
      <c r="H40" s="72">
        <f t="shared" si="10"/>
        <v>0</v>
      </c>
      <c r="I40" s="275">
        <v>0</v>
      </c>
      <c r="J40" s="275">
        <v>0</v>
      </c>
      <c r="K40" s="275">
        <v>0</v>
      </c>
      <c r="L40" s="275">
        <v>0</v>
      </c>
      <c r="M40" s="72" t="str">
        <f t="shared" si="2"/>
        <v>-</v>
      </c>
      <c r="N40" s="72">
        <f t="shared" si="3"/>
        <v>0</v>
      </c>
      <c r="O40" s="72" t="str">
        <f t="shared" si="4"/>
        <v>-</v>
      </c>
      <c r="P40" s="72">
        <f t="shared" si="5"/>
        <v>0</v>
      </c>
      <c r="Q40" s="72" t="str">
        <f t="shared" si="6"/>
        <v>-</v>
      </c>
      <c r="R40" s="72">
        <f t="shared" si="7"/>
        <v>0</v>
      </c>
      <c r="S40" s="72" t="str">
        <f t="shared" si="8"/>
        <v>-</v>
      </c>
      <c r="T40" s="72">
        <f t="shared" si="9"/>
        <v>0</v>
      </c>
      <c r="U40" s="190"/>
    </row>
    <row r="41" spans="1:21" s="50" customFormat="1" ht="25.5" outlineLevel="1">
      <c r="A41" s="260"/>
      <c r="B41" s="261" t="s">
        <v>36</v>
      </c>
      <c r="C41" s="83">
        <f>SUM(D41:F41)</f>
        <v>77716.700000000012</v>
      </c>
      <c r="D41" s="262">
        <f>D42+D43+D44</f>
        <v>22722.9</v>
      </c>
      <c r="E41" s="262">
        <f t="shared" ref="E41:G41" si="28">E42+E43+E44</f>
        <v>54993.8</v>
      </c>
      <c r="F41" s="262">
        <f t="shared" si="28"/>
        <v>0</v>
      </c>
      <c r="G41" s="262">
        <f t="shared" si="28"/>
        <v>0</v>
      </c>
      <c r="H41" s="83">
        <f t="shared" si="10"/>
        <v>33359.9</v>
      </c>
      <c r="I41" s="262">
        <f>I42+I43+I44</f>
        <v>3560.5</v>
      </c>
      <c r="J41" s="262">
        <f t="shared" ref="J41:L41" si="29">J42+J43+J44</f>
        <v>29799.4</v>
      </c>
      <c r="K41" s="262">
        <f t="shared" si="29"/>
        <v>0</v>
      </c>
      <c r="L41" s="262">
        <f t="shared" si="29"/>
        <v>0</v>
      </c>
      <c r="M41" s="83">
        <f t="shared" si="2"/>
        <v>42.925008395878869</v>
      </c>
      <c r="N41" s="83">
        <f t="shared" si="3"/>
        <v>44356.80000000001</v>
      </c>
      <c r="O41" s="83">
        <f t="shared" si="4"/>
        <v>15.669214756919231</v>
      </c>
      <c r="P41" s="83">
        <f t="shared" si="5"/>
        <v>19162.400000000001</v>
      </c>
      <c r="Q41" s="83">
        <f t="shared" si="6"/>
        <v>54.186835606922969</v>
      </c>
      <c r="R41" s="83">
        <f t="shared" si="7"/>
        <v>25194.400000000001</v>
      </c>
      <c r="S41" s="83" t="str">
        <f t="shared" si="8"/>
        <v>-</v>
      </c>
      <c r="T41" s="83">
        <f t="shared" si="9"/>
        <v>0</v>
      </c>
      <c r="U41" s="188"/>
    </row>
    <row r="42" spans="1:21" s="50" customFormat="1" ht="90" outlineLevel="2">
      <c r="A42" s="265"/>
      <c r="B42" s="266" t="s">
        <v>198</v>
      </c>
      <c r="C42" s="72">
        <f t="shared" si="1"/>
        <v>3722.9</v>
      </c>
      <c r="D42" s="45">
        <v>3722.9</v>
      </c>
      <c r="E42" s="267">
        <v>0</v>
      </c>
      <c r="F42" s="269">
        <v>0</v>
      </c>
      <c r="G42" s="269">
        <v>0</v>
      </c>
      <c r="H42" s="72">
        <f t="shared" si="10"/>
        <v>850</v>
      </c>
      <c r="I42" s="268">
        <v>850</v>
      </c>
      <c r="J42" s="268">
        <v>0</v>
      </c>
      <c r="K42" s="269">
        <v>0</v>
      </c>
      <c r="L42" s="269">
        <v>0</v>
      </c>
      <c r="M42" s="72">
        <f t="shared" si="2"/>
        <v>22.831663488140965</v>
      </c>
      <c r="N42" s="72">
        <f t="shared" si="3"/>
        <v>2872.9</v>
      </c>
      <c r="O42" s="72">
        <f t="shared" si="4"/>
        <v>22.831663488140965</v>
      </c>
      <c r="P42" s="72">
        <f t="shared" si="5"/>
        <v>2872.9</v>
      </c>
      <c r="Q42" s="72" t="str">
        <f t="shared" si="6"/>
        <v>-</v>
      </c>
      <c r="R42" s="72">
        <f t="shared" si="7"/>
        <v>0</v>
      </c>
      <c r="S42" s="72" t="str">
        <f t="shared" si="8"/>
        <v>-</v>
      </c>
      <c r="T42" s="72">
        <f t="shared" si="9"/>
        <v>0</v>
      </c>
      <c r="U42" s="253" t="s">
        <v>1017</v>
      </c>
    </row>
    <row r="43" spans="1:21" s="50" customFormat="1" ht="93" customHeight="1" outlineLevel="2">
      <c r="A43" s="265"/>
      <c r="B43" s="266" t="s">
        <v>199</v>
      </c>
      <c r="C43" s="72">
        <f t="shared" si="1"/>
        <v>64993.8</v>
      </c>
      <c r="D43" s="45">
        <v>10000</v>
      </c>
      <c r="E43" s="267">
        <f>42000+12993.8</f>
        <v>54993.8</v>
      </c>
      <c r="F43" s="269">
        <v>0</v>
      </c>
      <c r="G43" s="269">
        <v>0</v>
      </c>
      <c r="H43" s="72">
        <f t="shared" si="10"/>
        <v>32509.9</v>
      </c>
      <c r="I43" s="268">
        <v>2710.5</v>
      </c>
      <c r="J43" s="268">
        <v>29799.4</v>
      </c>
      <c r="K43" s="269">
        <v>0</v>
      </c>
      <c r="L43" s="269">
        <v>0</v>
      </c>
      <c r="M43" s="72">
        <f t="shared" si="2"/>
        <v>50.020001907874288</v>
      </c>
      <c r="N43" s="72">
        <f t="shared" si="3"/>
        <v>32483.9</v>
      </c>
      <c r="O43" s="72">
        <f t="shared" si="4"/>
        <v>27.105</v>
      </c>
      <c r="P43" s="72">
        <f t="shared" si="5"/>
        <v>7289.5</v>
      </c>
      <c r="Q43" s="72">
        <f t="shared" si="6"/>
        <v>54.186835606922969</v>
      </c>
      <c r="R43" s="72">
        <f t="shared" si="7"/>
        <v>25194.400000000001</v>
      </c>
      <c r="S43" s="72" t="str">
        <f t="shared" si="8"/>
        <v>-</v>
      </c>
      <c r="T43" s="72">
        <f t="shared" si="9"/>
        <v>0</v>
      </c>
      <c r="U43" s="190" t="s">
        <v>1014</v>
      </c>
    </row>
    <row r="44" spans="1:21" s="50" customFormat="1" ht="50.25" customHeight="1" outlineLevel="2">
      <c r="A44" s="265"/>
      <c r="B44" s="266" t="s">
        <v>297</v>
      </c>
      <c r="C44" s="72">
        <f t="shared" si="1"/>
        <v>9000</v>
      </c>
      <c r="D44" s="45">
        <v>9000</v>
      </c>
      <c r="E44" s="267">
        <v>0</v>
      </c>
      <c r="F44" s="269">
        <v>0</v>
      </c>
      <c r="G44" s="269">
        <v>0</v>
      </c>
      <c r="H44" s="72">
        <f t="shared" si="10"/>
        <v>0</v>
      </c>
      <c r="I44" s="268">
        <v>0</v>
      </c>
      <c r="J44" s="269">
        <v>0</v>
      </c>
      <c r="K44" s="269">
        <v>0</v>
      </c>
      <c r="L44" s="269">
        <v>0</v>
      </c>
      <c r="M44" s="72">
        <f t="shared" ref="M44" si="30">IFERROR(H44/C44*100,"-")</f>
        <v>0</v>
      </c>
      <c r="N44" s="72">
        <f t="shared" si="3"/>
        <v>9000</v>
      </c>
      <c r="O44" s="72">
        <f t="shared" ref="O44" si="31">IFERROR(I44/D44*100,"-")</f>
        <v>0</v>
      </c>
      <c r="P44" s="72">
        <f t="shared" si="5"/>
        <v>9000</v>
      </c>
      <c r="Q44" s="72" t="str">
        <f t="shared" ref="Q44" si="32">IFERROR(J44/E44*100,"-")</f>
        <v>-</v>
      </c>
      <c r="R44" s="72">
        <f t="shared" si="7"/>
        <v>0</v>
      </c>
      <c r="S44" s="72" t="str">
        <f t="shared" ref="S44" si="33">IFERROR(K44/F44*100,"-")</f>
        <v>-</v>
      </c>
      <c r="T44" s="72">
        <f t="shared" si="9"/>
        <v>0</v>
      </c>
      <c r="U44" s="190" t="s">
        <v>1015</v>
      </c>
    </row>
    <row r="45" spans="1:21" s="147" customFormat="1" ht="38.25" outlineLevel="1">
      <c r="A45" s="260"/>
      <c r="B45" s="261" t="s">
        <v>37</v>
      </c>
      <c r="C45" s="83">
        <f t="shared" si="1"/>
        <v>10542.3</v>
      </c>
      <c r="D45" s="262">
        <f>SUM(D46:D47)</f>
        <v>6082.3</v>
      </c>
      <c r="E45" s="262">
        <f t="shared" ref="E45:L45" si="34">SUM(E46:E47)</f>
        <v>4460</v>
      </c>
      <c r="F45" s="262">
        <f t="shared" si="34"/>
        <v>0</v>
      </c>
      <c r="G45" s="262">
        <f t="shared" si="34"/>
        <v>0</v>
      </c>
      <c r="H45" s="83">
        <f t="shared" si="10"/>
        <v>5845.3</v>
      </c>
      <c r="I45" s="262">
        <f t="shared" si="34"/>
        <v>3214.1000000000004</v>
      </c>
      <c r="J45" s="262">
        <f t="shared" si="34"/>
        <v>2631.2</v>
      </c>
      <c r="K45" s="262">
        <f t="shared" si="34"/>
        <v>0</v>
      </c>
      <c r="L45" s="262">
        <f t="shared" si="34"/>
        <v>0</v>
      </c>
      <c r="M45" s="83">
        <f t="shared" si="2"/>
        <v>55.446155013611829</v>
      </c>
      <c r="N45" s="83">
        <f t="shared" si="3"/>
        <v>4696.9999999999991</v>
      </c>
      <c r="O45" s="83">
        <f t="shared" si="4"/>
        <v>52.843496703549654</v>
      </c>
      <c r="P45" s="83">
        <f t="shared" si="5"/>
        <v>2868.2</v>
      </c>
      <c r="Q45" s="83">
        <f t="shared" si="6"/>
        <v>58.995515695067255</v>
      </c>
      <c r="R45" s="83">
        <f t="shared" si="7"/>
        <v>1828.8000000000002</v>
      </c>
      <c r="S45" s="83" t="str">
        <f t="shared" si="8"/>
        <v>-</v>
      </c>
      <c r="T45" s="83">
        <f t="shared" si="9"/>
        <v>0</v>
      </c>
      <c r="U45" s="229"/>
    </row>
    <row r="46" spans="1:21" s="50" customFormat="1" ht="25.5" outlineLevel="2">
      <c r="A46" s="265"/>
      <c r="B46" s="266" t="s">
        <v>38</v>
      </c>
      <c r="C46" s="72">
        <f t="shared" si="1"/>
        <v>7030</v>
      </c>
      <c r="D46" s="45">
        <v>2570</v>
      </c>
      <c r="E46" s="267">
        <v>4460</v>
      </c>
      <c r="F46" s="269">
        <v>0</v>
      </c>
      <c r="G46" s="269">
        <v>0</v>
      </c>
      <c r="H46" s="72">
        <f t="shared" si="10"/>
        <v>4182.1000000000004</v>
      </c>
      <c r="I46" s="45">
        <v>1550.9</v>
      </c>
      <c r="J46" s="268">
        <v>2631.2</v>
      </c>
      <c r="K46" s="268">
        <v>0</v>
      </c>
      <c r="L46" s="268">
        <v>0</v>
      </c>
      <c r="M46" s="72">
        <f t="shared" si="2"/>
        <v>59.489331436699864</v>
      </c>
      <c r="N46" s="72">
        <f t="shared" si="3"/>
        <v>2847.8999999999996</v>
      </c>
      <c r="O46" s="72">
        <f t="shared" si="4"/>
        <v>60.346303501945528</v>
      </c>
      <c r="P46" s="72">
        <f t="shared" si="5"/>
        <v>1019.0999999999999</v>
      </c>
      <c r="Q46" s="72">
        <f t="shared" si="6"/>
        <v>58.995515695067255</v>
      </c>
      <c r="R46" s="72">
        <f t="shared" si="7"/>
        <v>1828.8000000000002</v>
      </c>
      <c r="S46" s="72" t="str">
        <f t="shared" si="8"/>
        <v>-</v>
      </c>
      <c r="T46" s="72">
        <f t="shared" si="9"/>
        <v>0</v>
      </c>
      <c r="U46" s="361" t="s">
        <v>1016</v>
      </c>
    </row>
    <row r="47" spans="1:21" s="50" customFormat="1" ht="25.5" outlineLevel="2">
      <c r="A47" s="265"/>
      <c r="B47" s="266" t="s">
        <v>39</v>
      </c>
      <c r="C47" s="72">
        <f t="shared" si="1"/>
        <v>3512.3</v>
      </c>
      <c r="D47" s="267">
        <v>3512.3</v>
      </c>
      <c r="E47" s="269">
        <v>0</v>
      </c>
      <c r="F47" s="269">
        <v>0</v>
      </c>
      <c r="G47" s="269">
        <v>0</v>
      </c>
      <c r="H47" s="72">
        <f t="shared" si="10"/>
        <v>1663.2</v>
      </c>
      <c r="I47" s="267">
        <v>1663.2</v>
      </c>
      <c r="J47" s="269">
        <v>0</v>
      </c>
      <c r="K47" s="268">
        <v>0</v>
      </c>
      <c r="L47" s="268">
        <v>0</v>
      </c>
      <c r="M47" s="72">
        <f t="shared" si="2"/>
        <v>47.353585969307858</v>
      </c>
      <c r="N47" s="72">
        <f t="shared" si="3"/>
        <v>1849.1000000000001</v>
      </c>
      <c r="O47" s="72">
        <f t="shared" si="4"/>
        <v>47.353585969307858</v>
      </c>
      <c r="P47" s="72">
        <f t="shared" si="5"/>
        <v>1849.1000000000001</v>
      </c>
      <c r="Q47" s="72" t="str">
        <f t="shared" si="6"/>
        <v>-</v>
      </c>
      <c r="R47" s="72">
        <f t="shared" si="7"/>
        <v>0</v>
      </c>
      <c r="S47" s="72" t="str">
        <f t="shared" si="8"/>
        <v>-</v>
      </c>
      <c r="T47" s="72">
        <f t="shared" si="9"/>
        <v>0</v>
      </c>
      <c r="U47" s="362"/>
    </row>
    <row r="48" spans="1:21" s="50" customFormat="1" ht="44.25" customHeight="1" outlineLevel="1" collapsed="1">
      <c r="A48" s="260"/>
      <c r="B48" s="261" t="s">
        <v>40</v>
      </c>
      <c r="C48" s="83">
        <f t="shared" si="1"/>
        <v>57086.2</v>
      </c>
      <c r="D48" s="262">
        <f>D49</f>
        <v>57086.2</v>
      </c>
      <c r="E48" s="262">
        <f t="shared" ref="E48:L48" si="35">E49</f>
        <v>0</v>
      </c>
      <c r="F48" s="262">
        <f t="shared" si="35"/>
        <v>0</v>
      </c>
      <c r="G48" s="262">
        <f t="shared" si="35"/>
        <v>0</v>
      </c>
      <c r="H48" s="83">
        <f t="shared" si="10"/>
        <v>29218.6</v>
      </c>
      <c r="I48" s="262">
        <f t="shared" si="35"/>
        <v>29218.6</v>
      </c>
      <c r="J48" s="262">
        <f t="shared" si="35"/>
        <v>0</v>
      </c>
      <c r="K48" s="262">
        <f t="shared" si="35"/>
        <v>0</v>
      </c>
      <c r="L48" s="262">
        <f t="shared" si="35"/>
        <v>0</v>
      </c>
      <c r="M48" s="83">
        <f t="shared" si="2"/>
        <v>51.183298240205168</v>
      </c>
      <c r="N48" s="83">
        <f t="shared" si="3"/>
        <v>27867.599999999999</v>
      </c>
      <c r="O48" s="83">
        <f t="shared" si="4"/>
        <v>51.183298240205168</v>
      </c>
      <c r="P48" s="83">
        <f t="shared" si="5"/>
        <v>27867.599999999999</v>
      </c>
      <c r="Q48" s="83" t="str">
        <f t="shared" si="6"/>
        <v>-</v>
      </c>
      <c r="R48" s="83">
        <f t="shared" si="7"/>
        <v>0</v>
      </c>
      <c r="S48" s="83" t="str">
        <f t="shared" si="8"/>
        <v>-</v>
      </c>
      <c r="T48" s="83">
        <f t="shared" si="9"/>
        <v>0</v>
      </c>
      <c r="U48" s="356" t="s">
        <v>1018</v>
      </c>
    </row>
    <row r="49" spans="1:21" s="50" customFormat="1" ht="42.75" hidden="1" customHeight="1" outlineLevel="2">
      <c r="A49" s="265"/>
      <c r="B49" s="266" t="s">
        <v>41</v>
      </c>
      <c r="C49" s="72">
        <f t="shared" si="1"/>
        <v>57086.2</v>
      </c>
      <c r="D49" s="45">
        <v>57086.2</v>
      </c>
      <c r="E49" s="119">
        <v>0</v>
      </c>
      <c r="F49" s="119">
        <v>0</v>
      </c>
      <c r="G49" s="119">
        <v>0</v>
      </c>
      <c r="H49" s="72">
        <f t="shared" si="10"/>
        <v>29218.6</v>
      </c>
      <c r="I49" s="268">
        <v>29218.6</v>
      </c>
      <c r="J49" s="119">
        <v>0</v>
      </c>
      <c r="K49" s="119">
        <v>0</v>
      </c>
      <c r="L49" s="119">
        <v>0</v>
      </c>
      <c r="M49" s="72">
        <f t="shared" si="2"/>
        <v>51.183298240205168</v>
      </c>
      <c r="N49" s="72">
        <f t="shared" si="3"/>
        <v>27867.599999999999</v>
      </c>
      <c r="O49" s="72">
        <f t="shared" si="4"/>
        <v>51.183298240205168</v>
      </c>
      <c r="P49" s="72">
        <f t="shared" si="5"/>
        <v>27867.599999999999</v>
      </c>
      <c r="Q49" s="72" t="str">
        <f t="shared" si="6"/>
        <v>-</v>
      </c>
      <c r="R49" s="72">
        <f t="shared" si="7"/>
        <v>0</v>
      </c>
      <c r="S49" s="72" t="str">
        <f t="shared" si="8"/>
        <v>-</v>
      </c>
      <c r="T49" s="72">
        <f t="shared" si="9"/>
        <v>0</v>
      </c>
      <c r="U49" s="357"/>
    </row>
    <row r="50" spans="1:21" s="50" customFormat="1" ht="63" customHeight="1" outlineLevel="1" collapsed="1">
      <c r="A50" s="276"/>
      <c r="B50" s="277" t="s">
        <v>42</v>
      </c>
      <c r="C50" s="83">
        <f t="shared" si="1"/>
        <v>72.7</v>
      </c>
      <c r="D50" s="278">
        <f>D51</f>
        <v>0</v>
      </c>
      <c r="E50" s="278">
        <f t="shared" ref="E50:L50" si="36">E51</f>
        <v>0</v>
      </c>
      <c r="F50" s="278">
        <f t="shared" si="36"/>
        <v>72.7</v>
      </c>
      <c r="G50" s="278">
        <f t="shared" si="36"/>
        <v>0</v>
      </c>
      <c r="H50" s="83">
        <f t="shared" si="10"/>
        <v>0</v>
      </c>
      <c r="I50" s="278">
        <f t="shared" si="36"/>
        <v>0</v>
      </c>
      <c r="J50" s="278">
        <f t="shared" si="36"/>
        <v>0</v>
      </c>
      <c r="K50" s="278">
        <f t="shared" si="36"/>
        <v>0</v>
      </c>
      <c r="L50" s="278">
        <f t="shared" si="36"/>
        <v>0</v>
      </c>
      <c r="M50" s="83">
        <f t="shared" si="2"/>
        <v>0</v>
      </c>
      <c r="N50" s="83">
        <f t="shared" si="3"/>
        <v>72.7</v>
      </c>
      <c r="O50" s="83" t="str">
        <f t="shared" si="4"/>
        <v>-</v>
      </c>
      <c r="P50" s="83">
        <f t="shared" si="5"/>
        <v>0</v>
      </c>
      <c r="Q50" s="83" t="str">
        <f t="shared" si="6"/>
        <v>-</v>
      </c>
      <c r="R50" s="83">
        <f t="shared" si="7"/>
        <v>0</v>
      </c>
      <c r="S50" s="83">
        <f t="shared" si="8"/>
        <v>0</v>
      </c>
      <c r="T50" s="83">
        <f t="shared" si="9"/>
        <v>72.7</v>
      </c>
      <c r="U50" s="190"/>
    </row>
    <row r="51" spans="1:21" s="50" customFormat="1" ht="42" hidden="1" customHeight="1" outlineLevel="2">
      <c r="A51" s="120"/>
      <c r="B51" s="279" t="s">
        <v>43</v>
      </c>
      <c r="C51" s="72">
        <f t="shared" si="1"/>
        <v>72.7</v>
      </c>
      <c r="D51" s="45">
        <v>0</v>
      </c>
      <c r="E51" s="269">
        <v>0</v>
      </c>
      <c r="F51" s="269">
        <v>72.7</v>
      </c>
      <c r="G51" s="269">
        <v>0</v>
      </c>
      <c r="H51" s="83">
        <f t="shared" si="10"/>
        <v>0</v>
      </c>
      <c r="I51" s="268">
        <v>0</v>
      </c>
      <c r="J51" s="268"/>
      <c r="K51" s="268"/>
      <c r="L51" s="268"/>
      <c r="M51" s="72">
        <f t="shared" si="2"/>
        <v>0</v>
      </c>
      <c r="N51" s="72">
        <f t="shared" si="3"/>
        <v>72.7</v>
      </c>
      <c r="O51" s="72" t="str">
        <f t="shared" si="4"/>
        <v>-</v>
      </c>
      <c r="P51" s="72">
        <f t="shared" si="5"/>
        <v>0</v>
      </c>
      <c r="Q51" s="72" t="str">
        <f t="shared" si="6"/>
        <v>-</v>
      </c>
      <c r="R51" s="72">
        <f t="shared" si="7"/>
        <v>0</v>
      </c>
      <c r="S51" s="72">
        <f t="shared" si="8"/>
        <v>0</v>
      </c>
      <c r="T51" s="72">
        <f t="shared" si="9"/>
        <v>72.7</v>
      </c>
      <c r="U51" s="190" t="s">
        <v>1019</v>
      </c>
    </row>
    <row r="52" spans="1:21" s="35" customFormat="1" ht="45" customHeight="1">
      <c r="A52" s="60">
        <v>3</v>
      </c>
      <c r="B52" s="32" t="s">
        <v>55</v>
      </c>
      <c r="C52" s="33">
        <f t="shared" si="1"/>
        <v>19209.7</v>
      </c>
      <c r="D52" s="33">
        <f>D53+D60+D62</f>
        <v>19209.7</v>
      </c>
      <c r="E52" s="33">
        <f>E53+E60+E62</f>
        <v>0</v>
      </c>
      <c r="F52" s="33">
        <f>F53+F60+F62</f>
        <v>0</v>
      </c>
      <c r="G52" s="33">
        <f>G53+G60+G62</f>
        <v>0</v>
      </c>
      <c r="H52" s="33">
        <f t="shared" si="10"/>
        <v>7271.5000000000009</v>
      </c>
      <c r="I52" s="33">
        <f>I53+I60+I62</f>
        <v>7271.5000000000009</v>
      </c>
      <c r="J52" s="33">
        <f>J53+J60+J62</f>
        <v>0</v>
      </c>
      <c r="K52" s="33">
        <f>K53+K60+K62</f>
        <v>0</v>
      </c>
      <c r="L52" s="33">
        <f>L53+L60+L62</f>
        <v>0</v>
      </c>
      <c r="M52" s="33">
        <f t="shared" si="2"/>
        <v>37.853272044852346</v>
      </c>
      <c r="N52" s="33">
        <f t="shared" si="3"/>
        <v>11938.2</v>
      </c>
      <c r="O52" s="33">
        <f t="shared" si="4"/>
        <v>37.853272044852346</v>
      </c>
      <c r="P52" s="33">
        <f t="shared" si="5"/>
        <v>11938.2</v>
      </c>
      <c r="Q52" s="33" t="str">
        <f t="shared" si="6"/>
        <v>-</v>
      </c>
      <c r="R52" s="33">
        <f t="shared" si="7"/>
        <v>0</v>
      </c>
      <c r="S52" s="33" t="str">
        <f t="shared" si="8"/>
        <v>-</v>
      </c>
      <c r="T52" s="33">
        <f t="shared" si="9"/>
        <v>0</v>
      </c>
      <c r="U52" s="192"/>
    </row>
    <row r="53" spans="1:21" s="147" customFormat="1" ht="38.25" outlineLevel="1">
      <c r="A53" s="246"/>
      <c r="B53" s="200" t="s">
        <v>54</v>
      </c>
      <c r="C53" s="83">
        <f t="shared" si="1"/>
        <v>10819.1</v>
      </c>
      <c r="D53" s="83">
        <f>SUM(D54:D59)</f>
        <v>10819.1</v>
      </c>
      <c r="E53" s="83">
        <f>SUM(E54:E59)</f>
        <v>0</v>
      </c>
      <c r="F53" s="83">
        <f>SUM(F54:F59)</f>
        <v>0</v>
      </c>
      <c r="G53" s="83">
        <f>SUM(G54:G59)</f>
        <v>0</v>
      </c>
      <c r="H53" s="83">
        <f t="shared" si="10"/>
        <v>3324.7000000000007</v>
      </c>
      <c r="I53" s="83">
        <f>SUM(I54:I59)</f>
        <v>3324.7000000000007</v>
      </c>
      <c r="J53" s="83">
        <f>SUM(J54:J59)</f>
        <v>0</v>
      </c>
      <c r="K53" s="83">
        <f>SUM(K54:K59)</f>
        <v>0</v>
      </c>
      <c r="L53" s="83">
        <f>SUM(L54:L59)</f>
        <v>0</v>
      </c>
      <c r="M53" s="83">
        <f t="shared" si="2"/>
        <v>30.729912839330449</v>
      </c>
      <c r="N53" s="83">
        <f t="shared" si="3"/>
        <v>7494.4</v>
      </c>
      <c r="O53" s="83">
        <f t="shared" si="4"/>
        <v>30.729912839330449</v>
      </c>
      <c r="P53" s="83">
        <f t="shared" si="5"/>
        <v>7494.4</v>
      </c>
      <c r="Q53" s="83" t="str">
        <f t="shared" si="6"/>
        <v>-</v>
      </c>
      <c r="R53" s="83">
        <f t="shared" si="7"/>
        <v>0</v>
      </c>
      <c r="S53" s="83" t="str">
        <f t="shared" si="8"/>
        <v>-</v>
      </c>
      <c r="T53" s="83">
        <f t="shared" si="9"/>
        <v>0</v>
      </c>
      <c r="U53" s="190"/>
    </row>
    <row r="54" spans="1:21" s="50" customFormat="1" ht="38.25" outlineLevel="2">
      <c r="A54" s="310"/>
      <c r="B54" s="199" t="s">
        <v>46</v>
      </c>
      <c r="C54" s="72">
        <f t="shared" si="1"/>
        <v>1054.8</v>
      </c>
      <c r="D54" s="54">
        <v>1054.8</v>
      </c>
      <c r="E54" s="54">
        <v>0</v>
      </c>
      <c r="F54" s="54">
        <v>0</v>
      </c>
      <c r="G54" s="54">
        <v>0</v>
      </c>
      <c r="H54" s="54">
        <f t="shared" si="10"/>
        <v>286.5</v>
      </c>
      <c r="I54" s="54">
        <v>286.5</v>
      </c>
      <c r="J54" s="72">
        <v>0</v>
      </c>
      <c r="K54" s="72">
        <v>0</v>
      </c>
      <c r="L54" s="72">
        <v>0</v>
      </c>
      <c r="M54" s="72">
        <f t="shared" si="2"/>
        <v>27.161547212741755</v>
      </c>
      <c r="N54" s="72">
        <f t="shared" si="3"/>
        <v>768.3</v>
      </c>
      <c r="O54" s="72">
        <f t="shared" si="4"/>
        <v>27.161547212741755</v>
      </c>
      <c r="P54" s="72">
        <f t="shared" si="5"/>
        <v>768.3</v>
      </c>
      <c r="Q54" s="72" t="str">
        <f t="shared" si="6"/>
        <v>-</v>
      </c>
      <c r="R54" s="72">
        <f t="shared" si="7"/>
        <v>0</v>
      </c>
      <c r="S54" s="72" t="str">
        <f t="shared" si="8"/>
        <v>-</v>
      </c>
      <c r="T54" s="72">
        <f t="shared" si="9"/>
        <v>0</v>
      </c>
      <c r="U54" s="253" t="s">
        <v>716</v>
      </c>
    </row>
    <row r="55" spans="1:21" s="50" customFormat="1" ht="90" outlineLevel="2">
      <c r="A55" s="310"/>
      <c r="B55" s="199" t="s">
        <v>47</v>
      </c>
      <c r="C55" s="72">
        <f t="shared" si="1"/>
        <v>5506</v>
      </c>
      <c r="D55" s="72">
        <v>5506</v>
      </c>
      <c r="E55" s="72">
        <v>0</v>
      </c>
      <c r="F55" s="72">
        <v>0</v>
      </c>
      <c r="G55" s="72">
        <v>0</v>
      </c>
      <c r="H55" s="72">
        <f t="shared" si="10"/>
        <v>1100.7</v>
      </c>
      <c r="I55" s="72">
        <v>1100.7</v>
      </c>
      <c r="J55" s="72">
        <v>0</v>
      </c>
      <c r="K55" s="72">
        <v>0</v>
      </c>
      <c r="L55" s="72">
        <v>0</v>
      </c>
      <c r="M55" s="72">
        <f t="shared" si="2"/>
        <v>19.990918997457321</v>
      </c>
      <c r="N55" s="72">
        <f t="shared" si="3"/>
        <v>4405.3</v>
      </c>
      <c r="O55" s="72">
        <f t="shared" si="4"/>
        <v>19.990918997457321</v>
      </c>
      <c r="P55" s="72">
        <f t="shared" si="5"/>
        <v>4405.3</v>
      </c>
      <c r="Q55" s="72" t="str">
        <f t="shared" si="6"/>
        <v>-</v>
      </c>
      <c r="R55" s="72">
        <f t="shared" si="7"/>
        <v>0</v>
      </c>
      <c r="S55" s="72" t="str">
        <f t="shared" si="8"/>
        <v>-</v>
      </c>
      <c r="T55" s="72">
        <f t="shared" si="9"/>
        <v>0</v>
      </c>
      <c r="U55" s="190" t="s">
        <v>717</v>
      </c>
    </row>
    <row r="56" spans="1:21" s="50" customFormat="1" ht="45" outlineLevel="2">
      <c r="A56" s="311"/>
      <c r="B56" s="216" t="s">
        <v>48</v>
      </c>
      <c r="C56" s="72">
        <f t="shared" si="1"/>
        <v>2843.7</v>
      </c>
      <c r="D56" s="72">
        <v>2843.7</v>
      </c>
      <c r="E56" s="72">
        <v>0</v>
      </c>
      <c r="F56" s="72">
        <v>0</v>
      </c>
      <c r="G56" s="72">
        <v>0</v>
      </c>
      <c r="H56" s="72">
        <f t="shared" si="10"/>
        <v>1057.4000000000001</v>
      </c>
      <c r="I56" s="72">
        <v>1057.4000000000001</v>
      </c>
      <c r="J56" s="72">
        <v>0</v>
      </c>
      <c r="K56" s="72">
        <v>0</v>
      </c>
      <c r="L56" s="72">
        <v>0</v>
      </c>
      <c r="M56" s="72">
        <f t="shared" si="2"/>
        <v>37.183950487041535</v>
      </c>
      <c r="N56" s="72">
        <f t="shared" si="3"/>
        <v>1786.2999999999997</v>
      </c>
      <c r="O56" s="72">
        <f t="shared" si="4"/>
        <v>37.183950487041535</v>
      </c>
      <c r="P56" s="72">
        <f t="shared" si="5"/>
        <v>1786.2999999999997</v>
      </c>
      <c r="Q56" s="72" t="str">
        <f t="shared" si="6"/>
        <v>-</v>
      </c>
      <c r="R56" s="72">
        <f t="shared" si="7"/>
        <v>0</v>
      </c>
      <c r="S56" s="72" t="str">
        <f t="shared" si="8"/>
        <v>-</v>
      </c>
      <c r="T56" s="72">
        <f t="shared" si="9"/>
        <v>0</v>
      </c>
      <c r="U56" s="190" t="s">
        <v>1046</v>
      </c>
    </row>
    <row r="57" spans="1:21" s="50" customFormat="1" ht="38.25" outlineLevel="2">
      <c r="A57" s="311"/>
      <c r="B57" s="216" t="s">
        <v>492</v>
      </c>
      <c r="C57" s="72">
        <f t="shared" si="1"/>
        <v>0</v>
      </c>
      <c r="D57" s="72">
        <v>0</v>
      </c>
      <c r="E57" s="72">
        <v>0</v>
      </c>
      <c r="F57" s="72"/>
      <c r="G57" s="72">
        <v>0</v>
      </c>
      <c r="H57" s="72">
        <f t="shared" si="10"/>
        <v>0</v>
      </c>
      <c r="I57" s="72">
        <v>0</v>
      </c>
      <c r="J57" s="72">
        <v>0</v>
      </c>
      <c r="K57" s="72">
        <v>0</v>
      </c>
      <c r="L57" s="72">
        <v>0</v>
      </c>
      <c r="M57" s="72" t="str">
        <f t="shared" si="2"/>
        <v>-</v>
      </c>
      <c r="N57" s="72">
        <f t="shared" si="3"/>
        <v>0</v>
      </c>
      <c r="O57" s="72" t="str">
        <f t="shared" si="4"/>
        <v>-</v>
      </c>
      <c r="P57" s="72">
        <f t="shared" si="5"/>
        <v>0</v>
      </c>
      <c r="Q57" s="72" t="str">
        <f t="shared" si="6"/>
        <v>-</v>
      </c>
      <c r="R57" s="72">
        <f t="shared" si="7"/>
        <v>0</v>
      </c>
      <c r="S57" s="72" t="str">
        <f t="shared" si="8"/>
        <v>-</v>
      </c>
      <c r="T57" s="72">
        <f t="shared" si="9"/>
        <v>0</v>
      </c>
      <c r="U57" s="9"/>
    </row>
    <row r="58" spans="1:21" s="50" customFormat="1" ht="75" outlineLevel="2">
      <c r="A58" s="311"/>
      <c r="B58" s="216" t="s">
        <v>49</v>
      </c>
      <c r="C58" s="72">
        <f t="shared" si="1"/>
        <v>760</v>
      </c>
      <c r="D58" s="72">
        <v>760</v>
      </c>
      <c r="E58" s="72">
        <v>0</v>
      </c>
      <c r="F58" s="72">
        <v>0</v>
      </c>
      <c r="G58" s="72">
        <v>0</v>
      </c>
      <c r="H58" s="72">
        <f t="shared" si="10"/>
        <v>642.79999999999995</v>
      </c>
      <c r="I58" s="72">
        <v>642.79999999999995</v>
      </c>
      <c r="J58" s="72">
        <v>0</v>
      </c>
      <c r="K58" s="72">
        <v>0</v>
      </c>
      <c r="L58" s="72">
        <v>0</v>
      </c>
      <c r="M58" s="72">
        <f t="shared" si="2"/>
        <v>84.578947368421041</v>
      </c>
      <c r="N58" s="72">
        <f t="shared" si="3"/>
        <v>117.20000000000005</v>
      </c>
      <c r="O58" s="72">
        <f t="shared" si="4"/>
        <v>84.578947368421041</v>
      </c>
      <c r="P58" s="72">
        <f t="shared" si="5"/>
        <v>117.20000000000005</v>
      </c>
      <c r="Q58" s="72" t="str">
        <f t="shared" si="6"/>
        <v>-</v>
      </c>
      <c r="R58" s="72">
        <f t="shared" si="7"/>
        <v>0</v>
      </c>
      <c r="S58" s="72" t="str">
        <f t="shared" si="8"/>
        <v>-</v>
      </c>
      <c r="T58" s="72">
        <f t="shared" si="9"/>
        <v>0</v>
      </c>
      <c r="U58" s="190" t="s">
        <v>1047</v>
      </c>
    </row>
    <row r="59" spans="1:21" s="50" customFormat="1" ht="51" outlineLevel="2">
      <c r="A59" s="311"/>
      <c r="B59" s="216" t="s">
        <v>1044</v>
      </c>
      <c r="C59" s="72">
        <f t="shared" si="1"/>
        <v>654.6</v>
      </c>
      <c r="D59" s="54">
        <v>654.6</v>
      </c>
      <c r="E59" s="54">
        <v>0</v>
      </c>
      <c r="F59" s="54">
        <v>0</v>
      </c>
      <c r="G59" s="54">
        <v>0</v>
      </c>
      <c r="H59" s="54">
        <f t="shared" si="10"/>
        <v>237.3</v>
      </c>
      <c r="I59" s="54">
        <v>237.3</v>
      </c>
      <c r="J59" s="72">
        <v>0</v>
      </c>
      <c r="K59" s="72">
        <v>0</v>
      </c>
      <c r="L59" s="72">
        <v>0</v>
      </c>
      <c r="M59" s="72">
        <f t="shared" si="2"/>
        <v>36.251145737855175</v>
      </c>
      <c r="N59" s="72">
        <f t="shared" si="3"/>
        <v>417.3</v>
      </c>
      <c r="O59" s="72">
        <f t="shared" si="4"/>
        <v>36.251145737855175</v>
      </c>
      <c r="P59" s="72">
        <f t="shared" si="5"/>
        <v>417.3</v>
      </c>
      <c r="Q59" s="72" t="str">
        <f t="shared" si="6"/>
        <v>-</v>
      </c>
      <c r="R59" s="72">
        <f t="shared" si="7"/>
        <v>0</v>
      </c>
      <c r="S59" s="72" t="str">
        <f t="shared" si="8"/>
        <v>-</v>
      </c>
      <c r="T59" s="72">
        <f t="shared" si="9"/>
        <v>0</v>
      </c>
      <c r="U59" s="190" t="s">
        <v>1048</v>
      </c>
    </row>
    <row r="60" spans="1:21" s="147" customFormat="1" ht="38.25" outlineLevel="1" collapsed="1">
      <c r="A60" s="200"/>
      <c r="B60" s="200" t="s">
        <v>50</v>
      </c>
      <c r="C60" s="83">
        <f t="shared" si="1"/>
        <v>920</v>
      </c>
      <c r="D60" s="83">
        <f>SUM(D61:D61)</f>
        <v>920</v>
      </c>
      <c r="E60" s="83">
        <f>SUM(E61:E61)</f>
        <v>0</v>
      </c>
      <c r="F60" s="83">
        <f>SUM(F61:F61)</f>
        <v>0</v>
      </c>
      <c r="G60" s="83">
        <f>SUM(G61:G61)</f>
        <v>0</v>
      </c>
      <c r="H60" s="83">
        <f t="shared" si="10"/>
        <v>170</v>
      </c>
      <c r="I60" s="83">
        <f>SUM(I61:I61)</f>
        <v>170</v>
      </c>
      <c r="J60" s="83">
        <f>SUM(J61:J61)</f>
        <v>0</v>
      </c>
      <c r="K60" s="83">
        <f>SUM(K61:K61)</f>
        <v>0</v>
      </c>
      <c r="L60" s="83">
        <f>SUM(L61:L61)</f>
        <v>0</v>
      </c>
      <c r="M60" s="83">
        <f t="shared" si="2"/>
        <v>18.478260869565215</v>
      </c>
      <c r="N60" s="83">
        <f t="shared" si="3"/>
        <v>750</v>
      </c>
      <c r="O60" s="83">
        <f t="shared" si="4"/>
        <v>18.478260869565215</v>
      </c>
      <c r="P60" s="83">
        <f t="shared" si="5"/>
        <v>750</v>
      </c>
      <c r="Q60" s="83" t="str">
        <f t="shared" si="6"/>
        <v>-</v>
      </c>
      <c r="R60" s="83">
        <f t="shared" si="7"/>
        <v>0</v>
      </c>
      <c r="S60" s="83" t="str">
        <f t="shared" si="8"/>
        <v>-</v>
      </c>
      <c r="T60" s="83">
        <f t="shared" si="9"/>
        <v>0</v>
      </c>
      <c r="U60" s="10"/>
    </row>
    <row r="61" spans="1:21" s="50" customFormat="1" ht="63.75" hidden="1" customHeight="1" outlineLevel="2">
      <c r="A61" s="311"/>
      <c r="B61" s="216" t="s">
        <v>51</v>
      </c>
      <c r="C61" s="72">
        <f t="shared" si="1"/>
        <v>920</v>
      </c>
      <c r="D61" s="72">
        <v>920</v>
      </c>
      <c r="E61" s="72">
        <v>0</v>
      </c>
      <c r="F61" s="72">
        <v>0</v>
      </c>
      <c r="G61" s="72">
        <v>0</v>
      </c>
      <c r="H61" s="72">
        <f t="shared" si="10"/>
        <v>170</v>
      </c>
      <c r="I61" s="72">
        <v>170</v>
      </c>
      <c r="J61" s="72">
        <v>0</v>
      </c>
      <c r="K61" s="72">
        <v>0</v>
      </c>
      <c r="L61" s="72">
        <v>0</v>
      </c>
      <c r="M61" s="72">
        <f t="shared" si="2"/>
        <v>18.478260869565215</v>
      </c>
      <c r="N61" s="72">
        <f t="shared" si="3"/>
        <v>750</v>
      </c>
      <c r="O61" s="72">
        <f t="shared" si="4"/>
        <v>18.478260869565215</v>
      </c>
      <c r="P61" s="72">
        <f t="shared" si="5"/>
        <v>750</v>
      </c>
      <c r="Q61" s="72" t="str">
        <f t="shared" si="6"/>
        <v>-</v>
      </c>
      <c r="R61" s="72">
        <f t="shared" si="7"/>
        <v>0</v>
      </c>
      <c r="S61" s="72" t="str">
        <f t="shared" si="8"/>
        <v>-</v>
      </c>
      <c r="T61" s="72">
        <f t="shared" si="9"/>
        <v>0</v>
      </c>
      <c r="U61" s="190" t="s">
        <v>1049</v>
      </c>
    </row>
    <row r="62" spans="1:21" s="147" customFormat="1" ht="25.5" outlineLevel="1" collapsed="1">
      <c r="A62" s="200"/>
      <c r="B62" s="200" t="s">
        <v>52</v>
      </c>
      <c r="C62" s="83">
        <f t="shared" si="1"/>
        <v>7470.6</v>
      </c>
      <c r="D62" s="83">
        <f t="shared" ref="D62:L62" si="37">D63</f>
        <v>7470.6</v>
      </c>
      <c r="E62" s="83">
        <f t="shared" si="37"/>
        <v>0</v>
      </c>
      <c r="F62" s="83">
        <f t="shared" si="37"/>
        <v>0</v>
      </c>
      <c r="G62" s="83">
        <f t="shared" si="37"/>
        <v>0</v>
      </c>
      <c r="H62" s="83">
        <f t="shared" si="10"/>
        <v>3776.8</v>
      </c>
      <c r="I62" s="83">
        <f t="shared" si="37"/>
        <v>3776.8</v>
      </c>
      <c r="J62" s="83">
        <f t="shared" si="37"/>
        <v>0</v>
      </c>
      <c r="K62" s="83">
        <f t="shared" si="37"/>
        <v>0</v>
      </c>
      <c r="L62" s="83">
        <f t="shared" si="37"/>
        <v>0</v>
      </c>
      <c r="M62" s="83">
        <f t="shared" si="2"/>
        <v>50.555510936203248</v>
      </c>
      <c r="N62" s="83">
        <f t="shared" si="3"/>
        <v>3693.8</v>
      </c>
      <c r="O62" s="83">
        <f t="shared" si="4"/>
        <v>50.555510936203248</v>
      </c>
      <c r="P62" s="83">
        <f t="shared" si="5"/>
        <v>3693.8</v>
      </c>
      <c r="Q62" s="83" t="str">
        <f t="shared" si="6"/>
        <v>-</v>
      </c>
      <c r="R62" s="83">
        <f t="shared" si="7"/>
        <v>0</v>
      </c>
      <c r="S62" s="83" t="str">
        <f t="shared" si="8"/>
        <v>-</v>
      </c>
      <c r="T62" s="83">
        <f t="shared" si="9"/>
        <v>0</v>
      </c>
      <c r="U62" s="353"/>
    </row>
    <row r="63" spans="1:21" s="50" customFormat="1" ht="55.5" hidden="1" customHeight="1" outlineLevel="2">
      <c r="A63" s="311"/>
      <c r="B63" s="216" t="s">
        <v>53</v>
      </c>
      <c r="C63" s="72">
        <f t="shared" si="1"/>
        <v>7470.6</v>
      </c>
      <c r="D63" s="72">
        <v>7470.6</v>
      </c>
      <c r="E63" s="72">
        <v>0</v>
      </c>
      <c r="F63" s="72">
        <v>0</v>
      </c>
      <c r="G63" s="72">
        <v>0</v>
      </c>
      <c r="H63" s="72">
        <f t="shared" si="10"/>
        <v>3776.8</v>
      </c>
      <c r="I63" s="72">
        <v>3776.8</v>
      </c>
      <c r="J63" s="72">
        <v>0</v>
      </c>
      <c r="K63" s="72">
        <v>0</v>
      </c>
      <c r="L63" s="72">
        <v>0</v>
      </c>
      <c r="M63" s="72">
        <f t="shared" si="2"/>
        <v>50.555510936203248</v>
      </c>
      <c r="N63" s="72">
        <f t="shared" si="3"/>
        <v>3693.8</v>
      </c>
      <c r="O63" s="72">
        <f t="shared" si="4"/>
        <v>50.555510936203248</v>
      </c>
      <c r="P63" s="72">
        <f t="shared" si="5"/>
        <v>3693.8</v>
      </c>
      <c r="Q63" s="72" t="str">
        <f t="shared" si="6"/>
        <v>-</v>
      </c>
      <c r="R63" s="72">
        <f t="shared" si="7"/>
        <v>0</v>
      </c>
      <c r="S63" s="72" t="str">
        <f t="shared" si="8"/>
        <v>-</v>
      </c>
      <c r="T63" s="72">
        <f t="shared" si="9"/>
        <v>0</v>
      </c>
      <c r="U63" s="354"/>
    </row>
    <row r="64" spans="1:21" s="35" customFormat="1" collapsed="1">
      <c r="A64" s="60">
        <v>4</v>
      </c>
      <c r="B64" s="32" t="s">
        <v>59</v>
      </c>
      <c r="C64" s="33">
        <f t="shared" si="1"/>
        <v>70</v>
      </c>
      <c r="D64" s="33">
        <f>SUM(D65:D67)</f>
        <v>70</v>
      </c>
      <c r="E64" s="33">
        <f>SUM(E65:E67)</f>
        <v>0</v>
      </c>
      <c r="F64" s="33">
        <f>SUM(F65:F67)</f>
        <v>0</v>
      </c>
      <c r="G64" s="33">
        <f>SUM(G65:G67)</f>
        <v>0</v>
      </c>
      <c r="H64" s="33">
        <f t="shared" si="10"/>
        <v>45</v>
      </c>
      <c r="I64" s="33">
        <f>SUM(I65:I67)</f>
        <v>45</v>
      </c>
      <c r="J64" s="33">
        <f>SUM(J65:J67)</f>
        <v>0</v>
      </c>
      <c r="K64" s="33">
        <f>SUM(K65:K67)</f>
        <v>0</v>
      </c>
      <c r="L64" s="33">
        <f>SUM(L65:L67)</f>
        <v>0</v>
      </c>
      <c r="M64" s="33">
        <f t="shared" si="2"/>
        <v>64.285714285714292</v>
      </c>
      <c r="N64" s="33">
        <f t="shared" si="3"/>
        <v>25</v>
      </c>
      <c r="O64" s="33">
        <f t="shared" si="4"/>
        <v>64.285714285714292</v>
      </c>
      <c r="P64" s="33">
        <f t="shared" si="5"/>
        <v>25</v>
      </c>
      <c r="Q64" s="33" t="str">
        <f t="shared" si="6"/>
        <v>-</v>
      </c>
      <c r="R64" s="33">
        <f t="shared" si="7"/>
        <v>0</v>
      </c>
      <c r="S64" s="33" t="str">
        <f t="shared" si="8"/>
        <v>-</v>
      </c>
      <c r="T64" s="33">
        <f t="shared" si="9"/>
        <v>0</v>
      </c>
      <c r="U64" s="192"/>
    </row>
    <row r="65" spans="1:21" s="50" customFormat="1" ht="30" hidden="1" outlineLevel="2">
      <c r="A65" s="284"/>
      <c r="B65" s="199" t="s">
        <v>56</v>
      </c>
      <c r="C65" s="72">
        <f t="shared" si="1"/>
        <v>15</v>
      </c>
      <c r="D65" s="72">
        <v>15</v>
      </c>
      <c r="E65" s="72">
        <v>0</v>
      </c>
      <c r="F65" s="72">
        <v>0</v>
      </c>
      <c r="G65" s="72">
        <v>0</v>
      </c>
      <c r="H65" s="72">
        <f t="shared" si="10"/>
        <v>0</v>
      </c>
      <c r="I65" s="72">
        <v>0</v>
      </c>
      <c r="J65" s="72">
        <v>0</v>
      </c>
      <c r="K65" s="72">
        <v>0</v>
      </c>
      <c r="L65" s="72">
        <v>0</v>
      </c>
      <c r="M65" s="72">
        <f t="shared" si="2"/>
        <v>0</v>
      </c>
      <c r="N65" s="72">
        <f t="shared" si="3"/>
        <v>15</v>
      </c>
      <c r="O65" s="72">
        <f t="shared" si="4"/>
        <v>0</v>
      </c>
      <c r="P65" s="72">
        <f t="shared" si="5"/>
        <v>15</v>
      </c>
      <c r="Q65" s="72" t="str">
        <f t="shared" si="6"/>
        <v>-</v>
      </c>
      <c r="R65" s="72">
        <f t="shared" si="7"/>
        <v>0</v>
      </c>
      <c r="S65" s="72" t="str">
        <f t="shared" si="8"/>
        <v>-</v>
      </c>
      <c r="T65" s="72">
        <f t="shared" si="9"/>
        <v>0</v>
      </c>
      <c r="U65" s="190" t="s">
        <v>718</v>
      </c>
    </row>
    <row r="66" spans="1:21" s="50" customFormat="1" ht="30" hidden="1" outlineLevel="2">
      <c r="A66" s="144"/>
      <c r="B66" s="216" t="s">
        <v>57</v>
      </c>
      <c r="C66" s="72">
        <f t="shared" si="1"/>
        <v>10</v>
      </c>
      <c r="D66" s="72">
        <v>10</v>
      </c>
      <c r="E66" s="72">
        <v>0</v>
      </c>
      <c r="F66" s="72">
        <v>0</v>
      </c>
      <c r="G66" s="72">
        <v>0</v>
      </c>
      <c r="H66" s="72">
        <f t="shared" si="10"/>
        <v>0</v>
      </c>
      <c r="I66" s="72">
        <v>0</v>
      </c>
      <c r="J66" s="72">
        <v>0</v>
      </c>
      <c r="K66" s="72">
        <v>0</v>
      </c>
      <c r="L66" s="72">
        <v>0</v>
      </c>
      <c r="M66" s="72">
        <f t="shared" si="2"/>
        <v>0</v>
      </c>
      <c r="N66" s="72">
        <f t="shared" si="3"/>
        <v>10</v>
      </c>
      <c r="O66" s="72">
        <f t="shared" si="4"/>
        <v>0</v>
      </c>
      <c r="P66" s="72">
        <f t="shared" si="5"/>
        <v>10</v>
      </c>
      <c r="Q66" s="72" t="str">
        <f t="shared" si="6"/>
        <v>-</v>
      </c>
      <c r="R66" s="72">
        <f t="shared" si="7"/>
        <v>0</v>
      </c>
      <c r="S66" s="72" t="str">
        <f t="shared" si="8"/>
        <v>-</v>
      </c>
      <c r="T66" s="72">
        <f t="shared" si="9"/>
        <v>0</v>
      </c>
      <c r="U66" s="190" t="s">
        <v>719</v>
      </c>
    </row>
    <row r="67" spans="1:21" s="50" customFormat="1" ht="45" hidden="1" outlineLevel="2">
      <c r="A67" s="144"/>
      <c r="B67" s="216" t="s">
        <v>58</v>
      </c>
      <c r="C67" s="72">
        <f t="shared" si="1"/>
        <v>45</v>
      </c>
      <c r="D67" s="72">
        <v>45</v>
      </c>
      <c r="E67" s="72">
        <v>0</v>
      </c>
      <c r="F67" s="72">
        <v>0</v>
      </c>
      <c r="G67" s="72">
        <v>0</v>
      </c>
      <c r="H67" s="72">
        <f t="shared" si="10"/>
        <v>45</v>
      </c>
      <c r="I67" s="72">
        <v>45</v>
      </c>
      <c r="J67" s="72">
        <v>0</v>
      </c>
      <c r="K67" s="72">
        <v>0</v>
      </c>
      <c r="L67" s="72">
        <v>0</v>
      </c>
      <c r="M67" s="72">
        <f t="shared" si="2"/>
        <v>100</v>
      </c>
      <c r="N67" s="72">
        <f t="shared" si="3"/>
        <v>0</v>
      </c>
      <c r="O67" s="72">
        <f t="shared" si="4"/>
        <v>100</v>
      </c>
      <c r="P67" s="72">
        <f t="shared" si="5"/>
        <v>0</v>
      </c>
      <c r="Q67" s="72" t="str">
        <f t="shared" si="6"/>
        <v>-</v>
      </c>
      <c r="R67" s="72">
        <f t="shared" si="7"/>
        <v>0</v>
      </c>
      <c r="S67" s="72" t="str">
        <f t="shared" si="8"/>
        <v>-</v>
      </c>
      <c r="T67" s="72">
        <f t="shared" si="9"/>
        <v>0</v>
      </c>
      <c r="U67" s="190" t="s">
        <v>1045</v>
      </c>
    </row>
    <row r="68" spans="1:21" s="35" customFormat="1" ht="27">
      <c r="A68" s="76">
        <v>5</v>
      </c>
      <c r="B68" s="32" t="s">
        <v>82</v>
      </c>
      <c r="C68" s="33">
        <f t="shared" si="1"/>
        <v>199819.1</v>
      </c>
      <c r="D68" s="33">
        <f>D69+D93+D109+D112+D114+D116</f>
        <v>189914.6</v>
      </c>
      <c r="E68" s="33">
        <f>E69+E93+E109+E112+E114+E116</f>
        <v>9897.1</v>
      </c>
      <c r="F68" s="33">
        <f>F69+F93+F109+F112+F114</f>
        <v>7.4</v>
      </c>
      <c r="G68" s="33">
        <f>G69+G93+G109+G112+G114</f>
        <v>8600</v>
      </c>
      <c r="H68" s="33">
        <f t="shared" si="10"/>
        <v>127756.375</v>
      </c>
      <c r="I68" s="33">
        <f>I69+I93+I109+I112+I114+I116</f>
        <v>124397.675</v>
      </c>
      <c r="J68" s="33">
        <f>J69+J93+J109+J112+J114</f>
        <v>3358.7</v>
      </c>
      <c r="K68" s="33">
        <f>K69+K93+K109+K112+K114</f>
        <v>0</v>
      </c>
      <c r="L68" s="33">
        <f>L69+L93+L109+L112+L114</f>
        <v>3670.2</v>
      </c>
      <c r="M68" s="33">
        <f t="shared" si="2"/>
        <v>63.936017627944473</v>
      </c>
      <c r="N68" s="33">
        <f t="shared" si="3"/>
        <v>72062.725000000006</v>
      </c>
      <c r="O68" s="33">
        <f t="shared" si="4"/>
        <v>65.501901907488943</v>
      </c>
      <c r="P68" s="33">
        <f t="shared" si="5"/>
        <v>65516.925000000003</v>
      </c>
      <c r="Q68" s="33">
        <f t="shared" si="6"/>
        <v>33.936203534368651</v>
      </c>
      <c r="R68" s="33">
        <f t="shared" si="7"/>
        <v>6538.4000000000005</v>
      </c>
      <c r="S68" s="33">
        <f t="shared" si="8"/>
        <v>0</v>
      </c>
      <c r="T68" s="33">
        <f t="shared" si="9"/>
        <v>7.4</v>
      </c>
      <c r="U68" s="192"/>
    </row>
    <row r="69" spans="1:21" s="147" customFormat="1" ht="42" customHeight="1" outlineLevel="1" collapsed="1">
      <c r="A69" s="300"/>
      <c r="B69" s="261" t="s">
        <v>305</v>
      </c>
      <c r="C69" s="83">
        <f t="shared" ref="C69:C110" si="38">SUM(D69:F69)</f>
        <v>56912.799999999996</v>
      </c>
      <c r="D69" s="47">
        <f>SUM(D70:D92)</f>
        <v>52155.299999999996</v>
      </c>
      <c r="E69" s="47">
        <f>SUM(E70:E92)</f>
        <v>4750.1000000000004</v>
      </c>
      <c r="F69" s="47">
        <f>SUM(F70:F92)</f>
        <v>7.4</v>
      </c>
      <c r="G69" s="47">
        <f>SUM(G70:G92)</f>
        <v>0</v>
      </c>
      <c r="H69" s="83">
        <f t="shared" si="10"/>
        <v>37238.42</v>
      </c>
      <c r="I69" s="83">
        <f>SUM(I70:I92)</f>
        <v>35296.42</v>
      </c>
      <c r="J69" s="83">
        <f>SUM(J70:J92)</f>
        <v>1942</v>
      </c>
      <c r="K69" s="83">
        <f>SUM(K70:K92)</f>
        <v>0</v>
      </c>
      <c r="L69" s="83">
        <f>SUM(L70:L92)</f>
        <v>0</v>
      </c>
      <c r="M69" s="83">
        <f t="shared" ref="M69:M129" si="39">IFERROR(H69/C69*100,"-")</f>
        <v>65.430658832459486</v>
      </c>
      <c r="N69" s="83">
        <f t="shared" si="3"/>
        <v>19674.379999999997</v>
      </c>
      <c r="O69" s="83">
        <f t="shared" ref="O69:O129" si="40">IFERROR(I69/D69*100,"-")</f>
        <v>67.675614942297329</v>
      </c>
      <c r="P69" s="83">
        <f t="shared" si="5"/>
        <v>16858.879999999997</v>
      </c>
      <c r="Q69" s="83">
        <f t="shared" ref="Q69:Q129" si="41">IFERROR(J69/E69*100,"-")</f>
        <v>40.883349824214221</v>
      </c>
      <c r="R69" s="83">
        <f t="shared" si="7"/>
        <v>2808.1000000000004</v>
      </c>
      <c r="S69" s="83">
        <f t="shared" ref="S69:S129" si="42">IFERROR(K69/F69*100,"-")</f>
        <v>0</v>
      </c>
      <c r="T69" s="83">
        <f t="shared" si="9"/>
        <v>7.4</v>
      </c>
      <c r="U69" s="190"/>
    </row>
    <row r="70" spans="1:21" s="50" customFormat="1" ht="25.5" hidden="1" outlineLevel="2">
      <c r="A70" s="301"/>
      <c r="B70" s="199" t="s">
        <v>61</v>
      </c>
      <c r="C70" s="72">
        <f t="shared" si="38"/>
        <v>493.5</v>
      </c>
      <c r="D70" s="72">
        <v>74</v>
      </c>
      <c r="E70" s="72">
        <v>419.5</v>
      </c>
      <c r="F70" s="72">
        <v>0</v>
      </c>
      <c r="G70" s="72">
        <v>0</v>
      </c>
      <c r="H70" s="72">
        <f t="shared" ref="H70:H111" si="43">SUM(I70:K70)</f>
        <v>15</v>
      </c>
      <c r="I70" s="72">
        <v>15</v>
      </c>
      <c r="J70" s="72">
        <v>0</v>
      </c>
      <c r="K70" s="72">
        <v>0</v>
      </c>
      <c r="L70" s="72">
        <v>0</v>
      </c>
      <c r="M70" s="72">
        <f t="shared" si="39"/>
        <v>3.0395136778115504</v>
      </c>
      <c r="N70" s="72">
        <f t="shared" si="3"/>
        <v>478.5</v>
      </c>
      <c r="O70" s="72">
        <f t="shared" si="40"/>
        <v>20.27027027027027</v>
      </c>
      <c r="P70" s="72">
        <f t="shared" si="5"/>
        <v>59</v>
      </c>
      <c r="Q70" s="72">
        <f t="shared" si="41"/>
        <v>0</v>
      </c>
      <c r="R70" s="72">
        <f t="shared" si="7"/>
        <v>419.5</v>
      </c>
      <c r="S70" s="72" t="str">
        <f t="shared" si="42"/>
        <v>-</v>
      </c>
      <c r="T70" s="72">
        <f t="shared" si="9"/>
        <v>0</v>
      </c>
      <c r="U70" s="190" t="s">
        <v>522</v>
      </c>
    </row>
    <row r="71" spans="1:21" s="50" customFormat="1" ht="25.5" hidden="1" outlineLevel="2">
      <c r="A71" s="301"/>
      <c r="B71" s="199" t="s">
        <v>511</v>
      </c>
      <c r="C71" s="72">
        <f t="shared" ref="C71" si="44">SUM(D71:F71)</f>
        <v>35.200000000000003</v>
      </c>
      <c r="D71" s="72">
        <v>35.200000000000003</v>
      </c>
      <c r="E71" s="72">
        <v>0</v>
      </c>
      <c r="F71" s="72">
        <v>0</v>
      </c>
      <c r="G71" s="72">
        <v>0</v>
      </c>
      <c r="H71" s="72">
        <f t="shared" ref="H71" si="45">SUM(I71:K71)</f>
        <v>0</v>
      </c>
      <c r="I71" s="72">
        <v>0</v>
      </c>
      <c r="J71" s="72">
        <v>0</v>
      </c>
      <c r="K71" s="72">
        <v>0</v>
      </c>
      <c r="L71" s="72">
        <v>0</v>
      </c>
      <c r="M71" s="72">
        <f t="shared" ref="M71" si="46">IFERROR(H71/C71*100,"-")</f>
        <v>0</v>
      </c>
      <c r="N71" s="72">
        <f t="shared" si="3"/>
        <v>35.200000000000003</v>
      </c>
      <c r="O71" s="72">
        <f t="shared" ref="O71" si="47">IFERROR(I71/D71*100,"-")</f>
        <v>0</v>
      </c>
      <c r="P71" s="72">
        <f t="shared" si="5"/>
        <v>35.200000000000003</v>
      </c>
      <c r="Q71" s="72" t="str">
        <f t="shared" ref="Q71" si="48">IFERROR(J71/E71*100,"-")</f>
        <v>-</v>
      </c>
      <c r="R71" s="72">
        <f t="shared" si="7"/>
        <v>0</v>
      </c>
      <c r="S71" s="72" t="str">
        <f t="shared" ref="S71" si="49">IFERROR(K71/F71*100,"-")</f>
        <v>-</v>
      </c>
      <c r="T71" s="72">
        <f t="shared" si="9"/>
        <v>0</v>
      </c>
      <c r="U71" s="190" t="s">
        <v>521</v>
      </c>
    </row>
    <row r="72" spans="1:21" s="50" customFormat="1" ht="38.25" hidden="1" outlineLevel="2">
      <c r="A72" s="301"/>
      <c r="B72" s="199" t="s">
        <v>62</v>
      </c>
      <c r="C72" s="72">
        <f t="shared" si="38"/>
        <v>508</v>
      </c>
      <c r="D72" s="72">
        <v>76.2</v>
      </c>
      <c r="E72" s="72">
        <v>431.8</v>
      </c>
      <c r="F72" s="72">
        <v>0</v>
      </c>
      <c r="G72" s="72">
        <v>0</v>
      </c>
      <c r="H72" s="72">
        <f t="shared" si="43"/>
        <v>76.2</v>
      </c>
      <c r="I72" s="72">
        <v>76.2</v>
      </c>
      <c r="J72" s="72">
        <v>0</v>
      </c>
      <c r="K72" s="72">
        <v>0</v>
      </c>
      <c r="L72" s="72">
        <v>0</v>
      </c>
      <c r="M72" s="72">
        <f t="shared" si="39"/>
        <v>15</v>
      </c>
      <c r="N72" s="72">
        <f t="shared" ref="N72:N112" si="50">C72-H72</f>
        <v>431.8</v>
      </c>
      <c r="O72" s="72">
        <f t="shared" si="40"/>
        <v>100</v>
      </c>
      <c r="P72" s="72">
        <f t="shared" ref="P72:P112" si="51">D72-I72</f>
        <v>0</v>
      </c>
      <c r="Q72" s="72">
        <f t="shared" si="41"/>
        <v>0</v>
      </c>
      <c r="R72" s="72">
        <f t="shared" ref="R72:R112" si="52">E72-J72</f>
        <v>431.8</v>
      </c>
      <c r="S72" s="72" t="str">
        <f t="shared" si="42"/>
        <v>-</v>
      </c>
      <c r="T72" s="72">
        <f t="shared" ref="T72:T112" si="53">F72-K72</f>
        <v>0</v>
      </c>
      <c r="U72" s="190" t="s">
        <v>522</v>
      </c>
    </row>
    <row r="73" spans="1:21" s="50" customFormat="1" ht="30.75" hidden="1" customHeight="1" outlineLevel="2">
      <c r="A73" s="301"/>
      <c r="B73" s="199" t="s">
        <v>512</v>
      </c>
      <c r="C73" s="72">
        <f t="shared" ref="C73" si="54">SUM(D73:F73)</f>
        <v>50</v>
      </c>
      <c r="D73" s="72">
        <v>50</v>
      </c>
      <c r="E73" s="72">
        <v>0</v>
      </c>
      <c r="F73" s="72">
        <v>0</v>
      </c>
      <c r="G73" s="72">
        <v>0</v>
      </c>
      <c r="H73" s="72">
        <f t="shared" ref="H73" si="55">SUM(I73:K73)</f>
        <v>0</v>
      </c>
      <c r="I73" s="72">
        <v>0</v>
      </c>
      <c r="J73" s="72">
        <v>0</v>
      </c>
      <c r="K73" s="72">
        <v>0</v>
      </c>
      <c r="L73" s="72">
        <v>0</v>
      </c>
      <c r="M73" s="72">
        <f t="shared" ref="M73" si="56">IFERROR(H73/C73*100,"-")</f>
        <v>0</v>
      </c>
      <c r="N73" s="72">
        <f t="shared" ref="N73" si="57">C73-H73</f>
        <v>50</v>
      </c>
      <c r="O73" s="72">
        <f t="shared" ref="O73" si="58">IFERROR(I73/D73*100,"-")</f>
        <v>0</v>
      </c>
      <c r="P73" s="72">
        <f t="shared" ref="P73" si="59">D73-I73</f>
        <v>50</v>
      </c>
      <c r="Q73" s="72" t="str">
        <f t="shared" ref="Q73" si="60">IFERROR(J73/E73*100,"-")</f>
        <v>-</v>
      </c>
      <c r="R73" s="72">
        <f t="shared" ref="R73" si="61">E73-J73</f>
        <v>0</v>
      </c>
      <c r="S73" s="72" t="str">
        <f t="shared" ref="S73" si="62">IFERROR(K73/F73*100,"-")</f>
        <v>-</v>
      </c>
      <c r="T73" s="72">
        <f t="shared" ref="T73" si="63">F73-K73</f>
        <v>0</v>
      </c>
      <c r="U73" s="190" t="s">
        <v>523</v>
      </c>
    </row>
    <row r="74" spans="1:21" s="50" customFormat="1" ht="25.5" hidden="1" outlineLevel="2">
      <c r="A74" s="301"/>
      <c r="B74" s="199" t="s">
        <v>63</v>
      </c>
      <c r="C74" s="72">
        <f t="shared" si="38"/>
        <v>47.1</v>
      </c>
      <c r="D74" s="72">
        <v>7.1</v>
      </c>
      <c r="E74" s="72">
        <v>40</v>
      </c>
      <c r="F74" s="72">
        <v>0</v>
      </c>
      <c r="G74" s="72">
        <v>0</v>
      </c>
      <c r="H74" s="72">
        <f t="shared" si="43"/>
        <v>0</v>
      </c>
      <c r="I74" s="72">
        <v>0</v>
      </c>
      <c r="J74" s="72">
        <v>0</v>
      </c>
      <c r="K74" s="72">
        <v>0</v>
      </c>
      <c r="L74" s="72">
        <v>0</v>
      </c>
      <c r="M74" s="72">
        <f t="shared" si="39"/>
        <v>0</v>
      </c>
      <c r="N74" s="72">
        <f t="shared" si="50"/>
        <v>47.1</v>
      </c>
      <c r="O74" s="72">
        <f t="shared" si="40"/>
        <v>0</v>
      </c>
      <c r="P74" s="72">
        <f t="shared" si="51"/>
        <v>7.1</v>
      </c>
      <c r="Q74" s="72">
        <f t="shared" si="41"/>
        <v>0</v>
      </c>
      <c r="R74" s="72">
        <f t="shared" si="52"/>
        <v>40</v>
      </c>
      <c r="S74" s="72" t="str">
        <f t="shared" si="42"/>
        <v>-</v>
      </c>
      <c r="T74" s="72">
        <f t="shared" si="53"/>
        <v>0</v>
      </c>
      <c r="U74" s="190" t="s">
        <v>522</v>
      </c>
    </row>
    <row r="75" spans="1:21" s="50" customFormat="1" ht="25.5" hidden="1" outlineLevel="2">
      <c r="A75" s="144"/>
      <c r="B75" s="199" t="s">
        <v>513</v>
      </c>
      <c r="C75" s="72">
        <f t="shared" si="38"/>
        <v>30</v>
      </c>
      <c r="D75" s="72">
        <v>30</v>
      </c>
      <c r="E75" s="72">
        <v>0</v>
      </c>
      <c r="F75" s="72">
        <v>0</v>
      </c>
      <c r="G75" s="72">
        <v>0</v>
      </c>
      <c r="H75" s="72">
        <f t="shared" si="43"/>
        <v>30</v>
      </c>
      <c r="I75" s="72">
        <v>30</v>
      </c>
      <c r="J75" s="72">
        <v>0</v>
      </c>
      <c r="K75" s="72">
        <v>0</v>
      </c>
      <c r="L75" s="72">
        <v>0</v>
      </c>
      <c r="M75" s="72">
        <f t="shared" si="39"/>
        <v>100</v>
      </c>
      <c r="N75" s="72">
        <f t="shared" si="50"/>
        <v>0</v>
      </c>
      <c r="O75" s="72">
        <f t="shared" si="40"/>
        <v>100</v>
      </c>
      <c r="P75" s="72">
        <f t="shared" si="51"/>
        <v>0</v>
      </c>
      <c r="Q75" s="72" t="str">
        <f t="shared" si="41"/>
        <v>-</v>
      </c>
      <c r="R75" s="72">
        <f t="shared" si="52"/>
        <v>0</v>
      </c>
      <c r="S75" s="72" t="str">
        <f t="shared" si="42"/>
        <v>-</v>
      </c>
      <c r="T75" s="72">
        <f t="shared" si="53"/>
        <v>0</v>
      </c>
      <c r="U75" s="190" t="s">
        <v>1038</v>
      </c>
    </row>
    <row r="76" spans="1:21" s="50" customFormat="1" ht="26.25" hidden="1" customHeight="1" outlineLevel="2">
      <c r="A76" s="144"/>
      <c r="B76" s="199" t="s">
        <v>71</v>
      </c>
      <c r="C76" s="72">
        <f t="shared" si="38"/>
        <v>23235.3</v>
      </c>
      <c r="D76" s="72">
        <v>21322.3</v>
      </c>
      <c r="E76" s="72">
        <v>1913</v>
      </c>
      <c r="F76" s="72">
        <v>0</v>
      </c>
      <c r="G76" s="72">
        <v>0</v>
      </c>
      <c r="H76" s="72">
        <f t="shared" si="43"/>
        <v>20256.099999999999</v>
      </c>
      <c r="I76" s="72">
        <v>19299.3</v>
      </c>
      <c r="J76" s="45">
        <v>956.8</v>
      </c>
      <c r="K76" s="72">
        <v>0</v>
      </c>
      <c r="L76" s="72">
        <v>0</v>
      </c>
      <c r="M76" s="72">
        <f t="shared" si="39"/>
        <v>87.178129828321559</v>
      </c>
      <c r="N76" s="72">
        <f t="shared" si="50"/>
        <v>2979.2000000000007</v>
      </c>
      <c r="O76" s="72">
        <f t="shared" si="40"/>
        <v>90.51228057010735</v>
      </c>
      <c r="P76" s="72">
        <f t="shared" si="51"/>
        <v>2023</v>
      </c>
      <c r="Q76" s="72">
        <f t="shared" si="41"/>
        <v>50.015682174594879</v>
      </c>
      <c r="R76" s="72">
        <f t="shared" si="52"/>
        <v>956.2</v>
      </c>
      <c r="S76" s="72" t="str">
        <f t="shared" si="42"/>
        <v>-</v>
      </c>
      <c r="T76" s="72">
        <f t="shared" si="53"/>
        <v>0</v>
      </c>
      <c r="U76" s="190" t="s">
        <v>524</v>
      </c>
    </row>
    <row r="77" spans="1:21" s="50" customFormat="1" ht="30" hidden="1" outlineLevel="2">
      <c r="A77" s="144"/>
      <c r="B77" s="199" t="s">
        <v>64</v>
      </c>
      <c r="C77" s="72">
        <f t="shared" si="38"/>
        <v>758</v>
      </c>
      <c r="D77" s="72">
        <v>758</v>
      </c>
      <c r="E77" s="72">
        <v>0</v>
      </c>
      <c r="F77" s="72">
        <v>0</v>
      </c>
      <c r="G77" s="72">
        <v>0</v>
      </c>
      <c r="H77" s="72">
        <f t="shared" si="43"/>
        <v>424.4</v>
      </c>
      <c r="I77" s="72">
        <v>424.4</v>
      </c>
      <c r="J77" s="72">
        <v>0</v>
      </c>
      <c r="K77" s="72">
        <v>0</v>
      </c>
      <c r="L77" s="72">
        <v>0</v>
      </c>
      <c r="M77" s="72">
        <f t="shared" si="39"/>
        <v>55.989445910290236</v>
      </c>
      <c r="N77" s="72">
        <f t="shared" si="50"/>
        <v>333.6</v>
      </c>
      <c r="O77" s="72">
        <f t="shared" si="40"/>
        <v>55.989445910290236</v>
      </c>
      <c r="P77" s="72">
        <f t="shared" si="51"/>
        <v>333.6</v>
      </c>
      <c r="Q77" s="72" t="str">
        <f t="shared" si="41"/>
        <v>-</v>
      </c>
      <c r="R77" s="72">
        <f t="shared" si="52"/>
        <v>0</v>
      </c>
      <c r="S77" s="72" t="str">
        <f t="shared" si="42"/>
        <v>-</v>
      </c>
      <c r="T77" s="72">
        <f t="shared" si="53"/>
        <v>0</v>
      </c>
      <c r="U77" s="302" t="s">
        <v>525</v>
      </c>
    </row>
    <row r="78" spans="1:21" s="50" customFormat="1" ht="51" hidden="1" outlineLevel="2">
      <c r="A78" s="284"/>
      <c r="B78" s="199" t="s">
        <v>514</v>
      </c>
      <c r="C78" s="72">
        <f t="shared" si="38"/>
        <v>30</v>
      </c>
      <c r="D78" s="72">
        <v>30</v>
      </c>
      <c r="E78" s="72">
        <v>0</v>
      </c>
      <c r="F78" s="72">
        <v>0</v>
      </c>
      <c r="G78" s="72">
        <v>0</v>
      </c>
      <c r="H78" s="72">
        <f t="shared" si="43"/>
        <v>0</v>
      </c>
      <c r="I78" s="72">
        <v>0</v>
      </c>
      <c r="J78" s="72">
        <v>0</v>
      </c>
      <c r="K78" s="72">
        <v>0</v>
      </c>
      <c r="L78" s="72">
        <v>0</v>
      </c>
      <c r="M78" s="72">
        <f t="shared" si="39"/>
        <v>0</v>
      </c>
      <c r="N78" s="72">
        <f t="shared" si="50"/>
        <v>30</v>
      </c>
      <c r="O78" s="72">
        <f t="shared" si="40"/>
        <v>0</v>
      </c>
      <c r="P78" s="72">
        <f t="shared" si="51"/>
        <v>30</v>
      </c>
      <c r="Q78" s="72" t="str">
        <f t="shared" si="41"/>
        <v>-</v>
      </c>
      <c r="R78" s="72">
        <f t="shared" si="52"/>
        <v>0</v>
      </c>
      <c r="S78" s="72" t="str">
        <f t="shared" si="42"/>
        <v>-</v>
      </c>
      <c r="T78" s="72">
        <f t="shared" si="53"/>
        <v>0</v>
      </c>
      <c r="U78" s="190" t="s">
        <v>523</v>
      </c>
    </row>
    <row r="79" spans="1:21" s="50" customFormat="1" ht="25.5" hidden="1" outlineLevel="2">
      <c r="A79" s="284"/>
      <c r="B79" s="199" t="s">
        <v>515</v>
      </c>
      <c r="C79" s="72">
        <f t="shared" si="38"/>
        <v>60</v>
      </c>
      <c r="D79" s="72">
        <v>60</v>
      </c>
      <c r="E79" s="72">
        <v>0</v>
      </c>
      <c r="F79" s="72">
        <v>0</v>
      </c>
      <c r="G79" s="72">
        <v>0</v>
      </c>
      <c r="H79" s="72">
        <f t="shared" si="43"/>
        <v>0</v>
      </c>
      <c r="I79" s="72">
        <v>0</v>
      </c>
      <c r="J79" s="72">
        <v>0</v>
      </c>
      <c r="K79" s="72">
        <v>0</v>
      </c>
      <c r="L79" s="72">
        <v>0</v>
      </c>
      <c r="M79" s="72">
        <f t="shared" si="39"/>
        <v>0</v>
      </c>
      <c r="N79" s="72">
        <f t="shared" si="50"/>
        <v>60</v>
      </c>
      <c r="O79" s="72">
        <f t="shared" si="40"/>
        <v>0</v>
      </c>
      <c r="P79" s="72">
        <f t="shared" si="51"/>
        <v>60</v>
      </c>
      <c r="Q79" s="72" t="str">
        <f t="shared" si="41"/>
        <v>-</v>
      </c>
      <c r="R79" s="72">
        <f t="shared" si="52"/>
        <v>0</v>
      </c>
      <c r="S79" s="72" t="str">
        <f t="shared" si="42"/>
        <v>-</v>
      </c>
      <c r="T79" s="72">
        <f t="shared" si="53"/>
        <v>0</v>
      </c>
      <c r="U79" s="190" t="s">
        <v>1036</v>
      </c>
    </row>
    <row r="80" spans="1:21" s="50" customFormat="1" ht="25.5" hidden="1" outlineLevel="2">
      <c r="A80" s="284"/>
      <c r="B80" s="199" t="s">
        <v>285</v>
      </c>
      <c r="C80" s="72">
        <f t="shared" si="38"/>
        <v>7.4</v>
      </c>
      <c r="D80" s="72">
        <v>0</v>
      </c>
      <c r="E80" s="72">
        <v>0</v>
      </c>
      <c r="F80" s="72">
        <v>7.4</v>
      </c>
      <c r="G80" s="72">
        <v>0</v>
      </c>
      <c r="H80" s="72">
        <f t="shared" si="43"/>
        <v>0</v>
      </c>
      <c r="I80" s="72">
        <v>0</v>
      </c>
      <c r="J80" s="72">
        <v>0</v>
      </c>
      <c r="K80" s="72">
        <v>0</v>
      </c>
      <c r="L80" s="72">
        <v>0</v>
      </c>
      <c r="M80" s="72">
        <f t="shared" si="39"/>
        <v>0</v>
      </c>
      <c r="N80" s="72">
        <f t="shared" si="50"/>
        <v>7.4</v>
      </c>
      <c r="O80" s="72" t="str">
        <f t="shared" si="40"/>
        <v>-</v>
      </c>
      <c r="P80" s="72">
        <f t="shared" si="51"/>
        <v>0</v>
      </c>
      <c r="Q80" s="72" t="str">
        <f t="shared" si="41"/>
        <v>-</v>
      </c>
      <c r="R80" s="72">
        <f t="shared" si="52"/>
        <v>0</v>
      </c>
      <c r="S80" s="72">
        <f t="shared" si="42"/>
        <v>0</v>
      </c>
      <c r="T80" s="72">
        <f t="shared" si="53"/>
        <v>7.4</v>
      </c>
      <c r="U80" s="190" t="s">
        <v>526</v>
      </c>
    </row>
    <row r="81" spans="1:21" s="50" customFormat="1" ht="25.5" hidden="1" outlineLevel="2">
      <c r="A81" s="144"/>
      <c r="B81" s="199" t="s">
        <v>517</v>
      </c>
      <c r="C81" s="72">
        <f t="shared" si="38"/>
        <v>250</v>
      </c>
      <c r="D81" s="72">
        <v>0</v>
      </c>
      <c r="E81" s="72">
        <v>250</v>
      </c>
      <c r="F81" s="72">
        <v>0</v>
      </c>
      <c r="G81" s="72">
        <v>0</v>
      </c>
      <c r="H81" s="72">
        <f t="shared" si="43"/>
        <v>250</v>
      </c>
      <c r="I81" s="72">
        <v>0</v>
      </c>
      <c r="J81" s="72">
        <v>250</v>
      </c>
      <c r="K81" s="72">
        <v>0</v>
      </c>
      <c r="L81" s="72">
        <v>0</v>
      </c>
      <c r="M81" s="72">
        <f t="shared" si="39"/>
        <v>100</v>
      </c>
      <c r="N81" s="72">
        <f t="shared" si="50"/>
        <v>0</v>
      </c>
      <c r="O81" s="72" t="str">
        <f t="shared" si="40"/>
        <v>-</v>
      </c>
      <c r="P81" s="72">
        <f t="shared" si="51"/>
        <v>0</v>
      </c>
      <c r="Q81" s="72">
        <f t="shared" si="41"/>
        <v>100</v>
      </c>
      <c r="R81" s="72">
        <f t="shared" si="52"/>
        <v>0</v>
      </c>
      <c r="S81" s="72" t="str">
        <f t="shared" si="42"/>
        <v>-</v>
      </c>
      <c r="T81" s="72">
        <f t="shared" si="53"/>
        <v>0</v>
      </c>
      <c r="U81" s="190" t="s">
        <v>1038</v>
      </c>
    </row>
    <row r="82" spans="1:21" s="50" customFormat="1" ht="25.5" hidden="1" outlineLevel="2">
      <c r="A82" s="144"/>
      <c r="B82" s="199" t="s">
        <v>516</v>
      </c>
      <c r="C82" s="72">
        <f t="shared" ref="C82" si="64">SUM(D82:F82)</f>
        <v>5927</v>
      </c>
      <c r="D82" s="72">
        <v>5927</v>
      </c>
      <c r="E82" s="72">
        <v>0</v>
      </c>
      <c r="F82" s="72">
        <v>0</v>
      </c>
      <c r="G82" s="72">
        <v>0</v>
      </c>
      <c r="H82" s="72">
        <f t="shared" ref="H82" si="65">SUM(I82:K82)</f>
        <v>335.72</v>
      </c>
      <c r="I82" s="72">
        <v>335.72</v>
      </c>
      <c r="J82" s="72">
        <v>0</v>
      </c>
      <c r="K82" s="72">
        <v>0</v>
      </c>
      <c r="L82" s="72">
        <v>0</v>
      </c>
      <c r="M82" s="72">
        <f t="shared" ref="M82" si="66">IFERROR(H82/C82*100,"-")</f>
        <v>5.6642483549856593</v>
      </c>
      <c r="N82" s="72">
        <f t="shared" ref="N82" si="67">C82-H82</f>
        <v>5591.28</v>
      </c>
      <c r="O82" s="72">
        <f t="shared" ref="O82" si="68">IFERROR(I82/D82*100,"-")</f>
        <v>5.6642483549856593</v>
      </c>
      <c r="P82" s="72">
        <f t="shared" ref="P82" si="69">D82-I82</f>
        <v>5591.28</v>
      </c>
      <c r="Q82" s="72" t="str">
        <f t="shared" ref="Q82" si="70">IFERROR(J82/E82*100,"-")</f>
        <v>-</v>
      </c>
      <c r="R82" s="72">
        <f t="shared" ref="R82" si="71">E82-J82</f>
        <v>0</v>
      </c>
      <c r="S82" s="72" t="str">
        <f t="shared" ref="S82" si="72">IFERROR(K82/F82*100,"-")</f>
        <v>-</v>
      </c>
      <c r="T82" s="72">
        <f t="shared" ref="T82" si="73">F82-K82</f>
        <v>0</v>
      </c>
      <c r="U82" s="190" t="s">
        <v>527</v>
      </c>
    </row>
    <row r="83" spans="1:21" s="50" customFormat="1" ht="25.5" hidden="1" outlineLevel="2">
      <c r="A83" s="144"/>
      <c r="B83" s="199" t="s">
        <v>65</v>
      </c>
      <c r="C83" s="72">
        <f t="shared" si="38"/>
        <v>151</v>
      </c>
      <c r="D83" s="72">
        <v>151</v>
      </c>
      <c r="E83" s="72">
        <v>0</v>
      </c>
      <c r="F83" s="72">
        <v>0</v>
      </c>
      <c r="G83" s="72">
        <v>0</v>
      </c>
      <c r="H83" s="72">
        <f t="shared" si="43"/>
        <v>131</v>
      </c>
      <c r="I83" s="72">
        <f>131</f>
        <v>131</v>
      </c>
      <c r="J83" s="72">
        <v>0</v>
      </c>
      <c r="K83" s="72">
        <v>0</v>
      </c>
      <c r="L83" s="72">
        <v>0</v>
      </c>
      <c r="M83" s="72">
        <f t="shared" si="39"/>
        <v>86.754966887417211</v>
      </c>
      <c r="N83" s="72">
        <f t="shared" si="50"/>
        <v>20</v>
      </c>
      <c r="O83" s="72">
        <f t="shared" si="40"/>
        <v>86.754966887417211</v>
      </c>
      <c r="P83" s="72">
        <f t="shared" si="51"/>
        <v>20</v>
      </c>
      <c r="Q83" s="72" t="str">
        <f t="shared" si="41"/>
        <v>-</v>
      </c>
      <c r="R83" s="72">
        <f t="shared" si="52"/>
        <v>0</v>
      </c>
      <c r="S83" s="72" t="str">
        <f t="shared" si="42"/>
        <v>-</v>
      </c>
      <c r="T83" s="72">
        <f t="shared" si="53"/>
        <v>0</v>
      </c>
      <c r="U83" s="190" t="s">
        <v>528</v>
      </c>
    </row>
    <row r="84" spans="1:21" s="50" customFormat="1" ht="15.75" hidden="1" outlineLevel="2">
      <c r="A84" s="144"/>
      <c r="B84" s="199" t="s">
        <v>66</v>
      </c>
      <c r="C84" s="72">
        <f t="shared" si="38"/>
        <v>60</v>
      </c>
      <c r="D84" s="72">
        <v>60</v>
      </c>
      <c r="E84" s="72">
        <v>0</v>
      </c>
      <c r="F84" s="72">
        <v>0</v>
      </c>
      <c r="G84" s="72">
        <v>0</v>
      </c>
      <c r="H84" s="72">
        <f t="shared" si="43"/>
        <v>60</v>
      </c>
      <c r="I84" s="72">
        <v>60</v>
      </c>
      <c r="J84" s="72">
        <v>0</v>
      </c>
      <c r="K84" s="72">
        <v>0</v>
      </c>
      <c r="L84" s="72">
        <v>0</v>
      </c>
      <c r="M84" s="72">
        <f t="shared" si="39"/>
        <v>100</v>
      </c>
      <c r="N84" s="72">
        <f t="shared" si="50"/>
        <v>0</v>
      </c>
      <c r="O84" s="72">
        <f t="shared" si="40"/>
        <v>100</v>
      </c>
      <c r="P84" s="72">
        <f t="shared" si="51"/>
        <v>0</v>
      </c>
      <c r="Q84" s="72" t="str">
        <f t="shared" si="41"/>
        <v>-</v>
      </c>
      <c r="R84" s="72">
        <f t="shared" si="52"/>
        <v>0</v>
      </c>
      <c r="S84" s="72" t="str">
        <f t="shared" si="42"/>
        <v>-</v>
      </c>
      <c r="T84" s="72">
        <f t="shared" si="53"/>
        <v>0</v>
      </c>
      <c r="U84" s="190" t="s">
        <v>1038</v>
      </c>
    </row>
    <row r="85" spans="1:21" s="50" customFormat="1" ht="38.25" hidden="1" outlineLevel="2">
      <c r="A85" s="144"/>
      <c r="B85" s="199" t="s">
        <v>518</v>
      </c>
      <c r="C85" s="72">
        <f t="shared" si="38"/>
        <v>14976.3</v>
      </c>
      <c r="D85" s="72">
        <v>13805.3</v>
      </c>
      <c r="E85" s="72">
        <v>1171</v>
      </c>
      <c r="F85" s="72">
        <v>0</v>
      </c>
      <c r="G85" s="72">
        <v>0</v>
      </c>
      <c r="H85" s="72">
        <f t="shared" si="43"/>
        <v>11061.400000000001</v>
      </c>
      <c r="I85" s="72">
        <v>10476.200000000001</v>
      </c>
      <c r="J85" s="45">
        <v>585.20000000000005</v>
      </c>
      <c r="K85" s="72">
        <v>0</v>
      </c>
      <c r="L85" s="72">
        <v>0</v>
      </c>
      <c r="M85" s="72">
        <f t="shared" si="39"/>
        <v>73.859364462517462</v>
      </c>
      <c r="N85" s="72">
        <f t="shared" si="50"/>
        <v>3914.8999999999978</v>
      </c>
      <c r="O85" s="72">
        <f t="shared" si="40"/>
        <v>75.885348380694381</v>
      </c>
      <c r="P85" s="72">
        <f t="shared" si="51"/>
        <v>3329.0999999999985</v>
      </c>
      <c r="Q85" s="72">
        <f t="shared" si="41"/>
        <v>49.974380871050386</v>
      </c>
      <c r="R85" s="72">
        <f t="shared" si="52"/>
        <v>585.79999999999995</v>
      </c>
      <c r="S85" s="72" t="str">
        <f t="shared" si="42"/>
        <v>-</v>
      </c>
      <c r="T85" s="72">
        <f t="shared" si="53"/>
        <v>0</v>
      </c>
      <c r="U85" s="190" t="s">
        <v>524</v>
      </c>
    </row>
    <row r="86" spans="1:21" s="50" customFormat="1" ht="30" hidden="1" outlineLevel="2">
      <c r="A86" s="144"/>
      <c r="B86" s="199" t="s">
        <v>64</v>
      </c>
      <c r="C86" s="72">
        <f t="shared" si="38"/>
        <v>451.5</v>
      </c>
      <c r="D86" s="72">
        <v>451.5</v>
      </c>
      <c r="E86" s="72">
        <v>0</v>
      </c>
      <c r="F86" s="72">
        <v>0</v>
      </c>
      <c r="G86" s="72">
        <v>0</v>
      </c>
      <c r="H86" s="72">
        <f t="shared" si="43"/>
        <v>48.6</v>
      </c>
      <c r="I86" s="72">
        <v>48.6</v>
      </c>
      <c r="J86" s="72">
        <v>0</v>
      </c>
      <c r="K86" s="72">
        <v>0</v>
      </c>
      <c r="L86" s="72">
        <v>0</v>
      </c>
      <c r="M86" s="72">
        <f t="shared" si="39"/>
        <v>10.764119601328904</v>
      </c>
      <c r="N86" s="72">
        <f t="shared" si="50"/>
        <v>402.9</v>
      </c>
      <c r="O86" s="72">
        <f t="shared" si="40"/>
        <v>10.764119601328904</v>
      </c>
      <c r="P86" s="72">
        <f t="shared" si="51"/>
        <v>402.9</v>
      </c>
      <c r="Q86" s="72" t="str">
        <f t="shared" si="41"/>
        <v>-</v>
      </c>
      <c r="R86" s="72">
        <f t="shared" si="52"/>
        <v>0</v>
      </c>
      <c r="S86" s="72" t="str">
        <f t="shared" si="42"/>
        <v>-</v>
      </c>
      <c r="T86" s="72">
        <f t="shared" si="53"/>
        <v>0</v>
      </c>
      <c r="U86" s="190" t="s">
        <v>525</v>
      </c>
    </row>
    <row r="87" spans="1:21" s="50" customFormat="1" ht="63.75" hidden="1" outlineLevel="2">
      <c r="A87" s="144"/>
      <c r="B87" s="199" t="s">
        <v>519</v>
      </c>
      <c r="C87" s="72">
        <f t="shared" si="38"/>
        <v>9000</v>
      </c>
      <c r="D87" s="72">
        <v>9000</v>
      </c>
      <c r="E87" s="72">
        <v>0</v>
      </c>
      <c r="F87" s="72">
        <v>0</v>
      </c>
      <c r="G87" s="72">
        <v>0</v>
      </c>
      <c r="H87" s="72">
        <f t="shared" si="43"/>
        <v>4300</v>
      </c>
      <c r="I87" s="72">
        <v>4300</v>
      </c>
      <c r="J87" s="72">
        <v>0</v>
      </c>
      <c r="K87" s="72">
        <v>0</v>
      </c>
      <c r="L87" s="72">
        <v>0</v>
      </c>
      <c r="M87" s="72">
        <f t="shared" si="39"/>
        <v>47.777777777777779</v>
      </c>
      <c r="N87" s="72">
        <f t="shared" si="50"/>
        <v>4700</v>
      </c>
      <c r="O87" s="72">
        <f t="shared" si="40"/>
        <v>47.777777777777779</v>
      </c>
      <c r="P87" s="72">
        <f t="shared" si="51"/>
        <v>4700</v>
      </c>
      <c r="Q87" s="72" t="str">
        <f t="shared" si="41"/>
        <v>-</v>
      </c>
      <c r="R87" s="72">
        <f t="shared" si="52"/>
        <v>0</v>
      </c>
      <c r="S87" s="72" t="str">
        <f t="shared" si="42"/>
        <v>-</v>
      </c>
      <c r="T87" s="72">
        <f t="shared" si="53"/>
        <v>0</v>
      </c>
      <c r="U87" s="302" t="s">
        <v>523</v>
      </c>
    </row>
    <row r="88" spans="1:21" s="50" customFormat="1" ht="51" hidden="1" outlineLevel="2">
      <c r="A88" s="144"/>
      <c r="B88" s="199" t="s">
        <v>520</v>
      </c>
      <c r="C88" s="72">
        <f t="shared" si="38"/>
        <v>150</v>
      </c>
      <c r="D88" s="72">
        <v>0</v>
      </c>
      <c r="E88" s="72">
        <v>150</v>
      </c>
      <c r="F88" s="72">
        <v>0</v>
      </c>
      <c r="G88" s="72">
        <v>0</v>
      </c>
      <c r="H88" s="72">
        <f t="shared" si="43"/>
        <v>150</v>
      </c>
      <c r="I88" s="72">
        <v>0</v>
      </c>
      <c r="J88" s="72">
        <v>150</v>
      </c>
      <c r="K88" s="72">
        <v>0</v>
      </c>
      <c r="L88" s="72">
        <v>0</v>
      </c>
      <c r="M88" s="72">
        <f t="shared" ref="M88" si="74">IFERROR(H88/C88*100,"-")</f>
        <v>100</v>
      </c>
      <c r="N88" s="72">
        <f t="shared" si="50"/>
        <v>0</v>
      </c>
      <c r="O88" s="72" t="str">
        <f t="shared" ref="O88" si="75">IFERROR(I88/D88*100,"-")</f>
        <v>-</v>
      </c>
      <c r="P88" s="72">
        <f t="shared" si="51"/>
        <v>0</v>
      </c>
      <c r="Q88" s="72">
        <f t="shared" ref="Q88" si="76">IFERROR(J88/E88*100,"-")</f>
        <v>100</v>
      </c>
      <c r="R88" s="72">
        <f t="shared" si="52"/>
        <v>0</v>
      </c>
      <c r="S88" s="72" t="str">
        <f t="shared" ref="S88" si="77">IFERROR(K88/F88*100,"-")</f>
        <v>-</v>
      </c>
      <c r="T88" s="72">
        <f t="shared" si="53"/>
        <v>0</v>
      </c>
      <c r="U88" s="190" t="s">
        <v>1038</v>
      </c>
    </row>
    <row r="89" spans="1:21" s="50" customFormat="1" ht="15.75" hidden="1" outlineLevel="2">
      <c r="A89" s="144"/>
      <c r="B89" s="199" t="s">
        <v>1034</v>
      </c>
      <c r="C89" s="72">
        <f t="shared" si="38"/>
        <v>100</v>
      </c>
      <c r="D89" s="72">
        <v>100</v>
      </c>
      <c r="E89" s="72"/>
      <c r="F89" s="72"/>
      <c r="G89" s="72"/>
      <c r="H89" s="72">
        <f t="shared" si="43"/>
        <v>100</v>
      </c>
      <c r="I89" s="72">
        <v>100</v>
      </c>
      <c r="J89" s="72"/>
      <c r="K89" s="72"/>
      <c r="L89" s="72"/>
      <c r="M89" s="72">
        <f t="shared" ref="M89" si="78">IFERROR(H89/C89*100,"-")</f>
        <v>100</v>
      </c>
      <c r="N89" s="72">
        <f t="shared" ref="N89" si="79">C89-H89</f>
        <v>0</v>
      </c>
      <c r="O89" s="72">
        <f t="shared" ref="O89" si="80">IFERROR(I89/D89*100,"-")</f>
        <v>100</v>
      </c>
      <c r="P89" s="72">
        <f t="shared" ref="P89" si="81">D89-I89</f>
        <v>0</v>
      </c>
      <c r="Q89" s="72" t="str">
        <f t="shared" ref="Q89" si="82">IFERROR(J89/E89*100,"-")</f>
        <v>-</v>
      </c>
      <c r="R89" s="72">
        <f t="shared" ref="R89" si="83">E89-J89</f>
        <v>0</v>
      </c>
      <c r="S89" s="72" t="str">
        <f t="shared" ref="S89" si="84">IFERROR(K89/F89*100,"-")</f>
        <v>-</v>
      </c>
      <c r="T89" s="72">
        <f t="shared" ref="T89" si="85">F89-K89</f>
        <v>0</v>
      </c>
      <c r="U89" s="190" t="s">
        <v>1038</v>
      </c>
    </row>
    <row r="90" spans="1:21" s="50" customFormat="1" ht="15.75" hidden="1" outlineLevel="2">
      <c r="A90" s="144"/>
      <c r="B90" s="199" t="s">
        <v>1032</v>
      </c>
      <c r="C90" s="72">
        <f t="shared" si="38"/>
        <v>61.6</v>
      </c>
      <c r="D90" s="72">
        <v>61.6</v>
      </c>
      <c r="E90" s="72"/>
      <c r="F90" s="72"/>
      <c r="G90" s="72"/>
      <c r="H90" s="72">
        <f t="shared" si="43"/>
        <v>0</v>
      </c>
      <c r="I90" s="72"/>
      <c r="J90" s="72"/>
      <c r="K90" s="72"/>
      <c r="L90" s="72"/>
      <c r="M90" s="72">
        <f t="shared" ref="M90" si="86">IFERROR(H90/C90*100,"-")</f>
        <v>0</v>
      </c>
      <c r="N90" s="72">
        <f t="shared" ref="N90" si="87">C90-H90</f>
        <v>61.6</v>
      </c>
      <c r="O90" s="72">
        <f t="shared" ref="O90" si="88">IFERROR(I90/D90*100,"-")</f>
        <v>0</v>
      </c>
      <c r="P90" s="72">
        <f t="shared" ref="P90" si="89">D90-I90</f>
        <v>61.6</v>
      </c>
      <c r="Q90" s="72" t="str">
        <f t="shared" ref="Q90" si="90">IFERROR(J90/E90*100,"-")</f>
        <v>-</v>
      </c>
      <c r="R90" s="72">
        <f t="shared" ref="R90" si="91">E90-J90</f>
        <v>0</v>
      </c>
      <c r="S90" s="72" t="str">
        <f t="shared" ref="S90" si="92">IFERROR(K90/F90*100,"-")</f>
        <v>-</v>
      </c>
      <c r="T90" s="72">
        <f t="shared" ref="T90" si="93">F90-K90</f>
        <v>0</v>
      </c>
      <c r="U90" s="190" t="s">
        <v>1037</v>
      </c>
    </row>
    <row r="91" spans="1:21" s="50" customFormat="1" ht="25.5" hidden="1" outlineLevel="2">
      <c r="A91" s="144"/>
      <c r="B91" s="199" t="s">
        <v>1033</v>
      </c>
      <c r="C91" s="72">
        <f t="shared" si="38"/>
        <v>89.9</v>
      </c>
      <c r="D91" s="72">
        <v>89.9</v>
      </c>
      <c r="E91" s="72"/>
      <c r="F91" s="72"/>
      <c r="G91" s="72"/>
      <c r="H91" s="72">
        <f t="shared" si="43"/>
        <v>0</v>
      </c>
      <c r="I91" s="72"/>
      <c r="J91" s="72"/>
      <c r="K91" s="72"/>
      <c r="L91" s="72"/>
      <c r="M91" s="72">
        <f t="shared" ref="M91" si="94">IFERROR(H91/C91*100,"-")</f>
        <v>0</v>
      </c>
      <c r="N91" s="72">
        <f t="shared" ref="N91" si="95">C91-H91</f>
        <v>89.9</v>
      </c>
      <c r="O91" s="72">
        <f t="shared" ref="O91" si="96">IFERROR(I91/D91*100,"-")</f>
        <v>0</v>
      </c>
      <c r="P91" s="72">
        <f t="shared" ref="P91" si="97">D91-I91</f>
        <v>89.9</v>
      </c>
      <c r="Q91" s="72" t="str">
        <f t="shared" ref="Q91" si="98">IFERROR(J91/E91*100,"-")</f>
        <v>-</v>
      </c>
      <c r="R91" s="72">
        <f t="shared" ref="R91" si="99">E91-J91</f>
        <v>0</v>
      </c>
      <c r="S91" s="72" t="str">
        <f t="shared" ref="S91" si="100">IFERROR(K91/F91*100,"-")</f>
        <v>-</v>
      </c>
      <c r="T91" s="72">
        <f t="shared" ref="T91" si="101">F91-K91</f>
        <v>0</v>
      </c>
      <c r="U91" s="190" t="s">
        <v>1037</v>
      </c>
    </row>
    <row r="92" spans="1:21" s="50" customFormat="1" ht="25.5" hidden="1" outlineLevel="2">
      <c r="A92" s="303"/>
      <c r="B92" s="199" t="s">
        <v>67</v>
      </c>
      <c r="C92" s="72">
        <f t="shared" si="38"/>
        <v>441</v>
      </c>
      <c r="D92" s="72">
        <v>66.2</v>
      </c>
      <c r="E92" s="72">
        <v>374.8</v>
      </c>
      <c r="F92" s="72">
        <v>0</v>
      </c>
      <c r="G92" s="72">
        <v>0</v>
      </c>
      <c r="H92" s="72">
        <f t="shared" si="43"/>
        <v>0</v>
      </c>
      <c r="I92" s="72">
        <v>0</v>
      </c>
      <c r="J92" s="72">
        <v>0</v>
      </c>
      <c r="K92" s="72">
        <v>0</v>
      </c>
      <c r="L92" s="72">
        <v>0</v>
      </c>
      <c r="M92" s="72">
        <f t="shared" si="39"/>
        <v>0</v>
      </c>
      <c r="N92" s="72">
        <f t="shared" si="50"/>
        <v>441</v>
      </c>
      <c r="O92" s="72">
        <f t="shared" si="40"/>
        <v>0</v>
      </c>
      <c r="P92" s="72">
        <f t="shared" si="51"/>
        <v>66.2</v>
      </c>
      <c r="Q92" s="72">
        <f t="shared" si="41"/>
        <v>0</v>
      </c>
      <c r="R92" s="72">
        <f t="shared" si="52"/>
        <v>374.8</v>
      </c>
      <c r="S92" s="72" t="str">
        <f t="shared" si="42"/>
        <v>-</v>
      </c>
      <c r="T92" s="72">
        <f t="shared" si="53"/>
        <v>0</v>
      </c>
      <c r="U92" s="190" t="s">
        <v>522</v>
      </c>
    </row>
    <row r="93" spans="1:21" s="147" customFormat="1" ht="30" customHeight="1" outlineLevel="1" collapsed="1">
      <c r="A93" s="300"/>
      <c r="B93" s="200" t="s">
        <v>68</v>
      </c>
      <c r="C93" s="83">
        <f t="shared" si="38"/>
        <v>84848.700000000012</v>
      </c>
      <c r="D93" s="83">
        <f>SUM(D94:D108)</f>
        <v>79701.700000000012</v>
      </c>
      <c r="E93" s="83">
        <f>SUM(E94:E108)</f>
        <v>5147</v>
      </c>
      <c r="F93" s="83">
        <f>SUM(F94:F108)</f>
        <v>0</v>
      </c>
      <c r="G93" s="83">
        <f>SUM(G94:G108)</f>
        <v>0</v>
      </c>
      <c r="H93" s="47">
        <f t="shared" si="43"/>
        <v>59774.555</v>
      </c>
      <c r="I93" s="47">
        <f>SUM(I94:I108)</f>
        <v>58357.855000000003</v>
      </c>
      <c r="J93" s="47">
        <f>SUM(J94:J108)</f>
        <v>1416.7</v>
      </c>
      <c r="K93" s="47">
        <f>SUM(K94:K108)</f>
        <v>0</v>
      </c>
      <c r="L93" s="47">
        <f>SUM(L94:L108)</f>
        <v>0</v>
      </c>
      <c r="M93" s="83">
        <f t="shared" si="39"/>
        <v>70.44840404154688</v>
      </c>
      <c r="N93" s="83">
        <f t="shared" si="50"/>
        <v>25074.145000000011</v>
      </c>
      <c r="O93" s="83">
        <f t="shared" si="40"/>
        <v>73.220339089379522</v>
      </c>
      <c r="P93" s="83">
        <f t="shared" si="51"/>
        <v>21343.845000000008</v>
      </c>
      <c r="Q93" s="83">
        <f t="shared" si="41"/>
        <v>27.524771711676703</v>
      </c>
      <c r="R93" s="83">
        <f t="shared" si="52"/>
        <v>3730.3</v>
      </c>
      <c r="S93" s="83" t="str">
        <f t="shared" si="42"/>
        <v>-</v>
      </c>
      <c r="T93" s="83">
        <f t="shared" si="53"/>
        <v>0</v>
      </c>
      <c r="U93" s="190"/>
    </row>
    <row r="94" spans="1:21" s="50" customFormat="1" ht="25.5" hidden="1" outlineLevel="2">
      <c r="A94" s="144"/>
      <c r="B94" s="199" t="s">
        <v>69</v>
      </c>
      <c r="C94" s="72">
        <f t="shared" si="38"/>
        <v>100</v>
      </c>
      <c r="D94" s="72">
        <v>100</v>
      </c>
      <c r="E94" s="72">
        <v>0</v>
      </c>
      <c r="F94" s="72">
        <v>0</v>
      </c>
      <c r="G94" s="72">
        <v>0</v>
      </c>
      <c r="H94" s="72">
        <f t="shared" si="43"/>
        <v>100</v>
      </c>
      <c r="I94" s="72">
        <v>100</v>
      </c>
      <c r="J94" s="72">
        <v>0</v>
      </c>
      <c r="K94" s="72">
        <v>0</v>
      </c>
      <c r="L94" s="72">
        <v>0</v>
      </c>
      <c r="M94" s="72">
        <f t="shared" si="39"/>
        <v>100</v>
      </c>
      <c r="N94" s="72">
        <f t="shared" si="50"/>
        <v>0</v>
      </c>
      <c r="O94" s="72">
        <f t="shared" si="40"/>
        <v>100</v>
      </c>
      <c r="P94" s="72">
        <f t="shared" si="51"/>
        <v>0</v>
      </c>
      <c r="Q94" s="72" t="str">
        <f t="shared" si="41"/>
        <v>-</v>
      </c>
      <c r="R94" s="72">
        <f t="shared" si="52"/>
        <v>0</v>
      </c>
      <c r="S94" s="72" t="str">
        <f t="shared" si="42"/>
        <v>-</v>
      </c>
      <c r="T94" s="72">
        <f t="shared" si="53"/>
        <v>0</v>
      </c>
      <c r="U94" s="190"/>
    </row>
    <row r="95" spans="1:21" s="50" customFormat="1" ht="25.5" hidden="1" outlineLevel="2">
      <c r="A95" s="144"/>
      <c r="B95" s="199" t="s">
        <v>70</v>
      </c>
      <c r="C95" s="72">
        <f t="shared" si="38"/>
        <v>40</v>
      </c>
      <c r="D95" s="72">
        <v>40</v>
      </c>
      <c r="E95" s="72">
        <v>0</v>
      </c>
      <c r="F95" s="72">
        <v>0</v>
      </c>
      <c r="G95" s="72">
        <v>0</v>
      </c>
      <c r="H95" s="72">
        <f t="shared" si="43"/>
        <v>0</v>
      </c>
      <c r="I95" s="72">
        <v>0</v>
      </c>
      <c r="J95" s="72">
        <v>0</v>
      </c>
      <c r="K95" s="72">
        <v>0</v>
      </c>
      <c r="L95" s="72">
        <v>0</v>
      </c>
      <c r="M95" s="72">
        <f t="shared" si="39"/>
        <v>0</v>
      </c>
      <c r="N95" s="72">
        <f t="shared" si="50"/>
        <v>40</v>
      </c>
      <c r="O95" s="72">
        <f t="shared" si="40"/>
        <v>0</v>
      </c>
      <c r="P95" s="72">
        <f t="shared" si="51"/>
        <v>40</v>
      </c>
      <c r="Q95" s="72" t="str">
        <f t="shared" si="41"/>
        <v>-</v>
      </c>
      <c r="R95" s="72">
        <f t="shared" si="52"/>
        <v>0</v>
      </c>
      <c r="S95" s="72" t="str">
        <f t="shared" si="42"/>
        <v>-</v>
      </c>
      <c r="T95" s="72">
        <f t="shared" si="53"/>
        <v>0</v>
      </c>
      <c r="U95" s="190" t="s">
        <v>534</v>
      </c>
    </row>
    <row r="96" spans="1:21" s="50" customFormat="1" ht="27.75" hidden="1" customHeight="1" outlineLevel="2">
      <c r="A96" s="144"/>
      <c r="B96" s="199" t="s">
        <v>531</v>
      </c>
      <c r="C96" s="72">
        <f t="shared" si="38"/>
        <v>34755.800000000003</v>
      </c>
      <c r="D96" s="72">
        <v>32415.800000000003</v>
      </c>
      <c r="E96" s="72">
        <v>2340</v>
      </c>
      <c r="F96" s="72">
        <v>0</v>
      </c>
      <c r="G96" s="72">
        <v>0</v>
      </c>
      <c r="H96" s="72">
        <f t="shared" si="43"/>
        <v>27228.1</v>
      </c>
      <c r="I96" s="72">
        <v>27228.1</v>
      </c>
      <c r="J96" s="72">
        <v>0</v>
      </c>
      <c r="K96" s="72">
        <v>0</v>
      </c>
      <c r="L96" s="72">
        <v>0</v>
      </c>
      <c r="M96" s="72">
        <f t="shared" si="39"/>
        <v>78.341168955972805</v>
      </c>
      <c r="N96" s="72">
        <f t="shared" si="50"/>
        <v>7527.7000000000044</v>
      </c>
      <c r="O96" s="72">
        <f t="shared" si="40"/>
        <v>83.996384479173727</v>
      </c>
      <c r="P96" s="72">
        <f t="shared" si="51"/>
        <v>5187.7000000000044</v>
      </c>
      <c r="Q96" s="72">
        <f t="shared" si="41"/>
        <v>0</v>
      </c>
      <c r="R96" s="72">
        <f t="shared" si="52"/>
        <v>2340</v>
      </c>
      <c r="S96" s="72" t="str">
        <f t="shared" si="42"/>
        <v>-</v>
      </c>
      <c r="T96" s="72">
        <f t="shared" si="53"/>
        <v>0</v>
      </c>
      <c r="U96" s="190" t="s">
        <v>524</v>
      </c>
    </row>
    <row r="97" spans="1:21" s="50" customFormat="1" ht="38.25" hidden="1" outlineLevel="2">
      <c r="A97" s="144"/>
      <c r="B97" s="199" t="s">
        <v>532</v>
      </c>
      <c r="C97" s="72">
        <f t="shared" si="38"/>
        <v>969.8</v>
      </c>
      <c r="D97" s="72">
        <v>969.8</v>
      </c>
      <c r="E97" s="72">
        <v>0</v>
      </c>
      <c r="F97" s="72">
        <v>0</v>
      </c>
      <c r="G97" s="72">
        <v>0</v>
      </c>
      <c r="H97" s="72">
        <f t="shared" si="43"/>
        <v>508</v>
      </c>
      <c r="I97" s="72">
        <v>508</v>
      </c>
      <c r="J97" s="72">
        <v>0</v>
      </c>
      <c r="K97" s="72">
        <v>0</v>
      </c>
      <c r="L97" s="72">
        <v>0</v>
      </c>
      <c r="M97" s="72">
        <f t="shared" si="39"/>
        <v>52.381934419467932</v>
      </c>
      <c r="N97" s="72">
        <f t="shared" si="50"/>
        <v>461.79999999999995</v>
      </c>
      <c r="O97" s="72">
        <f t="shared" si="40"/>
        <v>52.381934419467932</v>
      </c>
      <c r="P97" s="72">
        <f t="shared" si="51"/>
        <v>461.79999999999995</v>
      </c>
      <c r="Q97" s="72" t="str">
        <f t="shared" si="41"/>
        <v>-</v>
      </c>
      <c r="R97" s="72">
        <f t="shared" si="52"/>
        <v>0</v>
      </c>
      <c r="S97" s="72" t="str">
        <f t="shared" si="42"/>
        <v>-</v>
      </c>
      <c r="T97" s="72">
        <f t="shared" si="53"/>
        <v>0</v>
      </c>
      <c r="U97" s="190" t="s">
        <v>525</v>
      </c>
    </row>
    <row r="98" spans="1:21" s="50" customFormat="1" ht="25.5" hidden="1" outlineLevel="2">
      <c r="A98" s="144"/>
      <c r="B98" s="199" t="s">
        <v>533</v>
      </c>
      <c r="C98" s="72">
        <f t="shared" ref="C98" si="102">SUM(D98:F98)</f>
        <v>200</v>
      </c>
      <c r="D98" s="72">
        <v>200</v>
      </c>
      <c r="E98" s="72">
        <v>0</v>
      </c>
      <c r="F98" s="72">
        <v>0</v>
      </c>
      <c r="G98" s="72">
        <v>0</v>
      </c>
      <c r="H98" s="72">
        <f t="shared" ref="H98" si="103">SUM(I98:K98)</f>
        <v>198.8</v>
      </c>
      <c r="I98" s="72">
        <v>198.8</v>
      </c>
      <c r="J98" s="72">
        <v>0</v>
      </c>
      <c r="K98" s="72">
        <v>0</v>
      </c>
      <c r="L98" s="72">
        <v>0</v>
      </c>
      <c r="M98" s="72">
        <f t="shared" ref="M98" si="104">IFERROR(H98/C98*100,"-")</f>
        <v>99.4</v>
      </c>
      <c r="N98" s="72">
        <f t="shared" ref="N98" si="105">C98-H98</f>
        <v>1.1999999999999886</v>
      </c>
      <c r="O98" s="72">
        <f t="shared" ref="O98" si="106">IFERROR(I98/D98*100,"-")</f>
        <v>99.4</v>
      </c>
      <c r="P98" s="72">
        <f t="shared" ref="P98" si="107">D98-I98</f>
        <v>1.1999999999999886</v>
      </c>
      <c r="Q98" s="72" t="str">
        <f t="shared" ref="Q98" si="108">IFERROR(J98/E98*100,"-")</f>
        <v>-</v>
      </c>
      <c r="R98" s="72">
        <f t="shared" ref="R98" si="109">E98-J98</f>
        <v>0</v>
      </c>
      <c r="S98" s="72" t="str">
        <f t="shared" ref="S98" si="110">IFERROR(K98/F98*100,"-")</f>
        <v>-</v>
      </c>
      <c r="T98" s="72">
        <f t="shared" ref="T98" si="111">F98-K98</f>
        <v>0</v>
      </c>
      <c r="U98" s="190" t="s">
        <v>1039</v>
      </c>
    </row>
    <row r="99" spans="1:21" s="50" customFormat="1" ht="38.25" hidden="1" outlineLevel="2">
      <c r="A99" s="144"/>
      <c r="B99" s="199" t="s">
        <v>72</v>
      </c>
      <c r="C99" s="72">
        <f t="shared" si="38"/>
        <v>150</v>
      </c>
      <c r="D99" s="72">
        <v>150</v>
      </c>
      <c r="E99" s="72">
        <v>0</v>
      </c>
      <c r="F99" s="72">
        <v>0</v>
      </c>
      <c r="G99" s="72">
        <v>0</v>
      </c>
      <c r="H99" s="72">
        <f t="shared" si="43"/>
        <v>150</v>
      </c>
      <c r="I99" s="72">
        <v>150</v>
      </c>
      <c r="J99" s="72">
        <v>0</v>
      </c>
      <c r="K99" s="72">
        <v>0</v>
      </c>
      <c r="L99" s="72">
        <v>0</v>
      </c>
      <c r="M99" s="72">
        <f t="shared" ref="M99" si="112">IFERROR(H99/C99*100,"-")</f>
        <v>100</v>
      </c>
      <c r="N99" s="72">
        <f t="shared" si="50"/>
        <v>0</v>
      </c>
      <c r="O99" s="72">
        <f t="shared" ref="O99" si="113">IFERROR(I99/D99*100,"-")</f>
        <v>100</v>
      </c>
      <c r="P99" s="72">
        <f t="shared" si="51"/>
        <v>0</v>
      </c>
      <c r="Q99" s="72" t="str">
        <f t="shared" ref="Q99" si="114">IFERROR(J99/E99*100,"-")</f>
        <v>-</v>
      </c>
      <c r="R99" s="72">
        <f t="shared" si="52"/>
        <v>0</v>
      </c>
      <c r="S99" s="72" t="str">
        <f t="shared" ref="S99" si="115">IFERROR(K99/F99*100,"-")</f>
        <v>-</v>
      </c>
      <c r="T99" s="72">
        <f t="shared" si="53"/>
        <v>0</v>
      </c>
      <c r="U99" s="190" t="s">
        <v>1039</v>
      </c>
    </row>
    <row r="100" spans="1:21" s="50" customFormat="1" ht="25.5" hidden="1" outlineLevel="2">
      <c r="A100" s="144"/>
      <c r="B100" s="199" t="s">
        <v>73</v>
      </c>
      <c r="C100" s="72">
        <f t="shared" si="38"/>
        <v>100</v>
      </c>
      <c r="D100" s="72">
        <v>100</v>
      </c>
      <c r="E100" s="72">
        <v>0</v>
      </c>
      <c r="F100" s="72">
        <v>0</v>
      </c>
      <c r="G100" s="72">
        <v>0</v>
      </c>
      <c r="H100" s="72">
        <f t="shared" si="43"/>
        <v>100</v>
      </c>
      <c r="I100" s="72">
        <v>100</v>
      </c>
      <c r="J100" s="72">
        <v>0</v>
      </c>
      <c r="K100" s="72">
        <v>0</v>
      </c>
      <c r="L100" s="72">
        <v>0</v>
      </c>
      <c r="M100" s="72">
        <f t="shared" si="39"/>
        <v>100</v>
      </c>
      <c r="N100" s="72">
        <f t="shared" si="50"/>
        <v>0</v>
      </c>
      <c r="O100" s="72">
        <f t="shared" si="40"/>
        <v>100</v>
      </c>
      <c r="P100" s="72">
        <f t="shared" si="51"/>
        <v>0</v>
      </c>
      <c r="Q100" s="72" t="str">
        <f t="shared" si="41"/>
        <v>-</v>
      </c>
      <c r="R100" s="72">
        <f t="shared" si="52"/>
        <v>0</v>
      </c>
      <c r="S100" s="72" t="str">
        <f t="shared" si="42"/>
        <v>-</v>
      </c>
      <c r="T100" s="72">
        <f t="shared" si="53"/>
        <v>0</v>
      </c>
      <c r="U100" s="190" t="s">
        <v>1039</v>
      </c>
    </row>
    <row r="101" spans="1:21" s="50" customFormat="1" ht="38.25" hidden="1" outlineLevel="2">
      <c r="A101" s="144"/>
      <c r="B101" s="199" t="s">
        <v>74</v>
      </c>
      <c r="C101" s="72">
        <f t="shared" si="38"/>
        <v>100</v>
      </c>
      <c r="D101" s="72">
        <v>100</v>
      </c>
      <c r="E101" s="72">
        <v>0</v>
      </c>
      <c r="F101" s="72">
        <v>0</v>
      </c>
      <c r="G101" s="72">
        <v>0</v>
      </c>
      <c r="H101" s="72">
        <f t="shared" si="43"/>
        <v>100</v>
      </c>
      <c r="I101" s="72">
        <v>100</v>
      </c>
      <c r="J101" s="72">
        <v>0</v>
      </c>
      <c r="K101" s="72">
        <v>0</v>
      </c>
      <c r="L101" s="72">
        <v>0</v>
      </c>
      <c r="M101" s="72">
        <f t="shared" si="39"/>
        <v>100</v>
      </c>
      <c r="N101" s="72">
        <f t="shared" si="50"/>
        <v>0</v>
      </c>
      <c r="O101" s="72">
        <f t="shared" si="40"/>
        <v>100</v>
      </c>
      <c r="P101" s="72">
        <f t="shared" si="51"/>
        <v>0</v>
      </c>
      <c r="Q101" s="72" t="str">
        <f t="shared" si="41"/>
        <v>-</v>
      </c>
      <c r="R101" s="72">
        <f t="shared" si="52"/>
        <v>0</v>
      </c>
      <c r="S101" s="72" t="str">
        <f t="shared" si="42"/>
        <v>-</v>
      </c>
      <c r="T101" s="72">
        <f t="shared" si="53"/>
        <v>0</v>
      </c>
      <c r="U101" s="190" t="s">
        <v>1039</v>
      </c>
    </row>
    <row r="102" spans="1:21" s="50" customFormat="1" ht="38.25" hidden="1" outlineLevel="2">
      <c r="A102" s="144"/>
      <c r="B102" s="199" t="s">
        <v>75</v>
      </c>
      <c r="C102" s="72">
        <f t="shared" si="38"/>
        <v>100</v>
      </c>
      <c r="D102" s="72">
        <v>100</v>
      </c>
      <c r="E102" s="72">
        <v>0</v>
      </c>
      <c r="F102" s="72">
        <v>0</v>
      </c>
      <c r="G102" s="72">
        <v>0</v>
      </c>
      <c r="H102" s="72">
        <f t="shared" si="43"/>
        <v>4.5549999999999997</v>
      </c>
      <c r="I102" s="72">
        <v>4.5549999999999997</v>
      </c>
      <c r="J102" s="72">
        <v>0</v>
      </c>
      <c r="K102" s="72">
        <v>0</v>
      </c>
      <c r="L102" s="72">
        <v>0</v>
      </c>
      <c r="M102" s="72">
        <f t="shared" si="39"/>
        <v>4.5549999999999997</v>
      </c>
      <c r="N102" s="72">
        <f t="shared" si="50"/>
        <v>95.444999999999993</v>
      </c>
      <c r="O102" s="72">
        <f t="shared" si="40"/>
        <v>4.5549999999999997</v>
      </c>
      <c r="P102" s="72">
        <f t="shared" si="51"/>
        <v>95.444999999999993</v>
      </c>
      <c r="Q102" s="72" t="str">
        <f t="shared" si="41"/>
        <v>-</v>
      </c>
      <c r="R102" s="72">
        <f t="shared" si="52"/>
        <v>0</v>
      </c>
      <c r="S102" s="72" t="str">
        <f t="shared" si="42"/>
        <v>-</v>
      </c>
      <c r="T102" s="72">
        <f t="shared" si="53"/>
        <v>0</v>
      </c>
      <c r="U102" s="190" t="s">
        <v>534</v>
      </c>
    </row>
    <row r="103" spans="1:21" s="50" customFormat="1" ht="15.75" hidden="1" outlineLevel="2">
      <c r="A103" s="144"/>
      <c r="B103" s="199" t="s">
        <v>76</v>
      </c>
      <c r="C103" s="72">
        <f t="shared" si="38"/>
        <v>100</v>
      </c>
      <c r="D103" s="72">
        <v>100</v>
      </c>
      <c r="E103" s="72">
        <v>0</v>
      </c>
      <c r="F103" s="72">
        <v>0</v>
      </c>
      <c r="G103" s="72">
        <v>0</v>
      </c>
      <c r="H103" s="72">
        <f t="shared" si="43"/>
        <v>100</v>
      </c>
      <c r="I103" s="72">
        <v>100</v>
      </c>
      <c r="J103" s="72">
        <v>0</v>
      </c>
      <c r="K103" s="72">
        <v>0</v>
      </c>
      <c r="L103" s="72">
        <v>0</v>
      </c>
      <c r="M103" s="72">
        <f t="shared" si="39"/>
        <v>100</v>
      </c>
      <c r="N103" s="72">
        <f t="shared" si="50"/>
        <v>0</v>
      </c>
      <c r="O103" s="72">
        <f t="shared" si="40"/>
        <v>100</v>
      </c>
      <c r="P103" s="72">
        <f t="shared" si="51"/>
        <v>0</v>
      </c>
      <c r="Q103" s="72" t="str">
        <f t="shared" si="41"/>
        <v>-</v>
      </c>
      <c r="R103" s="72">
        <f t="shared" si="52"/>
        <v>0</v>
      </c>
      <c r="S103" s="72" t="str">
        <f t="shared" si="42"/>
        <v>-</v>
      </c>
      <c r="T103" s="72">
        <f t="shared" si="53"/>
        <v>0</v>
      </c>
      <c r="U103" s="190" t="s">
        <v>1039</v>
      </c>
    </row>
    <row r="104" spans="1:21" s="50" customFormat="1" ht="51" hidden="1" customHeight="1" outlineLevel="2">
      <c r="A104" s="144"/>
      <c r="B104" s="199" t="s">
        <v>77</v>
      </c>
      <c r="C104" s="72">
        <f t="shared" si="38"/>
        <v>43226.6</v>
      </c>
      <c r="D104" s="72">
        <v>40419.599999999999</v>
      </c>
      <c r="E104" s="72">
        <v>2807</v>
      </c>
      <c r="F104" s="72">
        <v>0</v>
      </c>
      <c r="G104" s="72">
        <v>0</v>
      </c>
      <c r="H104" s="72">
        <f t="shared" si="43"/>
        <v>29036.7</v>
      </c>
      <c r="I104" s="72">
        <v>27620</v>
      </c>
      <c r="J104" s="72">
        <v>1416.7</v>
      </c>
      <c r="K104" s="72">
        <v>0</v>
      </c>
      <c r="L104" s="72">
        <v>0</v>
      </c>
      <c r="M104" s="72">
        <f t="shared" si="39"/>
        <v>67.17322204383413</v>
      </c>
      <c r="N104" s="72">
        <f t="shared" si="50"/>
        <v>14189.899999999998</v>
      </c>
      <c r="O104" s="72">
        <f t="shared" si="40"/>
        <v>68.333184890498671</v>
      </c>
      <c r="P104" s="72">
        <f t="shared" si="51"/>
        <v>12799.599999999999</v>
      </c>
      <c r="Q104" s="72">
        <f t="shared" si="41"/>
        <v>50.470252939080872</v>
      </c>
      <c r="R104" s="72">
        <f t="shared" si="52"/>
        <v>1390.3</v>
      </c>
      <c r="S104" s="72" t="str">
        <f t="shared" si="42"/>
        <v>-</v>
      </c>
      <c r="T104" s="72">
        <f t="shared" si="53"/>
        <v>0</v>
      </c>
      <c r="U104" s="190" t="s">
        <v>524</v>
      </c>
    </row>
    <row r="105" spans="1:21" s="50" customFormat="1" ht="30" hidden="1" outlineLevel="2">
      <c r="A105" s="144"/>
      <c r="B105" s="199" t="s">
        <v>64</v>
      </c>
      <c r="C105" s="72">
        <f t="shared" si="38"/>
        <v>720</v>
      </c>
      <c r="D105" s="72">
        <v>720</v>
      </c>
      <c r="E105" s="72">
        <v>0</v>
      </c>
      <c r="F105" s="72">
        <v>0</v>
      </c>
      <c r="G105" s="72">
        <v>0</v>
      </c>
      <c r="H105" s="72">
        <f t="shared" si="43"/>
        <v>692.5</v>
      </c>
      <c r="I105" s="72">
        <v>692.5</v>
      </c>
      <c r="J105" s="72">
        <v>0</v>
      </c>
      <c r="K105" s="72">
        <v>0</v>
      </c>
      <c r="L105" s="72">
        <v>0</v>
      </c>
      <c r="M105" s="72">
        <f t="shared" si="39"/>
        <v>96.180555555555557</v>
      </c>
      <c r="N105" s="72">
        <f t="shared" si="50"/>
        <v>27.5</v>
      </c>
      <c r="O105" s="72">
        <f t="shared" si="40"/>
        <v>96.180555555555557</v>
      </c>
      <c r="P105" s="72">
        <f t="shared" si="51"/>
        <v>27.5</v>
      </c>
      <c r="Q105" s="72" t="str">
        <f t="shared" si="41"/>
        <v>-</v>
      </c>
      <c r="R105" s="72">
        <f t="shared" si="52"/>
        <v>0</v>
      </c>
      <c r="S105" s="72" t="str">
        <f t="shared" si="42"/>
        <v>-</v>
      </c>
      <c r="T105" s="72">
        <f t="shared" si="53"/>
        <v>0</v>
      </c>
      <c r="U105" s="190" t="s">
        <v>525</v>
      </c>
    </row>
    <row r="106" spans="1:21" s="50" customFormat="1" ht="15.75" hidden="1" outlineLevel="2">
      <c r="A106" s="144"/>
      <c r="B106" s="199" t="s">
        <v>529</v>
      </c>
      <c r="C106" s="72">
        <f t="shared" ref="C106:C107" si="116">SUM(D106:F106)</f>
        <v>3956.4</v>
      </c>
      <c r="D106" s="72">
        <v>3956.4</v>
      </c>
      <c r="E106" s="72">
        <v>0</v>
      </c>
      <c r="F106" s="72">
        <v>0</v>
      </c>
      <c r="G106" s="72">
        <v>0</v>
      </c>
      <c r="H106" s="72">
        <f t="shared" ref="H106:H107" si="117">SUM(I106:K106)</f>
        <v>1530</v>
      </c>
      <c r="I106" s="72">
        <v>1530</v>
      </c>
      <c r="J106" s="72">
        <v>0</v>
      </c>
      <c r="K106" s="72">
        <v>0</v>
      </c>
      <c r="L106" s="72">
        <v>0</v>
      </c>
      <c r="M106" s="72">
        <f t="shared" ref="M106" si="118">IFERROR(H106/C106*100,"-")</f>
        <v>38.671519563239308</v>
      </c>
      <c r="N106" s="72">
        <f t="shared" ref="N106" si="119">C106-H106</f>
        <v>2426.4</v>
      </c>
      <c r="O106" s="72">
        <f t="shared" ref="O106" si="120">IFERROR(I106/D106*100,"-")</f>
        <v>38.671519563239308</v>
      </c>
      <c r="P106" s="72">
        <f t="shared" ref="P106" si="121">D106-I106</f>
        <v>2426.4</v>
      </c>
      <c r="Q106" s="72" t="str">
        <f t="shared" ref="Q106" si="122">IFERROR(J106/E106*100,"-")</f>
        <v>-</v>
      </c>
      <c r="R106" s="72">
        <f t="shared" ref="R106" si="123">E106-J106</f>
        <v>0</v>
      </c>
      <c r="S106" s="72" t="str">
        <f t="shared" ref="S106" si="124">IFERROR(K106/F106*100,"-")</f>
        <v>-</v>
      </c>
      <c r="T106" s="72">
        <f t="shared" ref="T106" si="125">F106-K106</f>
        <v>0</v>
      </c>
      <c r="U106" s="190" t="s">
        <v>530</v>
      </c>
    </row>
    <row r="107" spans="1:21" s="50" customFormat="1" ht="15.75" hidden="1" outlineLevel="2">
      <c r="A107" s="144"/>
      <c r="B107" s="199" t="s">
        <v>1035</v>
      </c>
      <c r="C107" s="72">
        <f t="shared" si="116"/>
        <v>268.10000000000002</v>
      </c>
      <c r="D107" s="72">
        <v>268.10000000000002</v>
      </c>
      <c r="E107" s="72"/>
      <c r="F107" s="72"/>
      <c r="G107" s="72"/>
      <c r="H107" s="72">
        <f t="shared" si="117"/>
        <v>0</v>
      </c>
      <c r="I107" s="72"/>
      <c r="J107" s="72"/>
      <c r="K107" s="72"/>
      <c r="L107" s="72"/>
      <c r="M107" s="72">
        <f t="shared" ref="M107" si="126">IFERROR(H107/C107*100,"-")</f>
        <v>0</v>
      </c>
      <c r="N107" s="72">
        <f t="shared" ref="N107" si="127">C107-H107</f>
        <v>268.10000000000002</v>
      </c>
      <c r="O107" s="72">
        <f t="shared" ref="O107" si="128">IFERROR(I107/D107*100,"-")</f>
        <v>0</v>
      </c>
      <c r="P107" s="72">
        <f t="shared" ref="P107" si="129">D107-I107</f>
        <v>268.10000000000002</v>
      </c>
      <c r="Q107" s="72" t="str">
        <f t="shared" ref="Q107" si="130">IFERROR(J107/E107*100,"-")</f>
        <v>-</v>
      </c>
      <c r="R107" s="72">
        <f t="shared" ref="R107" si="131">E107-J107</f>
        <v>0</v>
      </c>
      <c r="S107" s="72" t="str">
        <f t="shared" ref="S107" si="132">IFERROR(K107/F107*100,"-")</f>
        <v>-</v>
      </c>
      <c r="T107" s="72">
        <f t="shared" ref="T107" si="133">F107-K107</f>
        <v>0</v>
      </c>
      <c r="U107" s="190" t="s">
        <v>1037</v>
      </c>
    </row>
    <row r="108" spans="1:21" s="50" customFormat="1" ht="30" hidden="1" outlineLevel="2">
      <c r="A108" s="144"/>
      <c r="B108" s="199" t="s">
        <v>302</v>
      </c>
      <c r="C108" s="72">
        <f t="shared" si="38"/>
        <v>62</v>
      </c>
      <c r="D108" s="72">
        <v>62</v>
      </c>
      <c r="E108" s="72">
        <v>0</v>
      </c>
      <c r="F108" s="72">
        <v>0</v>
      </c>
      <c r="G108" s="72">
        <v>0</v>
      </c>
      <c r="H108" s="72">
        <f t="shared" si="43"/>
        <v>25.9</v>
      </c>
      <c r="I108" s="72">
        <v>25.9</v>
      </c>
      <c r="J108" s="72">
        <v>0</v>
      </c>
      <c r="K108" s="72">
        <v>0</v>
      </c>
      <c r="L108" s="72">
        <v>0</v>
      </c>
      <c r="M108" s="72">
        <f t="shared" ref="M108" si="134">IFERROR(H108/C108*100,"-")</f>
        <v>41.774193548387096</v>
      </c>
      <c r="N108" s="72">
        <f t="shared" si="50"/>
        <v>36.1</v>
      </c>
      <c r="O108" s="72">
        <f t="shared" ref="O108" si="135">IFERROR(I108/D108*100,"-")</f>
        <v>41.774193548387096</v>
      </c>
      <c r="P108" s="72">
        <f t="shared" si="51"/>
        <v>36.1</v>
      </c>
      <c r="Q108" s="72" t="str">
        <f t="shared" ref="Q108" si="136">IFERROR(J108/E108*100,"-")</f>
        <v>-</v>
      </c>
      <c r="R108" s="72">
        <f t="shared" si="52"/>
        <v>0</v>
      </c>
      <c r="S108" s="72" t="str">
        <f t="shared" ref="S108" si="137">IFERROR(K108/F108*100,"-")</f>
        <v>-</v>
      </c>
      <c r="T108" s="72">
        <f t="shared" si="53"/>
        <v>0</v>
      </c>
      <c r="U108" s="190" t="s">
        <v>535</v>
      </c>
    </row>
    <row r="109" spans="1:21" s="147" customFormat="1" ht="25.5" outlineLevel="1" collapsed="1">
      <c r="A109" s="304"/>
      <c r="B109" s="305" t="s">
        <v>78</v>
      </c>
      <c r="C109" s="83">
        <f t="shared" si="38"/>
        <v>16381.2</v>
      </c>
      <c r="D109" s="83">
        <f>SUM(D110:D111)</f>
        <v>16381.2</v>
      </c>
      <c r="E109" s="83">
        <f>SUM(E110:E111)</f>
        <v>0</v>
      </c>
      <c r="F109" s="83">
        <f>SUM(F110:F111)</f>
        <v>0</v>
      </c>
      <c r="G109" s="83">
        <f>SUM(G110:G111)</f>
        <v>8600</v>
      </c>
      <c r="H109" s="83">
        <f t="shared" si="43"/>
        <v>12011.3</v>
      </c>
      <c r="I109" s="83">
        <f>SUM(I110:I111)</f>
        <v>12011.3</v>
      </c>
      <c r="J109" s="83">
        <f>SUM(J110:J111)</f>
        <v>0</v>
      </c>
      <c r="K109" s="83">
        <f>SUM(K110:K111)</f>
        <v>0</v>
      </c>
      <c r="L109" s="83">
        <f>SUM(L110:L110)</f>
        <v>3670.2</v>
      </c>
      <c r="M109" s="83">
        <f t="shared" si="39"/>
        <v>73.323688130295693</v>
      </c>
      <c r="N109" s="83">
        <f t="shared" si="50"/>
        <v>4369.9000000000015</v>
      </c>
      <c r="O109" s="83">
        <f t="shared" si="40"/>
        <v>73.323688130295693</v>
      </c>
      <c r="P109" s="83">
        <f t="shared" si="51"/>
        <v>4369.9000000000015</v>
      </c>
      <c r="Q109" s="83" t="str">
        <f t="shared" si="41"/>
        <v>-</v>
      </c>
      <c r="R109" s="83">
        <f t="shared" si="52"/>
        <v>0</v>
      </c>
      <c r="S109" s="83" t="str">
        <f t="shared" si="42"/>
        <v>-</v>
      </c>
      <c r="T109" s="83">
        <f t="shared" si="53"/>
        <v>0</v>
      </c>
      <c r="U109" s="190"/>
    </row>
    <row r="110" spans="1:21" s="50" customFormat="1" ht="25.5" hidden="1" outlineLevel="2">
      <c r="A110" s="301"/>
      <c r="B110" s="199" t="s">
        <v>71</v>
      </c>
      <c r="C110" s="72">
        <f t="shared" si="38"/>
        <v>15574.2</v>
      </c>
      <c r="D110" s="72">
        <v>15574.2</v>
      </c>
      <c r="E110" s="72">
        <v>0</v>
      </c>
      <c r="F110" s="72">
        <v>0</v>
      </c>
      <c r="G110" s="72">
        <v>8600</v>
      </c>
      <c r="H110" s="72">
        <f t="shared" si="43"/>
        <v>11770.5</v>
      </c>
      <c r="I110" s="72">
        <v>11770.5</v>
      </c>
      <c r="J110" s="72">
        <v>0</v>
      </c>
      <c r="K110" s="72">
        <v>0</v>
      </c>
      <c r="L110" s="72">
        <v>3670.2</v>
      </c>
      <c r="M110" s="72">
        <f>IFERROR(H110/C110*100,"-")</f>
        <v>75.576915668220508</v>
      </c>
      <c r="N110" s="72">
        <f t="shared" si="50"/>
        <v>3803.7000000000007</v>
      </c>
      <c r="O110" s="72">
        <f t="shared" si="40"/>
        <v>75.576915668220508</v>
      </c>
      <c r="P110" s="72">
        <f t="shared" si="51"/>
        <v>3803.7000000000007</v>
      </c>
      <c r="Q110" s="72" t="str">
        <f t="shared" si="41"/>
        <v>-</v>
      </c>
      <c r="R110" s="72">
        <f t="shared" si="52"/>
        <v>0</v>
      </c>
      <c r="S110" s="72" t="str">
        <f t="shared" si="42"/>
        <v>-</v>
      </c>
      <c r="T110" s="72">
        <f t="shared" si="53"/>
        <v>0</v>
      </c>
      <c r="U110" s="190" t="s">
        <v>524</v>
      </c>
    </row>
    <row r="111" spans="1:21" s="50" customFormat="1" ht="30" hidden="1" outlineLevel="2">
      <c r="A111" s="144"/>
      <c r="B111" s="199" t="s">
        <v>64</v>
      </c>
      <c r="C111" s="72">
        <f t="shared" ref="C111:C161" si="138">SUM(D111:F111)</f>
        <v>807</v>
      </c>
      <c r="D111" s="72">
        <v>807</v>
      </c>
      <c r="E111" s="72">
        <v>0</v>
      </c>
      <c r="F111" s="72">
        <v>0</v>
      </c>
      <c r="G111" s="72">
        <v>0</v>
      </c>
      <c r="H111" s="72">
        <f t="shared" si="43"/>
        <v>240.8</v>
      </c>
      <c r="I111" s="72">
        <v>240.8</v>
      </c>
      <c r="J111" s="72">
        <v>0</v>
      </c>
      <c r="K111" s="72">
        <v>0</v>
      </c>
      <c r="L111" s="72">
        <v>0</v>
      </c>
      <c r="M111" s="72">
        <f>IFERROR(H111/C111*100,"-")</f>
        <v>29.838909541511772</v>
      </c>
      <c r="N111" s="72">
        <f t="shared" si="50"/>
        <v>566.20000000000005</v>
      </c>
      <c r="O111" s="72">
        <f>IFERROR(I111/D111*100,"-")</f>
        <v>29.838909541511772</v>
      </c>
      <c r="P111" s="72">
        <f t="shared" si="51"/>
        <v>566.20000000000005</v>
      </c>
      <c r="Q111" s="72" t="str">
        <f>IFERROR(J111/E111*100,"-")</f>
        <v>-</v>
      </c>
      <c r="R111" s="72">
        <f t="shared" si="52"/>
        <v>0</v>
      </c>
      <c r="S111" s="72" t="str">
        <f>IFERROR(K111/F111*100,"-")</f>
        <v>-</v>
      </c>
      <c r="T111" s="72">
        <f t="shared" si="53"/>
        <v>0</v>
      </c>
      <c r="U111" s="190" t="s">
        <v>525</v>
      </c>
    </row>
    <row r="112" spans="1:21" s="147" customFormat="1" ht="60" customHeight="1" outlineLevel="1" collapsed="1">
      <c r="A112" s="300"/>
      <c r="B112" s="200" t="s">
        <v>79</v>
      </c>
      <c r="C112" s="83">
        <f t="shared" si="138"/>
        <v>10436.5</v>
      </c>
      <c r="D112" s="83">
        <f>D113</f>
        <v>10436.5</v>
      </c>
      <c r="E112" s="83">
        <f t="shared" ref="E112:L112" si="139">E113</f>
        <v>0</v>
      </c>
      <c r="F112" s="83">
        <f t="shared" si="139"/>
        <v>0</v>
      </c>
      <c r="G112" s="83">
        <f t="shared" si="139"/>
        <v>0</v>
      </c>
      <c r="H112" s="83">
        <f t="shared" ref="H112:H159" si="140">SUM(I112:K112)</f>
        <v>4757.3</v>
      </c>
      <c r="I112" s="83">
        <f t="shared" si="139"/>
        <v>4757.3</v>
      </c>
      <c r="J112" s="83">
        <f t="shared" si="139"/>
        <v>0</v>
      </c>
      <c r="K112" s="83">
        <f t="shared" si="139"/>
        <v>0</v>
      </c>
      <c r="L112" s="83">
        <f t="shared" si="139"/>
        <v>0</v>
      </c>
      <c r="M112" s="83">
        <f t="shared" si="39"/>
        <v>45.58328941695013</v>
      </c>
      <c r="N112" s="83">
        <f t="shared" si="50"/>
        <v>5679.2</v>
      </c>
      <c r="O112" s="83">
        <f t="shared" si="40"/>
        <v>45.58328941695013</v>
      </c>
      <c r="P112" s="83">
        <f t="shared" si="51"/>
        <v>5679.2</v>
      </c>
      <c r="Q112" s="83" t="str">
        <f t="shared" si="41"/>
        <v>-</v>
      </c>
      <c r="R112" s="83">
        <f t="shared" si="52"/>
        <v>0</v>
      </c>
      <c r="S112" s="83" t="str">
        <f t="shared" si="42"/>
        <v>-</v>
      </c>
      <c r="T112" s="83">
        <f t="shared" si="53"/>
        <v>0</v>
      </c>
      <c r="U112" s="373"/>
    </row>
    <row r="113" spans="1:37" s="50" customFormat="1" ht="25.5" hidden="1" outlineLevel="3">
      <c r="A113" s="144"/>
      <c r="B113" s="199" t="s">
        <v>336</v>
      </c>
      <c r="C113" s="72">
        <f t="shared" si="138"/>
        <v>10436.5</v>
      </c>
      <c r="D113" s="72">
        <v>10436.5</v>
      </c>
      <c r="E113" s="72">
        <v>0</v>
      </c>
      <c r="F113" s="72">
        <v>0</v>
      </c>
      <c r="G113" s="72">
        <v>0</v>
      </c>
      <c r="H113" s="72">
        <f t="shared" si="140"/>
        <v>4757.3</v>
      </c>
      <c r="I113" s="72">
        <v>4757.3</v>
      </c>
      <c r="J113" s="72">
        <v>0</v>
      </c>
      <c r="K113" s="72">
        <v>0</v>
      </c>
      <c r="L113" s="72">
        <v>0</v>
      </c>
      <c r="M113" s="72">
        <f t="shared" si="39"/>
        <v>45.58328941695013</v>
      </c>
      <c r="N113" s="72">
        <f t="shared" ref="N113:N164" si="141">C113-H113</f>
        <v>5679.2</v>
      </c>
      <c r="O113" s="72">
        <f t="shared" si="40"/>
        <v>45.58328941695013</v>
      </c>
      <c r="P113" s="72">
        <f t="shared" ref="P113:P160" si="142">D113-I113</f>
        <v>5679.2</v>
      </c>
      <c r="Q113" s="72" t="str">
        <f t="shared" si="41"/>
        <v>-</v>
      </c>
      <c r="R113" s="72">
        <f t="shared" ref="R113:R160" si="143">E113-J113</f>
        <v>0</v>
      </c>
      <c r="S113" s="72" t="str">
        <f t="shared" si="42"/>
        <v>-</v>
      </c>
      <c r="T113" s="72">
        <f t="shared" ref="T113:T164" si="144">F113-K113</f>
        <v>0</v>
      </c>
      <c r="U113" s="374"/>
    </row>
    <row r="114" spans="1:37" s="147" customFormat="1" ht="63.75" customHeight="1" outlineLevel="1" collapsed="1">
      <c r="A114" s="300"/>
      <c r="B114" s="200" t="s">
        <v>80</v>
      </c>
      <c r="C114" s="83">
        <f t="shared" si="138"/>
        <v>36</v>
      </c>
      <c r="D114" s="83">
        <f>SUM(D115:D115)</f>
        <v>36</v>
      </c>
      <c r="E114" s="83">
        <f>SUM(E115:E115)</f>
        <v>0</v>
      </c>
      <c r="F114" s="83">
        <f>SUM(F115:F115)</f>
        <v>0</v>
      </c>
      <c r="G114" s="83">
        <f>SUM(G115:G115)</f>
        <v>0</v>
      </c>
      <c r="H114" s="83">
        <f t="shared" si="140"/>
        <v>36</v>
      </c>
      <c r="I114" s="83">
        <f>SUM(I115:I115)</f>
        <v>36</v>
      </c>
      <c r="J114" s="83">
        <f>SUM(J115:J115)</f>
        <v>0</v>
      </c>
      <c r="K114" s="83">
        <f>SUM(K115:K115)</f>
        <v>0</v>
      </c>
      <c r="L114" s="83">
        <f>SUM(L115:L115)</f>
        <v>0</v>
      </c>
      <c r="M114" s="83">
        <f t="shared" si="39"/>
        <v>100</v>
      </c>
      <c r="N114" s="83">
        <f t="shared" si="141"/>
        <v>0</v>
      </c>
      <c r="O114" s="83">
        <f t="shared" si="40"/>
        <v>100</v>
      </c>
      <c r="P114" s="83">
        <f t="shared" si="142"/>
        <v>0</v>
      </c>
      <c r="Q114" s="83" t="str">
        <f t="shared" si="41"/>
        <v>-</v>
      </c>
      <c r="R114" s="83">
        <f t="shared" si="143"/>
        <v>0</v>
      </c>
      <c r="S114" s="83" t="str">
        <f t="shared" si="42"/>
        <v>-</v>
      </c>
      <c r="T114" s="83">
        <f t="shared" si="144"/>
        <v>0</v>
      </c>
      <c r="U114" s="190"/>
    </row>
    <row r="115" spans="1:37" s="50" customFormat="1" ht="51" hidden="1" outlineLevel="3">
      <c r="A115" s="301"/>
      <c r="B115" s="199" t="s">
        <v>81</v>
      </c>
      <c r="C115" s="72">
        <f t="shared" si="138"/>
        <v>36</v>
      </c>
      <c r="D115" s="72">
        <v>36</v>
      </c>
      <c r="E115" s="72">
        <v>0</v>
      </c>
      <c r="F115" s="72">
        <v>0</v>
      </c>
      <c r="G115" s="72">
        <v>0</v>
      </c>
      <c r="H115" s="83">
        <f t="shared" si="140"/>
        <v>36</v>
      </c>
      <c r="I115" s="72">
        <v>36</v>
      </c>
      <c r="J115" s="72">
        <v>0</v>
      </c>
      <c r="K115" s="72">
        <v>0</v>
      </c>
      <c r="L115" s="72">
        <v>0</v>
      </c>
      <c r="M115" s="83">
        <f t="shared" si="39"/>
        <v>100</v>
      </c>
      <c r="N115" s="83">
        <f t="shared" si="141"/>
        <v>0</v>
      </c>
      <c r="O115" s="83">
        <f t="shared" si="40"/>
        <v>100</v>
      </c>
      <c r="P115" s="83">
        <f t="shared" si="142"/>
        <v>0</v>
      </c>
      <c r="Q115" s="83" t="str">
        <f t="shared" si="41"/>
        <v>-</v>
      </c>
      <c r="R115" s="83">
        <f t="shared" si="143"/>
        <v>0</v>
      </c>
      <c r="S115" s="83" t="str">
        <f t="shared" si="42"/>
        <v>-</v>
      </c>
      <c r="T115" s="83">
        <f t="shared" si="144"/>
        <v>0</v>
      </c>
      <c r="U115" s="190" t="s">
        <v>1040</v>
      </c>
    </row>
    <row r="116" spans="1:37" s="50" customFormat="1" ht="42.75" customHeight="1" outlineLevel="1" collapsed="1">
      <c r="A116" s="301"/>
      <c r="B116" s="306" t="s">
        <v>303</v>
      </c>
      <c r="C116" s="83">
        <f t="shared" si="138"/>
        <v>31203.9</v>
      </c>
      <c r="D116" s="83">
        <f>D117</f>
        <v>31203.9</v>
      </c>
      <c r="E116" s="83">
        <f t="shared" ref="E116:G116" si="145">E117</f>
        <v>0</v>
      </c>
      <c r="F116" s="83">
        <f t="shared" si="145"/>
        <v>0</v>
      </c>
      <c r="G116" s="83">
        <f t="shared" si="145"/>
        <v>0</v>
      </c>
      <c r="H116" s="47">
        <f t="shared" si="140"/>
        <v>13938.8</v>
      </c>
      <c r="I116" s="47">
        <f>I117</f>
        <v>13938.8</v>
      </c>
      <c r="J116" s="54">
        <f>J117</f>
        <v>0</v>
      </c>
      <c r="K116" s="54">
        <f>K117</f>
        <v>0</v>
      </c>
      <c r="L116" s="54">
        <f>L117</f>
        <v>0</v>
      </c>
      <c r="M116" s="83">
        <f t="shared" si="39"/>
        <v>44.670057268482459</v>
      </c>
      <c r="N116" s="83">
        <f t="shared" si="141"/>
        <v>17265.100000000002</v>
      </c>
      <c r="O116" s="83">
        <f t="shared" si="40"/>
        <v>44.670057268482459</v>
      </c>
      <c r="P116" s="83">
        <f t="shared" si="142"/>
        <v>17265.100000000002</v>
      </c>
      <c r="Q116" s="83" t="str">
        <f t="shared" si="41"/>
        <v>-</v>
      </c>
      <c r="R116" s="83">
        <f t="shared" si="143"/>
        <v>0</v>
      </c>
      <c r="S116" s="83" t="str">
        <f t="shared" si="42"/>
        <v>-</v>
      </c>
      <c r="T116" s="83">
        <f t="shared" si="144"/>
        <v>0</v>
      </c>
      <c r="U116" s="353"/>
    </row>
    <row r="117" spans="1:37" s="50" customFormat="1" ht="51.75" hidden="1" customHeight="1" outlineLevel="2" thickBot="1">
      <c r="A117" s="301"/>
      <c r="B117" s="199" t="s">
        <v>304</v>
      </c>
      <c r="C117" s="72">
        <f t="shared" si="138"/>
        <v>31203.9</v>
      </c>
      <c r="D117" s="72">
        <v>31203.9</v>
      </c>
      <c r="E117" s="72">
        <v>0</v>
      </c>
      <c r="F117" s="72">
        <v>0</v>
      </c>
      <c r="G117" s="72">
        <v>0</v>
      </c>
      <c r="H117" s="83">
        <f t="shared" si="140"/>
        <v>13938.8</v>
      </c>
      <c r="I117" s="72">
        <v>13938.8</v>
      </c>
      <c r="J117" s="72">
        <v>0</v>
      </c>
      <c r="K117" s="72">
        <v>0</v>
      </c>
      <c r="L117" s="72">
        <v>0</v>
      </c>
      <c r="M117" s="72">
        <f t="shared" si="39"/>
        <v>44.670057268482459</v>
      </c>
      <c r="N117" s="72">
        <f t="shared" si="141"/>
        <v>17265.100000000002</v>
      </c>
      <c r="O117" s="72">
        <f t="shared" si="40"/>
        <v>44.670057268482459</v>
      </c>
      <c r="P117" s="72">
        <f t="shared" si="142"/>
        <v>17265.100000000002</v>
      </c>
      <c r="Q117" s="72" t="str">
        <f t="shared" si="41"/>
        <v>-</v>
      </c>
      <c r="R117" s="72">
        <f t="shared" si="143"/>
        <v>0</v>
      </c>
      <c r="S117" s="72" t="str">
        <f t="shared" si="42"/>
        <v>-</v>
      </c>
      <c r="T117" s="72">
        <f t="shared" si="144"/>
        <v>0</v>
      </c>
      <c r="U117" s="355"/>
    </row>
    <row r="118" spans="1:37" s="35" customFormat="1" ht="59.25" customHeight="1">
      <c r="A118" s="76">
        <v>6</v>
      </c>
      <c r="B118" s="32" t="s">
        <v>108</v>
      </c>
      <c r="C118" s="208">
        <f t="shared" si="138"/>
        <v>161975.79999999999</v>
      </c>
      <c r="D118" s="208">
        <f>D119+D128+D138+D149+D152</f>
        <v>147672.5</v>
      </c>
      <c r="E118" s="208">
        <f>E119+E128+E138+E149+E152</f>
        <v>14303.3</v>
      </c>
      <c r="F118" s="33">
        <f>F119+F128+F138+F149+F152</f>
        <v>0</v>
      </c>
      <c r="G118" s="33">
        <f>G119+G128+G138+G149+G152</f>
        <v>11364.9</v>
      </c>
      <c r="H118" s="33">
        <f>SUM(I118:K118)</f>
        <v>105378.69999999998</v>
      </c>
      <c r="I118" s="33">
        <f>I119+I128+I138+I149+I152</f>
        <v>97125.199999999983</v>
      </c>
      <c r="J118" s="33">
        <f>J119+J128+J138+J149+J152</f>
        <v>8253.5000000000018</v>
      </c>
      <c r="K118" s="33">
        <f>K119+K128+K138+K149+K152</f>
        <v>0</v>
      </c>
      <c r="L118" s="33">
        <f>L119+L128+L138+L149+L152</f>
        <v>7405.4</v>
      </c>
      <c r="M118" s="33">
        <f>IFERROR(H118/C118*100,"-")</f>
        <v>65.058298832294696</v>
      </c>
      <c r="N118" s="33">
        <f t="shared" si="141"/>
        <v>56597.100000000006</v>
      </c>
      <c r="O118" s="33">
        <f t="shared" si="40"/>
        <v>65.770674973336256</v>
      </c>
      <c r="P118" s="33">
        <f t="shared" si="142"/>
        <v>50547.300000000017</v>
      </c>
      <c r="Q118" s="33">
        <f t="shared" si="41"/>
        <v>57.703467032083523</v>
      </c>
      <c r="R118" s="33">
        <f t="shared" si="143"/>
        <v>6049.7999999999975</v>
      </c>
      <c r="S118" s="33" t="str">
        <f t="shared" si="42"/>
        <v>-</v>
      </c>
      <c r="T118" s="33">
        <f t="shared" si="144"/>
        <v>0</v>
      </c>
      <c r="U118" s="192"/>
    </row>
    <row r="119" spans="1:37" s="50" customFormat="1" ht="25.5" outlineLevel="1" collapsed="1">
      <c r="A119" s="187"/>
      <c r="B119" s="200" t="s">
        <v>83</v>
      </c>
      <c r="C119" s="83">
        <f>SUM(D119:F119)</f>
        <v>112938.40000000001</v>
      </c>
      <c r="D119" s="83">
        <f>SUM(D120:D127)</f>
        <v>111888.40000000001</v>
      </c>
      <c r="E119" s="83">
        <f t="shared" ref="E119:G119" si="146">SUM(E120:E127)</f>
        <v>1050</v>
      </c>
      <c r="F119" s="83">
        <f t="shared" si="146"/>
        <v>0</v>
      </c>
      <c r="G119" s="83">
        <f t="shared" si="146"/>
        <v>11364.9</v>
      </c>
      <c r="H119" s="83">
        <f t="shared" si="140"/>
        <v>82609.799999999988</v>
      </c>
      <c r="I119" s="83">
        <f>SUM(I120:I127)</f>
        <v>81703.799999999988</v>
      </c>
      <c r="J119" s="83">
        <f t="shared" ref="J119:L119" si="147">SUM(J120:J127)</f>
        <v>906</v>
      </c>
      <c r="K119" s="83">
        <f t="shared" si="147"/>
        <v>0</v>
      </c>
      <c r="L119" s="83">
        <f t="shared" si="147"/>
        <v>7405.4</v>
      </c>
      <c r="M119" s="47">
        <f t="shared" si="39"/>
        <v>73.14589191984301</v>
      </c>
      <c r="N119" s="47">
        <f>C119-H119</f>
        <v>30328.60000000002</v>
      </c>
      <c r="O119" s="47">
        <f t="shared" si="40"/>
        <v>73.022583216848204</v>
      </c>
      <c r="P119" s="47">
        <f t="shared" si="142"/>
        <v>30184.60000000002</v>
      </c>
      <c r="Q119" s="47">
        <f t="shared" si="41"/>
        <v>86.285714285714292</v>
      </c>
      <c r="R119" s="47">
        <f t="shared" si="143"/>
        <v>144</v>
      </c>
      <c r="S119" s="47" t="str">
        <f t="shared" si="42"/>
        <v>-</v>
      </c>
      <c r="T119" s="47">
        <f t="shared" si="144"/>
        <v>0</v>
      </c>
      <c r="U119" s="190"/>
      <c r="V119" s="151"/>
      <c r="W119" s="151"/>
      <c r="X119" s="151"/>
      <c r="Y119" s="151"/>
      <c r="Z119" s="151"/>
      <c r="AA119" s="151"/>
      <c r="AB119" s="151"/>
      <c r="AC119" s="151"/>
      <c r="AD119" s="151"/>
      <c r="AE119" s="151"/>
      <c r="AF119" s="151"/>
      <c r="AG119" s="151"/>
      <c r="AH119" s="151"/>
      <c r="AI119" s="151"/>
      <c r="AJ119" s="151"/>
      <c r="AK119" s="151"/>
    </row>
    <row r="120" spans="1:37" s="50" customFormat="1" ht="38.25" hidden="1" outlineLevel="2">
      <c r="A120" s="209"/>
      <c r="B120" s="199" t="s">
        <v>84</v>
      </c>
      <c r="C120" s="119">
        <f t="shared" si="138"/>
        <v>4100</v>
      </c>
      <c r="D120" s="72">
        <v>4100</v>
      </c>
      <c r="E120" s="72">
        <v>0</v>
      </c>
      <c r="F120" s="72">
        <v>0</v>
      </c>
      <c r="G120" s="72">
        <v>0</v>
      </c>
      <c r="H120" s="72">
        <f t="shared" si="140"/>
        <v>3478.1</v>
      </c>
      <c r="I120" s="72">
        <v>3478.1</v>
      </c>
      <c r="J120" s="72">
        <v>0</v>
      </c>
      <c r="K120" s="72">
        <v>0</v>
      </c>
      <c r="L120" s="72">
        <v>0</v>
      </c>
      <c r="M120" s="54">
        <f t="shared" si="39"/>
        <v>84.831707317073167</v>
      </c>
      <c r="N120" s="54">
        <f t="shared" si="141"/>
        <v>621.90000000000009</v>
      </c>
      <c r="O120" s="54">
        <f t="shared" si="40"/>
        <v>84.831707317073167</v>
      </c>
      <c r="P120" s="54">
        <f t="shared" si="142"/>
        <v>621.90000000000009</v>
      </c>
      <c r="Q120" s="54" t="str">
        <f t="shared" si="41"/>
        <v>-</v>
      </c>
      <c r="R120" s="54">
        <f t="shared" si="143"/>
        <v>0</v>
      </c>
      <c r="S120" s="54" t="str">
        <f t="shared" si="42"/>
        <v>-</v>
      </c>
      <c r="T120" s="54">
        <f t="shared" si="144"/>
        <v>0</v>
      </c>
      <c r="U120" s="190" t="s">
        <v>955</v>
      </c>
    </row>
    <row r="121" spans="1:37" s="50" customFormat="1" ht="55.5" hidden="1" customHeight="1" outlineLevel="2">
      <c r="A121" s="209"/>
      <c r="B121" s="199" t="s">
        <v>85</v>
      </c>
      <c r="C121" s="119">
        <f t="shared" si="138"/>
        <v>66602.600000000006</v>
      </c>
      <c r="D121" s="72">
        <v>65896.600000000006</v>
      </c>
      <c r="E121" s="72">
        <v>706</v>
      </c>
      <c r="F121" s="72">
        <v>0</v>
      </c>
      <c r="G121" s="72">
        <v>5283</v>
      </c>
      <c r="H121" s="72">
        <f t="shared" si="140"/>
        <v>48602.6</v>
      </c>
      <c r="I121" s="72">
        <v>47896.6</v>
      </c>
      <c r="J121" s="72">
        <v>706</v>
      </c>
      <c r="K121" s="72">
        <v>0</v>
      </c>
      <c r="L121" s="72">
        <v>4048.8</v>
      </c>
      <c r="M121" s="54">
        <f t="shared" si="39"/>
        <v>72.974028040947331</v>
      </c>
      <c r="N121" s="54">
        <f t="shared" si="141"/>
        <v>18000.000000000007</v>
      </c>
      <c r="O121" s="54">
        <f t="shared" si="40"/>
        <v>72.684478410115233</v>
      </c>
      <c r="P121" s="54">
        <f t="shared" si="142"/>
        <v>18000.000000000007</v>
      </c>
      <c r="Q121" s="54">
        <f t="shared" si="41"/>
        <v>100</v>
      </c>
      <c r="R121" s="54">
        <f t="shared" si="143"/>
        <v>0</v>
      </c>
      <c r="S121" s="54" t="str">
        <f t="shared" si="42"/>
        <v>-</v>
      </c>
      <c r="T121" s="54">
        <f t="shared" si="144"/>
        <v>0</v>
      </c>
      <c r="U121" s="188"/>
    </row>
    <row r="122" spans="1:37" s="50" customFormat="1" ht="55.5" hidden="1" customHeight="1" outlineLevel="2">
      <c r="A122" s="209"/>
      <c r="B122" s="199" t="s">
        <v>109</v>
      </c>
      <c r="C122" s="119">
        <f t="shared" si="138"/>
        <v>21687.200000000001</v>
      </c>
      <c r="D122" s="72">
        <v>21543.200000000001</v>
      </c>
      <c r="E122" s="72">
        <v>144</v>
      </c>
      <c r="F122" s="72">
        <v>0</v>
      </c>
      <c r="G122" s="72">
        <v>6000</v>
      </c>
      <c r="H122" s="72">
        <f t="shared" si="140"/>
        <v>15576.9</v>
      </c>
      <c r="I122" s="72">
        <v>15576.9</v>
      </c>
      <c r="J122" s="72">
        <v>0</v>
      </c>
      <c r="K122" s="72">
        <v>0</v>
      </c>
      <c r="L122" s="72">
        <v>3274.7</v>
      </c>
      <c r="M122" s="54">
        <f t="shared" si="39"/>
        <v>71.825316315614742</v>
      </c>
      <c r="N122" s="54">
        <f t="shared" si="141"/>
        <v>6110.3000000000011</v>
      </c>
      <c r="O122" s="54">
        <f>IFERROR(I122/D122*100,"-")</f>
        <v>72.305414237439194</v>
      </c>
      <c r="P122" s="54">
        <f t="shared" si="142"/>
        <v>5966.3000000000011</v>
      </c>
      <c r="Q122" s="54" t="str">
        <f>IFERROR(#REF!/E122*100,"-")</f>
        <v>-</v>
      </c>
      <c r="R122" s="54">
        <f t="shared" si="143"/>
        <v>144</v>
      </c>
      <c r="S122" s="54" t="str">
        <f t="shared" si="42"/>
        <v>-</v>
      </c>
      <c r="T122" s="54">
        <f t="shared" si="144"/>
        <v>0</v>
      </c>
      <c r="U122" s="190"/>
    </row>
    <row r="123" spans="1:37" s="50" customFormat="1" ht="55.5" hidden="1" customHeight="1" outlineLevel="2">
      <c r="A123" s="209"/>
      <c r="B123" s="199" t="s">
        <v>110</v>
      </c>
      <c r="C123" s="119">
        <f t="shared" si="138"/>
        <v>3774.5</v>
      </c>
      <c r="D123" s="72">
        <v>3774.5</v>
      </c>
      <c r="E123" s="72">
        <v>0</v>
      </c>
      <c r="F123" s="72">
        <v>0</v>
      </c>
      <c r="G123" s="72">
        <v>81.900000000000006</v>
      </c>
      <c r="H123" s="72">
        <f t="shared" si="140"/>
        <v>3734.3</v>
      </c>
      <c r="I123" s="72">
        <v>3734.3</v>
      </c>
      <c r="J123" s="72">
        <v>0</v>
      </c>
      <c r="K123" s="72">
        <v>0</v>
      </c>
      <c r="L123" s="72">
        <v>81.900000000000006</v>
      </c>
      <c r="M123" s="54">
        <f t="shared" si="39"/>
        <v>98.934958272618886</v>
      </c>
      <c r="N123" s="54">
        <f t="shared" si="141"/>
        <v>40.199999999999818</v>
      </c>
      <c r="O123" s="54">
        <f t="shared" si="40"/>
        <v>98.934958272618886</v>
      </c>
      <c r="P123" s="54">
        <f t="shared" si="142"/>
        <v>40.199999999999818</v>
      </c>
      <c r="Q123" s="54" t="str">
        <f t="shared" si="41"/>
        <v>-</v>
      </c>
      <c r="R123" s="54">
        <f t="shared" si="143"/>
        <v>0</v>
      </c>
      <c r="S123" s="54" t="str">
        <f t="shared" si="42"/>
        <v>-</v>
      </c>
      <c r="T123" s="54">
        <f t="shared" si="144"/>
        <v>0</v>
      </c>
    </row>
    <row r="124" spans="1:37" s="50" customFormat="1" ht="76.5" hidden="1" customHeight="1" outlineLevel="2">
      <c r="A124" s="209"/>
      <c r="B124" s="199" t="s">
        <v>111</v>
      </c>
      <c r="C124" s="119">
        <f t="shared" si="138"/>
        <v>15607.6</v>
      </c>
      <c r="D124" s="72">
        <v>15407.6</v>
      </c>
      <c r="E124" s="72">
        <v>200</v>
      </c>
      <c r="F124" s="72">
        <v>0</v>
      </c>
      <c r="G124" s="72">
        <v>0</v>
      </c>
      <c r="H124" s="72">
        <f t="shared" si="140"/>
        <v>11001.9</v>
      </c>
      <c r="I124" s="72">
        <v>10801.9</v>
      </c>
      <c r="J124" s="72">
        <v>200</v>
      </c>
      <c r="K124" s="72">
        <v>0</v>
      </c>
      <c r="L124" s="72">
        <v>0</v>
      </c>
      <c r="M124" s="54">
        <f t="shared" si="39"/>
        <v>70.490658397191112</v>
      </c>
      <c r="N124" s="54">
        <f t="shared" si="141"/>
        <v>4605.7000000000007</v>
      </c>
      <c r="O124" s="54">
        <f t="shared" si="40"/>
        <v>70.107609231807672</v>
      </c>
      <c r="P124" s="54">
        <f t="shared" si="142"/>
        <v>4605.7000000000007</v>
      </c>
      <c r="Q124" s="54">
        <f t="shared" si="41"/>
        <v>100</v>
      </c>
      <c r="R124" s="54">
        <f t="shared" si="143"/>
        <v>0</v>
      </c>
      <c r="S124" s="54" t="str">
        <f t="shared" si="42"/>
        <v>-</v>
      </c>
      <c r="T124" s="54">
        <f t="shared" si="144"/>
        <v>0</v>
      </c>
      <c r="U124" s="190"/>
    </row>
    <row r="125" spans="1:37" s="50" customFormat="1" ht="57" hidden="1" customHeight="1" outlineLevel="2">
      <c r="A125" s="209"/>
      <c r="B125" s="199" t="s">
        <v>361</v>
      </c>
      <c r="C125" s="119">
        <f t="shared" ref="C125" si="148">SUM(D125:F125)</f>
        <v>113</v>
      </c>
      <c r="D125" s="72">
        <v>113</v>
      </c>
      <c r="E125" s="72">
        <v>0</v>
      </c>
      <c r="F125" s="72">
        <v>0</v>
      </c>
      <c r="G125" s="72">
        <v>0</v>
      </c>
      <c r="H125" s="72">
        <f t="shared" ref="H125" si="149">SUM(I125:K125)</f>
        <v>113</v>
      </c>
      <c r="I125" s="72">
        <v>113</v>
      </c>
      <c r="J125" s="72">
        <v>0</v>
      </c>
      <c r="K125" s="72">
        <v>0</v>
      </c>
      <c r="L125" s="72">
        <v>0</v>
      </c>
      <c r="M125" s="54">
        <f t="shared" ref="M125" si="150">IFERROR(H125/C125*100,"-")</f>
        <v>100</v>
      </c>
      <c r="N125" s="54">
        <f t="shared" ref="N125" si="151">C125-H125</f>
        <v>0</v>
      </c>
      <c r="O125" s="54">
        <f t="shared" ref="O125" si="152">IFERROR(I125/D125*100,"-")</f>
        <v>100</v>
      </c>
      <c r="P125" s="54">
        <f t="shared" ref="P125" si="153">D125-I125</f>
        <v>0</v>
      </c>
      <c r="Q125" s="54" t="str">
        <f t="shared" ref="Q125" si="154">IFERROR(J125/E125*100,"-")</f>
        <v>-</v>
      </c>
      <c r="R125" s="54">
        <f t="shared" ref="R125" si="155">E125-J125</f>
        <v>0</v>
      </c>
      <c r="S125" s="54" t="str">
        <f t="shared" ref="S125" si="156">IFERROR(K125/F125*100,"-")</f>
        <v>-</v>
      </c>
      <c r="T125" s="54">
        <f t="shared" ref="T125" si="157">F125-K125</f>
        <v>0</v>
      </c>
      <c r="U125" s="190" t="s">
        <v>956</v>
      </c>
    </row>
    <row r="126" spans="1:37" s="50" customFormat="1" ht="51" hidden="1" outlineLevel="2">
      <c r="A126" s="209"/>
      <c r="B126" s="199" t="s">
        <v>362</v>
      </c>
      <c r="C126" s="119">
        <f t="shared" si="138"/>
        <v>103</v>
      </c>
      <c r="D126" s="72">
        <v>103</v>
      </c>
      <c r="E126" s="72">
        <v>0</v>
      </c>
      <c r="F126" s="72">
        <v>0</v>
      </c>
      <c r="G126" s="72">
        <v>0</v>
      </c>
      <c r="H126" s="72">
        <f t="shared" si="140"/>
        <v>103</v>
      </c>
      <c r="I126" s="72">
        <v>103</v>
      </c>
      <c r="J126" s="72">
        <v>0</v>
      </c>
      <c r="K126" s="72">
        <v>0</v>
      </c>
      <c r="L126" s="72">
        <v>0</v>
      </c>
      <c r="M126" s="54">
        <f t="shared" si="39"/>
        <v>100</v>
      </c>
      <c r="N126" s="54">
        <f t="shared" si="141"/>
        <v>0</v>
      </c>
      <c r="O126" s="54">
        <f t="shared" si="40"/>
        <v>100</v>
      </c>
      <c r="P126" s="54">
        <f t="shared" si="142"/>
        <v>0</v>
      </c>
      <c r="Q126" s="54" t="str">
        <f t="shared" si="41"/>
        <v>-</v>
      </c>
      <c r="R126" s="54">
        <f t="shared" si="143"/>
        <v>0</v>
      </c>
      <c r="S126" s="54" t="str">
        <f t="shared" si="42"/>
        <v>-</v>
      </c>
      <c r="T126" s="54">
        <f t="shared" si="144"/>
        <v>0</v>
      </c>
      <c r="U126" s="210" t="s">
        <v>957</v>
      </c>
    </row>
    <row r="127" spans="1:37" s="50" customFormat="1" ht="42.75" hidden="1" customHeight="1" outlineLevel="2">
      <c r="A127" s="209"/>
      <c r="B127" s="199" t="s">
        <v>958</v>
      </c>
      <c r="C127" s="119">
        <f t="shared" si="138"/>
        <v>950.5</v>
      </c>
      <c r="D127" s="72">
        <v>950.5</v>
      </c>
      <c r="E127" s="72"/>
      <c r="F127" s="72"/>
      <c r="G127" s="72"/>
      <c r="H127" s="72">
        <f t="shared" si="140"/>
        <v>0</v>
      </c>
      <c r="I127" s="72"/>
      <c r="J127" s="72"/>
      <c r="K127" s="72"/>
      <c r="L127" s="72"/>
      <c r="M127" s="54">
        <f t="shared" ref="M127" si="158">IFERROR(H127/C127*100,"-")</f>
        <v>0</v>
      </c>
      <c r="N127" s="54">
        <f t="shared" ref="N127" si="159">C127-H127</f>
        <v>950.5</v>
      </c>
      <c r="O127" s="54">
        <f t="shared" ref="O127" si="160">IFERROR(I127/D127*100,"-")</f>
        <v>0</v>
      </c>
      <c r="P127" s="54">
        <f t="shared" ref="P127" si="161">D127-I127</f>
        <v>950.5</v>
      </c>
      <c r="Q127" s="54" t="str">
        <f t="shared" ref="Q127" si="162">IFERROR(J127/E127*100,"-")</f>
        <v>-</v>
      </c>
      <c r="R127" s="54">
        <f t="shared" ref="R127" si="163">E127-J127</f>
        <v>0</v>
      </c>
      <c r="S127" s="54" t="str">
        <f t="shared" ref="S127" si="164">IFERROR(K127/F127*100,"-")</f>
        <v>-</v>
      </c>
      <c r="T127" s="54">
        <f t="shared" ref="T127" si="165">F127-K127</f>
        <v>0</v>
      </c>
      <c r="U127" s="211" t="s">
        <v>959</v>
      </c>
    </row>
    <row r="128" spans="1:37" s="50" customFormat="1" ht="38.25" outlineLevel="1" collapsed="1">
      <c r="A128" s="187"/>
      <c r="B128" s="200" t="s">
        <v>86</v>
      </c>
      <c r="C128" s="83">
        <f t="shared" si="138"/>
        <v>25440.000000000004</v>
      </c>
      <c r="D128" s="83">
        <f>SUM(D129:D137)</f>
        <v>18377.000000000004</v>
      </c>
      <c r="E128" s="83">
        <f>SUM(E129:E137)</f>
        <v>7063</v>
      </c>
      <c r="F128" s="83">
        <f>SUM(F129:F137)</f>
        <v>0</v>
      </c>
      <c r="G128" s="83">
        <f>SUM(G129:G137)</f>
        <v>0</v>
      </c>
      <c r="H128" s="83">
        <f t="shared" si="140"/>
        <v>9763.2000000000007</v>
      </c>
      <c r="I128" s="83">
        <f>SUM(I129:I137)</f>
        <v>7657.4</v>
      </c>
      <c r="J128" s="83">
        <f>SUM(J129:J137)</f>
        <v>2105.8000000000002</v>
      </c>
      <c r="K128" s="83">
        <f>SUM(K129:K137)</f>
        <v>0</v>
      </c>
      <c r="L128" s="83">
        <f>SUM(L129:L137)</f>
        <v>0</v>
      </c>
      <c r="M128" s="47">
        <f t="shared" si="39"/>
        <v>38.377358490566031</v>
      </c>
      <c r="N128" s="47">
        <f t="shared" si="141"/>
        <v>15676.800000000003</v>
      </c>
      <c r="O128" s="47">
        <f t="shared" si="40"/>
        <v>41.668389835119982</v>
      </c>
      <c r="P128" s="47">
        <f t="shared" si="142"/>
        <v>10719.600000000004</v>
      </c>
      <c r="Q128" s="47">
        <f t="shared" si="41"/>
        <v>29.814526405210252</v>
      </c>
      <c r="R128" s="47">
        <f t="shared" si="143"/>
        <v>4957.2</v>
      </c>
      <c r="S128" s="47" t="str">
        <f t="shared" si="42"/>
        <v>-</v>
      </c>
      <c r="T128" s="47">
        <f t="shared" si="144"/>
        <v>0</v>
      </c>
      <c r="U128" s="212"/>
    </row>
    <row r="129" spans="1:21" s="50" customFormat="1" ht="66" hidden="1" customHeight="1" outlineLevel="2">
      <c r="A129" s="213"/>
      <c r="B129" s="199" t="s">
        <v>87</v>
      </c>
      <c r="C129" s="119">
        <f t="shared" si="138"/>
        <v>884.2</v>
      </c>
      <c r="D129" s="72">
        <v>884.2</v>
      </c>
      <c r="E129" s="72">
        <v>0</v>
      </c>
      <c r="F129" s="72">
        <v>0</v>
      </c>
      <c r="G129" s="72">
        <v>0</v>
      </c>
      <c r="H129" s="72">
        <f t="shared" si="140"/>
        <v>424.6</v>
      </c>
      <c r="I129" s="72">
        <v>424.6</v>
      </c>
      <c r="J129" s="72">
        <v>0</v>
      </c>
      <c r="K129" s="72">
        <v>0</v>
      </c>
      <c r="L129" s="72">
        <v>0</v>
      </c>
      <c r="M129" s="54">
        <f t="shared" si="39"/>
        <v>48.020809771544897</v>
      </c>
      <c r="N129" s="54">
        <f t="shared" si="141"/>
        <v>459.6</v>
      </c>
      <c r="O129" s="54">
        <f t="shared" si="40"/>
        <v>48.020809771544897</v>
      </c>
      <c r="P129" s="54">
        <f t="shared" si="142"/>
        <v>459.6</v>
      </c>
      <c r="Q129" s="54" t="str">
        <f t="shared" si="41"/>
        <v>-</v>
      </c>
      <c r="R129" s="54">
        <f t="shared" si="143"/>
        <v>0</v>
      </c>
      <c r="S129" s="54" t="str">
        <f t="shared" si="42"/>
        <v>-</v>
      </c>
      <c r="T129" s="54">
        <f t="shared" si="144"/>
        <v>0</v>
      </c>
      <c r="U129" s="190" t="s">
        <v>960</v>
      </c>
    </row>
    <row r="130" spans="1:21" s="50" customFormat="1" ht="49.5" hidden="1" customHeight="1" outlineLevel="2">
      <c r="A130" s="213"/>
      <c r="B130" s="199" t="s">
        <v>88</v>
      </c>
      <c r="C130" s="119">
        <f t="shared" si="138"/>
        <v>9727</v>
      </c>
      <c r="D130" s="72">
        <v>9727</v>
      </c>
      <c r="E130" s="72">
        <v>0</v>
      </c>
      <c r="F130" s="72">
        <v>0</v>
      </c>
      <c r="G130" s="72">
        <v>0</v>
      </c>
      <c r="H130" s="72">
        <f t="shared" si="140"/>
        <v>4461.8999999999996</v>
      </c>
      <c r="I130" s="72">
        <v>4461.8999999999996</v>
      </c>
      <c r="J130" s="72">
        <v>0</v>
      </c>
      <c r="K130" s="72">
        <v>0</v>
      </c>
      <c r="L130" s="72">
        <v>0</v>
      </c>
      <c r="M130" s="54">
        <f t="shared" ref="M130:M156" si="166">IFERROR(H130/C130*100,"-")</f>
        <v>45.87128611082553</v>
      </c>
      <c r="N130" s="54">
        <f t="shared" si="141"/>
        <v>5265.1</v>
      </c>
      <c r="O130" s="54">
        <f t="shared" ref="O130:O156" si="167">IFERROR(I130/D130*100,"-")</f>
        <v>45.87128611082553</v>
      </c>
      <c r="P130" s="54">
        <f t="shared" si="142"/>
        <v>5265.1</v>
      </c>
      <c r="Q130" s="54" t="str">
        <f t="shared" ref="Q130:Q156" si="168">IFERROR(J130/E130*100,"-")</f>
        <v>-</v>
      </c>
      <c r="R130" s="54">
        <f t="shared" si="143"/>
        <v>0</v>
      </c>
      <c r="S130" s="54" t="str">
        <f t="shared" ref="S130:S156" si="169">IFERROR(K130/F130*100,"-")</f>
        <v>-</v>
      </c>
      <c r="T130" s="54">
        <f t="shared" si="144"/>
        <v>0</v>
      </c>
      <c r="U130" s="190"/>
    </row>
    <row r="131" spans="1:21" s="50" customFormat="1" ht="27" hidden="1" customHeight="1" outlineLevel="2">
      <c r="A131" s="213"/>
      <c r="B131" s="199" t="s">
        <v>961</v>
      </c>
      <c r="C131" s="119">
        <f t="shared" si="138"/>
        <v>100</v>
      </c>
      <c r="D131" s="72">
        <v>0</v>
      </c>
      <c r="E131" s="72">
        <v>100</v>
      </c>
      <c r="F131" s="72"/>
      <c r="G131" s="72"/>
      <c r="H131" s="72">
        <f t="shared" si="140"/>
        <v>0</v>
      </c>
      <c r="I131" s="72"/>
      <c r="J131" s="72"/>
      <c r="K131" s="72"/>
      <c r="L131" s="72"/>
      <c r="M131" s="54">
        <f t="shared" ref="M131" si="170">IFERROR(H131/C131*100,"-")</f>
        <v>0</v>
      </c>
      <c r="N131" s="54">
        <f t="shared" ref="N131" si="171">C131-H131</f>
        <v>100</v>
      </c>
      <c r="O131" s="54" t="str">
        <f t="shared" ref="O131" si="172">IFERROR(I131/D131*100,"-")</f>
        <v>-</v>
      </c>
      <c r="P131" s="54">
        <f t="shared" ref="P131" si="173">D131-I131</f>
        <v>0</v>
      </c>
      <c r="Q131" s="54">
        <f t="shared" ref="Q131" si="174">IFERROR(J131/E131*100,"-")</f>
        <v>0</v>
      </c>
      <c r="R131" s="54">
        <f t="shared" ref="R131" si="175">E131-J131</f>
        <v>100</v>
      </c>
      <c r="S131" s="54" t="str">
        <f t="shared" ref="S131" si="176">IFERROR(K131/F131*100,"-")</f>
        <v>-</v>
      </c>
      <c r="T131" s="54">
        <f t="shared" ref="T131" si="177">F131-K131</f>
        <v>0</v>
      </c>
      <c r="U131" s="190" t="s">
        <v>962</v>
      </c>
    </row>
    <row r="132" spans="1:21" s="50" customFormat="1" hidden="1" outlineLevel="2">
      <c r="A132" s="209"/>
      <c r="B132" s="199" t="s">
        <v>89</v>
      </c>
      <c r="C132" s="119">
        <f t="shared" si="138"/>
        <v>14413</v>
      </c>
      <c r="D132" s="72">
        <v>7450</v>
      </c>
      <c r="E132" s="72">
        <v>6963</v>
      </c>
      <c r="F132" s="72">
        <v>0</v>
      </c>
      <c r="G132" s="72">
        <v>0</v>
      </c>
      <c r="H132" s="72">
        <f t="shared" si="140"/>
        <v>4752.2000000000007</v>
      </c>
      <c r="I132" s="72">
        <v>2646.4</v>
      </c>
      <c r="J132" s="72">
        <v>2105.8000000000002</v>
      </c>
      <c r="K132" s="72">
        <v>0</v>
      </c>
      <c r="L132" s="72">
        <v>0</v>
      </c>
      <c r="M132" s="54">
        <f t="shared" si="166"/>
        <v>32.971622840491229</v>
      </c>
      <c r="N132" s="54">
        <f t="shared" si="141"/>
        <v>9660.7999999999993</v>
      </c>
      <c r="O132" s="54">
        <f t="shared" si="167"/>
        <v>35.522147651006712</v>
      </c>
      <c r="P132" s="54">
        <f t="shared" si="142"/>
        <v>4803.6000000000004</v>
      </c>
      <c r="Q132" s="54">
        <f t="shared" si="168"/>
        <v>30.242711474938964</v>
      </c>
      <c r="R132" s="54">
        <f>E132-J132</f>
        <v>4857.2</v>
      </c>
      <c r="S132" s="54" t="str">
        <f t="shared" si="169"/>
        <v>-</v>
      </c>
      <c r="T132" s="54">
        <f t="shared" si="144"/>
        <v>0</v>
      </c>
      <c r="U132" s="190" t="s">
        <v>963</v>
      </c>
    </row>
    <row r="133" spans="1:21" s="50" customFormat="1" ht="45" hidden="1" outlineLevel="2">
      <c r="A133" s="209"/>
      <c r="B133" s="199" t="s">
        <v>90</v>
      </c>
      <c r="C133" s="119">
        <f t="shared" si="138"/>
        <v>105</v>
      </c>
      <c r="D133" s="72">
        <v>105</v>
      </c>
      <c r="E133" s="72">
        <v>0</v>
      </c>
      <c r="F133" s="72">
        <v>0</v>
      </c>
      <c r="G133" s="72">
        <v>0</v>
      </c>
      <c r="H133" s="72">
        <f t="shared" si="140"/>
        <v>75</v>
      </c>
      <c r="I133" s="72">
        <v>75</v>
      </c>
      <c r="J133" s="72">
        <v>0</v>
      </c>
      <c r="K133" s="72">
        <v>0</v>
      </c>
      <c r="L133" s="72">
        <v>0</v>
      </c>
      <c r="M133" s="54">
        <f t="shared" si="166"/>
        <v>71.428571428571431</v>
      </c>
      <c r="N133" s="54">
        <f t="shared" si="141"/>
        <v>30</v>
      </c>
      <c r="O133" s="54">
        <f t="shared" si="167"/>
        <v>71.428571428571431</v>
      </c>
      <c r="P133" s="54">
        <f t="shared" si="142"/>
        <v>30</v>
      </c>
      <c r="Q133" s="54" t="str">
        <f t="shared" si="168"/>
        <v>-</v>
      </c>
      <c r="R133" s="54">
        <f t="shared" si="143"/>
        <v>0</v>
      </c>
      <c r="S133" s="54" t="str">
        <f t="shared" si="169"/>
        <v>-</v>
      </c>
      <c r="T133" s="54">
        <f t="shared" si="144"/>
        <v>0</v>
      </c>
      <c r="U133" s="190" t="s">
        <v>363</v>
      </c>
    </row>
    <row r="134" spans="1:21" s="50" customFormat="1" ht="38.25" hidden="1" outlineLevel="2">
      <c r="A134" s="209"/>
      <c r="B134" s="199" t="s">
        <v>91</v>
      </c>
      <c r="C134" s="119">
        <f t="shared" si="138"/>
        <v>122.4</v>
      </c>
      <c r="D134" s="72">
        <v>122.4</v>
      </c>
      <c r="E134" s="72">
        <v>0</v>
      </c>
      <c r="F134" s="72">
        <v>0</v>
      </c>
      <c r="G134" s="72">
        <v>0</v>
      </c>
      <c r="H134" s="72">
        <f t="shared" si="140"/>
        <v>22.5</v>
      </c>
      <c r="I134" s="72">
        <v>22.5</v>
      </c>
      <c r="J134" s="72">
        <v>0</v>
      </c>
      <c r="K134" s="72">
        <v>0</v>
      </c>
      <c r="L134" s="72">
        <v>0</v>
      </c>
      <c r="M134" s="54">
        <f t="shared" si="166"/>
        <v>18.382352941176467</v>
      </c>
      <c r="N134" s="54">
        <f t="shared" si="141"/>
        <v>99.9</v>
      </c>
      <c r="O134" s="54">
        <f t="shared" si="167"/>
        <v>18.382352941176467</v>
      </c>
      <c r="P134" s="54">
        <f t="shared" si="142"/>
        <v>99.9</v>
      </c>
      <c r="Q134" s="54" t="str">
        <f t="shared" si="168"/>
        <v>-</v>
      </c>
      <c r="R134" s="54">
        <f t="shared" si="143"/>
        <v>0</v>
      </c>
      <c r="S134" s="54" t="str">
        <f t="shared" si="169"/>
        <v>-</v>
      </c>
      <c r="T134" s="54">
        <f t="shared" si="144"/>
        <v>0</v>
      </c>
      <c r="U134" s="190" t="s">
        <v>964</v>
      </c>
    </row>
    <row r="135" spans="1:21" s="50" customFormat="1" ht="45" hidden="1" outlineLevel="2">
      <c r="A135" s="213"/>
      <c r="B135" s="199" t="s">
        <v>92</v>
      </c>
      <c r="C135" s="119">
        <f t="shared" si="138"/>
        <v>23.4</v>
      </c>
      <c r="D135" s="72">
        <v>23.4</v>
      </c>
      <c r="E135" s="72">
        <v>0</v>
      </c>
      <c r="F135" s="72">
        <v>0</v>
      </c>
      <c r="G135" s="72">
        <v>0</v>
      </c>
      <c r="H135" s="72">
        <f t="shared" si="140"/>
        <v>18</v>
      </c>
      <c r="I135" s="72">
        <v>18</v>
      </c>
      <c r="J135" s="72">
        <v>0</v>
      </c>
      <c r="K135" s="72">
        <v>0</v>
      </c>
      <c r="L135" s="72">
        <v>0</v>
      </c>
      <c r="M135" s="54">
        <f t="shared" si="166"/>
        <v>76.923076923076934</v>
      </c>
      <c r="N135" s="54">
        <f t="shared" si="141"/>
        <v>5.3999999999999986</v>
      </c>
      <c r="O135" s="54">
        <f t="shared" si="167"/>
        <v>76.923076923076934</v>
      </c>
      <c r="P135" s="54">
        <f t="shared" si="142"/>
        <v>5.3999999999999986</v>
      </c>
      <c r="Q135" s="54" t="str">
        <f t="shared" si="168"/>
        <v>-</v>
      </c>
      <c r="R135" s="54">
        <f t="shared" si="143"/>
        <v>0</v>
      </c>
      <c r="S135" s="54" t="str">
        <f t="shared" si="169"/>
        <v>-</v>
      </c>
      <c r="T135" s="54">
        <f t="shared" si="144"/>
        <v>0</v>
      </c>
      <c r="U135" s="190" t="s">
        <v>965</v>
      </c>
    </row>
    <row r="136" spans="1:21" s="50" customFormat="1" ht="30" hidden="1" outlineLevel="2">
      <c r="A136" s="209"/>
      <c r="B136" s="199" t="s">
        <v>93</v>
      </c>
      <c r="C136" s="119">
        <f t="shared" si="138"/>
        <v>53</v>
      </c>
      <c r="D136" s="72">
        <v>53</v>
      </c>
      <c r="E136" s="72">
        <v>0</v>
      </c>
      <c r="F136" s="72">
        <v>0</v>
      </c>
      <c r="G136" s="72">
        <v>0</v>
      </c>
      <c r="H136" s="72">
        <f t="shared" si="140"/>
        <v>9</v>
      </c>
      <c r="I136" s="72">
        <v>9</v>
      </c>
      <c r="J136" s="72">
        <v>0</v>
      </c>
      <c r="K136" s="72">
        <v>0</v>
      </c>
      <c r="L136" s="72">
        <v>0</v>
      </c>
      <c r="M136" s="54">
        <f t="shared" si="166"/>
        <v>16.981132075471699</v>
      </c>
      <c r="N136" s="54">
        <f t="shared" si="141"/>
        <v>44</v>
      </c>
      <c r="O136" s="54">
        <f t="shared" si="167"/>
        <v>16.981132075471699</v>
      </c>
      <c r="P136" s="54">
        <f t="shared" si="142"/>
        <v>44</v>
      </c>
      <c r="Q136" s="54" t="str">
        <f t="shared" si="168"/>
        <v>-</v>
      </c>
      <c r="R136" s="54">
        <f t="shared" si="143"/>
        <v>0</v>
      </c>
      <c r="S136" s="54" t="str">
        <f t="shared" si="169"/>
        <v>-</v>
      </c>
      <c r="T136" s="54">
        <f t="shared" si="144"/>
        <v>0</v>
      </c>
      <c r="U136" s="190" t="s">
        <v>364</v>
      </c>
    </row>
    <row r="137" spans="1:21" s="50" customFormat="1" ht="42" hidden="1" customHeight="1" outlineLevel="2">
      <c r="A137" s="213"/>
      <c r="B137" s="199" t="s">
        <v>94</v>
      </c>
      <c r="C137" s="119">
        <f t="shared" si="138"/>
        <v>12</v>
      </c>
      <c r="D137" s="72">
        <v>12</v>
      </c>
      <c r="E137" s="72">
        <v>0</v>
      </c>
      <c r="F137" s="72">
        <v>0</v>
      </c>
      <c r="G137" s="72">
        <v>0</v>
      </c>
      <c r="H137" s="72">
        <f t="shared" si="140"/>
        <v>0</v>
      </c>
      <c r="I137" s="72">
        <v>0</v>
      </c>
      <c r="J137" s="72">
        <v>0</v>
      </c>
      <c r="K137" s="72">
        <v>0</v>
      </c>
      <c r="L137" s="72">
        <v>0</v>
      </c>
      <c r="M137" s="54">
        <f t="shared" si="166"/>
        <v>0</v>
      </c>
      <c r="N137" s="54">
        <f t="shared" si="141"/>
        <v>12</v>
      </c>
      <c r="O137" s="54">
        <f t="shared" si="167"/>
        <v>0</v>
      </c>
      <c r="P137" s="54">
        <f t="shared" si="142"/>
        <v>12</v>
      </c>
      <c r="Q137" s="54" t="str">
        <f t="shared" si="168"/>
        <v>-</v>
      </c>
      <c r="R137" s="54">
        <f t="shared" si="143"/>
        <v>0</v>
      </c>
      <c r="S137" s="54" t="str">
        <f t="shared" si="169"/>
        <v>-</v>
      </c>
      <c r="T137" s="54">
        <f t="shared" si="144"/>
        <v>0</v>
      </c>
      <c r="U137" s="190" t="s">
        <v>365</v>
      </c>
    </row>
    <row r="138" spans="1:21" s="50" customFormat="1" ht="25.5" outlineLevel="1" collapsed="1">
      <c r="A138" s="187"/>
      <c r="B138" s="200" t="s">
        <v>95</v>
      </c>
      <c r="C138" s="83">
        <f t="shared" si="138"/>
        <v>10865.6</v>
      </c>
      <c r="D138" s="83">
        <f>SUM(D139:D148)</f>
        <v>4722.8</v>
      </c>
      <c r="E138" s="83">
        <f>SUM(E139:E148)</f>
        <v>6142.8</v>
      </c>
      <c r="F138" s="83">
        <f t="shared" ref="F138:G138" si="178">SUM(F139:F148)</f>
        <v>0</v>
      </c>
      <c r="G138" s="83">
        <f t="shared" si="178"/>
        <v>0</v>
      </c>
      <c r="H138" s="83">
        <f t="shared" si="140"/>
        <v>6397.5</v>
      </c>
      <c r="I138" s="83">
        <f>SUM(I139:I148)</f>
        <v>1170.9000000000001</v>
      </c>
      <c r="J138" s="83">
        <f t="shared" ref="J138:L138" si="179">SUM(J139:J148)</f>
        <v>5226.6000000000004</v>
      </c>
      <c r="K138" s="83">
        <f t="shared" si="179"/>
        <v>0</v>
      </c>
      <c r="L138" s="83">
        <f t="shared" si="179"/>
        <v>0</v>
      </c>
      <c r="M138" s="47">
        <f t="shared" si="166"/>
        <v>58.878478869091445</v>
      </c>
      <c r="N138" s="47">
        <f t="shared" si="141"/>
        <v>4468.1000000000004</v>
      </c>
      <c r="O138" s="47">
        <f t="shared" si="167"/>
        <v>24.792495976962819</v>
      </c>
      <c r="P138" s="47">
        <f t="shared" si="142"/>
        <v>3551.9</v>
      </c>
      <c r="Q138" s="47">
        <f t="shared" si="168"/>
        <v>85.084977534674749</v>
      </c>
      <c r="R138" s="47">
        <f t="shared" si="143"/>
        <v>916.19999999999982</v>
      </c>
      <c r="S138" s="47" t="str">
        <f t="shared" si="169"/>
        <v>-</v>
      </c>
      <c r="T138" s="47">
        <f t="shared" si="144"/>
        <v>0</v>
      </c>
      <c r="U138" s="190"/>
    </row>
    <row r="139" spans="1:21" s="50" customFormat="1" ht="91.5" hidden="1" customHeight="1" outlineLevel="2">
      <c r="A139" s="209"/>
      <c r="B139" s="199" t="s">
        <v>96</v>
      </c>
      <c r="C139" s="119">
        <f t="shared" si="138"/>
        <v>9659.1</v>
      </c>
      <c r="D139" s="72">
        <v>3516.3</v>
      </c>
      <c r="E139" s="72">
        <v>6142.8</v>
      </c>
      <c r="F139" s="72">
        <v>0</v>
      </c>
      <c r="G139" s="72">
        <v>0</v>
      </c>
      <c r="H139" s="72">
        <f t="shared" si="140"/>
        <v>5788.7000000000007</v>
      </c>
      <c r="I139" s="72">
        <v>562.1</v>
      </c>
      <c r="J139" s="72">
        <v>5226.6000000000004</v>
      </c>
      <c r="K139" s="72">
        <v>0</v>
      </c>
      <c r="L139" s="72">
        <v>0</v>
      </c>
      <c r="M139" s="54">
        <f t="shared" si="166"/>
        <v>59.930014183516064</v>
      </c>
      <c r="N139" s="54">
        <f t="shared" si="141"/>
        <v>3870.3999999999996</v>
      </c>
      <c r="O139" s="54">
        <f t="shared" si="167"/>
        <v>15.98555299604698</v>
      </c>
      <c r="P139" s="54">
        <f t="shared" si="142"/>
        <v>2954.2000000000003</v>
      </c>
      <c r="Q139" s="54">
        <f t="shared" si="168"/>
        <v>85.084977534674749</v>
      </c>
      <c r="R139" s="54">
        <f t="shared" si="143"/>
        <v>916.19999999999982</v>
      </c>
      <c r="S139" s="54" t="str">
        <f t="shared" si="169"/>
        <v>-</v>
      </c>
      <c r="T139" s="54">
        <f t="shared" si="144"/>
        <v>0</v>
      </c>
      <c r="U139" s="215" t="s">
        <v>966</v>
      </c>
    </row>
    <row r="140" spans="1:21" s="50" customFormat="1" ht="89.25" hidden="1" outlineLevel="2">
      <c r="A140" s="213"/>
      <c r="B140" s="216" t="s">
        <v>97</v>
      </c>
      <c r="C140" s="119">
        <f t="shared" si="138"/>
        <v>238.85</v>
      </c>
      <c r="D140" s="72">
        <v>238.85</v>
      </c>
      <c r="E140" s="72">
        <v>0</v>
      </c>
      <c r="F140" s="72">
        <v>0</v>
      </c>
      <c r="G140" s="72">
        <v>0</v>
      </c>
      <c r="H140" s="72">
        <f t="shared" si="140"/>
        <v>0</v>
      </c>
      <c r="I140" s="72">
        <v>0</v>
      </c>
      <c r="J140" s="72">
        <v>0</v>
      </c>
      <c r="K140" s="72">
        <v>0</v>
      </c>
      <c r="L140" s="72">
        <v>0</v>
      </c>
      <c r="M140" s="54">
        <f t="shared" si="166"/>
        <v>0</v>
      </c>
      <c r="N140" s="54">
        <f t="shared" si="141"/>
        <v>238.85</v>
      </c>
      <c r="O140" s="54">
        <f t="shared" si="167"/>
        <v>0</v>
      </c>
      <c r="P140" s="54">
        <f t="shared" si="142"/>
        <v>238.85</v>
      </c>
      <c r="Q140" s="54" t="str">
        <f>IFERROR(J140/E140*100,"-")</f>
        <v>-</v>
      </c>
      <c r="R140" s="54">
        <f t="shared" si="143"/>
        <v>0</v>
      </c>
      <c r="S140" s="54" t="str">
        <f t="shared" si="169"/>
        <v>-</v>
      </c>
      <c r="T140" s="54">
        <f t="shared" si="144"/>
        <v>0</v>
      </c>
      <c r="U140" s="190" t="s">
        <v>967</v>
      </c>
    </row>
    <row r="141" spans="1:21" s="50" customFormat="1" ht="54" hidden="1" customHeight="1" outlineLevel="2">
      <c r="A141" s="213"/>
      <c r="B141" s="199" t="s">
        <v>98</v>
      </c>
      <c r="C141" s="119">
        <f t="shared" si="138"/>
        <v>218.7</v>
      </c>
      <c r="D141" s="72">
        <v>218.7</v>
      </c>
      <c r="E141" s="72">
        <v>0</v>
      </c>
      <c r="F141" s="72">
        <v>0</v>
      </c>
      <c r="G141" s="72">
        <v>0</v>
      </c>
      <c r="H141" s="72">
        <f t="shared" si="140"/>
        <v>187.9</v>
      </c>
      <c r="I141" s="72">
        <v>187.9</v>
      </c>
      <c r="J141" s="72">
        <v>0</v>
      </c>
      <c r="K141" s="72">
        <v>0</v>
      </c>
      <c r="L141" s="72">
        <v>0</v>
      </c>
      <c r="M141" s="47">
        <f t="shared" si="166"/>
        <v>85.916780978509379</v>
      </c>
      <c r="N141" s="54">
        <f t="shared" si="141"/>
        <v>30.799999999999983</v>
      </c>
      <c r="O141" s="54">
        <f t="shared" si="167"/>
        <v>85.916780978509379</v>
      </c>
      <c r="P141" s="54">
        <f t="shared" si="142"/>
        <v>30.799999999999983</v>
      </c>
      <c r="Q141" s="54" t="str">
        <f t="shared" si="168"/>
        <v>-</v>
      </c>
      <c r="R141" s="54">
        <f t="shared" si="143"/>
        <v>0</v>
      </c>
      <c r="S141" s="54" t="str">
        <f t="shared" si="169"/>
        <v>-</v>
      </c>
      <c r="T141" s="54">
        <f t="shared" si="144"/>
        <v>0</v>
      </c>
      <c r="U141" s="188" t="s">
        <v>968</v>
      </c>
    </row>
    <row r="142" spans="1:21" s="50" customFormat="1" ht="66" hidden="1" customHeight="1" outlineLevel="2">
      <c r="A142" s="213"/>
      <c r="B142" s="216" t="s">
        <v>99</v>
      </c>
      <c r="C142" s="119">
        <f t="shared" si="138"/>
        <v>55</v>
      </c>
      <c r="D142" s="72">
        <v>55</v>
      </c>
      <c r="E142" s="72">
        <v>0</v>
      </c>
      <c r="F142" s="72">
        <v>0</v>
      </c>
      <c r="G142" s="72">
        <v>0</v>
      </c>
      <c r="H142" s="72">
        <f t="shared" si="140"/>
        <v>55</v>
      </c>
      <c r="I142" s="72">
        <v>55</v>
      </c>
      <c r="J142" s="72">
        <v>0</v>
      </c>
      <c r="K142" s="72">
        <v>0</v>
      </c>
      <c r="L142" s="72">
        <v>0</v>
      </c>
      <c r="M142" s="47">
        <f t="shared" si="166"/>
        <v>100</v>
      </c>
      <c r="N142" s="54">
        <f t="shared" si="141"/>
        <v>0</v>
      </c>
      <c r="O142" s="54">
        <f t="shared" si="167"/>
        <v>100</v>
      </c>
      <c r="P142" s="54">
        <f t="shared" si="142"/>
        <v>0</v>
      </c>
      <c r="Q142" s="54" t="str">
        <f t="shared" si="168"/>
        <v>-</v>
      </c>
      <c r="R142" s="54">
        <f t="shared" si="143"/>
        <v>0</v>
      </c>
      <c r="S142" s="54" t="str">
        <f t="shared" si="169"/>
        <v>-</v>
      </c>
      <c r="T142" s="54">
        <f t="shared" si="144"/>
        <v>0</v>
      </c>
      <c r="U142" s="188" t="s">
        <v>969</v>
      </c>
    </row>
    <row r="143" spans="1:21" s="50" customFormat="1" ht="64.5" hidden="1" customHeight="1" outlineLevel="2">
      <c r="A143" s="209"/>
      <c r="B143" s="199" t="s">
        <v>100</v>
      </c>
      <c r="C143" s="119">
        <f t="shared" si="138"/>
        <v>259</v>
      </c>
      <c r="D143" s="72">
        <v>259</v>
      </c>
      <c r="E143" s="72">
        <v>0</v>
      </c>
      <c r="F143" s="72">
        <v>0</v>
      </c>
      <c r="G143" s="72">
        <v>0</v>
      </c>
      <c r="H143" s="72">
        <f t="shared" si="140"/>
        <v>198.5</v>
      </c>
      <c r="I143" s="72">
        <v>198.5</v>
      </c>
      <c r="J143" s="72">
        <v>0</v>
      </c>
      <c r="K143" s="72">
        <v>0</v>
      </c>
      <c r="L143" s="72">
        <v>0</v>
      </c>
      <c r="M143" s="47">
        <f t="shared" si="166"/>
        <v>76.640926640926637</v>
      </c>
      <c r="N143" s="54">
        <f t="shared" si="141"/>
        <v>60.5</v>
      </c>
      <c r="O143" s="54">
        <f t="shared" si="167"/>
        <v>76.640926640926637</v>
      </c>
      <c r="P143" s="54">
        <f t="shared" si="142"/>
        <v>60.5</v>
      </c>
      <c r="Q143" s="54" t="str">
        <f t="shared" si="168"/>
        <v>-</v>
      </c>
      <c r="R143" s="54">
        <f t="shared" si="143"/>
        <v>0</v>
      </c>
      <c r="S143" s="54" t="str">
        <f t="shared" si="169"/>
        <v>-</v>
      </c>
      <c r="T143" s="54">
        <f t="shared" si="144"/>
        <v>0</v>
      </c>
      <c r="U143" s="188" t="s">
        <v>970</v>
      </c>
    </row>
    <row r="144" spans="1:21" s="224" customFormat="1" hidden="1" outlineLevel="2">
      <c r="A144" s="217"/>
      <c r="B144" s="218"/>
      <c r="C144" s="219">
        <f t="shared" si="138"/>
        <v>0</v>
      </c>
      <c r="D144" s="219" t="s">
        <v>101</v>
      </c>
      <c r="E144" s="220"/>
      <c r="F144" s="220"/>
      <c r="G144" s="220"/>
      <c r="H144" s="219">
        <f t="shared" si="140"/>
        <v>0</v>
      </c>
      <c r="I144" s="219" t="s">
        <v>101</v>
      </c>
      <c r="J144" s="220"/>
      <c r="K144" s="220"/>
      <c r="L144" s="220"/>
      <c r="M144" s="221" t="str">
        <f t="shared" si="166"/>
        <v>-</v>
      </c>
      <c r="N144" s="222">
        <f t="shared" si="141"/>
        <v>0</v>
      </c>
      <c r="O144" s="222" t="str">
        <f t="shared" si="167"/>
        <v>-</v>
      </c>
      <c r="P144" s="222"/>
      <c r="Q144" s="222" t="str">
        <f t="shared" si="168"/>
        <v>-</v>
      </c>
      <c r="R144" s="222">
        <f t="shared" si="143"/>
        <v>0</v>
      </c>
      <c r="S144" s="222" t="str">
        <f t="shared" si="169"/>
        <v>-</v>
      </c>
      <c r="T144" s="222">
        <f t="shared" si="144"/>
        <v>0</v>
      </c>
      <c r="U144" s="223"/>
    </row>
    <row r="145" spans="1:21" s="50" customFormat="1" ht="38.25" hidden="1" outlineLevel="2">
      <c r="A145" s="209"/>
      <c r="B145" s="199" t="s">
        <v>102</v>
      </c>
      <c r="C145" s="119">
        <f t="shared" si="138"/>
        <v>90</v>
      </c>
      <c r="D145" s="72">
        <v>90</v>
      </c>
      <c r="E145" s="72">
        <v>0</v>
      </c>
      <c r="F145" s="72">
        <v>0</v>
      </c>
      <c r="G145" s="72">
        <v>0</v>
      </c>
      <c r="H145" s="72">
        <f t="shared" si="140"/>
        <v>90</v>
      </c>
      <c r="I145" s="72">
        <v>90</v>
      </c>
      <c r="J145" s="72">
        <v>0</v>
      </c>
      <c r="K145" s="72">
        <v>0</v>
      </c>
      <c r="L145" s="72">
        <v>0</v>
      </c>
      <c r="M145" s="47">
        <f t="shared" si="166"/>
        <v>100</v>
      </c>
      <c r="N145" s="54">
        <f t="shared" si="141"/>
        <v>0</v>
      </c>
      <c r="O145" s="54">
        <f t="shared" si="167"/>
        <v>100</v>
      </c>
      <c r="P145" s="54">
        <f t="shared" si="142"/>
        <v>0</v>
      </c>
      <c r="Q145" s="54" t="str">
        <f t="shared" si="168"/>
        <v>-</v>
      </c>
      <c r="R145" s="54">
        <f t="shared" si="143"/>
        <v>0</v>
      </c>
      <c r="S145" s="54" t="str">
        <f t="shared" si="169"/>
        <v>-</v>
      </c>
      <c r="T145" s="54">
        <f t="shared" si="144"/>
        <v>0</v>
      </c>
      <c r="U145" s="190" t="s">
        <v>971</v>
      </c>
    </row>
    <row r="146" spans="1:21" s="50" customFormat="1" ht="51" hidden="1" outlineLevel="2">
      <c r="A146" s="213"/>
      <c r="B146" s="214" t="s">
        <v>103</v>
      </c>
      <c r="C146" s="119">
        <f t="shared" si="138"/>
        <v>120</v>
      </c>
      <c r="D146" s="72">
        <v>120</v>
      </c>
      <c r="E146" s="72">
        <v>0</v>
      </c>
      <c r="F146" s="72">
        <v>0</v>
      </c>
      <c r="G146" s="72">
        <v>0</v>
      </c>
      <c r="H146" s="72">
        <f t="shared" si="140"/>
        <v>75.400000000000006</v>
      </c>
      <c r="I146" s="72">
        <v>75.400000000000006</v>
      </c>
      <c r="J146" s="72">
        <v>0</v>
      </c>
      <c r="K146" s="72">
        <v>0</v>
      </c>
      <c r="L146" s="72">
        <v>0</v>
      </c>
      <c r="M146" s="47">
        <f t="shared" si="166"/>
        <v>62.833333333333343</v>
      </c>
      <c r="N146" s="54">
        <f t="shared" si="141"/>
        <v>44.599999999999994</v>
      </c>
      <c r="O146" s="54">
        <f t="shared" si="167"/>
        <v>62.833333333333343</v>
      </c>
      <c r="P146" s="54">
        <f t="shared" si="142"/>
        <v>44.599999999999994</v>
      </c>
      <c r="Q146" s="54" t="str">
        <f t="shared" si="168"/>
        <v>-</v>
      </c>
      <c r="R146" s="54">
        <f t="shared" si="143"/>
        <v>0</v>
      </c>
      <c r="S146" s="54" t="str">
        <f t="shared" si="169"/>
        <v>-</v>
      </c>
      <c r="T146" s="54">
        <f t="shared" si="144"/>
        <v>0</v>
      </c>
      <c r="U146" s="190" t="s">
        <v>972</v>
      </c>
    </row>
    <row r="147" spans="1:21" s="50" customFormat="1" ht="51" hidden="1" outlineLevel="2">
      <c r="A147" s="209"/>
      <c r="B147" s="199" t="s">
        <v>104</v>
      </c>
      <c r="C147" s="119">
        <f t="shared" si="138"/>
        <v>80</v>
      </c>
      <c r="D147" s="72">
        <v>80</v>
      </c>
      <c r="E147" s="72">
        <v>0</v>
      </c>
      <c r="F147" s="72">
        <v>0</v>
      </c>
      <c r="G147" s="72">
        <v>0</v>
      </c>
      <c r="H147" s="72">
        <f t="shared" si="140"/>
        <v>2</v>
      </c>
      <c r="I147" s="72">
        <v>2</v>
      </c>
      <c r="J147" s="72">
        <v>0</v>
      </c>
      <c r="K147" s="72">
        <v>0</v>
      </c>
      <c r="L147" s="72">
        <v>0</v>
      </c>
      <c r="M147" s="47">
        <f t="shared" si="166"/>
        <v>2.5</v>
      </c>
      <c r="N147" s="54">
        <f t="shared" si="141"/>
        <v>78</v>
      </c>
      <c r="O147" s="54">
        <f t="shared" si="167"/>
        <v>2.5</v>
      </c>
      <c r="P147" s="54">
        <f t="shared" si="142"/>
        <v>78</v>
      </c>
      <c r="Q147" s="54" t="str">
        <f t="shared" si="168"/>
        <v>-</v>
      </c>
      <c r="R147" s="54">
        <f t="shared" si="143"/>
        <v>0</v>
      </c>
      <c r="S147" s="54" t="str">
        <f t="shared" si="169"/>
        <v>-</v>
      </c>
      <c r="T147" s="54">
        <f t="shared" si="144"/>
        <v>0</v>
      </c>
      <c r="U147" s="190" t="s">
        <v>973</v>
      </c>
    </row>
    <row r="148" spans="1:21" s="50" customFormat="1" ht="38.25" hidden="1" outlineLevel="2">
      <c r="A148" s="209"/>
      <c r="B148" s="199" t="s">
        <v>105</v>
      </c>
      <c r="C148" s="119">
        <f t="shared" si="138"/>
        <v>144.94999999999999</v>
      </c>
      <c r="D148" s="72">
        <v>144.94999999999999</v>
      </c>
      <c r="E148" s="72">
        <v>0</v>
      </c>
      <c r="F148" s="72">
        <v>0</v>
      </c>
      <c r="G148" s="72">
        <v>0</v>
      </c>
      <c r="H148" s="72">
        <f t="shared" si="140"/>
        <v>0</v>
      </c>
      <c r="I148" s="72">
        <v>0</v>
      </c>
      <c r="J148" s="72">
        <v>0</v>
      </c>
      <c r="K148" s="72">
        <v>0</v>
      </c>
      <c r="L148" s="72">
        <v>0</v>
      </c>
      <c r="M148" s="47">
        <f t="shared" si="166"/>
        <v>0</v>
      </c>
      <c r="N148" s="54">
        <f t="shared" si="141"/>
        <v>144.94999999999999</v>
      </c>
      <c r="O148" s="54">
        <f t="shared" si="167"/>
        <v>0</v>
      </c>
      <c r="P148" s="54">
        <f t="shared" si="142"/>
        <v>144.94999999999999</v>
      </c>
      <c r="Q148" s="54" t="str">
        <f t="shared" si="168"/>
        <v>-</v>
      </c>
      <c r="R148" s="54">
        <f t="shared" si="143"/>
        <v>0</v>
      </c>
      <c r="S148" s="54" t="str">
        <f t="shared" si="169"/>
        <v>-</v>
      </c>
      <c r="T148" s="54">
        <f t="shared" si="144"/>
        <v>0</v>
      </c>
      <c r="U148" s="188" t="s">
        <v>367</v>
      </c>
    </row>
    <row r="149" spans="1:21" s="147" customFormat="1" ht="27.75" customHeight="1" outlineLevel="1" collapsed="1">
      <c r="A149" s="187"/>
      <c r="B149" s="200" t="s">
        <v>202</v>
      </c>
      <c r="C149" s="83">
        <f t="shared" si="138"/>
        <v>12731.8</v>
      </c>
      <c r="D149" s="83">
        <f>D150+D151</f>
        <v>12684.3</v>
      </c>
      <c r="E149" s="83">
        <f t="shared" ref="E149:G149" si="180">E150+E151</f>
        <v>47.5</v>
      </c>
      <c r="F149" s="83">
        <f t="shared" si="180"/>
        <v>0</v>
      </c>
      <c r="G149" s="83">
        <f t="shared" si="180"/>
        <v>0</v>
      </c>
      <c r="H149" s="83">
        <f t="shared" si="140"/>
        <v>6608.2000000000007</v>
      </c>
      <c r="I149" s="47">
        <f>I150+I151</f>
        <v>6593.1</v>
      </c>
      <c r="J149" s="47">
        <f t="shared" ref="J149:L149" si="181">J150+J151</f>
        <v>15.1</v>
      </c>
      <c r="K149" s="47">
        <f t="shared" si="181"/>
        <v>0</v>
      </c>
      <c r="L149" s="47">
        <f t="shared" si="181"/>
        <v>0</v>
      </c>
      <c r="M149" s="47">
        <f t="shared" si="166"/>
        <v>51.903108751315607</v>
      </c>
      <c r="N149" s="47">
        <f t="shared" si="141"/>
        <v>6123.5999999999985</v>
      </c>
      <c r="O149" s="47">
        <f t="shared" si="167"/>
        <v>51.978430027672005</v>
      </c>
      <c r="P149" s="47">
        <f t="shared" si="142"/>
        <v>6091.1999999999989</v>
      </c>
      <c r="Q149" s="47">
        <f t="shared" si="168"/>
        <v>31.789473684210524</v>
      </c>
      <c r="R149" s="47">
        <f t="shared" si="143"/>
        <v>32.4</v>
      </c>
      <c r="S149" s="47" t="str">
        <f t="shared" si="169"/>
        <v>-</v>
      </c>
      <c r="T149" s="47">
        <f t="shared" si="144"/>
        <v>0</v>
      </c>
      <c r="U149" s="190"/>
    </row>
    <row r="150" spans="1:21" s="50" customFormat="1" ht="25.5" hidden="1" outlineLevel="2">
      <c r="A150" s="213"/>
      <c r="B150" s="199" t="s">
        <v>106</v>
      </c>
      <c r="C150" s="119">
        <f t="shared" si="138"/>
        <v>12684.3</v>
      </c>
      <c r="D150" s="119">
        <v>12684.3</v>
      </c>
      <c r="E150" s="72">
        <v>0</v>
      </c>
      <c r="F150" s="72">
        <v>0</v>
      </c>
      <c r="G150" s="119">
        <v>0</v>
      </c>
      <c r="H150" s="72">
        <f t="shared" si="140"/>
        <v>6593.1</v>
      </c>
      <c r="I150" s="119">
        <v>6593.1</v>
      </c>
      <c r="J150" s="72">
        <v>0</v>
      </c>
      <c r="K150" s="72">
        <v>0</v>
      </c>
      <c r="L150" s="119">
        <v>0</v>
      </c>
      <c r="M150" s="47">
        <f t="shared" si="166"/>
        <v>51.978430027672005</v>
      </c>
      <c r="N150" s="54">
        <f t="shared" si="141"/>
        <v>6091.1999999999989</v>
      </c>
      <c r="O150" s="54">
        <f t="shared" si="167"/>
        <v>51.978430027672005</v>
      </c>
      <c r="P150" s="54">
        <f t="shared" si="142"/>
        <v>6091.1999999999989</v>
      </c>
      <c r="Q150" s="54" t="str">
        <f t="shared" si="168"/>
        <v>-</v>
      </c>
      <c r="R150" s="54">
        <f t="shared" si="143"/>
        <v>0</v>
      </c>
      <c r="S150" s="54" t="str">
        <f t="shared" si="169"/>
        <v>-</v>
      </c>
      <c r="T150" s="54">
        <f t="shared" si="144"/>
        <v>0</v>
      </c>
      <c r="U150" s="190"/>
    </row>
    <row r="151" spans="1:21" s="50" customFormat="1" ht="51" hidden="1" outlineLevel="2">
      <c r="A151" s="213"/>
      <c r="B151" s="199" t="s">
        <v>366</v>
      </c>
      <c r="C151" s="119">
        <f t="shared" ref="C151:C152" si="182">SUM(D151:F151)</f>
        <v>47.5</v>
      </c>
      <c r="D151" s="119">
        <v>0</v>
      </c>
      <c r="E151" s="119">
        <v>47.5</v>
      </c>
      <c r="F151" s="72">
        <v>0</v>
      </c>
      <c r="G151" s="119">
        <v>0</v>
      </c>
      <c r="H151" s="72">
        <f t="shared" ref="H151:H152" si="183">SUM(I151:K151)</f>
        <v>15.1</v>
      </c>
      <c r="I151" s="119">
        <v>0</v>
      </c>
      <c r="J151" s="72">
        <v>15.1</v>
      </c>
      <c r="K151" s="72">
        <v>0</v>
      </c>
      <c r="L151" s="119">
        <v>0</v>
      </c>
      <c r="M151" s="47">
        <f t="shared" ref="M151:M152" si="184">IFERROR(H151/C151*100,"-")</f>
        <v>31.789473684210524</v>
      </c>
      <c r="N151" s="54">
        <f t="shared" ref="N151:N152" si="185">C151-H151</f>
        <v>32.4</v>
      </c>
      <c r="O151" s="54" t="str">
        <f t="shared" ref="O151:O152" si="186">IFERROR(I151/D151*100,"-")</f>
        <v>-</v>
      </c>
      <c r="P151" s="54">
        <f t="shared" ref="P151:P152" si="187">D151-I151</f>
        <v>0</v>
      </c>
      <c r="Q151" s="54">
        <f t="shared" ref="Q151:Q152" si="188">IFERROR(J151/E151*100,"-")</f>
        <v>31.789473684210524</v>
      </c>
      <c r="R151" s="54">
        <f t="shared" ref="R151:R152" si="189">E151-J151</f>
        <v>32.4</v>
      </c>
      <c r="S151" s="54" t="str">
        <f t="shared" ref="S151:S152" si="190">IFERROR(K151/F151*100,"-")</f>
        <v>-</v>
      </c>
      <c r="T151" s="54">
        <f t="shared" ref="T151:T152" si="191">F151-K151</f>
        <v>0</v>
      </c>
      <c r="U151" s="190" t="s">
        <v>974</v>
      </c>
    </row>
    <row r="152" spans="1:21" s="50" customFormat="1" ht="59.25" customHeight="1" outlineLevel="1">
      <c r="A152" s="187"/>
      <c r="B152" s="200" t="s">
        <v>107</v>
      </c>
      <c r="C152" s="119">
        <f t="shared" si="182"/>
        <v>0</v>
      </c>
      <c r="D152" s="72">
        <v>0</v>
      </c>
      <c r="E152" s="72">
        <v>0</v>
      </c>
      <c r="F152" s="72">
        <v>0</v>
      </c>
      <c r="G152" s="72">
        <v>0</v>
      </c>
      <c r="H152" s="72">
        <f t="shared" si="183"/>
        <v>0</v>
      </c>
      <c r="I152" s="72">
        <v>0</v>
      </c>
      <c r="J152" s="72">
        <v>0</v>
      </c>
      <c r="K152" s="72">
        <v>0</v>
      </c>
      <c r="L152" s="72">
        <v>0</v>
      </c>
      <c r="M152" s="47" t="str">
        <f t="shared" si="184"/>
        <v>-</v>
      </c>
      <c r="N152" s="54">
        <f t="shared" si="185"/>
        <v>0</v>
      </c>
      <c r="O152" s="54" t="str">
        <f t="shared" si="186"/>
        <v>-</v>
      </c>
      <c r="P152" s="54">
        <f t="shared" si="187"/>
        <v>0</v>
      </c>
      <c r="Q152" s="54" t="str">
        <f t="shared" si="188"/>
        <v>-</v>
      </c>
      <c r="R152" s="54">
        <f t="shared" si="189"/>
        <v>0</v>
      </c>
      <c r="S152" s="54" t="str">
        <f t="shared" si="190"/>
        <v>-</v>
      </c>
      <c r="T152" s="54">
        <f t="shared" si="191"/>
        <v>0</v>
      </c>
      <c r="U152" s="190"/>
    </row>
    <row r="153" spans="1:21" s="35" customFormat="1" ht="59.25" customHeight="1">
      <c r="A153" s="76">
        <v>7</v>
      </c>
      <c r="B153" s="32" t="s">
        <v>327</v>
      </c>
      <c r="C153" s="33">
        <f t="shared" si="138"/>
        <v>164865.5</v>
      </c>
      <c r="D153" s="33">
        <f>D154+D156</f>
        <v>164865.5</v>
      </c>
      <c r="E153" s="33">
        <f t="shared" ref="E153:G153" si="192">E154+E156</f>
        <v>0</v>
      </c>
      <c r="F153" s="33">
        <f t="shared" si="192"/>
        <v>0</v>
      </c>
      <c r="G153" s="33">
        <f t="shared" si="192"/>
        <v>0</v>
      </c>
      <c r="H153" s="33">
        <f t="shared" si="140"/>
        <v>78875.099999999991</v>
      </c>
      <c r="I153" s="33">
        <f>I154+I156</f>
        <v>78875.099999999991</v>
      </c>
      <c r="J153" s="33">
        <f t="shared" ref="J153:L153" si="193">J154+J156</f>
        <v>0</v>
      </c>
      <c r="K153" s="33">
        <f t="shared" si="193"/>
        <v>0</v>
      </c>
      <c r="L153" s="33">
        <f t="shared" si="193"/>
        <v>0</v>
      </c>
      <c r="M153" s="33">
        <f t="shared" si="166"/>
        <v>47.842089460802889</v>
      </c>
      <c r="N153" s="33">
        <f t="shared" si="141"/>
        <v>85990.400000000009</v>
      </c>
      <c r="O153" s="33">
        <f t="shared" si="167"/>
        <v>47.842089460802889</v>
      </c>
      <c r="P153" s="33">
        <f t="shared" si="142"/>
        <v>85990.400000000009</v>
      </c>
      <c r="Q153" s="33" t="str">
        <f t="shared" si="168"/>
        <v>-</v>
      </c>
      <c r="R153" s="33">
        <f t="shared" si="143"/>
        <v>0</v>
      </c>
      <c r="S153" s="33" t="str">
        <f t="shared" si="169"/>
        <v>-</v>
      </c>
      <c r="T153" s="33">
        <f t="shared" si="144"/>
        <v>0</v>
      </c>
      <c r="U153" s="192"/>
    </row>
    <row r="154" spans="1:21" s="50" customFormat="1" ht="40.5" outlineLevel="2" collapsed="1">
      <c r="A154" s="144"/>
      <c r="B154" s="314" t="s">
        <v>306</v>
      </c>
      <c r="C154" s="47">
        <f t="shared" si="138"/>
        <v>164209.79999999999</v>
      </c>
      <c r="D154" s="47">
        <f t="shared" ref="D154:G154" si="194">D155</f>
        <v>164209.79999999999</v>
      </c>
      <c r="E154" s="47">
        <f t="shared" si="194"/>
        <v>0</v>
      </c>
      <c r="F154" s="47">
        <f t="shared" si="194"/>
        <v>0</v>
      </c>
      <c r="G154" s="47">
        <f t="shared" si="194"/>
        <v>0</v>
      </c>
      <c r="H154" s="47">
        <f t="shared" si="140"/>
        <v>78774.2</v>
      </c>
      <c r="I154" s="47">
        <f>I155</f>
        <v>78774.2</v>
      </c>
      <c r="J154" s="47">
        <f t="shared" ref="J154:L154" si="195">J155</f>
        <v>0</v>
      </c>
      <c r="K154" s="47">
        <f t="shared" si="195"/>
        <v>0</v>
      </c>
      <c r="L154" s="47">
        <f t="shared" si="195"/>
        <v>0</v>
      </c>
      <c r="M154" s="47">
        <f t="shared" si="166"/>
        <v>47.971680131149306</v>
      </c>
      <c r="N154" s="47">
        <f t="shared" si="141"/>
        <v>85435.599999999991</v>
      </c>
      <c r="O154" s="47">
        <f t="shared" si="167"/>
        <v>47.971680131149306</v>
      </c>
      <c r="P154" s="47">
        <f t="shared" si="142"/>
        <v>85435.599999999991</v>
      </c>
      <c r="Q154" s="47" t="str">
        <f t="shared" si="168"/>
        <v>-</v>
      </c>
      <c r="R154" s="47">
        <f t="shared" si="143"/>
        <v>0</v>
      </c>
      <c r="S154" s="47" t="str">
        <f t="shared" si="169"/>
        <v>-</v>
      </c>
      <c r="T154" s="47">
        <f t="shared" si="144"/>
        <v>0</v>
      </c>
      <c r="U154" s="351"/>
    </row>
    <row r="155" spans="1:21" s="50" customFormat="1" ht="27.75" hidden="1" customHeight="1" outlineLevel="3">
      <c r="A155" s="144"/>
      <c r="B155" s="315" t="s">
        <v>308</v>
      </c>
      <c r="C155" s="54">
        <f t="shared" si="138"/>
        <v>164209.79999999999</v>
      </c>
      <c r="D155" s="54">
        <v>164209.79999999999</v>
      </c>
      <c r="E155" s="54">
        <v>0</v>
      </c>
      <c r="F155" s="54">
        <v>0</v>
      </c>
      <c r="G155" s="54">
        <v>0</v>
      </c>
      <c r="H155" s="54">
        <f t="shared" si="140"/>
        <v>78774.2</v>
      </c>
      <c r="I155" s="72">
        <v>78774.2</v>
      </c>
      <c r="J155" s="72">
        <v>0</v>
      </c>
      <c r="K155" s="72">
        <v>0</v>
      </c>
      <c r="L155" s="72">
        <v>0</v>
      </c>
      <c r="M155" s="54">
        <f t="shared" si="166"/>
        <v>47.971680131149306</v>
      </c>
      <c r="N155" s="54">
        <f t="shared" si="141"/>
        <v>85435.599999999991</v>
      </c>
      <c r="O155" s="54">
        <f t="shared" si="167"/>
        <v>47.971680131149306</v>
      </c>
      <c r="P155" s="54">
        <f t="shared" si="142"/>
        <v>85435.599999999991</v>
      </c>
      <c r="Q155" s="54" t="str">
        <f t="shared" si="168"/>
        <v>-</v>
      </c>
      <c r="R155" s="54">
        <f t="shared" si="143"/>
        <v>0</v>
      </c>
      <c r="S155" s="54" t="str">
        <f t="shared" si="169"/>
        <v>-</v>
      </c>
      <c r="T155" s="54">
        <f t="shared" si="144"/>
        <v>0</v>
      </c>
      <c r="U155" s="352"/>
    </row>
    <row r="156" spans="1:21" s="147" customFormat="1" ht="40.5" outlineLevel="2">
      <c r="A156" s="144"/>
      <c r="B156" s="314" t="s">
        <v>307</v>
      </c>
      <c r="C156" s="83">
        <f t="shared" si="138"/>
        <v>655.7</v>
      </c>
      <c r="D156" s="83">
        <f>SUM(D157:D158)</f>
        <v>655.7</v>
      </c>
      <c r="E156" s="83">
        <f>SUM(E157:E158)</f>
        <v>0</v>
      </c>
      <c r="F156" s="83">
        <f t="shared" ref="F156:G156" si="196">SUM(F157:F158)</f>
        <v>0</v>
      </c>
      <c r="G156" s="83">
        <f t="shared" si="196"/>
        <v>0</v>
      </c>
      <c r="H156" s="47">
        <f t="shared" si="140"/>
        <v>100.9</v>
      </c>
      <c r="I156" s="83">
        <f>SUM(I157:I158)</f>
        <v>100.9</v>
      </c>
      <c r="J156" s="83">
        <f>SUM(J157:J158)</f>
        <v>0</v>
      </c>
      <c r="K156" s="83">
        <f>SUM(K157:K158)</f>
        <v>0</v>
      </c>
      <c r="L156" s="83">
        <f>SUM(L157:L158)</f>
        <v>0</v>
      </c>
      <c r="M156" s="47">
        <f t="shared" si="166"/>
        <v>15.38813481775202</v>
      </c>
      <c r="N156" s="47">
        <f t="shared" si="141"/>
        <v>554.80000000000007</v>
      </c>
      <c r="O156" s="47">
        <f t="shared" si="167"/>
        <v>15.38813481775202</v>
      </c>
      <c r="P156" s="47">
        <f t="shared" si="142"/>
        <v>554.80000000000007</v>
      </c>
      <c r="Q156" s="47" t="str">
        <f t="shared" si="168"/>
        <v>-</v>
      </c>
      <c r="R156" s="47">
        <f t="shared" si="143"/>
        <v>0</v>
      </c>
      <c r="S156" s="47" t="str">
        <f t="shared" si="169"/>
        <v>-</v>
      </c>
      <c r="T156" s="47">
        <f t="shared" si="144"/>
        <v>0</v>
      </c>
      <c r="U156" s="229"/>
    </row>
    <row r="157" spans="1:21" s="50" customFormat="1" ht="60" outlineLevel="3">
      <c r="A157" s="144"/>
      <c r="B157" s="214" t="s">
        <v>113</v>
      </c>
      <c r="C157" s="72">
        <f t="shared" si="138"/>
        <v>323</v>
      </c>
      <c r="D157" s="72">
        <v>323</v>
      </c>
      <c r="E157" s="72">
        <v>0</v>
      </c>
      <c r="F157" s="72">
        <v>0</v>
      </c>
      <c r="G157" s="72">
        <v>0</v>
      </c>
      <c r="H157" s="72">
        <f t="shared" si="140"/>
        <v>100.9</v>
      </c>
      <c r="I157" s="72">
        <v>100.9</v>
      </c>
      <c r="J157" s="72">
        <v>0</v>
      </c>
      <c r="K157" s="72">
        <v>0</v>
      </c>
      <c r="L157" s="72">
        <v>0</v>
      </c>
      <c r="M157" s="72">
        <f t="shared" ref="M157:M161" si="197">IFERROR(H157/C157*100,"-")</f>
        <v>31.238390092879261</v>
      </c>
      <c r="N157" s="72">
        <f t="shared" si="141"/>
        <v>222.1</v>
      </c>
      <c r="O157" s="72">
        <f t="shared" ref="O157:O187" si="198">IFERROR(I157/D157*100,"-")</f>
        <v>31.238390092879261</v>
      </c>
      <c r="P157" s="72">
        <f t="shared" si="142"/>
        <v>222.1</v>
      </c>
      <c r="Q157" s="72" t="str">
        <f t="shared" ref="Q157:Q187" si="199">IFERROR(J157/E157*100,"-")</f>
        <v>-</v>
      </c>
      <c r="R157" s="72">
        <f t="shared" si="143"/>
        <v>0</v>
      </c>
      <c r="S157" s="72" t="str">
        <f t="shared" ref="S157:S187" si="200">IFERROR(K157/F157*100,"-")</f>
        <v>-</v>
      </c>
      <c r="T157" s="72">
        <f t="shared" si="144"/>
        <v>0</v>
      </c>
      <c r="U157" s="190" t="s">
        <v>1050</v>
      </c>
    </row>
    <row r="158" spans="1:21" s="50" customFormat="1" ht="30" outlineLevel="3">
      <c r="A158" s="144"/>
      <c r="B158" s="214" t="s">
        <v>112</v>
      </c>
      <c r="C158" s="72">
        <f t="shared" si="138"/>
        <v>332.7</v>
      </c>
      <c r="D158" s="72">
        <v>332.7</v>
      </c>
      <c r="E158" s="72">
        <v>0</v>
      </c>
      <c r="F158" s="72">
        <v>0</v>
      </c>
      <c r="G158" s="72">
        <v>0</v>
      </c>
      <c r="H158" s="72">
        <f t="shared" si="140"/>
        <v>0</v>
      </c>
      <c r="I158" s="72">
        <v>0</v>
      </c>
      <c r="J158" s="72">
        <v>0</v>
      </c>
      <c r="K158" s="72">
        <v>0</v>
      </c>
      <c r="L158" s="72">
        <v>0</v>
      </c>
      <c r="M158" s="72">
        <f t="shared" si="197"/>
        <v>0</v>
      </c>
      <c r="N158" s="72">
        <f t="shared" si="141"/>
        <v>332.7</v>
      </c>
      <c r="O158" s="72">
        <f t="shared" si="198"/>
        <v>0</v>
      </c>
      <c r="P158" s="72">
        <f t="shared" si="142"/>
        <v>332.7</v>
      </c>
      <c r="Q158" s="72" t="str">
        <f t="shared" si="199"/>
        <v>-</v>
      </c>
      <c r="R158" s="72">
        <f t="shared" si="143"/>
        <v>0</v>
      </c>
      <c r="S158" s="72" t="str">
        <f t="shared" si="200"/>
        <v>-</v>
      </c>
      <c r="T158" s="72">
        <f t="shared" si="144"/>
        <v>0</v>
      </c>
      <c r="U158" s="190" t="s">
        <v>632</v>
      </c>
    </row>
    <row r="159" spans="1:21" s="35" customFormat="1" ht="27">
      <c r="A159" s="76">
        <v>8</v>
      </c>
      <c r="B159" s="32" t="s">
        <v>121</v>
      </c>
      <c r="C159" s="33">
        <f>SUM(D159:F159)</f>
        <v>40274.300000000003</v>
      </c>
      <c r="D159" s="33">
        <f>D160+D163+D164+D165+D166+D167+D172+D177</f>
        <v>4025</v>
      </c>
      <c r="E159" s="33">
        <f>E160+E163+E164+E165+E166+E167+E172+E177</f>
        <v>36249.300000000003</v>
      </c>
      <c r="F159" s="33">
        <f>F160+F163+F164+F165+F166+F167+F172+F177</f>
        <v>0</v>
      </c>
      <c r="G159" s="33" t="e">
        <f>G160+G163+G164+G165+G166+G167+G172+G177</f>
        <v>#REF!</v>
      </c>
      <c r="H159" s="33">
        <f t="shared" si="140"/>
        <v>22438.1</v>
      </c>
      <c r="I159" s="33">
        <f>I160+I163+I164+I165+I166+I167+I172+I177</f>
        <v>2449.1999999999998</v>
      </c>
      <c r="J159" s="33">
        <f>J160+J163+J164+J165+J166+J167+J172+J177</f>
        <v>19988.899999999998</v>
      </c>
      <c r="K159" s="33">
        <f>K160+K163+K164+K165+K166+K167+K172+K177</f>
        <v>0</v>
      </c>
      <c r="L159" s="33" t="e">
        <f>L160+L163+L164+L165+L166+L167+L172+L177</f>
        <v>#REF!</v>
      </c>
      <c r="M159" s="33">
        <f t="shared" si="197"/>
        <v>55.713196753264484</v>
      </c>
      <c r="N159" s="33">
        <f t="shared" si="141"/>
        <v>17836.200000000004</v>
      </c>
      <c r="O159" s="33">
        <f t="shared" si="198"/>
        <v>60.849689440993785</v>
      </c>
      <c r="P159" s="33">
        <f t="shared" si="142"/>
        <v>1575.8000000000002</v>
      </c>
      <c r="Q159" s="33">
        <f t="shared" si="199"/>
        <v>55.14285793104969</v>
      </c>
      <c r="R159" s="33">
        <f t="shared" si="143"/>
        <v>16260.400000000005</v>
      </c>
      <c r="S159" s="33" t="str">
        <f t="shared" si="200"/>
        <v>-</v>
      </c>
      <c r="T159" s="33">
        <f t="shared" si="144"/>
        <v>0</v>
      </c>
      <c r="U159" s="192"/>
    </row>
    <row r="160" spans="1:21" s="50" customFormat="1" ht="30" outlineLevel="2">
      <c r="A160" s="321"/>
      <c r="B160" s="185" t="s">
        <v>114</v>
      </c>
      <c r="C160" s="72">
        <f>SUM(D160:F160)</f>
        <v>32584</v>
      </c>
      <c r="D160" s="54">
        <f>D161+D162</f>
        <v>0</v>
      </c>
      <c r="E160" s="54">
        <f t="shared" ref="E160:F160" si="201">E161+E162</f>
        <v>32584</v>
      </c>
      <c r="F160" s="54">
        <f t="shared" si="201"/>
        <v>0</v>
      </c>
      <c r="G160" s="54" t="e">
        <f>G161+G162+#REF!</f>
        <v>#REF!</v>
      </c>
      <c r="H160" s="54">
        <f>H161+H162</f>
        <v>18052.599999999999</v>
      </c>
      <c r="I160" s="54">
        <f>I161+I162</f>
        <v>0</v>
      </c>
      <c r="J160" s="54">
        <f t="shared" ref="J160" si="202">J161+J162</f>
        <v>18052.599999999999</v>
      </c>
      <c r="K160" s="54">
        <f t="shared" ref="K160" si="203">K161+K162</f>
        <v>0</v>
      </c>
      <c r="L160" s="54" t="e">
        <f>L161+L162+#REF!</f>
        <v>#REF!</v>
      </c>
      <c r="M160" s="72">
        <f t="shared" si="197"/>
        <v>55.403265406334391</v>
      </c>
      <c r="N160" s="72">
        <f t="shared" si="141"/>
        <v>14531.400000000001</v>
      </c>
      <c r="O160" s="72" t="str">
        <f t="shared" si="198"/>
        <v>-</v>
      </c>
      <c r="P160" s="72">
        <f t="shared" si="142"/>
        <v>0</v>
      </c>
      <c r="Q160" s="72">
        <f t="shared" si="199"/>
        <v>55.403265406334391</v>
      </c>
      <c r="R160" s="72">
        <f t="shared" si="143"/>
        <v>14531.400000000001</v>
      </c>
      <c r="S160" s="72" t="str">
        <f t="shared" si="200"/>
        <v>-</v>
      </c>
      <c r="T160" s="72">
        <f t="shared" si="144"/>
        <v>0</v>
      </c>
      <c r="U160" s="190" t="s">
        <v>594</v>
      </c>
    </row>
    <row r="161" spans="1:21" s="50" customFormat="1" ht="54" customHeight="1" outlineLevel="3">
      <c r="A161" s="322"/>
      <c r="B161" s="323" t="s">
        <v>115</v>
      </c>
      <c r="C161" s="72">
        <f t="shared" si="138"/>
        <v>30534</v>
      </c>
      <c r="D161" s="72">
        <v>0</v>
      </c>
      <c r="E161" s="72">
        <v>30534</v>
      </c>
      <c r="F161" s="72">
        <v>0</v>
      </c>
      <c r="G161" s="72">
        <v>0</v>
      </c>
      <c r="H161" s="72">
        <f>SUM(I161:K161)</f>
        <v>17247.8</v>
      </c>
      <c r="I161" s="72">
        <v>0</v>
      </c>
      <c r="J161" s="45">
        <v>17247.8</v>
      </c>
      <c r="K161" s="72">
        <v>0</v>
      </c>
      <c r="L161" s="72">
        <v>0</v>
      </c>
      <c r="M161" s="72">
        <f t="shared" si="197"/>
        <v>56.487194602737937</v>
      </c>
      <c r="N161" s="72">
        <f t="shared" si="141"/>
        <v>13286.2</v>
      </c>
      <c r="O161" s="72" t="str">
        <f>IFERROR(I161/D161*100,"-")</f>
        <v>-</v>
      </c>
      <c r="P161" s="72">
        <f>D161-I161</f>
        <v>0</v>
      </c>
      <c r="Q161" s="72">
        <f>IFERROR(J161/E161*100,"-")</f>
        <v>56.487194602737937</v>
      </c>
      <c r="R161" s="72">
        <f>E161-J161</f>
        <v>13286.2</v>
      </c>
      <c r="S161" s="72" t="str">
        <f t="shared" si="200"/>
        <v>-</v>
      </c>
      <c r="T161" s="72">
        <f t="shared" si="144"/>
        <v>0</v>
      </c>
      <c r="U161" s="190"/>
    </row>
    <row r="162" spans="1:21" s="50" customFormat="1" ht="53.25" customHeight="1" outlineLevel="3">
      <c r="A162" s="322"/>
      <c r="B162" s="323" t="s">
        <v>593</v>
      </c>
      <c r="C162" s="72">
        <f t="shared" ref="C162:C214" si="204">SUM(D162:F162)</f>
        <v>2050</v>
      </c>
      <c r="D162" s="72">
        <v>0</v>
      </c>
      <c r="E162" s="72">
        <v>2050</v>
      </c>
      <c r="F162" s="72">
        <v>0</v>
      </c>
      <c r="G162" s="72">
        <v>0</v>
      </c>
      <c r="H162" s="72">
        <f>SUM(I162:K162)</f>
        <v>804.8</v>
      </c>
      <c r="I162" s="72">
        <v>0</v>
      </c>
      <c r="J162" s="72">
        <v>804.8</v>
      </c>
      <c r="K162" s="72">
        <v>0</v>
      </c>
      <c r="L162" s="72">
        <v>0</v>
      </c>
      <c r="M162" s="72">
        <f t="shared" ref="M162" si="205">IFERROR(H162/C162*100,"-")</f>
        <v>39.258536585365853</v>
      </c>
      <c r="N162" s="72">
        <f t="shared" si="141"/>
        <v>1245.2</v>
      </c>
      <c r="O162" s="72" t="str">
        <f>IFERROR(I162/D162*100,"-")</f>
        <v>-</v>
      </c>
      <c r="P162" s="72">
        <f>D162-I162</f>
        <v>0</v>
      </c>
      <c r="Q162" s="72">
        <f>IFERROR(J162/E162*100,"-")</f>
        <v>39.258536585365853</v>
      </c>
      <c r="R162" s="72">
        <f>E162-J162</f>
        <v>1245.2</v>
      </c>
      <c r="S162" s="72" t="str">
        <f t="shared" ref="S162" si="206">IFERROR(K162/F162*100,"-")</f>
        <v>-</v>
      </c>
      <c r="T162" s="72">
        <f t="shared" si="144"/>
        <v>0</v>
      </c>
      <c r="U162" s="190"/>
    </row>
    <row r="163" spans="1:21" s="50" customFormat="1" ht="27" outlineLevel="2">
      <c r="A163" s="320"/>
      <c r="B163" s="185" t="s">
        <v>122</v>
      </c>
      <c r="C163" s="72">
        <f t="shared" si="204"/>
        <v>398</v>
      </c>
      <c r="D163" s="72">
        <v>0</v>
      </c>
      <c r="E163" s="72">
        <v>398</v>
      </c>
      <c r="F163" s="72">
        <v>0</v>
      </c>
      <c r="G163" s="72">
        <v>0</v>
      </c>
      <c r="H163" s="72">
        <f>SUM(I163:K163)</f>
        <v>99.5</v>
      </c>
      <c r="I163" s="72">
        <v>0</v>
      </c>
      <c r="J163" s="72">
        <v>99.5</v>
      </c>
      <c r="K163" s="72">
        <v>0</v>
      </c>
      <c r="L163" s="72">
        <v>0</v>
      </c>
      <c r="M163" s="72">
        <f>IFERROR(H163/C163*100,"-")</f>
        <v>25</v>
      </c>
      <c r="N163" s="72">
        <f t="shared" si="141"/>
        <v>298.5</v>
      </c>
      <c r="O163" s="72" t="str">
        <f>IFERROR(I163/D163*100,"-")</f>
        <v>-</v>
      </c>
      <c r="P163" s="72">
        <f>D163-I163</f>
        <v>0</v>
      </c>
      <c r="Q163" s="72">
        <f>IFERROR(J163/E163*100,"-")</f>
        <v>25</v>
      </c>
      <c r="R163" s="72">
        <f>E163-J163</f>
        <v>298.5</v>
      </c>
      <c r="S163" s="72" t="str">
        <f t="shared" si="200"/>
        <v>-</v>
      </c>
      <c r="T163" s="72">
        <f t="shared" si="144"/>
        <v>0</v>
      </c>
      <c r="U163" s="190" t="s">
        <v>595</v>
      </c>
    </row>
    <row r="164" spans="1:21" s="50" customFormat="1" ht="30" outlineLevel="2">
      <c r="A164" s="320"/>
      <c r="B164" s="185" t="s">
        <v>123</v>
      </c>
      <c r="C164" s="72">
        <f t="shared" si="204"/>
        <v>3020</v>
      </c>
      <c r="D164" s="72">
        <v>0</v>
      </c>
      <c r="E164" s="72">
        <v>3020</v>
      </c>
      <c r="F164" s="72">
        <v>0</v>
      </c>
      <c r="G164" s="72">
        <v>0</v>
      </c>
      <c r="H164" s="72">
        <f>SUM(I164:K164)</f>
        <v>1626.5</v>
      </c>
      <c r="I164" s="72">
        <v>0</v>
      </c>
      <c r="J164" s="72">
        <v>1626.5</v>
      </c>
      <c r="K164" s="72">
        <v>0</v>
      </c>
      <c r="L164" s="72">
        <v>0</v>
      </c>
      <c r="M164" s="72">
        <f>IFERROR(H164/C164*100,"-")</f>
        <v>53.857615894039732</v>
      </c>
      <c r="N164" s="72">
        <f t="shared" si="141"/>
        <v>1393.5</v>
      </c>
      <c r="O164" s="72" t="str">
        <f>IFERROR(I164/D164*100,"-")</f>
        <v>-</v>
      </c>
      <c r="P164" s="72">
        <f>D164-I164</f>
        <v>0</v>
      </c>
      <c r="Q164" s="72">
        <f>IFERROR(J164/E164*100,"-")</f>
        <v>53.857615894039732</v>
      </c>
      <c r="R164" s="72">
        <f>E164-J164</f>
        <v>1393.5</v>
      </c>
      <c r="S164" s="72" t="str">
        <f t="shared" si="200"/>
        <v>-</v>
      </c>
      <c r="T164" s="72">
        <f t="shared" si="144"/>
        <v>0</v>
      </c>
      <c r="U164" s="190" t="s">
        <v>596</v>
      </c>
    </row>
    <row r="165" spans="1:21" s="50" customFormat="1" ht="57" customHeight="1" outlineLevel="2">
      <c r="A165" s="322"/>
      <c r="B165" s="185" t="s">
        <v>116</v>
      </c>
      <c r="C165" s="72">
        <f t="shared" si="204"/>
        <v>810.3</v>
      </c>
      <c r="D165" s="72">
        <v>600</v>
      </c>
      <c r="E165" s="72">
        <v>210.3</v>
      </c>
      <c r="F165" s="72">
        <v>0</v>
      </c>
      <c r="G165" s="72">
        <v>0</v>
      </c>
      <c r="H165" s="72">
        <f t="shared" ref="H165:H214" si="207">SUM(I165:K165)</f>
        <v>409.5</v>
      </c>
      <c r="I165" s="72">
        <v>199.2</v>
      </c>
      <c r="J165" s="72">
        <v>210.3</v>
      </c>
      <c r="K165" s="72">
        <v>0</v>
      </c>
      <c r="L165" s="72">
        <v>0</v>
      </c>
      <c r="M165" s="72">
        <f>IFERROR(H165/C165*100,"-")</f>
        <v>50.536838208071089</v>
      </c>
      <c r="N165" s="72">
        <f t="shared" ref="N165:N217" si="208">C165-H165</f>
        <v>400.79999999999995</v>
      </c>
      <c r="O165" s="72">
        <f t="shared" si="198"/>
        <v>33.199999999999996</v>
      </c>
      <c r="P165" s="72">
        <f t="shared" ref="P165:P217" si="209">D165-I165</f>
        <v>400.8</v>
      </c>
      <c r="Q165" s="72">
        <f t="shared" si="199"/>
        <v>100</v>
      </c>
      <c r="R165" s="72">
        <f t="shared" ref="R165:R217" si="210">E165-J165</f>
        <v>0</v>
      </c>
      <c r="S165" s="72" t="str">
        <f t="shared" si="200"/>
        <v>-</v>
      </c>
      <c r="T165" s="72">
        <f t="shared" ref="T165:T217" si="211">F165-K165</f>
        <v>0</v>
      </c>
      <c r="U165" s="190" t="s">
        <v>597</v>
      </c>
    </row>
    <row r="166" spans="1:21" s="50" customFormat="1" outlineLevel="2">
      <c r="A166" s="322"/>
      <c r="B166" s="185" t="s">
        <v>294</v>
      </c>
      <c r="C166" s="72">
        <f t="shared" si="204"/>
        <v>0</v>
      </c>
      <c r="D166" s="72">
        <f t="shared" ref="D166" si="212">SUM(E166:H166)</f>
        <v>0</v>
      </c>
      <c r="E166" s="72">
        <f t="shared" ref="E166" si="213">SUM(F166:I166)</f>
        <v>0</v>
      </c>
      <c r="F166" s="72">
        <f t="shared" ref="F166" si="214">SUM(G166:J166)</f>
        <v>0</v>
      </c>
      <c r="G166" s="72">
        <f t="shared" ref="G166" si="215">SUM(H166:K166)</f>
        <v>0</v>
      </c>
      <c r="H166" s="72">
        <f t="shared" si="207"/>
        <v>0</v>
      </c>
      <c r="I166" s="72">
        <v>0</v>
      </c>
      <c r="J166" s="72">
        <v>0</v>
      </c>
      <c r="K166" s="72">
        <v>0</v>
      </c>
      <c r="L166" s="72">
        <v>0</v>
      </c>
      <c r="M166" s="72"/>
      <c r="N166" s="72">
        <f t="shared" si="208"/>
        <v>0</v>
      </c>
      <c r="O166" s="72"/>
      <c r="P166" s="72">
        <f t="shared" si="209"/>
        <v>0</v>
      </c>
      <c r="Q166" s="72" t="str">
        <f t="shared" si="199"/>
        <v>-</v>
      </c>
      <c r="R166" s="72">
        <f t="shared" si="210"/>
        <v>0</v>
      </c>
      <c r="S166" s="72"/>
      <c r="T166" s="72">
        <f t="shared" si="211"/>
        <v>0</v>
      </c>
      <c r="U166" s="190"/>
    </row>
    <row r="167" spans="1:21" s="50" customFormat="1" ht="27" outlineLevel="2" collapsed="1">
      <c r="A167" s="320"/>
      <c r="B167" s="185" t="s">
        <v>283</v>
      </c>
      <c r="C167" s="72">
        <f t="shared" si="204"/>
        <v>37</v>
      </c>
      <c r="D167" s="54">
        <f t="shared" ref="D167:F167" si="216">SUM(D168:D171)</f>
        <v>0</v>
      </c>
      <c r="E167" s="54">
        <f t="shared" si="216"/>
        <v>37</v>
      </c>
      <c r="F167" s="54">
        <f t="shared" si="216"/>
        <v>0</v>
      </c>
      <c r="G167" s="54">
        <f t="shared" ref="G167" si="217">SUM(G168:G171)</f>
        <v>0</v>
      </c>
      <c r="H167" s="72">
        <f t="shared" si="207"/>
        <v>0</v>
      </c>
      <c r="I167" s="72">
        <v>0</v>
      </c>
      <c r="J167" s="72">
        <v>0</v>
      </c>
      <c r="K167" s="72">
        <v>0</v>
      </c>
      <c r="L167" s="72">
        <v>0</v>
      </c>
      <c r="M167" s="72">
        <f t="shared" ref="M167:M187" si="218">IFERROR(H167/C167*100,"-")</f>
        <v>0</v>
      </c>
      <c r="N167" s="72">
        <f t="shared" si="208"/>
        <v>37</v>
      </c>
      <c r="O167" s="72" t="str">
        <f t="shared" si="198"/>
        <v>-</v>
      </c>
      <c r="P167" s="72">
        <f t="shared" si="209"/>
        <v>0</v>
      </c>
      <c r="Q167" s="72">
        <f t="shared" si="199"/>
        <v>0</v>
      </c>
      <c r="R167" s="72">
        <f t="shared" si="210"/>
        <v>37</v>
      </c>
      <c r="S167" s="72" t="str">
        <f t="shared" si="200"/>
        <v>-</v>
      </c>
      <c r="T167" s="72">
        <f t="shared" si="211"/>
        <v>0</v>
      </c>
      <c r="U167" s="190" t="s">
        <v>598</v>
      </c>
    </row>
    <row r="168" spans="1:21" s="50" customFormat="1" ht="108.75" hidden="1" customHeight="1" outlineLevel="3">
      <c r="A168" s="322"/>
      <c r="B168" s="214" t="s">
        <v>117</v>
      </c>
      <c r="C168" s="72">
        <f t="shared" si="204"/>
        <v>20</v>
      </c>
      <c r="D168" s="72">
        <v>0</v>
      </c>
      <c r="E168" s="72">
        <v>20</v>
      </c>
      <c r="F168" s="72">
        <v>0</v>
      </c>
      <c r="G168" s="72">
        <v>0</v>
      </c>
      <c r="H168" s="72">
        <f t="shared" si="207"/>
        <v>0</v>
      </c>
      <c r="I168" s="72">
        <v>0</v>
      </c>
      <c r="J168" s="72">
        <v>0</v>
      </c>
      <c r="K168" s="72">
        <v>0</v>
      </c>
      <c r="L168" s="72">
        <v>0</v>
      </c>
      <c r="M168" s="72">
        <f t="shared" si="218"/>
        <v>0</v>
      </c>
      <c r="N168" s="72">
        <f t="shared" si="208"/>
        <v>20</v>
      </c>
      <c r="O168" s="72" t="str">
        <f t="shared" si="198"/>
        <v>-</v>
      </c>
      <c r="P168" s="72">
        <f t="shared" si="209"/>
        <v>0</v>
      </c>
      <c r="Q168" s="72">
        <f t="shared" si="199"/>
        <v>0</v>
      </c>
      <c r="R168" s="72">
        <f t="shared" si="210"/>
        <v>20</v>
      </c>
      <c r="S168" s="72" t="str">
        <f t="shared" si="200"/>
        <v>-</v>
      </c>
      <c r="T168" s="72">
        <f t="shared" si="211"/>
        <v>0</v>
      </c>
      <c r="U168" s="190"/>
    </row>
    <row r="169" spans="1:21" s="50" customFormat="1" ht="49.5" hidden="1" customHeight="1" outlineLevel="3">
      <c r="A169" s="322"/>
      <c r="B169" s="214" t="s">
        <v>118</v>
      </c>
      <c r="C169" s="72">
        <f t="shared" si="204"/>
        <v>17</v>
      </c>
      <c r="D169" s="72">
        <v>0</v>
      </c>
      <c r="E169" s="72">
        <v>17</v>
      </c>
      <c r="F169" s="72">
        <v>0</v>
      </c>
      <c r="G169" s="72">
        <v>0</v>
      </c>
      <c r="H169" s="72">
        <f t="shared" si="207"/>
        <v>0</v>
      </c>
      <c r="I169" s="72">
        <v>0</v>
      </c>
      <c r="J169" s="72">
        <v>0</v>
      </c>
      <c r="K169" s="72">
        <v>0</v>
      </c>
      <c r="L169" s="72">
        <v>0</v>
      </c>
      <c r="M169" s="72">
        <f t="shared" si="218"/>
        <v>0</v>
      </c>
      <c r="N169" s="72">
        <f t="shared" si="208"/>
        <v>17</v>
      </c>
      <c r="O169" s="72" t="str">
        <f t="shared" si="198"/>
        <v>-</v>
      </c>
      <c r="P169" s="72">
        <f t="shared" si="209"/>
        <v>0</v>
      </c>
      <c r="Q169" s="72">
        <f t="shared" si="199"/>
        <v>0</v>
      </c>
      <c r="R169" s="72">
        <f t="shared" si="210"/>
        <v>17</v>
      </c>
      <c r="S169" s="72" t="str">
        <f t="shared" si="200"/>
        <v>-</v>
      </c>
      <c r="T169" s="72">
        <f t="shared" si="211"/>
        <v>0</v>
      </c>
      <c r="U169" s="190"/>
    </row>
    <row r="170" spans="1:21" s="50" customFormat="1" ht="90" hidden="1" customHeight="1" outlineLevel="3">
      <c r="A170" s="322"/>
      <c r="B170" s="214" t="s">
        <v>119</v>
      </c>
      <c r="C170" s="72">
        <f t="shared" si="204"/>
        <v>0</v>
      </c>
      <c r="D170" s="72">
        <v>0</v>
      </c>
      <c r="E170" s="72">
        <v>0</v>
      </c>
      <c r="F170" s="72">
        <v>0</v>
      </c>
      <c r="G170" s="72">
        <v>0</v>
      </c>
      <c r="H170" s="72">
        <f t="shared" si="207"/>
        <v>0</v>
      </c>
      <c r="I170" s="72">
        <v>0</v>
      </c>
      <c r="J170" s="72">
        <v>0</v>
      </c>
      <c r="K170" s="72">
        <v>0</v>
      </c>
      <c r="L170" s="72">
        <v>0</v>
      </c>
      <c r="M170" s="72" t="str">
        <f t="shared" si="218"/>
        <v>-</v>
      </c>
      <c r="N170" s="72">
        <f t="shared" si="208"/>
        <v>0</v>
      </c>
      <c r="O170" s="72" t="str">
        <f t="shared" si="198"/>
        <v>-</v>
      </c>
      <c r="P170" s="72">
        <f t="shared" si="209"/>
        <v>0</v>
      </c>
      <c r="Q170" s="72" t="str">
        <f t="shared" si="199"/>
        <v>-</v>
      </c>
      <c r="R170" s="72">
        <f t="shared" si="210"/>
        <v>0</v>
      </c>
      <c r="S170" s="72" t="str">
        <f t="shared" si="200"/>
        <v>-</v>
      </c>
      <c r="T170" s="72">
        <f t="shared" si="211"/>
        <v>0</v>
      </c>
      <c r="U170" s="190"/>
    </row>
    <row r="171" spans="1:21" s="50" customFormat="1" ht="69.75" hidden="1" customHeight="1" outlineLevel="3">
      <c r="A171" s="322"/>
      <c r="B171" s="214" t="s">
        <v>120</v>
      </c>
      <c r="C171" s="72">
        <f t="shared" si="204"/>
        <v>0</v>
      </c>
      <c r="D171" s="72">
        <v>0</v>
      </c>
      <c r="E171" s="72">
        <v>0</v>
      </c>
      <c r="F171" s="72">
        <v>0</v>
      </c>
      <c r="G171" s="72">
        <v>0</v>
      </c>
      <c r="H171" s="72">
        <f t="shared" si="207"/>
        <v>0</v>
      </c>
      <c r="I171" s="72">
        <v>0</v>
      </c>
      <c r="J171" s="72">
        <v>0</v>
      </c>
      <c r="K171" s="72">
        <v>0</v>
      </c>
      <c r="L171" s="72">
        <v>0</v>
      </c>
      <c r="M171" s="72" t="str">
        <f t="shared" si="218"/>
        <v>-</v>
      </c>
      <c r="N171" s="72">
        <f t="shared" si="208"/>
        <v>0</v>
      </c>
      <c r="O171" s="72" t="str">
        <f t="shared" si="198"/>
        <v>-</v>
      </c>
      <c r="P171" s="72">
        <f t="shared" si="209"/>
        <v>0</v>
      </c>
      <c r="Q171" s="72" t="str">
        <f t="shared" si="199"/>
        <v>-</v>
      </c>
      <c r="R171" s="72">
        <f t="shared" si="210"/>
        <v>0</v>
      </c>
      <c r="S171" s="72" t="str">
        <f t="shared" si="200"/>
        <v>-</v>
      </c>
      <c r="T171" s="72">
        <f t="shared" si="211"/>
        <v>0</v>
      </c>
      <c r="U171" s="190"/>
    </row>
    <row r="172" spans="1:21" s="50" customFormat="1" ht="48.75" customHeight="1" outlineLevel="2" collapsed="1">
      <c r="A172" s="322"/>
      <c r="B172" s="214" t="s">
        <v>284</v>
      </c>
      <c r="C172" s="72">
        <f t="shared" si="204"/>
        <v>3400</v>
      </c>
      <c r="D172" s="72">
        <f t="shared" ref="D172:F172" si="219">SUM(D173:D176)</f>
        <v>3400</v>
      </c>
      <c r="E172" s="72">
        <f t="shared" si="219"/>
        <v>0</v>
      </c>
      <c r="F172" s="72">
        <f t="shared" si="219"/>
        <v>0</v>
      </c>
      <c r="G172" s="72">
        <f t="shared" ref="G172" si="220">SUM(G173:G176)</f>
        <v>0</v>
      </c>
      <c r="H172" s="72">
        <f t="shared" si="207"/>
        <v>2250</v>
      </c>
      <c r="I172" s="72">
        <f t="shared" ref="I172:K172" si="221">SUM(I173:I176)</f>
        <v>2250</v>
      </c>
      <c r="J172" s="72">
        <f t="shared" si="221"/>
        <v>0</v>
      </c>
      <c r="K172" s="72">
        <f t="shared" si="221"/>
        <v>0</v>
      </c>
      <c r="L172" s="72">
        <v>0</v>
      </c>
      <c r="M172" s="72">
        <f t="shared" si="218"/>
        <v>66.17647058823529</v>
      </c>
      <c r="N172" s="72">
        <f t="shared" si="208"/>
        <v>1150</v>
      </c>
      <c r="O172" s="72">
        <f>IFERROR(I172/D172*100,"-")</f>
        <v>66.17647058823529</v>
      </c>
      <c r="P172" s="72">
        <f t="shared" si="209"/>
        <v>1150</v>
      </c>
      <c r="Q172" s="72" t="str">
        <f>IFERROR(J172/E172*100,"-")</f>
        <v>-</v>
      </c>
      <c r="R172" s="72">
        <f t="shared" si="210"/>
        <v>0</v>
      </c>
      <c r="S172" s="72" t="str">
        <f>IFERROR(K172/F172*100,"-")</f>
        <v>-</v>
      </c>
      <c r="T172" s="72">
        <f t="shared" si="211"/>
        <v>0</v>
      </c>
      <c r="U172" s="190" t="s">
        <v>1061</v>
      </c>
    </row>
    <row r="173" spans="1:21" s="50" customFormat="1" ht="54" hidden="1" customHeight="1" outlineLevel="3">
      <c r="A173" s="322"/>
      <c r="B173" s="214" t="s">
        <v>124</v>
      </c>
      <c r="C173" s="72">
        <f t="shared" si="204"/>
        <v>500</v>
      </c>
      <c r="D173" s="72">
        <v>500</v>
      </c>
      <c r="E173" s="72">
        <v>0</v>
      </c>
      <c r="F173" s="72">
        <v>0</v>
      </c>
      <c r="G173" s="72">
        <v>0</v>
      </c>
      <c r="H173" s="72">
        <f t="shared" si="207"/>
        <v>500</v>
      </c>
      <c r="I173" s="72">
        <v>500</v>
      </c>
      <c r="J173" s="72">
        <v>0</v>
      </c>
      <c r="K173" s="72">
        <v>0</v>
      </c>
      <c r="L173" s="72">
        <v>0</v>
      </c>
      <c r="M173" s="72">
        <f t="shared" si="218"/>
        <v>100</v>
      </c>
      <c r="N173" s="72">
        <f t="shared" si="208"/>
        <v>0</v>
      </c>
      <c r="O173" s="72">
        <f t="shared" si="198"/>
        <v>100</v>
      </c>
      <c r="P173" s="72">
        <f t="shared" si="209"/>
        <v>0</v>
      </c>
      <c r="Q173" s="72" t="str">
        <f t="shared" si="199"/>
        <v>-</v>
      </c>
      <c r="R173" s="72">
        <f t="shared" si="210"/>
        <v>0</v>
      </c>
      <c r="S173" s="72" t="str">
        <f t="shared" si="200"/>
        <v>-</v>
      </c>
      <c r="T173" s="72">
        <f t="shared" si="211"/>
        <v>0</v>
      </c>
      <c r="U173" s="190"/>
    </row>
    <row r="174" spans="1:21" s="50" customFormat="1" ht="37.5" hidden="1" customHeight="1" outlineLevel="3">
      <c r="A174" s="322"/>
      <c r="B174" s="214" t="s">
        <v>125</v>
      </c>
      <c r="C174" s="72">
        <f t="shared" si="204"/>
        <v>400</v>
      </c>
      <c r="D174" s="72">
        <v>400</v>
      </c>
      <c r="E174" s="72">
        <v>0</v>
      </c>
      <c r="F174" s="72">
        <v>0</v>
      </c>
      <c r="G174" s="72">
        <v>0</v>
      </c>
      <c r="H174" s="72">
        <f t="shared" si="207"/>
        <v>0</v>
      </c>
      <c r="I174" s="72">
        <v>0</v>
      </c>
      <c r="J174" s="72">
        <v>0</v>
      </c>
      <c r="K174" s="72">
        <v>0</v>
      </c>
      <c r="L174" s="72">
        <v>0</v>
      </c>
      <c r="M174" s="72">
        <f t="shared" si="218"/>
        <v>0</v>
      </c>
      <c r="N174" s="72">
        <f t="shared" si="208"/>
        <v>400</v>
      </c>
      <c r="O174" s="72">
        <f t="shared" si="198"/>
        <v>0</v>
      </c>
      <c r="P174" s="72">
        <f t="shared" si="209"/>
        <v>400</v>
      </c>
      <c r="Q174" s="72" t="str">
        <f t="shared" si="199"/>
        <v>-</v>
      </c>
      <c r="R174" s="72">
        <f t="shared" si="210"/>
        <v>0</v>
      </c>
      <c r="S174" s="72" t="str">
        <f t="shared" si="200"/>
        <v>-</v>
      </c>
      <c r="T174" s="72">
        <f t="shared" si="211"/>
        <v>0</v>
      </c>
      <c r="U174" s="190"/>
    </row>
    <row r="175" spans="1:21" s="50" customFormat="1" ht="40.5" hidden="1" customHeight="1" outlineLevel="3">
      <c r="A175" s="322"/>
      <c r="B175" s="214" t="s">
        <v>126</v>
      </c>
      <c r="C175" s="72">
        <f t="shared" si="204"/>
        <v>2500</v>
      </c>
      <c r="D175" s="72">
        <v>2500</v>
      </c>
      <c r="E175" s="72">
        <v>0</v>
      </c>
      <c r="F175" s="72">
        <v>0</v>
      </c>
      <c r="G175" s="72">
        <v>0</v>
      </c>
      <c r="H175" s="72">
        <f t="shared" si="207"/>
        <v>1750</v>
      </c>
      <c r="I175" s="72">
        <v>1750</v>
      </c>
      <c r="J175" s="72">
        <v>0</v>
      </c>
      <c r="K175" s="72">
        <v>0</v>
      </c>
      <c r="L175" s="72">
        <v>0</v>
      </c>
      <c r="M175" s="72">
        <f t="shared" si="218"/>
        <v>70</v>
      </c>
      <c r="N175" s="72">
        <f t="shared" si="208"/>
        <v>750</v>
      </c>
      <c r="O175" s="72">
        <f t="shared" si="198"/>
        <v>70</v>
      </c>
      <c r="P175" s="72">
        <f t="shared" si="209"/>
        <v>750</v>
      </c>
      <c r="Q175" s="72" t="str">
        <f t="shared" si="199"/>
        <v>-</v>
      </c>
      <c r="R175" s="72">
        <f t="shared" si="210"/>
        <v>0</v>
      </c>
      <c r="S175" s="72" t="str">
        <f t="shared" si="200"/>
        <v>-</v>
      </c>
      <c r="T175" s="72">
        <f t="shared" si="211"/>
        <v>0</v>
      </c>
      <c r="U175" s="190"/>
    </row>
    <row r="176" spans="1:21" s="50" customFormat="1" ht="52.5" hidden="1" customHeight="1" outlineLevel="3">
      <c r="A176" s="324"/>
      <c r="B176" s="214" t="s">
        <v>127</v>
      </c>
      <c r="C176" s="72">
        <f t="shared" si="204"/>
        <v>0</v>
      </c>
      <c r="D176" s="72">
        <v>0</v>
      </c>
      <c r="E176" s="72">
        <v>0</v>
      </c>
      <c r="F176" s="72">
        <v>0</v>
      </c>
      <c r="G176" s="72">
        <v>0</v>
      </c>
      <c r="H176" s="72">
        <f t="shared" si="207"/>
        <v>0</v>
      </c>
      <c r="I176" s="72">
        <v>0</v>
      </c>
      <c r="J176" s="72">
        <v>0</v>
      </c>
      <c r="K176" s="72">
        <v>0</v>
      </c>
      <c r="L176" s="72">
        <v>0</v>
      </c>
      <c r="M176" s="72" t="str">
        <f t="shared" si="218"/>
        <v>-</v>
      </c>
      <c r="N176" s="72">
        <f t="shared" si="208"/>
        <v>0</v>
      </c>
      <c r="O176" s="72" t="str">
        <f t="shared" si="198"/>
        <v>-</v>
      </c>
      <c r="P176" s="72">
        <f t="shared" si="209"/>
        <v>0</v>
      </c>
      <c r="Q176" s="72" t="str">
        <f t="shared" si="199"/>
        <v>-</v>
      </c>
      <c r="R176" s="72">
        <f t="shared" si="210"/>
        <v>0</v>
      </c>
      <c r="S176" s="72" t="str">
        <f t="shared" si="200"/>
        <v>-</v>
      </c>
      <c r="T176" s="72">
        <f t="shared" si="211"/>
        <v>0</v>
      </c>
      <c r="U176" s="190"/>
    </row>
    <row r="177" spans="1:21" s="50" customFormat="1" ht="51" customHeight="1" outlineLevel="2">
      <c r="A177" s="318"/>
      <c r="B177" s="199" t="s">
        <v>204</v>
      </c>
      <c r="C177" s="72">
        <f t="shared" si="204"/>
        <v>25</v>
      </c>
      <c r="D177" s="72">
        <v>25</v>
      </c>
      <c r="E177" s="72">
        <v>0</v>
      </c>
      <c r="F177" s="72">
        <v>0</v>
      </c>
      <c r="G177" s="72">
        <v>0</v>
      </c>
      <c r="H177" s="72">
        <f t="shared" si="207"/>
        <v>0</v>
      </c>
      <c r="I177" s="72">
        <v>0</v>
      </c>
      <c r="J177" s="72">
        <v>0</v>
      </c>
      <c r="K177" s="72">
        <v>0</v>
      </c>
      <c r="L177" s="72">
        <v>0</v>
      </c>
      <c r="M177" s="72">
        <f t="shared" si="218"/>
        <v>0</v>
      </c>
      <c r="N177" s="72">
        <f t="shared" si="208"/>
        <v>25</v>
      </c>
      <c r="O177" s="72">
        <f t="shared" si="198"/>
        <v>0</v>
      </c>
      <c r="P177" s="72">
        <f t="shared" si="209"/>
        <v>25</v>
      </c>
      <c r="Q177" s="72" t="str">
        <f t="shared" si="199"/>
        <v>-</v>
      </c>
      <c r="R177" s="72">
        <f t="shared" si="210"/>
        <v>0</v>
      </c>
      <c r="S177" s="72" t="str">
        <f t="shared" si="200"/>
        <v>-</v>
      </c>
      <c r="T177" s="72">
        <f t="shared" si="211"/>
        <v>0</v>
      </c>
      <c r="U177" s="190" t="s">
        <v>1036</v>
      </c>
    </row>
    <row r="178" spans="1:21" s="35" customFormat="1" ht="59.25" customHeight="1">
      <c r="A178" s="76">
        <v>9</v>
      </c>
      <c r="B178" s="32" t="s">
        <v>128</v>
      </c>
      <c r="C178" s="33">
        <f>SUM(D178:F178)</f>
        <v>81891.97</v>
      </c>
      <c r="D178" s="33">
        <v>60865.37</v>
      </c>
      <c r="E178" s="33">
        <v>21026.6</v>
      </c>
      <c r="F178" s="33">
        <v>0</v>
      </c>
      <c r="G178" s="33">
        <v>0</v>
      </c>
      <c r="H178" s="33">
        <f>SUM(I178:K178)</f>
        <v>33844.340000000004</v>
      </c>
      <c r="I178" s="33">
        <v>31817.74</v>
      </c>
      <c r="J178" s="33">
        <v>2026.6</v>
      </c>
      <c r="K178" s="33">
        <v>0</v>
      </c>
      <c r="L178" s="78">
        <v>0</v>
      </c>
      <c r="M178" s="33">
        <f t="shared" si="218"/>
        <v>41.328032528708256</v>
      </c>
      <c r="N178" s="33">
        <f t="shared" si="208"/>
        <v>48047.63</v>
      </c>
      <c r="O178" s="33">
        <f t="shared" si="198"/>
        <v>52.275604337901825</v>
      </c>
      <c r="P178" s="33">
        <f t="shared" si="209"/>
        <v>29047.63</v>
      </c>
      <c r="Q178" s="33">
        <f t="shared" si="199"/>
        <v>9.6382677180333491</v>
      </c>
      <c r="R178" s="33">
        <f t="shared" si="210"/>
        <v>19000</v>
      </c>
      <c r="S178" s="33" t="str">
        <f t="shared" si="200"/>
        <v>-</v>
      </c>
      <c r="T178" s="33">
        <f t="shared" si="211"/>
        <v>0</v>
      </c>
      <c r="U178" s="236" t="s">
        <v>990</v>
      </c>
    </row>
    <row r="179" spans="1:21" s="35" customFormat="1" ht="62.25" customHeight="1" collapsed="1">
      <c r="A179" s="76">
        <v>10</v>
      </c>
      <c r="B179" s="32" t="s">
        <v>333</v>
      </c>
      <c r="C179" s="33">
        <f t="shared" si="204"/>
        <v>2785</v>
      </c>
      <c r="D179" s="33">
        <f>SUM(D180:D185)</f>
        <v>100</v>
      </c>
      <c r="E179" s="33">
        <f>SUM(E180:E185)</f>
        <v>2685</v>
      </c>
      <c r="F179" s="33">
        <f>SUM(F180:F185)</f>
        <v>0</v>
      </c>
      <c r="G179" s="33">
        <f>SUM(G180:G185)</f>
        <v>0</v>
      </c>
      <c r="H179" s="33">
        <f t="shared" si="207"/>
        <v>2724.8</v>
      </c>
      <c r="I179" s="33">
        <f>SUM(I180:I185)</f>
        <v>50</v>
      </c>
      <c r="J179" s="33">
        <f>SUM(J180:J185)</f>
        <v>2674.8</v>
      </c>
      <c r="K179" s="33">
        <f>SUM(K180:K185)</f>
        <v>0</v>
      </c>
      <c r="L179" s="33">
        <f>SUM(L180:L185)</f>
        <v>0</v>
      </c>
      <c r="M179" s="33">
        <f t="shared" si="218"/>
        <v>97.838420107719941</v>
      </c>
      <c r="N179" s="33">
        <f t="shared" si="208"/>
        <v>60.199999999999818</v>
      </c>
      <c r="O179" s="33">
        <f t="shared" si="198"/>
        <v>50</v>
      </c>
      <c r="P179" s="33">
        <f t="shared" si="209"/>
        <v>50</v>
      </c>
      <c r="Q179" s="33">
        <f t="shared" si="199"/>
        <v>99.620111731843579</v>
      </c>
      <c r="R179" s="33">
        <f t="shared" si="210"/>
        <v>10.199999999999818</v>
      </c>
      <c r="S179" s="33" t="str">
        <f t="shared" si="200"/>
        <v>-</v>
      </c>
      <c r="T179" s="33">
        <f t="shared" si="211"/>
        <v>0</v>
      </c>
      <c r="U179" s="317" t="s">
        <v>585</v>
      </c>
    </row>
    <row r="180" spans="1:21" s="50" customFormat="1" ht="182.25" hidden="1" customHeight="1" outlineLevel="2">
      <c r="A180" s="318"/>
      <c r="B180" s="185" t="s">
        <v>129</v>
      </c>
      <c r="C180" s="319">
        <f t="shared" si="204"/>
        <v>1975</v>
      </c>
      <c r="D180" s="319">
        <v>0</v>
      </c>
      <c r="E180" s="319">
        <v>1975</v>
      </c>
      <c r="F180" s="319">
        <v>0</v>
      </c>
      <c r="G180" s="319">
        <v>0</v>
      </c>
      <c r="H180" s="319">
        <f t="shared" si="207"/>
        <v>1974.8</v>
      </c>
      <c r="I180" s="319">
        <v>0</v>
      </c>
      <c r="J180" s="319">
        <v>1974.8</v>
      </c>
      <c r="K180" s="319">
        <v>0</v>
      </c>
      <c r="L180" s="319">
        <v>0</v>
      </c>
      <c r="M180" s="72">
        <f t="shared" si="218"/>
        <v>99.989873417721526</v>
      </c>
      <c r="N180" s="72">
        <f t="shared" si="208"/>
        <v>0.20000000000004547</v>
      </c>
      <c r="O180" s="72" t="str">
        <f t="shared" si="198"/>
        <v>-</v>
      </c>
      <c r="P180" s="72">
        <f t="shared" si="209"/>
        <v>0</v>
      </c>
      <c r="Q180" s="72">
        <f t="shared" si="199"/>
        <v>99.989873417721526</v>
      </c>
      <c r="R180" s="72">
        <f t="shared" si="210"/>
        <v>0.20000000000004547</v>
      </c>
      <c r="S180" s="72" t="str">
        <f t="shared" si="200"/>
        <v>-</v>
      </c>
      <c r="T180" s="72">
        <f t="shared" si="211"/>
        <v>0</v>
      </c>
      <c r="U180" s="190"/>
    </row>
    <row r="181" spans="1:21" s="50" customFormat="1" ht="40.5" hidden="1" outlineLevel="2">
      <c r="A181" s="320"/>
      <c r="B181" s="185" t="s">
        <v>130</v>
      </c>
      <c r="C181" s="319">
        <f t="shared" si="204"/>
        <v>0</v>
      </c>
      <c r="D181" s="319">
        <v>0</v>
      </c>
      <c r="E181" s="319">
        <v>0</v>
      </c>
      <c r="F181" s="319">
        <v>0</v>
      </c>
      <c r="G181" s="319">
        <v>0</v>
      </c>
      <c r="H181" s="319">
        <f t="shared" si="207"/>
        <v>0</v>
      </c>
      <c r="I181" s="319">
        <v>0</v>
      </c>
      <c r="J181" s="319">
        <v>0</v>
      </c>
      <c r="K181" s="319">
        <v>0</v>
      </c>
      <c r="L181" s="319">
        <v>0</v>
      </c>
      <c r="M181" s="72" t="str">
        <f t="shared" si="218"/>
        <v>-</v>
      </c>
      <c r="N181" s="72">
        <f t="shared" si="208"/>
        <v>0</v>
      </c>
      <c r="O181" s="72" t="str">
        <f t="shared" si="198"/>
        <v>-</v>
      </c>
      <c r="P181" s="72">
        <f t="shared" si="209"/>
        <v>0</v>
      </c>
      <c r="Q181" s="72" t="str">
        <f t="shared" si="199"/>
        <v>-</v>
      </c>
      <c r="R181" s="72">
        <f t="shared" si="210"/>
        <v>0</v>
      </c>
      <c r="S181" s="72" t="str">
        <f t="shared" si="200"/>
        <v>-</v>
      </c>
      <c r="T181" s="72">
        <f t="shared" si="211"/>
        <v>0</v>
      </c>
      <c r="U181" s="190"/>
    </row>
    <row r="182" spans="1:21" s="50" customFormat="1" ht="108" hidden="1" outlineLevel="2">
      <c r="A182" s="320"/>
      <c r="B182" s="185" t="s">
        <v>131</v>
      </c>
      <c r="C182" s="319">
        <f t="shared" si="204"/>
        <v>700</v>
      </c>
      <c r="D182" s="319">
        <v>0</v>
      </c>
      <c r="E182" s="319">
        <v>700</v>
      </c>
      <c r="F182" s="319">
        <v>0</v>
      </c>
      <c r="G182" s="319">
        <v>0</v>
      </c>
      <c r="H182" s="319">
        <f t="shared" si="207"/>
        <v>700</v>
      </c>
      <c r="I182" s="319">
        <v>0</v>
      </c>
      <c r="J182" s="319">
        <v>700</v>
      </c>
      <c r="K182" s="319">
        <v>0</v>
      </c>
      <c r="L182" s="319">
        <v>0</v>
      </c>
      <c r="M182" s="72">
        <f t="shared" si="218"/>
        <v>100</v>
      </c>
      <c r="N182" s="72">
        <f t="shared" si="208"/>
        <v>0</v>
      </c>
      <c r="O182" s="72" t="str">
        <f t="shared" si="198"/>
        <v>-</v>
      </c>
      <c r="P182" s="72">
        <f t="shared" si="209"/>
        <v>0</v>
      </c>
      <c r="Q182" s="72">
        <f t="shared" si="199"/>
        <v>100</v>
      </c>
      <c r="R182" s="72">
        <f t="shared" si="210"/>
        <v>0</v>
      </c>
      <c r="S182" s="72" t="str">
        <f t="shared" si="200"/>
        <v>-</v>
      </c>
      <c r="T182" s="72">
        <f t="shared" si="211"/>
        <v>0</v>
      </c>
      <c r="U182" s="190"/>
    </row>
    <row r="183" spans="1:21" s="50" customFormat="1" ht="67.5" hidden="1" outlineLevel="2">
      <c r="A183" s="320"/>
      <c r="B183" s="185" t="s">
        <v>132</v>
      </c>
      <c r="C183" s="319">
        <f t="shared" si="204"/>
        <v>10</v>
      </c>
      <c r="D183" s="319">
        <v>0</v>
      </c>
      <c r="E183" s="319">
        <v>10</v>
      </c>
      <c r="F183" s="319">
        <v>0</v>
      </c>
      <c r="G183" s="319">
        <v>0</v>
      </c>
      <c r="H183" s="319">
        <f t="shared" si="207"/>
        <v>0</v>
      </c>
      <c r="I183" s="319">
        <v>0</v>
      </c>
      <c r="J183" s="319">
        <v>0</v>
      </c>
      <c r="K183" s="319">
        <v>0</v>
      </c>
      <c r="L183" s="319">
        <v>0</v>
      </c>
      <c r="M183" s="72">
        <f t="shared" si="218"/>
        <v>0</v>
      </c>
      <c r="N183" s="72">
        <f t="shared" si="208"/>
        <v>10</v>
      </c>
      <c r="O183" s="72" t="str">
        <f t="shared" si="198"/>
        <v>-</v>
      </c>
      <c r="P183" s="72">
        <f t="shared" si="209"/>
        <v>0</v>
      </c>
      <c r="Q183" s="72">
        <f t="shared" si="199"/>
        <v>0</v>
      </c>
      <c r="R183" s="72">
        <f t="shared" si="210"/>
        <v>10</v>
      </c>
      <c r="S183" s="72" t="str">
        <f t="shared" si="200"/>
        <v>-</v>
      </c>
      <c r="T183" s="72">
        <f t="shared" si="211"/>
        <v>0</v>
      </c>
      <c r="U183" s="190"/>
    </row>
    <row r="184" spans="1:21" s="50" customFormat="1" ht="40.5" hidden="1" outlineLevel="2">
      <c r="A184" s="318"/>
      <c r="B184" s="185" t="s">
        <v>133</v>
      </c>
      <c r="C184" s="319">
        <f t="shared" si="204"/>
        <v>50</v>
      </c>
      <c r="D184" s="319">
        <v>50</v>
      </c>
      <c r="E184" s="319">
        <v>0</v>
      </c>
      <c r="F184" s="319">
        <v>0</v>
      </c>
      <c r="G184" s="319">
        <v>0</v>
      </c>
      <c r="H184" s="319">
        <f t="shared" si="207"/>
        <v>50</v>
      </c>
      <c r="I184" s="319">
        <v>50</v>
      </c>
      <c r="J184" s="319">
        <v>0</v>
      </c>
      <c r="K184" s="319">
        <v>0</v>
      </c>
      <c r="L184" s="319">
        <v>0</v>
      </c>
      <c r="M184" s="72">
        <f t="shared" si="218"/>
        <v>100</v>
      </c>
      <c r="N184" s="72">
        <f t="shared" si="208"/>
        <v>0</v>
      </c>
      <c r="O184" s="72">
        <f t="shared" si="198"/>
        <v>100</v>
      </c>
      <c r="P184" s="72">
        <f t="shared" si="209"/>
        <v>0</v>
      </c>
      <c r="Q184" s="72" t="str">
        <f t="shared" si="199"/>
        <v>-</v>
      </c>
      <c r="R184" s="72">
        <f t="shared" si="210"/>
        <v>0</v>
      </c>
      <c r="S184" s="72" t="str">
        <f t="shared" si="200"/>
        <v>-</v>
      </c>
      <c r="T184" s="72">
        <f t="shared" si="211"/>
        <v>0</v>
      </c>
      <c r="U184" s="190"/>
    </row>
    <row r="185" spans="1:21" s="50" customFormat="1" ht="40.5" hidden="1" outlineLevel="2">
      <c r="A185" s="320"/>
      <c r="B185" s="185" t="s">
        <v>134</v>
      </c>
      <c r="C185" s="319">
        <f t="shared" si="204"/>
        <v>50</v>
      </c>
      <c r="D185" s="319">
        <v>50</v>
      </c>
      <c r="E185" s="319">
        <v>0</v>
      </c>
      <c r="F185" s="319">
        <v>0</v>
      </c>
      <c r="G185" s="319">
        <v>0</v>
      </c>
      <c r="H185" s="319">
        <f t="shared" si="207"/>
        <v>0</v>
      </c>
      <c r="I185" s="319">
        <v>0</v>
      </c>
      <c r="J185" s="319">
        <v>0</v>
      </c>
      <c r="K185" s="319">
        <v>0</v>
      </c>
      <c r="L185" s="319">
        <v>0</v>
      </c>
      <c r="M185" s="72">
        <f t="shared" si="218"/>
        <v>0</v>
      </c>
      <c r="N185" s="72">
        <f t="shared" si="208"/>
        <v>50</v>
      </c>
      <c r="O185" s="72">
        <f t="shared" si="198"/>
        <v>0</v>
      </c>
      <c r="P185" s="72">
        <f t="shared" si="209"/>
        <v>50</v>
      </c>
      <c r="Q185" s="72" t="str">
        <f t="shared" si="199"/>
        <v>-</v>
      </c>
      <c r="R185" s="72">
        <f t="shared" si="210"/>
        <v>0</v>
      </c>
      <c r="S185" s="72" t="str">
        <f t="shared" si="200"/>
        <v>-</v>
      </c>
      <c r="T185" s="72">
        <f t="shared" si="211"/>
        <v>0</v>
      </c>
      <c r="U185" s="190"/>
    </row>
    <row r="186" spans="1:21" s="35" customFormat="1" ht="45.75" customHeight="1">
      <c r="A186" s="76">
        <v>11</v>
      </c>
      <c r="B186" s="32" t="s">
        <v>493</v>
      </c>
      <c r="C186" s="33">
        <f t="shared" si="204"/>
        <v>92858.698999999993</v>
      </c>
      <c r="D186" s="33">
        <f>D187+D198+D200</f>
        <v>41291.099999999991</v>
      </c>
      <c r="E186" s="33">
        <f>E187+E198+E200</f>
        <v>51567.599000000002</v>
      </c>
      <c r="F186" s="33">
        <f>F187+F198+F200</f>
        <v>0</v>
      </c>
      <c r="G186" s="33">
        <f>G187+G198+G200</f>
        <v>0</v>
      </c>
      <c r="H186" s="33">
        <f t="shared" si="207"/>
        <v>47807.41</v>
      </c>
      <c r="I186" s="33">
        <f>I187+I198+I200</f>
        <v>8595.9100000000017</v>
      </c>
      <c r="J186" s="33">
        <f>J187+J198+J200</f>
        <v>39211.5</v>
      </c>
      <c r="K186" s="33">
        <f>K187+K198+K200</f>
        <v>0</v>
      </c>
      <c r="L186" s="33">
        <f>L187+L198+L200</f>
        <v>0</v>
      </c>
      <c r="M186" s="33">
        <f t="shared" si="218"/>
        <v>51.484040283614149</v>
      </c>
      <c r="N186" s="33">
        <f t="shared" si="208"/>
        <v>45051.28899999999</v>
      </c>
      <c r="O186" s="33">
        <f t="shared" si="198"/>
        <v>20.817827570590282</v>
      </c>
      <c r="P186" s="33">
        <f t="shared" si="209"/>
        <v>32695.189999999988</v>
      </c>
      <c r="Q186" s="33">
        <f t="shared" si="199"/>
        <v>76.039025978308587</v>
      </c>
      <c r="R186" s="33">
        <f t="shared" si="210"/>
        <v>12356.099000000002</v>
      </c>
      <c r="S186" s="33" t="str">
        <f t="shared" si="200"/>
        <v>-</v>
      </c>
      <c r="T186" s="33">
        <f t="shared" si="211"/>
        <v>0</v>
      </c>
      <c r="U186" s="192"/>
    </row>
    <row r="187" spans="1:21" s="147" customFormat="1" ht="38.25" outlineLevel="1">
      <c r="A187" s="246"/>
      <c r="B187" s="198" t="s">
        <v>144</v>
      </c>
      <c r="C187" s="47">
        <f t="shared" si="204"/>
        <v>84862.498999999996</v>
      </c>
      <c r="D187" s="47">
        <f>SUM(D188:D197)</f>
        <v>34616.399999999994</v>
      </c>
      <c r="E187" s="47">
        <f>SUM(E188:E197)</f>
        <v>50246.099000000002</v>
      </c>
      <c r="F187" s="47">
        <f>SUM(F188:F197)</f>
        <v>0</v>
      </c>
      <c r="G187" s="47">
        <f>SUM(G188:G197)</f>
        <v>0</v>
      </c>
      <c r="H187" s="83">
        <f t="shared" si="207"/>
        <v>47445.31</v>
      </c>
      <c r="I187" s="47">
        <f>SUM(I188:I197)</f>
        <v>8365.3100000000013</v>
      </c>
      <c r="J187" s="47">
        <f>SUM(J188:J197)</f>
        <v>39080</v>
      </c>
      <c r="K187" s="83">
        <f>SUM(K188:K197)</f>
        <v>0</v>
      </c>
      <c r="L187" s="83">
        <f>SUM(L188:L197)</f>
        <v>0</v>
      </c>
      <c r="M187" s="83">
        <f t="shared" si="218"/>
        <v>55.908452566309649</v>
      </c>
      <c r="N187" s="83">
        <f t="shared" si="208"/>
        <v>37417.188999999998</v>
      </c>
      <c r="O187" s="83">
        <f t="shared" si="198"/>
        <v>24.165742249338471</v>
      </c>
      <c r="P187" s="83">
        <f t="shared" si="209"/>
        <v>26251.089999999993</v>
      </c>
      <c r="Q187" s="83">
        <f t="shared" si="199"/>
        <v>77.777182264438082</v>
      </c>
      <c r="R187" s="83">
        <f t="shared" si="210"/>
        <v>11166.099000000002</v>
      </c>
      <c r="S187" s="83" t="str">
        <f t="shared" si="200"/>
        <v>-</v>
      </c>
      <c r="T187" s="83">
        <f t="shared" si="211"/>
        <v>0</v>
      </c>
      <c r="U187" s="190"/>
    </row>
    <row r="188" spans="1:21" s="50" customFormat="1" ht="94.5" customHeight="1" outlineLevel="2">
      <c r="A188" s="246"/>
      <c r="B188" s="247" t="s">
        <v>135</v>
      </c>
      <c r="C188" s="72">
        <f t="shared" si="204"/>
        <v>55458.8</v>
      </c>
      <c r="D188" s="72">
        <f>8000+15059.6</f>
        <v>23059.599999999999</v>
      </c>
      <c r="E188" s="72">
        <v>32399.200000000001</v>
      </c>
      <c r="F188" s="72">
        <v>0</v>
      </c>
      <c r="G188" s="72">
        <v>0</v>
      </c>
      <c r="H188" s="72">
        <f t="shared" si="207"/>
        <v>38708.11</v>
      </c>
      <c r="I188" s="72">
        <f>2709+3599.91</f>
        <v>6308.91</v>
      </c>
      <c r="J188" s="72">
        <v>32399.200000000001</v>
      </c>
      <c r="K188" s="72">
        <v>0</v>
      </c>
      <c r="L188" s="72">
        <v>0</v>
      </c>
      <c r="M188" s="72">
        <f t="shared" ref="M188" si="222">IFERROR(H188/C188*100,"-")</f>
        <v>69.796154983519301</v>
      </c>
      <c r="N188" s="72">
        <f t="shared" si="208"/>
        <v>16750.690000000002</v>
      </c>
      <c r="O188" s="72">
        <f t="shared" ref="O188" si="223">IFERROR(I188/D188*100,"-")</f>
        <v>27.359147600131834</v>
      </c>
      <c r="P188" s="72">
        <f t="shared" si="209"/>
        <v>16750.689999999999</v>
      </c>
      <c r="Q188" s="72">
        <f t="shared" ref="Q188" si="224">IFERROR(J188/E188*100,"-")</f>
        <v>100</v>
      </c>
      <c r="R188" s="72">
        <f t="shared" si="210"/>
        <v>0</v>
      </c>
      <c r="S188" s="72"/>
      <c r="T188" s="72">
        <f t="shared" si="211"/>
        <v>0</v>
      </c>
      <c r="U188" s="190" t="s">
        <v>992</v>
      </c>
    </row>
    <row r="189" spans="1:21" s="50" customFormat="1" ht="45" outlineLevel="2">
      <c r="A189" s="231"/>
      <c r="B189" s="247" t="s">
        <v>298</v>
      </c>
      <c r="C189" s="72">
        <f t="shared" si="204"/>
        <v>7342.299</v>
      </c>
      <c r="D189" s="72">
        <v>1650.7</v>
      </c>
      <c r="E189" s="72">
        <v>5691.5990000000002</v>
      </c>
      <c r="F189" s="72">
        <v>0</v>
      </c>
      <c r="G189" s="72">
        <v>0</v>
      </c>
      <c r="H189" s="72">
        <f t="shared" si="207"/>
        <v>6323.2</v>
      </c>
      <c r="I189" s="72">
        <v>632.29999999999995</v>
      </c>
      <c r="J189" s="72">
        <v>5690.9</v>
      </c>
      <c r="K189" s="72">
        <v>0</v>
      </c>
      <c r="L189" s="72">
        <v>0</v>
      </c>
      <c r="M189" s="72">
        <f t="shared" ref="M189:M243" si="225">IFERROR(H189/C189*100,"-")</f>
        <v>86.120164814862477</v>
      </c>
      <c r="N189" s="72">
        <f t="shared" si="208"/>
        <v>1019.0990000000002</v>
      </c>
      <c r="O189" s="72">
        <f t="shared" ref="O189:O243" si="226">IFERROR(I189/D189*100,"-")</f>
        <v>38.304961531471491</v>
      </c>
      <c r="P189" s="72">
        <f t="shared" si="209"/>
        <v>1018.4000000000001</v>
      </c>
      <c r="Q189" s="72">
        <f t="shared" ref="Q189:Q243" si="227">IFERROR(J189/E189*100,"-")</f>
        <v>99.987718741253545</v>
      </c>
      <c r="R189" s="72">
        <f t="shared" si="210"/>
        <v>0.69900000000052387</v>
      </c>
      <c r="S189" s="72" t="str">
        <f t="shared" ref="S189:S243" si="228">IFERROR(K189/F189*100,"-")</f>
        <v>-</v>
      </c>
      <c r="T189" s="72">
        <f t="shared" si="211"/>
        <v>0</v>
      </c>
      <c r="U189" s="190" t="s">
        <v>993</v>
      </c>
    </row>
    <row r="190" spans="1:21" s="50" customFormat="1" ht="53.25" customHeight="1" outlineLevel="2">
      <c r="A190" s="231"/>
      <c r="B190" s="247" t="s">
        <v>994</v>
      </c>
      <c r="C190" s="72">
        <f t="shared" si="204"/>
        <v>13932.9</v>
      </c>
      <c r="D190" s="72">
        <v>1777.6</v>
      </c>
      <c r="E190" s="72">
        <f>2727+201.3+9227</f>
        <v>12155.3</v>
      </c>
      <c r="F190" s="72">
        <v>0</v>
      </c>
      <c r="G190" s="72">
        <v>0</v>
      </c>
      <c r="H190" s="72">
        <f t="shared" si="207"/>
        <v>1501.7</v>
      </c>
      <c r="I190" s="72">
        <v>511.8</v>
      </c>
      <c r="J190" s="72">
        <v>989.9</v>
      </c>
      <c r="K190" s="72">
        <v>0</v>
      </c>
      <c r="L190" s="72">
        <v>0</v>
      </c>
      <c r="M190" s="72">
        <f t="shared" si="225"/>
        <v>10.778086399816262</v>
      </c>
      <c r="N190" s="72">
        <f t="shared" si="208"/>
        <v>12431.199999999999</v>
      </c>
      <c r="O190" s="72">
        <f t="shared" si="226"/>
        <v>28.791629162916294</v>
      </c>
      <c r="P190" s="72">
        <f t="shared" si="209"/>
        <v>1265.8</v>
      </c>
      <c r="Q190" s="72">
        <f t="shared" si="227"/>
        <v>8.1437726752939046</v>
      </c>
      <c r="R190" s="72">
        <f t="shared" si="210"/>
        <v>11165.4</v>
      </c>
      <c r="S190" s="72" t="str">
        <f t="shared" si="228"/>
        <v>-</v>
      </c>
      <c r="T190" s="72">
        <f t="shared" si="211"/>
        <v>0</v>
      </c>
      <c r="U190" s="190" t="s">
        <v>995</v>
      </c>
    </row>
    <row r="191" spans="1:21" s="50" customFormat="1" ht="61.5" customHeight="1" outlineLevel="2">
      <c r="A191" s="231"/>
      <c r="B191" s="247" t="s">
        <v>996</v>
      </c>
      <c r="C191" s="72">
        <f t="shared" si="204"/>
        <v>1850</v>
      </c>
      <c r="D191" s="72">
        <f>350+1500</f>
        <v>1850</v>
      </c>
      <c r="E191" s="72">
        <v>0</v>
      </c>
      <c r="F191" s="72">
        <v>0</v>
      </c>
      <c r="G191" s="72">
        <v>0</v>
      </c>
      <c r="H191" s="72">
        <f t="shared" si="207"/>
        <v>512.29999999999995</v>
      </c>
      <c r="I191" s="72">
        <v>512.29999999999995</v>
      </c>
      <c r="J191" s="72">
        <v>0</v>
      </c>
      <c r="K191" s="72">
        <v>0</v>
      </c>
      <c r="L191" s="72">
        <v>0</v>
      </c>
      <c r="M191" s="72">
        <f t="shared" si="225"/>
        <v>27.691891891891888</v>
      </c>
      <c r="N191" s="72">
        <f t="shared" si="208"/>
        <v>1337.7</v>
      </c>
      <c r="O191" s="72">
        <f t="shared" si="226"/>
        <v>27.691891891891888</v>
      </c>
      <c r="P191" s="72">
        <f t="shared" si="209"/>
        <v>1337.7</v>
      </c>
      <c r="Q191" s="72" t="str">
        <f t="shared" si="227"/>
        <v>-</v>
      </c>
      <c r="R191" s="72">
        <f t="shared" si="210"/>
        <v>0</v>
      </c>
      <c r="S191" s="72" t="str">
        <f t="shared" si="228"/>
        <v>-</v>
      </c>
      <c r="T191" s="72">
        <f t="shared" si="211"/>
        <v>0</v>
      </c>
      <c r="U191" s="190" t="s">
        <v>997</v>
      </c>
    </row>
    <row r="192" spans="1:21" s="50" customFormat="1" ht="30.75" customHeight="1" outlineLevel="2">
      <c r="A192" s="231"/>
      <c r="B192" s="247" t="s">
        <v>136</v>
      </c>
      <c r="C192" s="72">
        <f t="shared" si="204"/>
        <v>240</v>
      </c>
      <c r="D192" s="72">
        <v>240</v>
      </c>
      <c r="E192" s="72">
        <v>0</v>
      </c>
      <c r="F192" s="72">
        <v>0</v>
      </c>
      <c r="G192" s="72">
        <v>0</v>
      </c>
      <c r="H192" s="72">
        <f t="shared" si="207"/>
        <v>0</v>
      </c>
      <c r="I192" s="72">
        <v>0</v>
      </c>
      <c r="J192" s="72">
        <v>0</v>
      </c>
      <c r="K192" s="72">
        <v>0</v>
      </c>
      <c r="L192" s="72">
        <v>0</v>
      </c>
      <c r="M192" s="72">
        <f t="shared" si="225"/>
        <v>0</v>
      </c>
      <c r="N192" s="72">
        <f t="shared" si="208"/>
        <v>240</v>
      </c>
      <c r="O192" s="72">
        <f t="shared" si="226"/>
        <v>0</v>
      </c>
      <c r="P192" s="72">
        <f t="shared" si="209"/>
        <v>240</v>
      </c>
      <c r="Q192" s="72" t="str">
        <f t="shared" si="227"/>
        <v>-</v>
      </c>
      <c r="R192" s="72">
        <f t="shared" si="210"/>
        <v>0</v>
      </c>
      <c r="S192" s="72" t="str">
        <f t="shared" si="228"/>
        <v>-</v>
      </c>
      <c r="T192" s="72">
        <f t="shared" si="211"/>
        <v>0</v>
      </c>
      <c r="U192" s="190" t="s">
        <v>348</v>
      </c>
    </row>
    <row r="193" spans="1:21" s="50" customFormat="1" ht="30" outlineLevel="2">
      <c r="A193" s="231"/>
      <c r="B193" s="247" t="s">
        <v>137</v>
      </c>
      <c r="C193" s="72">
        <f t="shared" si="204"/>
        <v>110</v>
      </c>
      <c r="D193" s="72">
        <v>110</v>
      </c>
      <c r="E193" s="72">
        <v>0</v>
      </c>
      <c r="F193" s="72">
        <v>0</v>
      </c>
      <c r="G193" s="72">
        <v>0</v>
      </c>
      <c r="H193" s="72">
        <f t="shared" si="207"/>
        <v>0</v>
      </c>
      <c r="I193" s="72">
        <v>0</v>
      </c>
      <c r="J193" s="72">
        <v>0</v>
      </c>
      <c r="K193" s="72">
        <v>0</v>
      </c>
      <c r="L193" s="72">
        <v>0</v>
      </c>
      <c r="M193" s="72">
        <f t="shared" si="225"/>
        <v>0</v>
      </c>
      <c r="N193" s="72">
        <f t="shared" si="208"/>
        <v>110</v>
      </c>
      <c r="O193" s="72">
        <f t="shared" si="226"/>
        <v>0</v>
      </c>
      <c r="P193" s="72">
        <f t="shared" si="209"/>
        <v>110</v>
      </c>
      <c r="Q193" s="72" t="str">
        <f t="shared" si="227"/>
        <v>-</v>
      </c>
      <c r="R193" s="72">
        <f t="shared" si="210"/>
        <v>0</v>
      </c>
      <c r="S193" s="72" t="str">
        <f t="shared" si="228"/>
        <v>-</v>
      </c>
      <c r="T193" s="72">
        <f t="shared" si="211"/>
        <v>0</v>
      </c>
      <c r="U193" s="190" t="s">
        <v>349</v>
      </c>
    </row>
    <row r="194" spans="1:21" s="50" customFormat="1" ht="30" outlineLevel="2">
      <c r="A194" s="231"/>
      <c r="B194" s="247" t="s">
        <v>299</v>
      </c>
      <c r="C194" s="72">
        <f t="shared" si="204"/>
        <v>280</v>
      </c>
      <c r="D194" s="72">
        <v>280</v>
      </c>
      <c r="E194" s="72">
        <v>0</v>
      </c>
      <c r="F194" s="72">
        <v>0</v>
      </c>
      <c r="G194" s="72">
        <v>0</v>
      </c>
      <c r="H194" s="72">
        <f t="shared" si="207"/>
        <v>280</v>
      </c>
      <c r="I194" s="72">
        <v>280</v>
      </c>
      <c r="J194" s="72">
        <v>0</v>
      </c>
      <c r="K194" s="72">
        <v>0</v>
      </c>
      <c r="L194" s="72">
        <v>0</v>
      </c>
      <c r="M194" s="72">
        <f t="shared" ref="M194:M196" si="229">IFERROR(H194/C194*100,"-")</f>
        <v>100</v>
      </c>
      <c r="N194" s="72">
        <f t="shared" ref="N194:N196" si="230">C194-H194</f>
        <v>0</v>
      </c>
      <c r="O194" s="72">
        <f t="shared" ref="O194:O196" si="231">IFERROR(I194/D194*100,"-")</f>
        <v>100</v>
      </c>
      <c r="P194" s="72">
        <f t="shared" ref="P194:P196" si="232">D194-I194</f>
        <v>0</v>
      </c>
      <c r="Q194" s="72" t="str">
        <f t="shared" ref="Q194:Q196" si="233">IFERROR(J194/E194*100,"-")</f>
        <v>-</v>
      </c>
      <c r="R194" s="72">
        <f t="shared" ref="R194:R196" si="234">E194-J194</f>
        <v>0</v>
      </c>
      <c r="S194" s="72" t="str">
        <f t="shared" ref="S194:S196" si="235">IFERROR(K194/F194*100,"-")</f>
        <v>-</v>
      </c>
      <c r="T194" s="72">
        <f t="shared" ref="T194:T196" si="236">F194-K194</f>
        <v>0</v>
      </c>
      <c r="U194" s="190" t="s">
        <v>350</v>
      </c>
    </row>
    <row r="195" spans="1:21" s="50" customFormat="1" ht="30" outlineLevel="2">
      <c r="A195" s="231"/>
      <c r="B195" s="247" t="s">
        <v>300</v>
      </c>
      <c r="C195" s="72">
        <f t="shared" si="204"/>
        <v>120</v>
      </c>
      <c r="D195" s="72">
        <v>120</v>
      </c>
      <c r="E195" s="72">
        <v>0</v>
      </c>
      <c r="F195" s="72">
        <v>0</v>
      </c>
      <c r="G195" s="72">
        <v>0</v>
      </c>
      <c r="H195" s="72">
        <f t="shared" si="207"/>
        <v>120</v>
      </c>
      <c r="I195" s="72">
        <v>120</v>
      </c>
      <c r="J195" s="72">
        <v>0</v>
      </c>
      <c r="K195" s="72">
        <v>0</v>
      </c>
      <c r="L195" s="72">
        <v>0</v>
      </c>
      <c r="M195" s="72">
        <f t="shared" si="229"/>
        <v>100</v>
      </c>
      <c r="N195" s="72">
        <f t="shared" si="230"/>
        <v>0</v>
      </c>
      <c r="O195" s="72">
        <f t="shared" si="231"/>
        <v>100</v>
      </c>
      <c r="P195" s="72">
        <f t="shared" si="232"/>
        <v>0</v>
      </c>
      <c r="Q195" s="72" t="str">
        <f t="shared" si="233"/>
        <v>-</v>
      </c>
      <c r="R195" s="72">
        <f t="shared" si="234"/>
        <v>0</v>
      </c>
      <c r="S195" s="72" t="str">
        <f t="shared" si="235"/>
        <v>-</v>
      </c>
      <c r="T195" s="72">
        <f t="shared" si="236"/>
        <v>0</v>
      </c>
      <c r="U195" s="190" t="s">
        <v>350</v>
      </c>
    </row>
    <row r="196" spans="1:21" s="50" customFormat="1" ht="64.5" customHeight="1" outlineLevel="2">
      <c r="A196" s="231"/>
      <c r="B196" s="247" t="s">
        <v>347</v>
      </c>
      <c r="C196" s="72">
        <f t="shared" si="204"/>
        <v>2722.1</v>
      </c>
      <c r="D196" s="72">
        <v>2722.1</v>
      </c>
      <c r="E196" s="72">
        <v>0</v>
      </c>
      <c r="F196" s="72">
        <v>0</v>
      </c>
      <c r="G196" s="72">
        <v>0</v>
      </c>
      <c r="H196" s="72">
        <f t="shared" si="207"/>
        <v>0</v>
      </c>
      <c r="I196" s="72">
        <v>0</v>
      </c>
      <c r="J196" s="72">
        <v>0</v>
      </c>
      <c r="K196" s="72">
        <v>0</v>
      </c>
      <c r="L196" s="72">
        <v>0</v>
      </c>
      <c r="M196" s="72">
        <f t="shared" si="229"/>
        <v>0</v>
      </c>
      <c r="N196" s="72">
        <f t="shared" si="230"/>
        <v>2722.1</v>
      </c>
      <c r="O196" s="72">
        <f t="shared" si="231"/>
        <v>0</v>
      </c>
      <c r="P196" s="72">
        <f t="shared" si="232"/>
        <v>2722.1</v>
      </c>
      <c r="Q196" s="72" t="str">
        <f t="shared" si="233"/>
        <v>-</v>
      </c>
      <c r="R196" s="72">
        <f t="shared" si="234"/>
        <v>0</v>
      </c>
      <c r="S196" s="72" t="str">
        <f t="shared" si="235"/>
        <v>-</v>
      </c>
      <c r="T196" s="72">
        <f t="shared" si="236"/>
        <v>0</v>
      </c>
      <c r="U196" s="190" t="s">
        <v>998</v>
      </c>
    </row>
    <row r="197" spans="1:21" s="50" customFormat="1" ht="45" outlineLevel="2">
      <c r="A197" s="231"/>
      <c r="B197" s="247" t="s">
        <v>138</v>
      </c>
      <c r="C197" s="72">
        <f t="shared" si="204"/>
        <v>2806.4</v>
      </c>
      <c r="D197" s="72">
        <v>2806.4</v>
      </c>
      <c r="E197" s="72">
        <v>0</v>
      </c>
      <c r="F197" s="72">
        <v>0</v>
      </c>
      <c r="G197" s="72">
        <v>0</v>
      </c>
      <c r="H197" s="72">
        <f t="shared" si="207"/>
        <v>0</v>
      </c>
      <c r="I197" s="72">
        <v>0</v>
      </c>
      <c r="J197" s="72">
        <v>0</v>
      </c>
      <c r="K197" s="72">
        <v>0</v>
      </c>
      <c r="L197" s="72">
        <v>0</v>
      </c>
      <c r="M197" s="72">
        <f t="shared" si="225"/>
        <v>0</v>
      </c>
      <c r="N197" s="72">
        <f t="shared" si="208"/>
        <v>2806.4</v>
      </c>
      <c r="O197" s="72">
        <f t="shared" si="226"/>
        <v>0</v>
      </c>
      <c r="P197" s="72">
        <f t="shared" si="209"/>
        <v>2806.4</v>
      </c>
      <c r="Q197" s="72" t="str">
        <f t="shared" si="227"/>
        <v>-</v>
      </c>
      <c r="R197" s="72">
        <f t="shared" si="210"/>
        <v>0</v>
      </c>
      <c r="S197" s="72" t="str">
        <f t="shared" si="228"/>
        <v>-</v>
      </c>
      <c r="T197" s="72">
        <f t="shared" si="211"/>
        <v>0</v>
      </c>
      <c r="U197" s="190" t="s">
        <v>999</v>
      </c>
    </row>
    <row r="198" spans="1:21" s="50" customFormat="1" ht="38.25" outlineLevel="1">
      <c r="A198" s="187"/>
      <c r="B198" s="198" t="s">
        <v>139</v>
      </c>
      <c r="C198" s="83">
        <f t="shared" si="204"/>
        <v>6231.5</v>
      </c>
      <c r="D198" s="83">
        <f>SUM(D199:D199)</f>
        <v>6100</v>
      </c>
      <c r="E198" s="83">
        <f>SUM(E199:E199)</f>
        <v>131.5</v>
      </c>
      <c r="F198" s="83">
        <f>SUM(F199:F199)</f>
        <v>0</v>
      </c>
      <c r="G198" s="83">
        <f>SUM(G199:G199)</f>
        <v>0</v>
      </c>
      <c r="H198" s="83">
        <f t="shared" si="207"/>
        <v>362.1</v>
      </c>
      <c r="I198" s="83">
        <f>SUM(I199:I199)</f>
        <v>230.6</v>
      </c>
      <c r="J198" s="83">
        <f>SUM(J199:J199)</f>
        <v>131.5</v>
      </c>
      <c r="K198" s="83">
        <f>SUM(K199:K199)</f>
        <v>0</v>
      </c>
      <c r="L198" s="83">
        <f>SUM(L199:L199)</f>
        <v>0</v>
      </c>
      <c r="M198" s="83">
        <f t="shared" si="225"/>
        <v>5.8107999679049991</v>
      </c>
      <c r="N198" s="83">
        <f t="shared" si="208"/>
        <v>5869.4</v>
      </c>
      <c r="O198" s="83">
        <f t="shared" si="226"/>
        <v>3.7803278688524586</v>
      </c>
      <c r="P198" s="83">
        <f t="shared" si="209"/>
        <v>5869.4</v>
      </c>
      <c r="Q198" s="83">
        <f t="shared" si="227"/>
        <v>100</v>
      </c>
      <c r="R198" s="83">
        <f t="shared" si="210"/>
        <v>0</v>
      </c>
      <c r="S198" s="83" t="str">
        <f t="shared" si="228"/>
        <v>-</v>
      </c>
      <c r="T198" s="83">
        <f t="shared" si="211"/>
        <v>0</v>
      </c>
      <c r="U198" s="190"/>
    </row>
    <row r="199" spans="1:21" s="50" customFormat="1" ht="135" outlineLevel="2">
      <c r="A199" s="231"/>
      <c r="B199" s="247" t="s">
        <v>351</v>
      </c>
      <c r="C199" s="72">
        <f>SUM(D199:F199)</f>
        <v>6231.5</v>
      </c>
      <c r="D199" s="72">
        <v>6100</v>
      </c>
      <c r="E199" s="72">
        <v>131.5</v>
      </c>
      <c r="F199" s="72">
        <v>0</v>
      </c>
      <c r="G199" s="72">
        <v>0</v>
      </c>
      <c r="H199" s="83">
        <f t="shared" ref="H199" si="237">SUM(I199:K199)</f>
        <v>362.1</v>
      </c>
      <c r="I199" s="72">
        <v>230.6</v>
      </c>
      <c r="J199" s="72">
        <v>131.5</v>
      </c>
      <c r="K199" s="72">
        <v>0</v>
      </c>
      <c r="L199" s="72">
        <v>0</v>
      </c>
      <c r="M199" s="72">
        <f t="shared" ref="M199" si="238">IFERROR(H199/C199*100,"-")</f>
        <v>5.8107999679049991</v>
      </c>
      <c r="N199" s="72">
        <f t="shared" ref="N199" si="239">C199-H199</f>
        <v>5869.4</v>
      </c>
      <c r="O199" s="72">
        <f t="shared" ref="O199" si="240">IFERROR(I199/D199*100,"-")</f>
        <v>3.7803278688524586</v>
      </c>
      <c r="P199" s="72">
        <f t="shared" ref="P199" si="241">D199-I199</f>
        <v>5869.4</v>
      </c>
      <c r="Q199" s="72">
        <f t="shared" ref="Q199" si="242">IFERROR(J199/E199*100,"-")</f>
        <v>100</v>
      </c>
      <c r="R199" s="72">
        <f t="shared" ref="R199" si="243">E199-J199</f>
        <v>0</v>
      </c>
      <c r="S199" s="72" t="str">
        <f t="shared" ref="S199" si="244">IFERROR(K199/F199*100,"-")</f>
        <v>-</v>
      </c>
      <c r="T199" s="72">
        <f t="shared" ref="T199" si="245">F199-K199</f>
        <v>0</v>
      </c>
      <c r="U199" s="248" t="s">
        <v>1000</v>
      </c>
    </row>
    <row r="200" spans="1:21" s="50" customFormat="1" ht="48.75" customHeight="1" outlineLevel="1" collapsed="1">
      <c r="A200" s="187"/>
      <c r="B200" s="198" t="s">
        <v>140</v>
      </c>
      <c r="C200" s="83">
        <f>SUM(D200:F200)</f>
        <v>1764.7</v>
      </c>
      <c r="D200" s="83">
        <f>SUM(D201:D203)</f>
        <v>574.70000000000005</v>
      </c>
      <c r="E200" s="83">
        <f t="shared" ref="E200:F200" si="246">SUM(E201:E203)</f>
        <v>1190</v>
      </c>
      <c r="F200" s="83">
        <f t="shared" si="246"/>
        <v>0</v>
      </c>
      <c r="G200" s="83">
        <f>SUM(G202:G203)</f>
        <v>0</v>
      </c>
      <c r="H200" s="83">
        <f t="shared" si="207"/>
        <v>0</v>
      </c>
      <c r="I200" s="83">
        <f>SUM(I201:I203)</f>
        <v>0</v>
      </c>
      <c r="J200" s="83">
        <f t="shared" ref="J200" si="247">SUM(J201:J203)</f>
        <v>0</v>
      </c>
      <c r="K200" s="83">
        <f t="shared" ref="K200" si="248">SUM(K201:K203)</f>
        <v>0</v>
      </c>
      <c r="L200" s="83">
        <f>SUM(L202:L203)</f>
        <v>0</v>
      </c>
      <c r="M200" s="83">
        <f t="shared" si="225"/>
        <v>0</v>
      </c>
      <c r="N200" s="83">
        <f t="shared" si="208"/>
        <v>1764.7</v>
      </c>
      <c r="O200" s="83">
        <f t="shared" si="226"/>
        <v>0</v>
      </c>
      <c r="P200" s="83">
        <f t="shared" si="209"/>
        <v>574.70000000000005</v>
      </c>
      <c r="Q200" s="83">
        <f t="shared" si="227"/>
        <v>0</v>
      </c>
      <c r="R200" s="83">
        <f t="shared" si="210"/>
        <v>1190</v>
      </c>
      <c r="S200" s="83" t="str">
        <f t="shared" si="228"/>
        <v>-</v>
      </c>
      <c r="T200" s="83">
        <f t="shared" si="211"/>
        <v>0</v>
      </c>
      <c r="U200" s="190"/>
    </row>
    <row r="201" spans="1:21" s="50" customFormat="1" ht="48.75" hidden="1" customHeight="1" outlineLevel="2">
      <c r="A201" s="87"/>
      <c r="B201" s="247" t="s">
        <v>1001</v>
      </c>
      <c r="C201" s="72">
        <f t="shared" si="204"/>
        <v>512</v>
      </c>
      <c r="D201" s="72">
        <v>512</v>
      </c>
      <c r="E201" s="72"/>
      <c r="F201" s="72"/>
      <c r="G201" s="72"/>
      <c r="H201" s="72">
        <f t="shared" si="207"/>
        <v>0</v>
      </c>
      <c r="I201" s="72"/>
      <c r="J201" s="72"/>
      <c r="K201" s="72"/>
      <c r="L201" s="72"/>
      <c r="M201" s="72">
        <f t="shared" ref="M201" si="249">IFERROR(H201/C201*100,"-")</f>
        <v>0</v>
      </c>
      <c r="N201" s="72">
        <f t="shared" ref="N201" si="250">C201-H201</f>
        <v>512</v>
      </c>
      <c r="O201" s="72">
        <f t="shared" ref="O201" si="251">IFERROR(I201/D201*100,"-")</f>
        <v>0</v>
      </c>
      <c r="P201" s="72">
        <f t="shared" ref="P201" si="252">D201-I201</f>
        <v>512</v>
      </c>
      <c r="Q201" s="72" t="str">
        <f t="shared" ref="Q201" si="253">IFERROR(J201/E201*100,"-")</f>
        <v>-</v>
      </c>
      <c r="R201" s="72">
        <f t="shared" ref="R201" si="254">E201-J201</f>
        <v>0</v>
      </c>
      <c r="S201" s="72" t="str">
        <f t="shared" ref="S201" si="255">IFERROR(K201/F201*100,"-")</f>
        <v>-</v>
      </c>
      <c r="T201" s="72">
        <f t="shared" ref="T201" si="256">F201-K201</f>
        <v>0</v>
      </c>
      <c r="U201" s="190"/>
    </row>
    <row r="202" spans="1:21" s="50" customFormat="1" ht="51" hidden="1" outlineLevel="2">
      <c r="A202" s="231"/>
      <c r="B202" s="247" t="s">
        <v>141</v>
      </c>
      <c r="C202" s="72">
        <f t="shared" si="204"/>
        <v>421.1</v>
      </c>
      <c r="D202" s="72">
        <v>21.1</v>
      </c>
      <c r="E202" s="72">
        <v>400</v>
      </c>
      <c r="F202" s="72">
        <v>0</v>
      </c>
      <c r="G202" s="72">
        <v>0</v>
      </c>
      <c r="H202" s="72">
        <f t="shared" si="207"/>
        <v>0</v>
      </c>
      <c r="I202" s="72">
        <v>0</v>
      </c>
      <c r="J202" s="72">
        <v>0</v>
      </c>
      <c r="K202" s="72">
        <v>0</v>
      </c>
      <c r="L202" s="72">
        <v>0</v>
      </c>
      <c r="M202" s="72">
        <f t="shared" si="225"/>
        <v>0</v>
      </c>
      <c r="N202" s="72">
        <f t="shared" si="208"/>
        <v>421.1</v>
      </c>
      <c r="O202" s="72">
        <f t="shared" si="226"/>
        <v>0</v>
      </c>
      <c r="P202" s="72">
        <f t="shared" si="209"/>
        <v>21.1</v>
      </c>
      <c r="Q202" s="72">
        <f t="shared" si="227"/>
        <v>0</v>
      </c>
      <c r="R202" s="72">
        <f t="shared" si="210"/>
        <v>400</v>
      </c>
      <c r="S202" s="72" t="str">
        <f t="shared" si="228"/>
        <v>-</v>
      </c>
      <c r="T202" s="72">
        <f t="shared" si="211"/>
        <v>0</v>
      </c>
      <c r="U202" s="190" t="s">
        <v>352</v>
      </c>
    </row>
    <row r="203" spans="1:21" s="50" customFormat="1" ht="51" hidden="1" outlineLevel="2">
      <c r="A203" s="231"/>
      <c r="B203" s="247" t="s">
        <v>142</v>
      </c>
      <c r="C203" s="72">
        <f t="shared" si="204"/>
        <v>831.6</v>
      </c>
      <c r="D203" s="72">
        <v>41.6</v>
      </c>
      <c r="E203" s="72">
        <v>790</v>
      </c>
      <c r="F203" s="72">
        <v>0</v>
      </c>
      <c r="G203" s="72">
        <v>0</v>
      </c>
      <c r="H203" s="72">
        <f t="shared" si="207"/>
        <v>0</v>
      </c>
      <c r="I203" s="72">
        <v>0</v>
      </c>
      <c r="J203" s="72">
        <v>0</v>
      </c>
      <c r="K203" s="72">
        <v>0</v>
      </c>
      <c r="L203" s="72">
        <v>0</v>
      </c>
      <c r="M203" s="72">
        <f t="shared" si="225"/>
        <v>0</v>
      </c>
      <c r="N203" s="72">
        <f t="shared" si="208"/>
        <v>831.6</v>
      </c>
      <c r="O203" s="72">
        <f t="shared" si="226"/>
        <v>0</v>
      </c>
      <c r="P203" s="72">
        <f t="shared" si="209"/>
        <v>41.6</v>
      </c>
      <c r="Q203" s="72">
        <f t="shared" si="227"/>
        <v>0</v>
      </c>
      <c r="R203" s="72">
        <f t="shared" si="210"/>
        <v>790</v>
      </c>
      <c r="S203" s="72" t="str">
        <f t="shared" si="228"/>
        <v>-</v>
      </c>
      <c r="T203" s="72">
        <f t="shared" si="211"/>
        <v>0</v>
      </c>
      <c r="U203" s="190" t="s">
        <v>352</v>
      </c>
    </row>
    <row r="204" spans="1:21" s="35" customFormat="1" ht="60.75" customHeight="1">
      <c r="A204" s="76">
        <v>12</v>
      </c>
      <c r="B204" s="32" t="s">
        <v>156</v>
      </c>
      <c r="C204" s="33">
        <f t="shared" si="204"/>
        <v>756559.73499999999</v>
      </c>
      <c r="D204" s="33">
        <f>D205+D215+D216+D218+D219+D220</f>
        <v>47891.735000000001</v>
      </c>
      <c r="E204" s="33">
        <f>E205+E215+E216+E218+E219+E220</f>
        <v>600703.1</v>
      </c>
      <c r="F204" s="33">
        <f>F205+F215+F216+F218+F219+F220</f>
        <v>107964.9</v>
      </c>
      <c r="G204" s="33">
        <f>G205+G215+G216+G218+G219+G220</f>
        <v>0</v>
      </c>
      <c r="H204" s="33">
        <f t="shared" si="207"/>
        <v>287898.14600000001</v>
      </c>
      <c r="I204" s="33">
        <f>I205+I215+I216+I218+I219+I220</f>
        <v>17494</v>
      </c>
      <c r="J204" s="33">
        <f>J205+J215+J216+J218+J219+J220</f>
        <v>267736.3</v>
      </c>
      <c r="K204" s="33">
        <f>K205+K215+K216+K218+K219+K220</f>
        <v>2667.846</v>
      </c>
      <c r="L204" s="33">
        <f>L205+L215+L216+L218+L219+L220</f>
        <v>0</v>
      </c>
      <c r="M204" s="33">
        <f t="shared" si="225"/>
        <v>38.053590837741318</v>
      </c>
      <c r="N204" s="33">
        <f t="shared" si="208"/>
        <v>468661.58899999998</v>
      </c>
      <c r="O204" s="33">
        <f t="shared" si="226"/>
        <v>36.528223502447759</v>
      </c>
      <c r="P204" s="33">
        <f t="shared" si="209"/>
        <v>30397.735000000001</v>
      </c>
      <c r="Q204" s="33">
        <f t="shared" si="227"/>
        <v>44.570487483750291</v>
      </c>
      <c r="R204" s="33">
        <f t="shared" si="210"/>
        <v>332966.8</v>
      </c>
      <c r="S204" s="33">
        <f t="shared" si="228"/>
        <v>2.4710308628081905</v>
      </c>
      <c r="T204" s="33">
        <f t="shared" si="211"/>
        <v>105297.05399999999</v>
      </c>
      <c r="U204" s="192"/>
    </row>
    <row r="205" spans="1:21" s="50" customFormat="1" ht="60.75" customHeight="1" outlineLevel="1">
      <c r="A205" s="187"/>
      <c r="B205" s="198" t="s">
        <v>145</v>
      </c>
      <c r="C205" s="47">
        <f t="shared" si="204"/>
        <v>42989.3</v>
      </c>
      <c r="D205" s="47">
        <f>SUM(D206:D214)</f>
        <v>11536.3</v>
      </c>
      <c r="E205" s="47">
        <f>SUM(E206:E214)</f>
        <v>31453</v>
      </c>
      <c r="F205" s="47">
        <f>SUM(F206:F214)</f>
        <v>0</v>
      </c>
      <c r="G205" s="47">
        <f>SUM(G206:G214)</f>
        <v>0</v>
      </c>
      <c r="H205" s="47">
        <f t="shared" si="207"/>
        <v>22984.1</v>
      </c>
      <c r="I205" s="47">
        <f>SUM(I206:I214)</f>
        <v>2651.3</v>
      </c>
      <c r="J205" s="47">
        <f>SUM(J206:J214)</f>
        <v>20332.8</v>
      </c>
      <c r="K205" s="47">
        <f>SUM(K206:K214)</f>
        <v>0</v>
      </c>
      <c r="L205" s="47">
        <f>SUM(L206:L214)</f>
        <v>0</v>
      </c>
      <c r="M205" s="72">
        <f t="shared" si="225"/>
        <v>53.464699355420997</v>
      </c>
      <c r="N205" s="72">
        <f t="shared" si="208"/>
        <v>20005.200000000004</v>
      </c>
      <c r="O205" s="72">
        <f t="shared" si="226"/>
        <v>22.982238672711357</v>
      </c>
      <c r="P205" s="72">
        <f t="shared" si="209"/>
        <v>8885</v>
      </c>
      <c r="Q205" s="72">
        <f t="shared" si="227"/>
        <v>64.645025911677735</v>
      </c>
      <c r="R205" s="72">
        <f t="shared" si="210"/>
        <v>11120.2</v>
      </c>
      <c r="S205" s="72" t="str">
        <f t="shared" si="228"/>
        <v>-</v>
      </c>
      <c r="T205" s="72">
        <f t="shared" si="211"/>
        <v>0</v>
      </c>
      <c r="U205" s="193"/>
    </row>
    <row r="206" spans="1:21" s="50" customFormat="1" ht="31.5" outlineLevel="2">
      <c r="A206" s="194"/>
      <c r="B206" s="199" t="s">
        <v>146</v>
      </c>
      <c r="C206" s="72">
        <f t="shared" si="204"/>
        <v>30971.5</v>
      </c>
      <c r="D206" s="72">
        <v>2784</v>
      </c>
      <c r="E206" s="72">
        <v>28187.5</v>
      </c>
      <c r="F206" s="72">
        <v>0</v>
      </c>
      <c r="G206" s="72">
        <v>0</v>
      </c>
      <c r="H206" s="72">
        <f t="shared" si="207"/>
        <v>22780.6</v>
      </c>
      <c r="I206" s="72">
        <v>2566.3000000000002</v>
      </c>
      <c r="J206" s="72">
        <v>20214.3</v>
      </c>
      <c r="K206" s="72">
        <v>0</v>
      </c>
      <c r="L206" s="72">
        <v>0</v>
      </c>
      <c r="M206" s="72">
        <f t="shared" ref="M206" si="257">IFERROR(H206/C206*100,"-")</f>
        <v>73.553428151687839</v>
      </c>
      <c r="N206" s="72">
        <f t="shared" si="208"/>
        <v>8190.9000000000015</v>
      </c>
      <c r="O206" s="72">
        <f t="shared" ref="O206" si="258">IFERROR(I206/D206*100,"-")</f>
        <v>92.180316091954026</v>
      </c>
      <c r="P206" s="72">
        <f t="shared" si="209"/>
        <v>217.69999999999982</v>
      </c>
      <c r="Q206" s="72">
        <f t="shared" ref="Q206" si="259">IFERROR(J206/E206*100,"-")</f>
        <v>71.713702882483361</v>
      </c>
      <c r="R206" s="72">
        <f t="shared" si="210"/>
        <v>7973.2000000000007</v>
      </c>
      <c r="S206" s="72" t="str">
        <f t="shared" ref="S206" si="260">IFERROR(K206/F206*100,"-")</f>
        <v>-</v>
      </c>
      <c r="T206" s="72">
        <f t="shared" si="211"/>
        <v>0</v>
      </c>
      <c r="U206" s="193" t="s">
        <v>355</v>
      </c>
    </row>
    <row r="207" spans="1:21" s="50" customFormat="1" ht="15.75" outlineLevel="2">
      <c r="A207" s="194"/>
      <c r="B207" s="199" t="s">
        <v>949</v>
      </c>
      <c r="C207" s="72">
        <f t="shared" si="204"/>
        <v>85</v>
      </c>
      <c r="D207" s="72">
        <v>85</v>
      </c>
      <c r="E207" s="72"/>
      <c r="F207" s="72"/>
      <c r="G207" s="72"/>
      <c r="H207" s="72">
        <f t="shared" si="207"/>
        <v>85</v>
      </c>
      <c r="I207" s="72">
        <v>85</v>
      </c>
      <c r="J207" s="72"/>
      <c r="K207" s="72"/>
      <c r="L207" s="72"/>
      <c r="M207" s="72">
        <f t="shared" ref="M207" si="261">IFERROR(H207/C207*100,"-")</f>
        <v>100</v>
      </c>
      <c r="N207" s="72">
        <f t="shared" ref="N207" si="262">C207-H207</f>
        <v>0</v>
      </c>
      <c r="O207" s="72">
        <f t="shared" ref="O207" si="263">IFERROR(I207/D207*100,"-")</f>
        <v>100</v>
      </c>
      <c r="P207" s="72">
        <f t="shared" ref="P207" si="264">D207-I207</f>
        <v>0</v>
      </c>
      <c r="Q207" s="72" t="str">
        <f t="shared" ref="Q207" si="265">IFERROR(J207/E207*100,"-")</f>
        <v>-</v>
      </c>
      <c r="R207" s="72">
        <f t="shared" ref="R207" si="266">E207-J207</f>
        <v>0</v>
      </c>
      <c r="S207" s="72" t="str">
        <f t="shared" ref="S207" si="267">IFERROR(K207/F207*100,"-")</f>
        <v>-</v>
      </c>
      <c r="T207" s="72">
        <f t="shared" ref="T207" si="268">F207-K207</f>
        <v>0</v>
      </c>
      <c r="U207" s="193"/>
    </row>
    <row r="208" spans="1:21" s="50" customFormat="1" ht="38.25" outlineLevel="2">
      <c r="A208" s="194"/>
      <c r="B208" s="199" t="s">
        <v>147</v>
      </c>
      <c r="C208" s="72">
        <f t="shared" si="204"/>
        <v>1032.2</v>
      </c>
      <c r="D208" s="72">
        <v>1032.2</v>
      </c>
      <c r="E208" s="72">
        <v>0</v>
      </c>
      <c r="F208" s="72">
        <v>0</v>
      </c>
      <c r="G208" s="72">
        <v>0</v>
      </c>
      <c r="H208" s="72">
        <f t="shared" si="207"/>
        <v>0</v>
      </c>
      <c r="I208" s="72">
        <v>0</v>
      </c>
      <c r="J208" s="72">
        <v>0</v>
      </c>
      <c r="K208" s="72">
        <v>0</v>
      </c>
      <c r="L208" s="72">
        <v>0</v>
      </c>
      <c r="M208" s="72">
        <f t="shared" si="225"/>
        <v>0</v>
      </c>
      <c r="N208" s="72">
        <f t="shared" si="208"/>
        <v>1032.2</v>
      </c>
      <c r="O208" s="72">
        <f t="shared" si="226"/>
        <v>0</v>
      </c>
      <c r="P208" s="72">
        <f t="shared" si="209"/>
        <v>1032.2</v>
      </c>
      <c r="Q208" s="72" t="str">
        <f t="shared" si="227"/>
        <v>-</v>
      </c>
      <c r="R208" s="72">
        <f t="shared" si="210"/>
        <v>0</v>
      </c>
      <c r="S208" s="72" t="str">
        <f t="shared" si="228"/>
        <v>-</v>
      </c>
      <c r="T208" s="72">
        <f t="shared" si="211"/>
        <v>0</v>
      </c>
      <c r="U208" s="193" t="s">
        <v>946</v>
      </c>
    </row>
    <row r="209" spans="1:21" s="50" customFormat="1" ht="15.75" outlineLevel="2">
      <c r="A209" s="194"/>
      <c r="B209" s="199" t="s">
        <v>947</v>
      </c>
      <c r="C209" s="72">
        <f t="shared" si="204"/>
        <v>1866</v>
      </c>
      <c r="D209" s="72">
        <v>1866</v>
      </c>
      <c r="E209" s="72"/>
      <c r="F209" s="72"/>
      <c r="G209" s="72"/>
      <c r="H209" s="72">
        <f t="shared" si="207"/>
        <v>0</v>
      </c>
      <c r="I209" s="72"/>
      <c r="J209" s="72"/>
      <c r="K209" s="72"/>
      <c r="L209" s="72"/>
      <c r="M209" s="72">
        <f t="shared" ref="M209" si="269">IFERROR(H209/C209*100,"-")</f>
        <v>0</v>
      </c>
      <c r="N209" s="72">
        <f t="shared" ref="N209" si="270">C209-H209</f>
        <v>1866</v>
      </c>
      <c r="O209" s="72">
        <f t="shared" ref="O209" si="271">IFERROR(I209/D209*100,"-")</f>
        <v>0</v>
      </c>
      <c r="P209" s="72">
        <f t="shared" ref="P209" si="272">D209-I209</f>
        <v>1866</v>
      </c>
      <c r="Q209" s="72" t="str">
        <f t="shared" ref="Q209" si="273">IFERROR(J209/E209*100,"-")</f>
        <v>-</v>
      </c>
      <c r="R209" s="72">
        <f t="shared" ref="R209" si="274">E209-J209</f>
        <v>0</v>
      </c>
      <c r="S209" s="72" t="str">
        <f t="shared" ref="S209" si="275">IFERROR(K209/F209*100,"-")</f>
        <v>-</v>
      </c>
      <c r="T209" s="72">
        <f t="shared" ref="T209" si="276">F209-K209</f>
        <v>0</v>
      </c>
      <c r="U209" s="193" t="s">
        <v>345</v>
      </c>
    </row>
    <row r="210" spans="1:21" s="50" customFormat="1" ht="25.5" outlineLevel="2">
      <c r="A210" s="194"/>
      <c r="B210" s="199" t="s">
        <v>344</v>
      </c>
      <c r="C210" s="72">
        <f t="shared" si="204"/>
        <v>1152.0999999999999</v>
      </c>
      <c r="D210" s="72">
        <v>1152.0999999999999</v>
      </c>
      <c r="E210" s="72"/>
      <c r="F210" s="72">
        <v>0</v>
      </c>
      <c r="G210" s="72">
        <v>0</v>
      </c>
      <c r="H210" s="72">
        <f t="shared" si="207"/>
        <v>0</v>
      </c>
      <c r="I210" s="72">
        <v>0</v>
      </c>
      <c r="J210" s="72">
        <v>0</v>
      </c>
      <c r="K210" s="72">
        <v>0</v>
      </c>
      <c r="L210" s="72">
        <v>0</v>
      </c>
      <c r="M210" s="83">
        <f t="shared" ref="M210:M212" si="277">IFERROR(H210/C210*100,"-")</f>
        <v>0</v>
      </c>
      <c r="N210" s="72">
        <f t="shared" si="208"/>
        <v>1152.0999999999999</v>
      </c>
      <c r="O210" s="72">
        <f t="shared" ref="O210:O211" si="278">IFERROR(I210/D210*100,"-")</f>
        <v>0</v>
      </c>
      <c r="P210" s="72">
        <f t="shared" si="209"/>
        <v>1152.0999999999999</v>
      </c>
      <c r="Q210" s="72" t="str">
        <f t="shared" ref="Q210:Q211" si="279">IFERROR(J210/E210*100,"-")</f>
        <v>-</v>
      </c>
      <c r="R210" s="72">
        <f t="shared" si="210"/>
        <v>0</v>
      </c>
      <c r="S210" s="72" t="str">
        <f t="shared" ref="S210:S212" si="280">IFERROR(K210/F210*100,"-")</f>
        <v>-</v>
      </c>
      <c r="T210" s="83">
        <f t="shared" si="211"/>
        <v>0</v>
      </c>
      <c r="U210" s="193" t="s">
        <v>345</v>
      </c>
    </row>
    <row r="211" spans="1:21" s="50" customFormat="1" ht="40.5" customHeight="1" outlineLevel="2">
      <c r="A211" s="194"/>
      <c r="B211" s="199" t="s">
        <v>309</v>
      </c>
      <c r="C211" s="72">
        <f t="shared" si="204"/>
        <v>6794</v>
      </c>
      <c r="D211" s="72">
        <v>4200</v>
      </c>
      <c r="E211" s="72">
        <v>2594</v>
      </c>
      <c r="F211" s="72">
        <v>0</v>
      </c>
      <c r="G211" s="72">
        <v>0</v>
      </c>
      <c r="H211" s="72">
        <f t="shared" si="207"/>
        <v>0</v>
      </c>
      <c r="I211" s="72">
        <v>0</v>
      </c>
      <c r="J211" s="72">
        <v>0</v>
      </c>
      <c r="K211" s="72">
        <v>0</v>
      </c>
      <c r="L211" s="72">
        <v>0</v>
      </c>
      <c r="M211" s="83">
        <f t="shared" si="277"/>
        <v>0</v>
      </c>
      <c r="N211" s="72">
        <f t="shared" si="208"/>
        <v>6794</v>
      </c>
      <c r="O211" s="72">
        <f t="shared" si="278"/>
        <v>0</v>
      </c>
      <c r="P211" s="72">
        <f t="shared" si="209"/>
        <v>4200</v>
      </c>
      <c r="Q211" s="72">
        <f t="shared" si="279"/>
        <v>0</v>
      </c>
      <c r="R211" s="72">
        <f t="shared" si="210"/>
        <v>2594</v>
      </c>
      <c r="S211" s="72" t="str">
        <f t="shared" si="280"/>
        <v>-</v>
      </c>
      <c r="T211" s="83">
        <f t="shared" si="211"/>
        <v>0</v>
      </c>
      <c r="U211" s="193" t="s">
        <v>346</v>
      </c>
    </row>
    <row r="212" spans="1:21" s="50" customFormat="1" ht="63.75" outlineLevel="2">
      <c r="A212" s="194"/>
      <c r="B212" s="199" t="s">
        <v>330</v>
      </c>
      <c r="C212" s="72">
        <f>SUM(E212:F212)</f>
        <v>671.5</v>
      </c>
      <c r="D212" s="72">
        <v>0</v>
      </c>
      <c r="E212" s="72">
        <v>671.5</v>
      </c>
      <c r="F212" s="72">
        <v>0</v>
      </c>
      <c r="G212" s="72">
        <v>0</v>
      </c>
      <c r="H212" s="72">
        <f t="shared" si="207"/>
        <v>118.5</v>
      </c>
      <c r="I212" s="72">
        <v>0</v>
      </c>
      <c r="J212" s="72">
        <v>118.5</v>
      </c>
      <c r="K212" s="72">
        <v>0</v>
      </c>
      <c r="L212" s="72">
        <v>0</v>
      </c>
      <c r="M212" s="72">
        <f t="shared" si="277"/>
        <v>17.647058823529413</v>
      </c>
      <c r="N212" s="72">
        <f t="shared" si="208"/>
        <v>553</v>
      </c>
      <c r="O212" s="72">
        <f>IFERROR(I212/E212*100,"-")</f>
        <v>0</v>
      </c>
      <c r="P212" s="72">
        <f t="shared" si="209"/>
        <v>0</v>
      </c>
      <c r="Q212" s="72" t="str">
        <f>IFERROR(J212/#REF!*100,"-")</f>
        <v>-</v>
      </c>
      <c r="R212" s="72">
        <f t="shared" si="210"/>
        <v>553</v>
      </c>
      <c r="S212" s="72" t="str">
        <f t="shared" si="280"/>
        <v>-</v>
      </c>
      <c r="T212" s="83">
        <f t="shared" si="211"/>
        <v>0</v>
      </c>
      <c r="U212" s="193" t="s">
        <v>356</v>
      </c>
    </row>
    <row r="213" spans="1:21" s="50" customFormat="1" ht="38.25" outlineLevel="2">
      <c r="A213" s="194"/>
      <c r="B213" s="199" t="s">
        <v>948</v>
      </c>
      <c r="C213" s="72">
        <f>SUM(E213:F213)</f>
        <v>0</v>
      </c>
      <c r="D213" s="72">
        <v>417</v>
      </c>
      <c r="E213" s="72"/>
      <c r="F213" s="72"/>
      <c r="G213" s="72"/>
      <c r="H213" s="72">
        <f t="shared" si="207"/>
        <v>0</v>
      </c>
      <c r="I213" s="72"/>
      <c r="J213" s="72"/>
      <c r="K213" s="72"/>
      <c r="L213" s="72"/>
      <c r="M213" s="72" t="str">
        <f t="shared" ref="M213" si="281">IFERROR(H213/C213*100,"-")</f>
        <v>-</v>
      </c>
      <c r="N213" s="72">
        <f t="shared" ref="N213" si="282">C213-H213</f>
        <v>0</v>
      </c>
      <c r="O213" s="72" t="str">
        <f>IFERROR(I213/E213*100,"-")</f>
        <v>-</v>
      </c>
      <c r="P213" s="72">
        <f t="shared" ref="P213" si="283">D213-I213</f>
        <v>417</v>
      </c>
      <c r="Q213" s="72" t="str">
        <f>IFERROR(J213/#REF!*100,"-")</f>
        <v>-</v>
      </c>
      <c r="R213" s="72">
        <f t="shared" ref="R213" si="284">E213-J213</f>
        <v>0</v>
      </c>
      <c r="S213" s="72" t="str">
        <f t="shared" ref="S213" si="285">IFERROR(K213/F213*100,"-")</f>
        <v>-</v>
      </c>
      <c r="T213" s="83">
        <f t="shared" ref="T213" si="286">F213-K213</f>
        <v>0</v>
      </c>
      <c r="U213" s="193" t="s">
        <v>950</v>
      </c>
    </row>
    <row r="214" spans="1:21" s="50" customFormat="1" ht="57.75" customHeight="1" outlineLevel="2">
      <c r="A214" s="194"/>
      <c r="B214" s="199" t="s">
        <v>331</v>
      </c>
      <c r="C214" s="72">
        <f t="shared" si="204"/>
        <v>0</v>
      </c>
      <c r="D214" s="72">
        <v>0</v>
      </c>
      <c r="E214" s="72">
        <v>0</v>
      </c>
      <c r="F214" s="72">
        <v>0</v>
      </c>
      <c r="G214" s="72">
        <v>0</v>
      </c>
      <c r="H214" s="72">
        <f t="shared" si="207"/>
        <v>0</v>
      </c>
      <c r="I214" s="72">
        <v>0</v>
      </c>
      <c r="J214" s="72">
        <v>0</v>
      </c>
      <c r="K214" s="72">
        <v>0</v>
      </c>
      <c r="L214" s="72">
        <v>0</v>
      </c>
      <c r="M214" s="83" t="str">
        <f t="shared" ref="M214:M215" si="287">IFERROR(H214/C214*100,"-")</f>
        <v>-</v>
      </c>
      <c r="N214" s="83">
        <f t="shared" si="208"/>
        <v>0</v>
      </c>
      <c r="O214" s="83" t="str">
        <f t="shared" ref="O214:O215" si="288">IFERROR(I214/D214*100,"-")</f>
        <v>-</v>
      </c>
      <c r="P214" s="83">
        <f t="shared" si="209"/>
        <v>0</v>
      </c>
      <c r="Q214" s="83" t="str">
        <f t="shared" ref="Q214:Q215" si="289">IFERROR(J214/E214*100,"-")</f>
        <v>-</v>
      </c>
      <c r="R214" s="83">
        <f t="shared" si="210"/>
        <v>0</v>
      </c>
      <c r="S214" s="83" t="str">
        <f t="shared" ref="S214:S215" si="290">IFERROR(K214/F214*100,"-")</f>
        <v>-</v>
      </c>
      <c r="T214" s="83">
        <f t="shared" si="211"/>
        <v>0</v>
      </c>
      <c r="U214" s="193"/>
    </row>
    <row r="215" spans="1:21" s="50" customFormat="1" ht="25.5" outlineLevel="1">
      <c r="A215" s="187"/>
      <c r="B215" s="200" t="s">
        <v>148</v>
      </c>
      <c r="C215" s="83">
        <f t="shared" ref="C215" si="291">SUM(D215:F215)</f>
        <v>0</v>
      </c>
      <c r="D215" s="72">
        <v>0</v>
      </c>
      <c r="E215" s="72">
        <v>0</v>
      </c>
      <c r="F215" s="72">
        <v>0</v>
      </c>
      <c r="G215" s="72">
        <v>0</v>
      </c>
      <c r="H215" s="72">
        <f t="shared" ref="H215" si="292">SUM(I215:K215)</f>
        <v>0</v>
      </c>
      <c r="I215" s="72">
        <v>0</v>
      </c>
      <c r="J215" s="72">
        <v>0</v>
      </c>
      <c r="K215" s="72">
        <v>0</v>
      </c>
      <c r="L215" s="72">
        <v>0</v>
      </c>
      <c r="M215" s="72" t="str">
        <f t="shared" si="287"/>
        <v>-</v>
      </c>
      <c r="N215" s="72">
        <f t="shared" si="208"/>
        <v>0</v>
      </c>
      <c r="O215" s="72" t="str">
        <f t="shared" si="288"/>
        <v>-</v>
      </c>
      <c r="P215" s="72">
        <f t="shared" si="209"/>
        <v>0</v>
      </c>
      <c r="Q215" s="72" t="str">
        <f t="shared" si="289"/>
        <v>-</v>
      </c>
      <c r="R215" s="72">
        <f t="shared" si="210"/>
        <v>0</v>
      </c>
      <c r="S215" s="72" t="str">
        <f t="shared" si="290"/>
        <v>-</v>
      </c>
      <c r="T215" s="72">
        <f t="shared" si="211"/>
        <v>0</v>
      </c>
      <c r="U215" s="193"/>
    </row>
    <row r="216" spans="1:21" s="50" customFormat="1" ht="15.75" outlineLevel="1">
      <c r="A216" s="187"/>
      <c r="B216" s="200" t="s">
        <v>149</v>
      </c>
      <c r="C216" s="83">
        <f t="shared" ref="C216" si="293">SUM(D216:F216)</f>
        <v>0</v>
      </c>
      <c r="D216" s="72">
        <v>0</v>
      </c>
      <c r="E216" s="72">
        <v>0</v>
      </c>
      <c r="F216" s="72">
        <v>0</v>
      </c>
      <c r="G216" s="72">
        <v>0</v>
      </c>
      <c r="H216" s="72">
        <f t="shared" ref="H216" si="294">SUM(I216:K216)</f>
        <v>0</v>
      </c>
      <c r="I216" s="72">
        <v>0</v>
      </c>
      <c r="J216" s="72">
        <v>0</v>
      </c>
      <c r="K216" s="72">
        <v>0</v>
      </c>
      <c r="L216" s="72">
        <v>0</v>
      </c>
      <c r="M216" s="72" t="str">
        <f t="shared" si="225"/>
        <v>-</v>
      </c>
      <c r="N216" s="72">
        <f t="shared" ref="N216" si="295">C216-H216</f>
        <v>0</v>
      </c>
      <c r="O216" s="72" t="str">
        <f t="shared" si="226"/>
        <v>-</v>
      </c>
      <c r="P216" s="72">
        <f t="shared" ref="P216" si="296">D216-I216</f>
        <v>0</v>
      </c>
      <c r="Q216" s="72" t="str">
        <f t="shared" ref="Q216" si="297">IFERROR(J216/E216*100,"-")</f>
        <v>-</v>
      </c>
      <c r="R216" s="72">
        <f t="shared" ref="R216" si="298">E216-J216</f>
        <v>0</v>
      </c>
      <c r="S216" s="72" t="str">
        <f t="shared" ref="S216" si="299">IFERROR(K216/F216*100,"-")</f>
        <v>-</v>
      </c>
      <c r="T216" s="72">
        <f t="shared" ref="T216" si="300">F216-K216</f>
        <v>0</v>
      </c>
      <c r="U216" s="193"/>
    </row>
    <row r="217" spans="1:21" s="50" customFormat="1" ht="15.75" outlineLevel="1">
      <c r="A217" s="195"/>
      <c r="B217" s="200" t="s">
        <v>311</v>
      </c>
      <c r="C217" s="83">
        <f t="shared" ref="C217:C265" si="301">SUM(D217:F217)</f>
        <v>0</v>
      </c>
      <c r="D217" s="72">
        <v>0</v>
      </c>
      <c r="E217" s="72">
        <v>0</v>
      </c>
      <c r="F217" s="72">
        <v>0</v>
      </c>
      <c r="G217" s="72">
        <v>0</v>
      </c>
      <c r="H217" s="72">
        <f t="shared" ref="H217:H266" si="302">SUM(I217:K217)</f>
        <v>0</v>
      </c>
      <c r="I217" s="72">
        <v>0</v>
      </c>
      <c r="J217" s="72">
        <v>0</v>
      </c>
      <c r="K217" s="72">
        <v>0</v>
      </c>
      <c r="L217" s="72">
        <v>0</v>
      </c>
      <c r="M217" s="72" t="str">
        <f t="shared" ref="M217" si="303">IFERROR(H217/C217*100,"-")</f>
        <v>-</v>
      </c>
      <c r="N217" s="72">
        <f t="shared" si="208"/>
        <v>0</v>
      </c>
      <c r="O217" s="72" t="str">
        <f t="shared" ref="O217" si="304">IFERROR(I217/D217*100,"-")</f>
        <v>-</v>
      </c>
      <c r="P217" s="72">
        <f t="shared" si="209"/>
        <v>0</v>
      </c>
      <c r="Q217" s="72" t="str">
        <f t="shared" ref="Q217" si="305">IFERROR(J217/E217*100,"-")</f>
        <v>-</v>
      </c>
      <c r="R217" s="72">
        <f t="shared" si="210"/>
        <v>0</v>
      </c>
      <c r="S217" s="72" t="str">
        <f t="shared" ref="S217" si="306">IFERROR(K217/F217*100,"-")</f>
        <v>-</v>
      </c>
      <c r="T217" s="72">
        <f t="shared" si="211"/>
        <v>0</v>
      </c>
      <c r="U217" s="193"/>
    </row>
    <row r="218" spans="1:21" s="50" customFormat="1" ht="30.75" customHeight="1" outlineLevel="1">
      <c r="A218" s="187"/>
      <c r="B218" s="200" t="s">
        <v>150</v>
      </c>
      <c r="C218" s="83">
        <f t="shared" ref="C218:C219" si="307">SUM(D218:F218)</f>
        <v>1123.8</v>
      </c>
      <c r="D218" s="83">
        <v>1123.8</v>
      </c>
      <c r="E218" s="83">
        <v>0</v>
      </c>
      <c r="F218" s="83">
        <v>0</v>
      </c>
      <c r="G218" s="83">
        <v>0</v>
      </c>
      <c r="H218" s="83">
        <f t="shared" ref="H218:H219" si="308">SUM(I218:K218)</f>
        <v>284.3</v>
      </c>
      <c r="I218" s="83">
        <v>284.3</v>
      </c>
      <c r="J218" s="83">
        <v>0</v>
      </c>
      <c r="K218" s="83">
        <v>0</v>
      </c>
      <c r="L218" s="83">
        <v>0</v>
      </c>
      <c r="M218" s="83">
        <f t="shared" si="225"/>
        <v>25.298095746574123</v>
      </c>
      <c r="N218" s="83">
        <f t="shared" ref="N218:N276" si="309">C218-H218</f>
        <v>839.5</v>
      </c>
      <c r="O218" s="83">
        <f t="shared" si="226"/>
        <v>25.298095746574123</v>
      </c>
      <c r="P218" s="83">
        <f t="shared" ref="P218:P276" si="310">D218-I218</f>
        <v>839.5</v>
      </c>
      <c r="Q218" s="83" t="str">
        <f t="shared" si="227"/>
        <v>-</v>
      </c>
      <c r="R218" s="83">
        <f t="shared" ref="R218:R276" si="311">E218-J218</f>
        <v>0</v>
      </c>
      <c r="S218" s="83" t="str">
        <f t="shared" si="228"/>
        <v>-</v>
      </c>
      <c r="T218" s="83">
        <f t="shared" ref="T218:T276" si="312">F218-K218</f>
        <v>0</v>
      </c>
      <c r="U218" s="196" t="s">
        <v>951</v>
      </c>
    </row>
    <row r="219" spans="1:21" s="50" customFormat="1" ht="147" customHeight="1" outlineLevel="1">
      <c r="A219" s="187"/>
      <c r="B219" s="200" t="s">
        <v>151</v>
      </c>
      <c r="C219" s="83">
        <f t="shared" si="307"/>
        <v>680096.61100000003</v>
      </c>
      <c r="D219" s="83">
        <v>2881.6109999999999</v>
      </c>
      <c r="E219" s="83">
        <v>569250.1</v>
      </c>
      <c r="F219" s="83">
        <v>107964.9</v>
      </c>
      <c r="G219" s="83">
        <v>0</v>
      </c>
      <c r="H219" s="83">
        <f t="shared" si="308"/>
        <v>252035.64599999998</v>
      </c>
      <c r="I219" s="83">
        <v>1964.3</v>
      </c>
      <c r="J219" s="83">
        <v>247403.5</v>
      </c>
      <c r="K219" s="83">
        <v>2667.846</v>
      </c>
      <c r="L219" s="83">
        <v>0</v>
      </c>
      <c r="M219" s="83">
        <f t="shared" si="225"/>
        <v>37.058800459160054</v>
      </c>
      <c r="N219" s="83">
        <f t="shared" si="309"/>
        <v>428060.96500000008</v>
      </c>
      <c r="O219" s="83">
        <f t="shared" si="226"/>
        <v>68.166730346323632</v>
      </c>
      <c r="P219" s="83">
        <f t="shared" si="310"/>
        <v>917.31099999999992</v>
      </c>
      <c r="Q219" s="83">
        <f t="shared" si="227"/>
        <v>43.461301104734105</v>
      </c>
      <c r="R219" s="83">
        <f t="shared" si="311"/>
        <v>321846.59999999998</v>
      </c>
      <c r="S219" s="83">
        <f t="shared" si="228"/>
        <v>2.4710308628081905</v>
      </c>
      <c r="T219" s="83">
        <f t="shared" si="312"/>
        <v>105297.05399999999</v>
      </c>
      <c r="U219" s="197" t="s">
        <v>952</v>
      </c>
    </row>
    <row r="220" spans="1:21" s="50" customFormat="1" ht="29.25" customHeight="1" outlineLevel="1">
      <c r="A220" s="187"/>
      <c r="B220" s="200" t="s">
        <v>152</v>
      </c>
      <c r="C220" s="83">
        <f t="shared" si="301"/>
        <v>32350.024000000001</v>
      </c>
      <c r="D220" s="83">
        <f>SUM(D221:D223)</f>
        <v>32350.024000000001</v>
      </c>
      <c r="E220" s="83">
        <f>SUM(E221:E223)</f>
        <v>0</v>
      </c>
      <c r="F220" s="83">
        <f>SUM(F221:F223)</f>
        <v>0</v>
      </c>
      <c r="G220" s="83">
        <f>SUM(G221:G223)</f>
        <v>0</v>
      </c>
      <c r="H220" s="83">
        <f t="shared" si="302"/>
        <v>12594.1</v>
      </c>
      <c r="I220" s="83">
        <f>SUM(I221:I223)</f>
        <v>12594.1</v>
      </c>
      <c r="J220" s="83">
        <f>SUM(J221:J223)</f>
        <v>0</v>
      </c>
      <c r="K220" s="83">
        <f>SUM(K221:K223)</f>
        <v>0</v>
      </c>
      <c r="L220" s="83">
        <f>SUM(L221:L223)</f>
        <v>0</v>
      </c>
      <c r="M220" s="83">
        <f t="shared" si="225"/>
        <v>38.930728459428657</v>
      </c>
      <c r="N220" s="83">
        <f t="shared" si="309"/>
        <v>19755.923999999999</v>
      </c>
      <c r="O220" s="83">
        <f t="shared" si="226"/>
        <v>38.930728459428657</v>
      </c>
      <c r="P220" s="83">
        <f t="shared" si="310"/>
        <v>19755.923999999999</v>
      </c>
      <c r="Q220" s="83" t="str">
        <f t="shared" si="227"/>
        <v>-</v>
      </c>
      <c r="R220" s="83">
        <f t="shared" si="311"/>
        <v>0</v>
      </c>
      <c r="S220" s="83" t="str">
        <f t="shared" si="228"/>
        <v>-</v>
      </c>
      <c r="T220" s="83">
        <f t="shared" si="312"/>
        <v>0</v>
      </c>
      <c r="U220" s="202"/>
    </row>
    <row r="221" spans="1:21" s="50" customFormat="1" ht="39" customHeight="1" outlineLevel="2">
      <c r="A221" s="195"/>
      <c r="B221" s="214" t="s">
        <v>153</v>
      </c>
      <c r="C221" s="72">
        <f t="shared" si="301"/>
        <v>19335.7</v>
      </c>
      <c r="D221" s="72">
        <v>19335.7</v>
      </c>
      <c r="E221" s="72">
        <v>0</v>
      </c>
      <c r="F221" s="72">
        <v>0</v>
      </c>
      <c r="G221" s="72">
        <v>0</v>
      </c>
      <c r="H221" s="72">
        <f t="shared" si="302"/>
        <v>6333.3</v>
      </c>
      <c r="I221" s="72">
        <v>6333.3</v>
      </c>
      <c r="J221" s="72">
        <v>0</v>
      </c>
      <c r="K221" s="72">
        <v>0</v>
      </c>
      <c r="L221" s="72">
        <v>0</v>
      </c>
      <c r="M221" s="72">
        <f t="shared" si="225"/>
        <v>32.754438680782179</v>
      </c>
      <c r="N221" s="72">
        <f t="shared" si="309"/>
        <v>13002.400000000001</v>
      </c>
      <c r="O221" s="72">
        <f t="shared" si="226"/>
        <v>32.754438680782179</v>
      </c>
      <c r="P221" s="72">
        <f t="shared" si="310"/>
        <v>13002.400000000001</v>
      </c>
      <c r="Q221" s="72" t="str">
        <f t="shared" si="227"/>
        <v>-</v>
      </c>
      <c r="R221" s="72">
        <f t="shared" si="311"/>
        <v>0</v>
      </c>
      <c r="S221" s="72" t="str">
        <f>IFERROR(#REF!/#REF!*100,"-")</f>
        <v>-</v>
      </c>
      <c r="T221" s="72">
        <f t="shared" si="312"/>
        <v>0</v>
      </c>
      <c r="U221" s="201" t="s">
        <v>357</v>
      </c>
    </row>
    <row r="222" spans="1:21" s="50" customFormat="1" ht="60.75" customHeight="1" outlineLevel="2">
      <c r="A222" s="195"/>
      <c r="B222" s="214" t="s">
        <v>154</v>
      </c>
      <c r="C222" s="72">
        <f t="shared" si="301"/>
        <v>9682.5239999999994</v>
      </c>
      <c r="D222" s="72">
        <v>9682.5239999999994</v>
      </c>
      <c r="E222" s="72">
        <v>0</v>
      </c>
      <c r="F222" s="72">
        <v>0</v>
      </c>
      <c r="G222" s="72">
        <v>0</v>
      </c>
      <c r="H222" s="72">
        <f t="shared" si="302"/>
        <v>4671.3999999999996</v>
      </c>
      <c r="I222" s="72">
        <v>4671.3999999999996</v>
      </c>
      <c r="J222" s="72">
        <v>0</v>
      </c>
      <c r="K222" s="72">
        <v>0</v>
      </c>
      <c r="L222" s="72">
        <v>0</v>
      </c>
      <c r="M222" s="72">
        <f t="shared" si="225"/>
        <v>48.245684699568002</v>
      </c>
      <c r="N222" s="72">
        <f t="shared" si="309"/>
        <v>5011.1239999999998</v>
      </c>
      <c r="O222" s="72">
        <f t="shared" si="226"/>
        <v>48.245684699568002</v>
      </c>
      <c r="P222" s="72">
        <f t="shared" si="310"/>
        <v>5011.1239999999998</v>
      </c>
      <c r="Q222" s="72" t="str">
        <f t="shared" si="227"/>
        <v>-</v>
      </c>
      <c r="R222" s="72">
        <f t="shared" si="311"/>
        <v>0</v>
      </c>
      <c r="S222" s="72" t="str">
        <f t="shared" si="228"/>
        <v>-</v>
      </c>
      <c r="T222" s="72">
        <f t="shared" si="312"/>
        <v>0</v>
      </c>
      <c r="U222" s="201" t="s">
        <v>357</v>
      </c>
    </row>
    <row r="223" spans="1:21" s="50" customFormat="1" ht="45.75" customHeight="1" outlineLevel="2">
      <c r="A223" s="195"/>
      <c r="B223" s="214" t="s">
        <v>155</v>
      </c>
      <c r="C223" s="72">
        <f t="shared" si="301"/>
        <v>3331.8</v>
      </c>
      <c r="D223" s="72">
        <v>3331.8</v>
      </c>
      <c r="E223" s="72">
        <v>0</v>
      </c>
      <c r="F223" s="72">
        <v>0</v>
      </c>
      <c r="G223" s="72">
        <v>0</v>
      </c>
      <c r="H223" s="72">
        <f t="shared" si="302"/>
        <v>1589.4</v>
      </c>
      <c r="I223" s="72">
        <v>1589.4</v>
      </c>
      <c r="J223" s="72">
        <v>0</v>
      </c>
      <c r="K223" s="72">
        <v>0</v>
      </c>
      <c r="L223" s="72">
        <v>0</v>
      </c>
      <c r="M223" s="72">
        <f t="shared" si="225"/>
        <v>47.703943814154506</v>
      </c>
      <c r="N223" s="72">
        <f t="shared" si="309"/>
        <v>1742.4</v>
      </c>
      <c r="O223" s="72">
        <f t="shared" si="226"/>
        <v>47.703943814154506</v>
      </c>
      <c r="P223" s="72">
        <f t="shared" si="310"/>
        <v>1742.4</v>
      </c>
      <c r="Q223" s="72" t="str">
        <f t="shared" si="227"/>
        <v>-</v>
      </c>
      <c r="R223" s="72">
        <f t="shared" si="311"/>
        <v>0</v>
      </c>
      <c r="S223" s="72" t="str">
        <f>IFERROR(#REF!/F223*100,"-")</f>
        <v>-</v>
      </c>
      <c r="T223" s="72">
        <f t="shared" si="312"/>
        <v>0</v>
      </c>
      <c r="U223" s="201" t="s">
        <v>953</v>
      </c>
    </row>
    <row r="224" spans="1:21" s="35" customFormat="1" ht="73.5" customHeight="1" collapsed="1">
      <c r="A224" s="76">
        <v>13</v>
      </c>
      <c r="B224" s="32" t="s">
        <v>206</v>
      </c>
      <c r="C224" s="33">
        <f t="shared" si="301"/>
        <v>33819</v>
      </c>
      <c r="D224" s="283">
        <f>SUM(D225:D231)</f>
        <v>2766</v>
      </c>
      <c r="E224" s="283">
        <f>SUM(E225:E231)</f>
        <v>31053</v>
      </c>
      <c r="F224" s="283">
        <f>SUM(F225:F231)</f>
        <v>0</v>
      </c>
      <c r="G224" s="283">
        <f>SUM(G225:G231)</f>
        <v>0</v>
      </c>
      <c r="H224" s="33">
        <f t="shared" si="302"/>
        <v>7667.2000000000007</v>
      </c>
      <c r="I224" s="283">
        <f>SUM(I225:I231)</f>
        <v>892.1</v>
      </c>
      <c r="J224" s="283">
        <f>SUM(J225:J231)</f>
        <v>6775.1</v>
      </c>
      <c r="K224" s="283">
        <f>SUM(K225:K231)</f>
        <v>0</v>
      </c>
      <c r="L224" s="283">
        <f>SUM(L225:L231)</f>
        <v>0</v>
      </c>
      <c r="M224" s="33">
        <f t="shared" si="225"/>
        <v>22.671279458292677</v>
      </c>
      <c r="N224" s="33">
        <f t="shared" si="309"/>
        <v>26151.8</v>
      </c>
      <c r="O224" s="33">
        <f t="shared" si="226"/>
        <v>32.252349963846711</v>
      </c>
      <c r="P224" s="33">
        <f t="shared" si="310"/>
        <v>1873.9</v>
      </c>
      <c r="Q224" s="33">
        <f t="shared" si="227"/>
        <v>21.817859788104212</v>
      </c>
      <c r="R224" s="33">
        <f t="shared" si="311"/>
        <v>24277.9</v>
      </c>
      <c r="S224" s="33" t="str">
        <f t="shared" si="228"/>
        <v>-</v>
      </c>
      <c r="T224" s="33">
        <f t="shared" si="312"/>
        <v>0</v>
      </c>
      <c r="U224" s="192"/>
    </row>
    <row r="225" spans="1:21" s="50" customFormat="1" ht="76.5" hidden="1" outlineLevel="2">
      <c r="A225" s="284"/>
      <c r="B225" s="199" t="s">
        <v>157</v>
      </c>
      <c r="C225" s="72">
        <f t="shared" si="301"/>
        <v>75</v>
      </c>
      <c r="D225" s="268">
        <v>75</v>
      </c>
      <c r="E225" s="268">
        <v>0</v>
      </c>
      <c r="F225" s="268">
        <v>0</v>
      </c>
      <c r="G225" s="268">
        <v>0</v>
      </c>
      <c r="H225" s="72">
        <f t="shared" si="302"/>
        <v>30</v>
      </c>
      <c r="I225" s="268">
        <v>30</v>
      </c>
      <c r="J225" s="268">
        <v>0</v>
      </c>
      <c r="K225" s="268">
        <v>0</v>
      </c>
      <c r="L225" s="268">
        <v>0</v>
      </c>
      <c r="M225" s="72">
        <f t="shared" si="225"/>
        <v>40</v>
      </c>
      <c r="N225" s="72">
        <f t="shared" si="309"/>
        <v>45</v>
      </c>
      <c r="O225" s="72">
        <f t="shared" si="226"/>
        <v>40</v>
      </c>
      <c r="P225" s="72">
        <f t="shared" si="310"/>
        <v>45</v>
      </c>
      <c r="Q225" s="72" t="str">
        <f t="shared" si="227"/>
        <v>-</v>
      </c>
      <c r="R225" s="72">
        <f t="shared" si="311"/>
        <v>0</v>
      </c>
      <c r="S225" s="72" t="str">
        <f t="shared" si="228"/>
        <v>-</v>
      </c>
      <c r="T225" s="72">
        <f t="shared" si="312"/>
        <v>0</v>
      </c>
      <c r="U225" s="190" t="s">
        <v>1022</v>
      </c>
    </row>
    <row r="226" spans="1:21" s="50" customFormat="1" ht="67.5" hidden="1" customHeight="1" outlineLevel="2">
      <c r="A226" s="284"/>
      <c r="B226" s="199" t="s">
        <v>158</v>
      </c>
      <c r="C226" s="72">
        <f t="shared" si="301"/>
        <v>120</v>
      </c>
      <c r="D226" s="268">
        <v>36</v>
      </c>
      <c r="E226" s="268">
        <v>84</v>
      </c>
      <c r="F226" s="268">
        <v>0</v>
      </c>
      <c r="G226" s="268">
        <v>0</v>
      </c>
      <c r="H226" s="72">
        <f t="shared" si="302"/>
        <v>71.5</v>
      </c>
      <c r="I226" s="268">
        <v>24.7</v>
      </c>
      <c r="J226" s="268">
        <v>46.8</v>
      </c>
      <c r="K226" s="268">
        <v>0</v>
      </c>
      <c r="L226" s="268">
        <v>0</v>
      </c>
      <c r="M226" s="72">
        <f t="shared" si="225"/>
        <v>59.583333333333336</v>
      </c>
      <c r="N226" s="72">
        <f t="shared" si="309"/>
        <v>48.5</v>
      </c>
      <c r="O226" s="72">
        <f t="shared" si="226"/>
        <v>68.611111111111114</v>
      </c>
      <c r="P226" s="72">
        <f t="shared" si="310"/>
        <v>11.3</v>
      </c>
      <c r="Q226" s="72">
        <f t="shared" si="227"/>
        <v>55.714285714285715</v>
      </c>
      <c r="R226" s="72">
        <f t="shared" si="311"/>
        <v>37.200000000000003</v>
      </c>
      <c r="S226" s="72" t="str">
        <f t="shared" si="228"/>
        <v>-</v>
      </c>
      <c r="T226" s="72">
        <f t="shared" si="312"/>
        <v>0</v>
      </c>
      <c r="U226" s="190" t="s">
        <v>1023</v>
      </c>
    </row>
    <row r="227" spans="1:21" s="50" customFormat="1" ht="164.25" hidden="1" customHeight="1" outlineLevel="2">
      <c r="A227" s="284"/>
      <c r="B227" s="199" t="s">
        <v>159</v>
      </c>
      <c r="C227" s="72">
        <f t="shared" si="301"/>
        <v>950</v>
      </c>
      <c r="D227" s="268">
        <v>950</v>
      </c>
      <c r="E227" s="268">
        <v>0</v>
      </c>
      <c r="F227" s="268">
        <v>0</v>
      </c>
      <c r="G227" s="268">
        <v>0</v>
      </c>
      <c r="H227" s="72">
        <f t="shared" si="302"/>
        <v>483.3</v>
      </c>
      <c r="I227" s="268">
        <f>233.3+250</f>
        <v>483.3</v>
      </c>
      <c r="J227" s="268">
        <v>0</v>
      </c>
      <c r="K227" s="268">
        <v>0</v>
      </c>
      <c r="L227" s="268">
        <v>0</v>
      </c>
      <c r="M227" s="72">
        <f t="shared" si="225"/>
        <v>50.873684210526314</v>
      </c>
      <c r="N227" s="72">
        <f t="shared" si="309"/>
        <v>466.7</v>
      </c>
      <c r="O227" s="72">
        <f t="shared" si="226"/>
        <v>50.873684210526314</v>
      </c>
      <c r="P227" s="72">
        <f t="shared" si="310"/>
        <v>466.7</v>
      </c>
      <c r="Q227" s="72" t="str">
        <f t="shared" si="227"/>
        <v>-</v>
      </c>
      <c r="R227" s="72">
        <f t="shared" si="311"/>
        <v>0</v>
      </c>
      <c r="S227" s="72" t="str">
        <f t="shared" si="228"/>
        <v>-</v>
      </c>
      <c r="T227" s="72">
        <f t="shared" si="312"/>
        <v>0</v>
      </c>
      <c r="U227" s="190" t="s">
        <v>1024</v>
      </c>
    </row>
    <row r="228" spans="1:21" s="50" customFormat="1" ht="38.25" hidden="1" outlineLevel="2">
      <c r="A228" s="284"/>
      <c r="B228" s="199" t="s">
        <v>160</v>
      </c>
      <c r="C228" s="72">
        <f t="shared" si="301"/>
        <v>75</v>
      </c>
      <c r="D228" s="268">
        <v>75</v>
      </c>
      <c r="E228" s="268">
        <v>0</v>
      </c>
      <c r="F228" s="268">
        <v>0</v>
      </c>
      <c r="G228" s="268">
        <v>0</v>
      </c>
      <c r="H228" s="72">
        <f t="shared" si="302"/>
        <v>0</v>
      </c>
      <c r="I228" s="268">
        <v>0</v>
      </c>
      <c r="J228" s="268">
        <v>0</v>
      </c>
      <c r="K228" s="268">
        <v>0</v>
      </c>
      <c r="L228" s="268">
        <v>0</v>
      </c>
      <c r="M228" s="72">
        <f t="shared" si="225"/>
        <v>0</v>
      </c>
      <c r="N228" s="72">
        <f t="shared" si="309"/>
        <v>75</v>
      </c>
      <c r="O228" s="72">
        <f t="shared" si="226"/>
        <v>0</v>
      </c>
      <c r="P228" s="72">
        <f t="shared" si="310"/>
        <v>75</v>
      </c>
      <c r="Q228" s="72" t="str">
        <f t="shared" si="227"/>
        <v>-</v>
      </c>
      <c r="R228" s="72">
        <f t="shared" si="311"/>
        <v>0</v>
      </c>
      <c r="S228" s="72" t="str">
        <f t="shared" si="228"/>
        <v>-</v>
      </c>
      <c r="T228" s="72">
        <f t="shared" si="312"/>
        <v>0</v>
      </c>
      <c r="U228" s="190" t="s">
        <v>539</v>
      </c>
    </row>
    <row r="229" spans="1:21" s="50" customFormat="1" ht="60" hidden="1" outlineLevel="2">
      <c r="A229" s="284"/>
      <c r="B229" s="199" t="s">
        <v>587</v>
      </c>
      <c r="C229" s="72">
        <f t="shared" si="301"/>
        <v>10312</v>
      </c>
      <c r="D229" s="268">
        <v>516</v>
      </c>
      <c r="E229" s="268">
        <v>9796</v>
      </c>
      <c r="F229" s="268">
        <v>0</v>
      </c>
      <c r="G229" s="268">
        <v>0</v>
      </c>
      <c r="H229" s="72">
        <f t="shared" si="302"/>
        <v>3093.5</v>
      </c>
      <c r="I229" s="268">
        <v>154.69999999999999</v>
      </c>
      <c r="J229" s="268">
        <v>2938.8</v>
      </c>
      <c r="K229" s="268">
        <v>0</v>
      </c>
      <c r="L229" s="268">
        <v>0</v>
      </c>
      <c r="M229" s="72">
        <f t="shared" si="225"/>
        <v>29.999030256012411</v>
      </c>
      <c r="N229" s="72">
        <f t="shared" si="309"/>
        <v>7218.5</v>
      </c>
      <c r="O229" s="72">
        <f t="shared" si="226"/>
        <v>29.980620155038757</v>
      </c>
      <c r="P229" s="72">
        <f t="shared" si="310"/>
        <v>361.3</v>
      </c>
      <c r="Q229" s="72">
        <f t="shared" si="227"/>
        <v>30.000000000000004</v>
      </c>
      <c r="R229" s="72">
        <f t="shared" si="311"/>
        <v>6857.2</v>
      </c>
      <c r="S229" s="72" t="str">
        <f t="shared" si="228"/>
        <v>-</v>
      </c>
      <c r="T229" s="72">
        <f t="shared" si="312"/>
        <v>0</v>
      </c>
      <c r="U229" s="190" t="s">
        <v>1025</v>
      </c>
    </row>
    <row r="230" spans="1:21" s="50" customFormat="1" ht="63.75" hidden="1" customHeight="1" outlineLevel="2">
      <c r="A230" s="284"/>
      <c r="B230" s="199" t="s">
        <v>588</v>
      </c>
      <c r="C230" s="72">
        <f t="shared" ref="C230" si="313">SUM(D230:F230)</f>
        <v>11427</v>
      </c>
      <c r="D230" s="268">
        <v>571</v>
      </c>
      <c r="E230" s="268">
        <v>10856</v>
      </c>
      <c r="F230" s="268">
        <v>0</v>
      </c>
      <c r="G230" s="268">
        <v>0</v>
      </c>
      <c r="H230" s="72">
        <f t="shared" ref="H230" si="314">SUM(I230:K230)</f>
        <v>1982.5</v>
      </c>
      <c r="I230" s="268">
        <v>99.1</v>
      </c>
      <c r="J230" s="268">
        <v>1883.4</v>
      </c>
      <c r="K230" s="268">
        <v>0</v>
      </c>
      <c r="L230" s="268">
        <v>0</v>
      </c>
      <c r="M230" s="72">
        <f t="shared" ref="M230" si="315">IFERROR(H230/C230*100,"-")</f>
        <v>17.349260523321959</v>
      </c>
      <c r="N230" s="72">
        <f t="shared" ref="N230" si="316">C230-H230</f>
        <v>9444.5</v>
      </c>
      <c r="O230" s="72">
        <f t="shared" ref="O230" si="317">IFERROR(I230/D230*100,"-")</f>
        <v>17.355516637478107</v>
      </c>
      <c r="P230" s="72">
        <f t="shared" ref="P230" si="318">D230-I230</f>
        <v>471.9</v>
      </c>
      <c r="Q230" s="72">
        <f t="shared" ref="Q230" si="319">IFERROR(J230/E230*100,"-")</f>
        <v>17.348931466470155</v>
      </c>
      <c r="R230" s="72">
        <f t="shared" ref="R230" si="320">E230-J230</f>
        <v>8972.6</v>
      </c>
      <c r="S230" s="72" t="str">
        <f t="shared" ref="S230" si="321">IFERROR(K230/F230*100,"-")</f>
        <v>-</v>
      </c>
      <c r="T230" s="72">
        <f t="shared" ref="T230" si="322">F230-K230</f>
        <v>0</v>
      </c>
      <c r="U230" s="190" t="s">
        <v>1026</v>
      </c>
    </row>
    <row r="231" spans="1:21" s="50" customFormat="1" ht="65.25" hidden="1" customHeight="1" outlineLevel="2">
      <c r="A231" s="284"/>
      <c r="B231" s="199" t="s">
        <v>589</v>
      </c>
      <c r="C231" s="72">
        <f t="shared" si="301"/>
        <v>10860</v>
      </c>
      <c r="D231" s="268">
        <v>543</v>
      </c>
      <c r="E231" s="268">
        <v>10317</v>
      </c>
      <c r="F231" s="268">
        <v>0</v>
      </c>
      <c r="G231" s="268">
        <v>0</v>
      </c>
      <c r="H231" s="72">
        <f t="shared" si="302"/>
        <v>2006.3999999999999</v>
      </c>
      <c r="I231" s="268">
        <v>100.3</v>
      </c>
      <c r="J231" s="268">
        <v>1906.1</v>
      </c>
      <c r="K231" s="268">
        <v>0</v>
      </c>
      <c r="L231" s="268">
        <v>0</v>
      </c>
      <c r="M231" s="72">
        <f t="shared" si="225"/>
        <v>18.475138121546962</v>
      </c>
      <c r="N231" s="72">
        <f t="shared" si="309"/>
        <v>8853.6</v>
      </c>
      <c r="O231" s="72">
        <f t="shared" si="226"/>
        <v>18.471454880294658</v>
      </c>
      <c r="P231" s="72">
        <f t="shared" si="310"/>
        <v>442.7</v>
      </c>
      <c r="Q231" s="72">
        <f t="shared" si="227"/>
        <v>18.475331976349711</v>
      </c>
      <c r="R231" s="72">
        <f t="shared" si="311"/>
        <v>8410.9</v>
      </c>
      <c r="S231" s="72" t="str">
        <f t="shared" si="228"/>
        <v>-</v>
      </c>
      <c r="T231" s="72">
        <f t="shared" si="312"/>
        <v>0</v>
      </c>
      <c r="U231" s="190" t="s">
        <v>1027</v>
      </c>
    </row>
    <row r="232" spans="1:21" s="35" customFormat="1" ht="74.25" customHeight="1">
      <c r="A232" s="76">
        <v>14</v>
      </c>
      <c r="B232" s="32" t="s">
        <v>164</v>
      </c>
      <c r="C232" s="33">
        <f t="shared" si="301"/>
        <v>15850.499999999998</v>
      </c>
      <c r="D232" s="33">
        <f>D233+D237</f>
        <v>15662.599999999999</v>
      </c>
      <c r="E232" s="33">
        <f>E233+E237</f>
        <v>187.9</v>
      </c>
      <c r="F232" s="33">
        <f>F233+F237</f>
        <v>0</v>
      </c>
      <c r="G232" s="33">
        <f>G233+G237</f>
        <v>0</v>
      </c>
      <c r="H232" s="33">
        <f t="shared" si="302"/>
        <v>4586.0999999999995</v>
      </c>
      <c r="I232" s="33">
        <f>I233+I237</f>
        <v>4425.2</v>
      </c>
      <c r="J232" s="33">
        <f>J233+J237</f>
        <v>160.9</v>
      </c>
      <c r="K232" s="33">
        <f>K233+K237</f>
        <v>0</v>
      </c>
      <c r="L232" s="33">
        <f>L233+L237</f>
        <v>0</v>
      </c>
      <c r="M232" s="33">
        <f>IFERROR(H232/C232*100,"-")</f>
        <v>28.933472130216714</v>
      </c>
      <c r="N232" s="33">
        <f t="shared" si="309"/>
        <v>11264.399999999998</v>
      </c>
      <c r="O232" s="33">
        <f t="shared" si="226"/>
        <v>28.253291279864136</v>
      </c>
      <c r="P232" s="33">
        <f t="shared" si="310"/>
        <v>11237.399999999998</v>
      </c>
      <c r="Q232" s="33">
        <f t="shared" si="227"/>
        <v>85.630654603512497</v>
      </c>
      <c r="R232" s="33">
        <f t="shared" si="311"/>
        <v>27</v>
      </c>
      <c r="S232" s="33" t="str">
        <f t="shared" si="228"/>
        <v>-</v>
      </c>
      <c r="T232" s="33">
        <f t="shared" si="312"/>
        <v>0</v>
      </c>
      <c r="U232" s="192"/>
    </row>
    <row r="233" spans="1:21" s="147" customFormat="1" ht="38.25" outlineLevel="1" collapsed="1">
      <c r="A233" s="187"/>
      <c r="B233" s="200" t="s">
        <v>161</v>
      </c>
      <c r="C233" s="83">
        <f>SUM(D233:F233)</f>
        <v>448.4</v>
      </c>
      <c r="D233" s="83">
        <f>SUM(D234:D236)</f>
        <v>448.4</v>
      </c>
      <c r="E233" s="83">
        <f t="shared" ref="E233:F233" si="323">SUM(E234:E236)</f>
        <v>0</v>
      </c>
      <c r="F233" s="83">
        <f t="shared" si="323"/>
        <v>0</v>
      </c>
      <c r="G233" s="83">
        <v>0</v>
      </c>
      <c r="H233" s="83">
        <f t="shared" ref="H233:H236" si="324">SUM(I233:K233)</f>
        <v>7</v>
      </c>
      <c r="I233" s="83">
        <f>SUM(I234:I236)</f>
        <v>7</v>
      </c>
      <c r="J233" s="83">
        <f t="shared" ref="J233:K233" si="325">SUM(J234:J236)</f>
        <v>0</v>
      </c>
      <c r="K233" s="83">
        <f t="shared" si="325"/>
        <v>0</v>
      </c>
      <c r="L233" s="83">
        <v>0</v>
      </c>
      <c r="M233" s="83">
        <f t="shared" ref="M233" si="326">IFERROR(H233/C233*100,"-")</f>
        <v>1.561106155218555</v>
      </c>
      <c r="N233" s="83">
        <f t="shared" ref="N233" si="327">C233-H233</f>
        <v>441.4</v>
      </c>
      <c r="O233" s="83">
        <f t="shared" ref="O233" si="328">IFERROR(I233/D233*100,"-")</f>
        <v>1.561106155218555</v>
      </c>
      <c r="P233" s="83">
        <f>D233-I233</f>
        <v>441.4</v>
      </c>
      <c r="Q233" s="83" t="str">
        <f t="shared" ref="Q233" si="329">IFERROR(J233/E233*100,"-")</f>
        <v>-</v>
      </c>
      <c r="R233" s="83">
        <f t="shared" ref="R233" si="330">E233-J233</f>
        <v>0</v>
      </c>
      <c r="S233" s="83" t="str">
        <f>IFERROR(K233/F233*100,"-")</f>
        <v>-</v>
      </c>
      <c r="T233" s="83">
        <f>F233-K233</f>
        <v>0</v>
      </c>
      <c r="U233" s="229"/>
    </row>
    <row r="234" spans="1:21" s="50" customFormat="1" ht="38.25" hidden="1" outlineLevel="2">
      <c r="A234" s="228"/>
      <c r="B234" s="199" t="s">
        <v>976</v>
      </c>
      <c r="C234" s="72">
        <f t="shared" ref="C234:C236" si="331">SUM(D234:F234)</f>
        <v>50</v>
      </c>
      <c r="D234" s="72">
        <v>50</v>
      </c>
      <c r="E234" s="72"/>
      <c r="F234" s="72"/>
      <c r="G234" s="72"/>
      <c r="H234" s="72">
        <f t="shared" si="324"/>
        <v>7</v>
      </c>
      <c r="I234" s="72">
        <v>7</v>
      </c>
      <c r="J234" s="72"/>
      <c r="K234" s="72"/>
      <c r="L234" s="72"/>
      <c r="M234" s="72">
        <f t="shared" ref="M234:M236" si="332">IFERROR(H234/C234*100,"-")</f>
        <v>14.000000000000002</v>
      </c>
      <c r="N234" s="72">
        <f t="shared" ref="N234:N236" si="333">C234-H234</f>
        <v>43</v>
      </c>
      <c r="O234" s="72">
        <f t="shared" ref="O234:O236" si="334">IFERROR(I234/D234*100,"-")</f>
        <v>14.000000000000002</v>
      </c>
      <c r="P234" s="72">
        <f t="shared" ref="P234:P236" si="335">D234-I234</f>
        <v>43</v>
      </c>
      <c r="Q234" s="72" t="str">
        <f t="shared" ref="Q234:Q236" si="336">IFERROR(J234/E234*100,"-")</f>
        <v>-</v>
      </c>
      <c r="R234" s="72">
        <f t="shared" ref="R234:R236" si="337">E234-J234</f>
        <v>0</v>
      </c>
      <c r="S234" s="72" t="str">
        <f t="shared" ref="S234:S236" si="338">IFERROR(K234/F234*100,"-")</f>
        <v>-</v>
      </c>
      <c r="T234" s="72">
        <f t="shared" ref="T234:T236" si="339">F234-K234</f>
        <v>0</v>
      </c>
      <c r="U234" s="190" t="s">
        <v>979</v>
      </c>
    </row>
    <row r="235" spans="1:21" s="50" customFormat="1" ht="25.5" hidden="1" outlineLevel="2">
      <c r="A235" s="228"/>
      <c r="B235" s="199" t="s">
        <v>977</v>
      </c>
      <c r="C235" s="72">
        <f t="shared" si="331"/>
        <v>86.4</v>
      </c>
      <c r="D235" s="72">
        <v>86.4</v>
      </c>
      <c r="E235" s="72"/>
      <c r="F235" s="72"/>
      <c r="G235" s="72"/>
      <c r="H235" s="72">
        <f t="shared" si="324"/>
        <v>0</v>
      </c>
      <c r="I235" s="72"/>
      <c r="J235" s="72"/>
      <c r="K235" s="72"/>
      <c r="L235" s="72"/>
      <c r="M235" s="72">
        <f t="shared" si="332"/>
        <v>0</v>
      </c>
      <c r="N235" s="72">
        <f t="shared" si="333"/>
        <v>86.4</v>
      </c>
      <c r="O235" s="72">
        <f t="shared" si="334"/>
        <v>0</v>
      </c>
      <c r="P235" s="72">
        <f t="shared" si="335"/>
        <v>86.4</v>
      </c>
      <c r="Q235" s="72" t="str">
        <f t="shared" si="336"/>
        <v>-</v>
      </c>
      <c r="R235" s="72">
        <f t="shared" si="337"/>
        <v>0</v>
      </c>
      <c r="S235" s="72" t="str">
        <f t="shared" si="338"/>
        <v>-</v>
      </c>
      <c r="T235" s="72">
        <f t="shared" si="339"/>
        <v>0</v>
      </c>
      <c r="U235" s="190" t="s">
        <v>980</v>
      </c>
    </row>
    <row r="236" spans="1:21" s="50" customFormat="1" ht="30" hidden="1" outlineLevel="2">
      <c r="A236" s="228"/>
      <c r="B236" s="199" t="s">
        <v>978</v>
      </c>
      <c r="C236" s="72">
        <f t="shared" si="331"/>
        <v>312</v>
      </c>
      <c r="D236" s="72">
        <v>312</v>
      </c>
      <c r="E236" s="72"/>
      <c r="F236" s="72"/>
      <c r="G236" s="72"/>
      <c r="H236" s="72">
        <f t="shared" si="324"/>
        <v>0</v>
      </c>
      <c r="I236" s="72"/>
      <c r="J236" s="72"/>
      <c r="K236" s="72"/>
      <c r="L236" s="72"/>
      <c r="M236" s="72">
        <f t="shared" si="332"/>
        <v>0</v>
      </c>
      <c r="N236" s="72">
        <f t="shared" si="333"/>
        <v>312</v>
      </c>
      <c r="O236" s="72">
        <f t="shared" si="334"/>
        <v>0</v>
      </c>
      <c r="P236" s="72">
        <f t="shared" si="335"/>
        <v>312</v>
      </c>
      <c r="Q236" s="72" t="str">
        <f t="shared" si="336"/>
        <v>-</v>
      </c>
      <c r="R236" s="72">
        <f t="shared" si="337"/>
        <v>0</v>
      </c>
      <c r="S236" s="72" t="str">
        <f t="shared" si="338"/>
        <v>-</v>
      </c>
      <c r="T236" s="72">
        <f t="shared" si="339"/>
        <v>0</v>
      </c>
      <c r="U236" s="190" t="s">
        <v>981</v>
      </c>
    </row>
    <row r="237" spans="1:21" s="50" customFormat="1" ht="83.25" customHeight="1" outlineLevel="1">
      <c r="A237" s="187"/>
      <c r="B237" s="200" t="s">
        <v>165</v>
      </c>
      <c r="C237" s="83">
        <f t="shared" si="301"/>
        <v>15402.099999999999</v>
      </c>
      <c r="D237" s="83">
        <f>SUM(D238:D242)</f>
        <v>15214.199999999999</v>
      </c>
      <c r="E237" s="83">
        <f>SUM(E238:E242)</f>
        <v>187.9</v>
      </c>
      <c r="F237" s="83">
        <f>SUM(F238:F242)</f>
        <v>0</v>
      </c>
      <c r="G237" s="83">
        <f>SUM(G238:G242)</f>
        <v>0</v>
      </c>
      <c r="H237" s="83">
        <f t="shared" si="302"/>
        <v>4579.0999999999995</v>
      </c>
      <c r="I237" s="83">
        <f>SUM(I238:I242)</f>
        <v>4418.2</v>
      </c>
      <c r="J237" s="83">
        <f>SUM(J238:J242)</f>
        <v>160.9</v>
      </c>
      <c r="K237" s="83">
        <f>SUM(K238:K242)</f>
        <v>0</v>
      </c>
      <c r="L237" s="83">
        <f>SUM(L238:L242)</f>
        <v>0</v>
      </c>
      <c r="M237" s="83">
        <f t="shared" si="225"/>
        <v>29.730361444218644</v>
      </c>
      <c r="N237" s="83">
        <f t="shared" si="309"/>
        <v>10823</v>
      </c>
      <c r="O237" s="83">
        <f t="shared" si="226"/>
        <v>29.039975812070303</v>
      </c>
      <c r="P237" s="83">
        <f t="shared" si="310"/>
        <v>10796</v>
      </c>
      <c r="Q237" s="83">
        <f t="shared" si="227"/>
        <v>85.630654603512497</v>
      </c>
      <c r="R237" s="83">
        <f t="shared" si="311"/>
        <v>27</v>
      </c>
      <c r="S237" s="83" t="str">
        <f t="shared" si="228"/>
        <v>-</v>
      </c>
      <c r="T237" s="83">
        <f t="shared" si="312"/>
        <v>0</v>
      </c>
      <c r="U237" s="190"/>
    </row>
    <row r="238" spans="1:21" s="50" customFormat="1" ht="30" outlineLevel="2">
      <c r="A238" s="230"/>
      <c r="B238" s="199" t="s">
        <v>162</v>
      </c>
      <c r="C238" s="72">
        <f t="shared" si="301"/>
        <v>132</v>
      </c>
      <c r="D238" s="72">
        <v>132</v>
      </c>
      <c r="E238" s="72">
        <v>0</v>
      </c>
      <c r="F238" s="72">
        <v>0</v>
      </c>
      <c r="G238" s="72">
        <v>0</v>
      </c>
      <c r="H238" s="72">
        <f t="shared" si="302"/>
        <v>43</v>
      </c>
      <c r="I238" s="72">
        <v>43</v>
      </c>
      <c r="J238" s="72">
        <v>0</v>
      </c>
      <c r="K238" s="72">
        <v>0</v>
      </c>
      <c r="L238" s="72">
        <v>0</v>
      </c>
      <c r="M238" s="72">
        <f t="shared" si="225"/>
        <v>32.575757575757578</v>
      </c>
      <c r="N238" s="72">
        <f t="shared" si="309"/>
        <v>89</v>
      </c>
      <c r="O238" s="72">
        <f t="shared" si="226"/>
        <v>32.575757575757578</v>
      </c>
      <c r="P238" s="72">
        <f t="shared" si="310"/>
        <v>89</v>
      </c>
      <c r="Q238" s="72" t="str">
        <f t="shared" si="227"/>
        <v>-</v>
      </c>
      <c r="R238" s="72">
        <f t="shared" si="311"/>
        <v>0</v>
      </c>
      <c r="S238" s="72" t="str">
        <f t="shared" si="228"/>
        <v>-</v>
      </c>
      <c r="T238" s="72">
        <f t="shared" si="312"/>
        <v>0</v>
      </c>
      <c r="U238" s="190" t="s">
        <v>631</v>
      </c>
    </row>
    <row r="239" spans="1:21" s="50" customFormat="1" ht="60" outlineLevel="2">
      <c r="A239" s="230"/>
      <c r="B239" s="199" t="s">
        <v>209</v>
      </c>
      <c r="C239" s="72">
        <f t="shared" si="301"/>
        <v>611.4</v>
      </c>
      <c r="D239" s="72">
        <v>611.4</v>
      </c>
      <c r="E239" s="72">
        <v>0</v>
      </c>
      <c r="F239" s="72">
        <v>0</v>
      </c>
      <c r="G239" s="72">
        <v>0</v>
      </c>
      <c r="H239" s="72">
        <f t="shared" si="302"/>
        <v>276.3</v>
      </c>
      <c r="I239" s="72">
        <v>276.3</v>
      </c>
      <c r="J239" s="72">
        <v>0</v>
      </c>
      <c r="K239" s="72">
        <v>0</v>
      </c>
      <c r="L239" s="72">
        <v>0</v>
      </c>
      <c r="M239" s="72">
        <f t="shared" si="225"/>
        <v>45.191364082433758</v>
      </c>
      <c r="N239" s="72">
        <f t="shared" si="309"/>
        <v>335.09999999999997</v>
      </c>
      <c r="O239" s="72">
        <f t="shared" si="226"/>
        <v>45.191364082433758</v>
      </c>
      <c r="P239" s="72">
        <f t="shared" si="310"/>
        <v>335.09999999999997</v>
      </c>
      <c r="Q239" s="72" t="str">
        <f t="shared" si="227"/>
        <v>-</v>
      </c>
      <c r="R239" s="72">
        <f t="shared" si="311"/>
        <v>0</v>
      </c>
      <c r="S239" s="72" t="str">
        <f t="shared" si="228"/>
        <v>-</v>
      </c>
      <c r="T239" s="72">
        <f t="shared" si="312"/>
        <v>0</v>
      </c>
      <c r="U239" s="188" t="s">
        <v>982</v>
      </c>
    </row>
    <row r="240" spans="1:21" s="50" customFormat="1" ht="38.25" outlineLevel="2">
      <c r="A240" s="231"/>
      <c r="B240" s="199" t="s">
        <v>163</v>
      </c>
      <c r="C240" s="72">
        <f t="shared" si="301"/>
        <v>274.39999999999998</v>
      </c>
      <c r="D240" s="72">
        <v>86.5</v>
      </c>
      <c r="E240" s="72">
        <v>187.9</v>
      </c>
      <c r="F240" s="72">
        <v>0</v>
      </c>
      <c r="G240" s="72">
        <v>0</v>
      </c>
      <c r="H240" s="72">
        <f t="shared" si="302"/>
        <v>247.3</v>
      </c>
      <c r="I240" s="72">
        <v>86.4</v>
      </c>
      <c r="J240" s="72">
        <v>160.9</v>
      </c>
      <c r="K240" s="72">
        <v>0</v>
      </c>
      <c r="L240" s="72">
        <v>0</v>
      </c>
      <c r="M240" s="72">
        <f t="shared" si="225"/>
        <v>90.123906705539369</v>
      </c>
      <c r="N240" s="72">
        <f t="shared" si="309"/>
        <v>27.099999999999966</v>
      </c>
      <c r="O240" s="72">
        <f t="shared" si="226"/>
        <v>99.884393063583815</v>
      </c>
      <c r="P240" s="72">
        <f t="shared" si="310"/>
        <v>9.9999999999994316E-2</v>
      </c>
      <c r="Q240" s="72">
        <f t="shared" si="227"/>
        <v>85.630654603512497</v>
      </c>
      <c r="R240" s="72">
        <f t="shared" si="311"/>
        <v>27</v>
      </c>
      <c r="S240" s="72" t="str">
        <f t="shared" si="228"/>
        <v>-</v>
      </c>
      <c r="T240" s="72">
        <f t="shared" si="312"/>
        <v>0</v>
      </c>
      <c r="U240" s="190" t="s">
        <v>983</v>
      </c>
    </row>
    <row r="241" spans="1:21" s="50" customFormat="1" ht="38.25" outlineLevel="2">
      <c r="A241" s="230"/>
      <c r="B241" s="216" t="s">
        <v>207</v>
      </c>
      <c r="C241" s="72">
        <f t="shared" si="301"/>
        <v>4450</v>
      </c>
      <c r="D241" s="72">
        <v>4450</v>
      </c>
      <c r="E241" s="72">
        <v>0</v>
      </c>
      <c r="F241" s="72">
        <v>0</v>
      </c>
      <c r="G241" s="72">
        <v>0</v>
      </c>
      <c r="H241" s="72">
        <f t="shared" si="302"/>
        <v>0</v>
      </c>
      <c r="I241" s="72">
        <v>0</v>
      </c>
      <c r="J241" s="72">
        <v>0</v>
      </c>
      <c r="K241" s="72">
        <v>0</v>
      </c>
      <c r="L241" s="72">
        <v>0</v>
      </c>
      <c r="M241" s="72">
        <f t="shared" si="225"/>
        <v>0</v>
      </c>
      <c r="N241" s="72">
        <f t="shared" si="309"/>
        <v>4450</v>
      </c>
      <c r="O241" s="72">
        <f t="shared" si="226"/>
        <v>0</v>
      </c>
      <c r="P241" s="72">
        <f t="shared" si="310"/>
        <v>4450</v>
      </c>
      <c r="Q241" s="72" t="str">
        <f t="shared" si="227"/>
        <v>-</v>
      </c>
      <c r="R241" s="72">
        <f t="shared" si="311"/>
        <v>0</v>
      </c>
      <c r="S241" s="72" t="str">
        <f t="shared" si="228"/>
        <v>-</v>
      </c>
      <c r="T241" s="72">
        <f t="shared" si="312"/>
        <v>0</v>
      </c>
      <c r="U241" s="190" t="s">
        <v>984</v>
      </c>
    </row>
    <row r="242" spans="1:21" s="50" customFormat="1" ht="63.75" outlineLevel="2">
      <c r="A242" s="230"/>
      <c r="B242" s="199" t="s">
        <v>208</v>
      </c>
      <c r="C242" s="72">
        <f t="shared" si="301"/>
        <v>9934.2999999999993</v>
      </c>
      <c r="D242" s="72">
        <v>9934.2999999999993</v>
      </c>
      <c r="E242" s="72">
        <v>0</v>
      </c>
      <c r="F242" s="72">
        <v>0</v>
      </c>
      <c r="G242" s="72">
        <v>0</v>
      </c>
      <c r="H242" s="72">
        <f t="shared" si="302"/>
        <v>4012.5</v>
      </c>
      <c r="I242" s="72">
        <v>4012.5</v>
      </c>
      <c r="J242" s="72">
        <v>0</v>
      </c>
      <c r="K242" s="72">
        <v>0</v>
      </c>
      <c r="L242" s="72">
        <v>0</v>
      </c>
      <c r="M242" s="72">
        <f t="shared" si="225"/>
        <v>40.390364696053069</v>
      </c>
      <c r="N242" s="72">
        <f t="shared" si="309"/>
        <v>5921.7999999999993</v>
      </c>
      <c r="O242" s="72">
        <f t="shared" si="226"/>
        <v>40.390364696053069</v>
      </c>
      <c r="P242" s="72">
        <f t="shared" si="310"/>
        <v>5921.7999999999993</v>
      </c>
      <c r="Q242" s="72" t="str">
        <f t="shared" si="227"/>
        <v>-</v>
      </c>
      <c r="R242" s="72">
        <f t="shared" si="311"/>
        <v>0</v>
      </c>
      <c r="S242" s="72" t="str">
        <f t="shared" si="228"/>
        <v>-</v>
      </c>
      <c r="T242" s="72">
        <f t="shared" si="312"/>
        <v>0</v>
      </c>
      <c r="U242" s="190"/>
    </row>
    <row r="243" spans="1:21" s="35" customFormat="1" ht="27" collapsed="1">
      <c r="A243" s="76">
        <v>15</v>
      </c>
      <c r="B243" s="32" t="s">
        <v>332</v>
      </c>
      <c r="C243" s="33">
        <f t="shared" si="301"/>
        <v>69374</v>
      </c>
      <c r="D243" s="33">
        <f>SUM(D244:D254)</f>
        <v>9997</v>
      </c>
      <c r="E243" s="33">
        <f>SUM(E244:E254)</f>
        <v>59377</v>
      </c>
      <c r="F243" s="33">
        <f>SUM(F244:F254)</f>
        <v>0</v>
      </c>
      <c r="G243" s="33">
        <f>SUM(G244:G254)</f>
        <v>0</v>
      </c>
      <c r="H243" s="33">
        <f t="shared" si="302"/>
        <v>233</v>
      </c>
      <c r="I243" s="33">
        <f>SUM(I244:I254)</f>
        <v>233</v>
      </c>
      <c r="J243" s="33">
        <f>SUM(J244:J254)</f>
        <v>0</v>
      </c>
      <c r="K243" s="33">
        <f>SUM(K244:K254)</f>
        <v>0</v>
      </c>
      <c r="L243" s="33">
        <f>SUM(L244:L254)</f>
        <v>0</v>
      </c>
      <c r="M243" s="33">
        <f t="shared" si="225"/>
        <v>0.33586069709112926</v>
      </c>
      <c r="N243" s="33">
        <f t="shared" si="309"/>
        <v>69141</v>
      </c>
      <c r="O243" s="33">
        <f t="shared" si="226"/>
        <v>2.3306992097629289</v>
      </c>
      <c r="P243" s="33">
        <f t="shared" si="310"/>
        <v>9764</v>
      </c>
      <c r="Q243" s="33">
        <f t="shared" si="227"/>
        <v>0</v>
      </c>
      <c r="R243" s="33">
        <f t="shared" si="311"/>
        <v>59377</v>
      </c>
      <c r="S243" s="33" t="str">
        <f t="shared" si="228"/>
        <v>-</v>
      </c>
      <c r="T243" s="33">
        <f t="shared" si="312"/>
        <v>0</v>
      </c>
      <c r="U243" s="192"/>
    </row>
    <row r="244" spans="1:21" s="50" customFormat="1" ht="38.25" hidden="1" outlineLevel="2">
      <c r="A244" s="187"/>
      <c r="B244" s="199" t="s">
        <v>166</v>
      </c>
      <c r="C244" s="72">
        <f t="shared" si="301"/>
        <v>29814</v>
      </c>
      <c r="D244" s="72">
        <v>2981</v>
      </c>
      <c r="E244" s="72">
        <v>26833</v>
      </c>
      <c r="F244" s="72">
        <v>0</v>
      </c>
      <c r="G244" s="72">
        <v>0</v>
      </c>
      <c r="H244" s="72">
        <f t="shared" si="302"/>
        <v>0</v>
      </c>
      <c r="I244" s="72">
        <v>0</v>
      </c>
      <c r="J244" s="72">
        <v>0</v>
      </c>
      <c r="K244" s="72">
        <v>0</v>
      </c>
      <c r="L244" s="72">
        <v>0</v>
      </c>
      <c r="M244" s="72">
        <f t="shared" ref="M244:M284" si="340">IFERROR(H244/C244*100,"-")</f>
        <v>0</v>
      </c>
      <c r="N244" s="72">
        <f t="shared" si="309"/>
        <v>29814</v>
      </c>
      <c r="O244" s="72">
        <f t="shared" ref="O244:O284" si="341">IFERROR(I244/D244*100,"-")</f>
        <v>0</v>
      </c>
      <c r="P244" s="72">
        <f t="shared" si="310"/>
        <v>2981</v>
      </c>
      <c r="Q244" s="72">
        <f t="shared" ref="Q244:Q284" si="342">IFERROR(J244/E244*100,"-")</f>
        <v>0</v>
      </c>
      <c r="R244" s="72">
        <f t="shared" si="311"/>
        <v>26833</v>
      </c>
      <c r="S244" s="72" t="str">
        <f t="shared" ref="S244:S284" si="343">IFERROR(K244/F244*100,"-")</f>
        <v>-</v>
      </c>
      <c r="T244" s="72">
        <f t="shared" si="312"/>
        <v>0</v>
      </c>
      <c r="U244" s="190" t="s">
        <v>939</v>
      </c>
    </row>
    <row r="245" spans="1:21" s="50" customFormat="1" ht="38.25" hidden="1" outlineLevel="2">
      <c r="A245" s="187"/>
      <c r="B245" s="199" t="s">
        <v>167</v>
      </c>
      <c r="C245" s="72">
        <f t="shared" si="301"/>
        <v>36160</v>
      </c>
      <c r="D245" s="72">
        <v>3616</v>
      </c>
      <c r="E245" s="72">
        <v>32544</v>
      </c>
      <c r="F245" s="72">
        <v>0</v>
      </c>
      <c r="G245" s="72">
        <v>0</v>
      </c>
      <c r="H245" s="72">
        <f t="shared" si="302"/>
        <v>0</v>
      </c>
      <c r="I245" s="72">
        <v>0</v>
      </c>
      <c r="J245" s="72">
        <v>0</v>
      </c>
      <c r="K245" s="72">
        <v>0</v>
      </c>
      <c r="L245" s="72">
        <v>0</v>
      </c>
      <c r="M245" s="72">
        <f t="shared" si="340"/>
        <v>0</v>
      </c>
      <c r="N245" s="72">
        <f t="shared" si="309"/>
        <v>36160</v>
      </c>
      <c r="O245" s="72">
        <f t="shared" si="341"/>
        <v>0</v>
      </c>
      <c r="P245" s="72">
        <f t="shared" si="310"/>
        <v>3616</v>
      </c>
      <c r="Q245" s="72">
        <f t="shared" si="342"/>
        <v>0</v>
      </c>
      <c r="R245" s="72">
        <f t="shared" si="311"/>
        <v>32544</v>
      </c>
      <c r="S245" s="72" t="str">
        <f t="shared" si="343"/>
        <v>-</v>
      </c>
      <c r="T245" s="72">
        <f t="shared" si="312"/>
        <v>0</v>
      </c>
      <c r="U245" s="190" t="s">
        <v>938</v>
      </c>
    </row>
    <row r="246" spans="1:21" s="50" customFormat="1" ht="76.5" hidden="1" outlineLevel="2">
      <c r="A246" s="187"/>
      <c r="B246" s="199" t="s">
        <v>582</v>
      </c>
      <c r="C246" s="72">
        <f t="shared" ref="C246" si="344">SUM(D246:F246)</f>
        <v>100</v>
      </c>
      <c r="D246" s="72">
        <v>100</v>
      </c>
      <c r="E246" s="72">
        <v>0</v>
      </c>
      <c r="F246" s="72">
        <v>0</v>
      </c>
      <c r="G246" s="72">
        <v>0</v>
      </c>
      <c r="H246" s="72">
        <f t="shared" ref="H246" si="345">SUM(I246:K246)</f>
        <v>0</v>
      </c>
      <c r="I246" s="72">
        <v>0</v>
      </c>
      <c r="J246" s="72">
        <v>0</v>
      </c>
      <c r="K246" s="72">
        <v>0</v>
      </c>
      <c r="L246" s="72">
        <v>0</v>
      </c>
      <c r="M246" s="72">
        <f t="shared" ref="M246" si="346">IFERROR(H246/C246*100,"-")</f>
        <v>0</v>
      </c>
      <c r="N246" s="72">
        <f t="shared" ref="N246" si="347">C246-H246</f>
        <v>100</v>
      </c>
      <c r="O246" s="72">
        <f t="shared" ref="O246" si="348">IFERROR(I246/D246*100,"-")</f>
        <v>0</v>
      </c>
      <c r="P246" s="72">
        <f t="shared" ref="P246" si="349">D246-I246</f>
        <v>100</v>
      </c>
      <c r="Q246" s="72" t="str">
        <f t="shared" ref="Q246" si="350">IFERROR(J246/E246*100,"-")</f>
        <v>-</v>
      </c>
      <c r="R246" s="72">
        <f t="shared" ref="R246" si="351">E246-J246</f>
        <v>0</v>
      </c>
      <c r="S246" s="72" t="str">
        <f t="shared" ref="S246" si="352">IFERROR(K246/F246*100,"-")</f>
        <v>-</v>
      </c>
      <c r="T246" s="72">
        <f t="shared" ref="T246" si="353">F246-K246</f>
        <v>0</v>
      </c>
      <c r="U246" s="188" t="s">
        <v>940</v>
      </c>
    </row>
    <row r="247" spans="1:21" s="50" customFormat="1" ht="51" hidden="1" outlineLevel="2">
      <c r="A247" s="189"/>
      <c r="B247" s="199" t="s">
        <v>583</v>
      </c>
      <c r="C247" s="72">
        <f t="shared" si="301"/>
        <v>1600</v>
      </c>
      <c r="D247" s="72">
        <v>1600</v>
      </c>
      <c r="E247" s="72">
        <v>0</v>
      </c>
      <c r="F247" s="72">
        <v>0</v>
      </c>
      <c r="G247" s="72">
        <v>0</v>
      </c>
      <c r="H247" s="72">
        <f t="shared" si="302"/>
        <v>0</v>
      </c>
      <c r="I247" s="72">
        <v>0</v>
      </c>
      <c r="J247" s="72">
        <v>0</v>
      </c>
      <c r="K247" s="72">
        <v>0</v>
      </c>
      <c r="L247" s="72">
        <v>0</v>
      </c>
      <c r="M247" s="72">
        <f t="shared" si="340"/>
        <v>0</v>
      </c>
      <c r="N247" s="72">
        <f t="shared" si="309"/>
        <v>1600</v>
      </c>
      <c r="O247" s="72">
        <f t="shared" si="341"/>
        <v>0</v>
      </c>
      <c r="P247" s="72">
        <f t="shared" si="310"/>
        <v>1600</v>
      </c>
      <c r="Q247" s="72" t="str">
        <f t="shared" si="342"/>
        <v>-</v>
      </c>
      <c r="R247" s="72">
        <f t="shared" si="311"/>
        <v>0</v>
      </c>
      <c r="S247" s="72" t="str">
        <f t="shared" si="343"/>
        <v>-</v>
      </c>
      <c r="T247" s="72">
        <f t="shared" si="312"/>
        <v>0</v>
      </c>
      <c r="U247" s="188" t="s">
        <v>941</v>
      </c>
    </row>
    <row r="248" spans="1:21" s="50" customFormat="1" ht="38.25" hidden="1" outlineLevel="2">
      <c r="A248" s="191"/>
      <c r="B248" s="199" t="s">
        <v>584</v>
      </c>
      <c r="C248" s="72">
        <f t="shared" si="301"/>
        <v>350</v>
      </c>
      <c r="D248" s="72">
        <v>350</v>
      </c>
      <c r="E248" s="72">
        <v>0</v>
      </c>
      <c r="F248" s="72">
        <v>0</v>
      </c>
      <c r="G248" s="72">
        <v>0</v>
      </c>
      <c r="H248" s="72">
        <f t="shared" si="302"/>
        <v>0</v>
      </c>
      <c r="I248" s="72">
        <v>0</v>
      </c>
      <c r="J248" s="72">
        <v>0</v>
      </c>
      <c r="K248" s="72">
        <v>0</v>
      </c>
      <c r="L248" s="72">
        <v>0</v>
      </c>
      <c r="M248" s="72">
        <f t="shared" si="340"/>
        <v>0</v>
      </c>
      <c r="N248" s="72">
        <f t="shared" si="309"/>
        <v>350</v>
      </c>
      <c r="O248" s="72">
        <f t="shared" si="341"/>
        <v>0</v>
      </c>
      <c r="P248" s="72">
        <f t="shared" si="310"/>
        <v>350</v>
      </c>
      <c r="Q248" s="72" t="str">
        <f t="shared" si="342"/>
        <v>-</v>
      </c>
      <c r="R248" s="72">
        <f t="shared" si="311"/>
        <v>0</v>
      </c>
      <c r="S248" s="72" t="str">
        <f t="shared" si="343"/>
        <v>-</v>
      </c>
      <c r="T248" s="72">
        <f t="shared" si="312"/>
        <v>0</v>
      </c>
      <c r="U248" s="190" t="s">
        <v>942</v>
      </c>
    </row>
    <row r="249" spans="1:21" s="50" customFormat="1" ht="60" hidden="1" outlineLevel="2">
      <c r="A249" s="189"/>
      <c r="B249" s="199" t="s">
        <v>168</v>
      </c>
      <c r="C249" s="72">
        <f t="shared" si="301"/>
        <v>330</v>
      </c>
      <c r="D249" s="72">
        <v>330</v>
      </c>
      <c r="E249" s="72">
        <v>0</v>
      </c>
      <c r="F249" s="72">
        <v>0</v>
      </c>
      <c r="G249" s="72">
        <v>0</v>
      </c>
      <c r="H249" s="72">
        <f t="shared" si="302"/>
        <v>0</v>
      </c>
      <c r="I249" s="72">
        <v>0</v>
      </c>
      <c r="J249" s="72">
        <v>0</v>
      </c>
      <c r="K249" s="72">
        <v>0</v>
      </c>
      <c r="L249" s="72">
        <v>0</v>
      </c>
      <c r="M249" s="72">
        <f t="shared" si="340"/>
        <v>0</v>
      </c>
      <c r="N249" s="72">
        <f t="shared" si="309"/>
        <v>330</v>
      </c>
      <c r="O249" s="72">
        <f t="shared" si="341"/>
        <v>0</v>
      </c>
      <c r="P249" s="72">
        <f t="shared" si="310"/>
        <v>330</v>
      </c>
      <c r="Q249" s="72" t="str">
        <f t="shared" si="342"/>
        <v>-</v>
      </c>
      <c r="R249" s="72">
        <f t="shared" si="311"/>
        <v>0</v>
      </c>
      <c r="S249" s="72" t="str">
        <f t="shared" si="343"/>
        <v>-</v>
      </c>
      <c r="T249" s="72">
        <f t="shared" si="312"/>
        <v>0</v>
      </c>
      <c r="U249" s="188" t="s">
        <v>943</v>
      </c>
    </row>
    <row r="250" spans="1:21" s="50" customFormat="1" ht="69" hidden="1" customHeight="1" outlineLevel="2">
      <c r="A250" s="187"/>
      <c r="B250" s="199" t="s">
        <v>169</v>
      </c>
      <c r="C250" s="72">
        <f t="shared" si="301"/>
        <v>250</v>
      </c>
      <c r="D250" s="72">
        <v>250</v>
      </c>
      <c r="E250" s="72">
        <v>0</v>
      </c>
      <c r="F250" s="72">
        <v>0</v>
      </c>
      <c r="G250" s="72">
        <v>0</v>
      </c>
      <c r="H250" s="72">
        <f t="shared" si="302"/>
        <v>0</v>
      </c>
      <c r="I250" s="72">
        <v>0</v>
      </c>
      <c r="J250" s="72">
        <v>0</v>
      </c>
      <c r="K250" s="72">
        <v>0</v>
      </c>
      <c r="L250" s="72">
        <v>0</v>
      </c>
      <c r="M250" s="72">
        <f t="shared" si="340"/>
        <v>0</v>
      </c>
      <c r="N250" s="72">
        <f t="shared" si="309"/>
        <v>250</v>
      </c>
      <c r="O250" s="72">
        <f t="shared" si="341"/>
        <v>0</v>
      </c>
      <c r="P250" s="72">
        <f t="shared" si="310"/>
        <v>250</v>
      </c>
      <c r="Q250" s="72" t="str">
        <f t="shared" si="342"/>
        <v>-</v>
      </c>
      <c r="R250" s="72">
        <f t="shared" si="311"/>
        <v>0</v>
      </c>
      <c r="S250" s="72" t="str">
        <f t="shared" si="343"/>
        <v>-</v>
      </c>
      <c r="T250" s="72">
        <f t="shared" si="312"/>
        <v>0</v>
      </c>
      <c r="U250" s="190" t="s">
        <v>944</v>
      </c>
    </row>
    <row r="251" spans="1:21" s="50" customFormat="1" ht="38.25" hidden="1" outlineLevel="2">
      <c r="A251" s="187"/>
      <c r="B251" s="199" t="s">
        <v>170</v>
      </c>
      <c r="C251" s="72">
        <f t="shared" si="301"/>
        <v>450</v>
      </c>
      <c r="D251" s="72">
        <v>450</v>
      </c>
      <c r="E251" s="72">
        <v>0</v>
      </c>
      <c r="F251" s="72">
        <v>0</v>
      </c>
      <c r="G251" s="72">
        <v>0</v>
      </c>
      <c r="H251" s="72">
        <f t="shared" si="302"/>
        <v>0</v>
      </c>
      <c r="I251" s="72">
        <v>0</v>
      </c>
      <c r="J251" s="72">
        <v>0</v>
      </c>
      <c r="K251" s="72">
        <v>0</v>
      </c>
      <c r="L251" s="72">
        <v>0</v>
      </c>
      <c r="M251" s="72">
        <f t="shared" si="340"/>
        <v>0</v>
      </c>
      <c r="N251" s="72">
        <f t="shared" si="309"/>
        <v>450</v>
      </c>
      <c r="O251" s="72">
        <f t="shared" si="341"/>
        <v>0</v>
      </c>
      <c r="P251" s="72">
        <f t="shared" si="310"/>
        <v>450</v>
      </c>
      <c r="Q251" s="72" t="str">
        <f t="shared" si="342"/>
        <v>-</v>
      </c>
      <c r="R251" s="72">
        <f t="shared" si="311"/>
        <v>0</v>
      </c>
      <c r="S251" s="72" t="str">
        <f t="shared" si="343"/>
        <v>-</v>
      </c>
      <c r="T251" s="72">
        <f t="shared" si="312"/>
        <v>0</v>
      </c>
      <c r="U251" s="190" t="s">
        <v>945</v>
      </c>
    </row>
    <row r="252" spans="1:21" s="50" customFormat="1" ht="51" hidden="1" outlineLevel="2">
      <c r="A252" s="189"/>
      <c r="B252" s="199" t="s">
        <v>171</v>
      </c>
      <c r="C252" s="72">
        <f t="shared" si="301"/>
        <v>70</v>
      </c>
      <c r="D252" s="72">
        <v>70</v>
      </c>
      <c r="E252" s="72">
        <v>0</v>
      </c>
      <c r="F252" s="72">
        <v>0</v>
      </c>
      <c r="G252" s="72">
        <v>0</v>
      </c>
      <c r="H252" s="72">
        <f t="shared" si="302"/>
        <v>18</v>
      </c>
      <c r="I252" s="72">
        <v>18</v>
      </c>
      <c r="J252" s="72">
        <v>0</v>
      </c>
      <c r="K252" s="72">
        <v>0</v>
      </c>
      <c r="L252" s="72">
        <v>0</v>
      </c>
      <c r="M252" s="72">
        <f t="shared" si="340"/>
        <v>25.714285714285712</v>
      </c>
      <c r="N252" s="72">
        <f t="shared" si="309"/>
        <v>52</v>
      </c>
      <c r="O252" s="72">
        <f t="shared" si="341"/>
        <v>25.714285714285712</v>
      </c>
      <c r="P252" s="72">
        <f t="shared" si="310"/>
        <v>52</v>
      </c>
      <c r="Q252" s="72" t="str">
        <f t="shared" si="342"/>
        <v>-</v>
      </c>
      <c r="R252" s="72">
        <f t="shared" si="311"/>
        <v>0</v>
      </c>
      <c r="S252" s="72" t="str">
        <f t="shared" si="343"/>
        <v>-</v>
      </c>
      <c r="T252" s="72">
        <f t="shared" si="312"/>
        <v>0</v>
      </c>
      <c r="U252" s="190"/>
    </row>
    <row r="253" spans="1:21" s="50" customFormat="1" ht="51" hidden="1" outlineLevel="2">
      <c r="A253" s="189"/>
      <c r="B253" s="199" t="s">
        <v>295</v>
      </c>
      <c r="C253" s="72">
        <f t="shared" si="301"/>
        <v>150</v>
      </c>
      <c r="D253" s="72">
        <v>150</v>
      </c>
      <c r="E253" s="72">
        <v>0</v>
      </c>
      <c r="F253" s="72">
        <v>0</v>
      </c>
      <c r="G253" s="72">
        <v>0</v>
      </c>
      <c r="H253" s="72">
        <f t="shared" si="302"/>
        <v>140</v>
      </c>
      <c r="I253" s="72">
        <v>140</v>
      </c>
      <c r="J253" s="72">
        <v>0</v>
      </c>
      <c r="K253" s="72">
        <v>0</v>
      </c>
      <c r="L253" s="72">
        <v>0</v>
      </c>
      <c r="M253" s="72">
        <f t="shared" si="340"/>
        <v>93.333333333333329</v>
      </c>
      <c r="N253" s="72">
        <f t="shared" si="309"/>
        <v>10</v>
      </c>
      <c r="O253" s="72">
        <f t="shared" si="341"/>
        <v>93.333333333333329</v>
      </c>
      <c r="P253" s="72">
        <f t="shared" si="310"/>
        <v>10</v>
      </c>
      <c r="Q253" s="72" t="str">
        <f t="shared" si="342"/>
        <v>-</v>
      </c>
      <c r="R253" s="72">
        <f t="shared" si="311"/>
        <v>0</v>
      </c>
      <c r="S253" s="72" t="str">
        <f t="shared" si="343"/>
        <v>-</v>
      </c>
      <c r="T253" s="72">
        <f t="shared" si="312"/>
        <v>0</v>
      </c>
      <c r="U253" s="190"/>
    </row>
    <row r="254" spans="1:21" s="50" customFormat="1" ht="51" hidden="1" outlineLevel="2">
      <c r="A254" s="189"/>
      <c r="B254" s="199" t="s">
        <v>296</v>
      </c>
      <c r="C254" s="72">
        <f t="shared" si="301"/>
        <v>100</v>
      </c>
      <c r="D254" s="72">
        <v>100</v>
      </c>
      <c r="E254" s="72">
        <v>0</v>
      </c>
      <c r="F254" s="72">
        <v>0</v>
      </c>
      <c r="G254" s="72">
        <v>0</v>
      </c>
      <c r="H254" s="72">
        <f t="shared" si="302"/>
        <v>75</v>
      </c>
      <c r="I254" s="72">
        <v>75</v>
      </c>
      <c r="J254" s="72">
        <v>0</v>
      </c>
      <c r="K254" s="72">
        <v>0</v>
      </c>
      <c r="L254" s="72">
        <v>0</v>
      </c>
      <c r="M254" s="72">
        <f t="shared" si="340"/>
        <v>75</v>
      </c>
      <c r="N254" s="72">
        <f t="shared" si="309"/>
        <v>25</v>
      </c>
      <c r="O254" s="72">
        <f t="shared" si="341"/>
        <v>75</v>
      </c>
      <c r="P254" s="72">
        <f t="shared" si="310"/>
        <v>25</v>
      </c>
      <c r="Q254" s="72" t="str">
        <f t="shared" si="342"/>
        <v>-</v>
      </c>
      <c r="R254" s="72">
        <f t="shared" si="311"/>
        <v>0</v>
      </c>
      <c r="S254" s="72" t="str">
        <f t="shared" si="343"/>
        <v>-</v>
      </c>
      <c r="T254" s="72">
        <f t="shared" si="312"/>
        <v>0</v>
      </c>
      <c r="U254" s="190"/>
    </row>
    <row r="255" spans="1:21" s="35" customFormat="1" ht="40.5">
      <c r="A255" s="76">
        <v>16</v>
      </c>
      <c r="B255" s="32" t="s">
        <v>205</v>
      </c>
      <c r="C255" s="33">
        <f t="shared" si="301"/>
        <v>53115.7</v>
      </c>
      <c r="D255" s="33">
        <f>SUM(D256:D259)</f>
        <v>53115.7</v>
      </c>
      <c r="E255" s="33">
        <f>SUM(E256:E259)</f>
        <v>0</v>
      </c>
      <c r="F255" s="33">
        <f>SUM(F256:F259)</f>
        <v>0</v>
      </c>
      <c r="G255" s="33">
        <f>SUM(G256:G259)</f>
        <v>0</v>
      </c>
      <c r="H255" s="33">
        <f t="shared" si="302"/>
        <v>31279.7</v>
      </c>
      <c r="I255" s="33">
        <f>SUM(I256:I259)</f>
        <v>31279.7</v>
      </c>
      <c r="J255" s="33">
        <f>SUM(J256:J259)</f>
        <v>0</v>
      </c>
      <c r="K255" s="33">
        <f>SUM(K256:K259)</f>
        <v>0</v>
      </c>
      <c r="L255" s="33">
        <f>SUM(L256:L259)</f>
        <v>0</v>
      </c>
      <c r="M255" s="33">
        <f t="shared" si="340"/>
        <v>58.88974446350138</v>
      </c>
      <c r="N255" s="33">
        <f t="shared" si="309"/>
        <v>21835.999999999996</v>
      </c>
      <c r="O255" s="33">
        <f t="shared" si="341"/>
        <v>58.88974446350138</v>
      </c>
      <c r="P255" s="33">
        <f t="shared" si="310"/>
        <v>21835.999999999996</v>
      </c>
      <c r="Q255" s="33" t="str">
        <f t="shared" si="342"/>
        <v>-</v>
      </c>
      <c r="R255" s="33">
        <f t="shared" si="311"/>
        <v>0</v>
      </c>
      <c r="S255" s="33" t="str">
        <f t="shared" si="343"/>
        <v>-</v>
      </c>
      <c r="T255" s="33">
        <f t="shared" si="312"/>
        <v>0</v>
      </c>
      <c r="U255" s="192"/>
    </row>
    <row r="256" spans="1:21" s="50" customFormat="1" ht="60" outlineLevel="2">
      <c r="A256" s="325"/>
      <c r="B256" s="326" t="s">
        <v>172</v>
      </c>
      <c r="C256" s="72">
        <f t="shared" si="301"/>
        <v>25440.9</v>
      </c>
      <c r="D256" s="72">
        <v>25440.9</v>
      </c>
      <c r="E256" s="72">
        <v>0</v>
      </c>
      <c r="F256" s="72">
        <v>0</v>
      </c>
      <c r="G256" s="72">
        <v>0</v>
      </c>
      <c r="H256" s="72">
        <f t="shared" si="302"/>
        <v>20369.8</v>
      </c>
      <c r="I256" s="72">
        <v>20369.8</v>
      </c>
      <c r="J256" s="72">
        <v>0</v>
      </c>
      <c r="K256" s="72">
        <v>0</v>
      </c>
      <c r="L256" s="72">
        <v>0</v>
      </c>
      <c r="M256" s="72">
        <f t="shared" si="340"/>
        <v>80.067135989685895</v>
      </c>
      <c r="N256" s="72">
        <f t="shared" si="309"/>
        <v>5071.1000000000022</v>
      </c>
      <c r="O256" s="72">
        <f t="shared" si="341"/>
        <v>80.067135989685895</v>
      </c>
      <c r="P256" s="72">
        <f t="shared" si="310"/>
        <v>5071.1000000000022</v>
      </c>
      <c r="Q256" s="72" t="str">
        <f>IFERROR(J256/E256*100,"-")</f>
        <v>-</v>
      </c>
      <c r="R256" s="72">
        <f t="shared" si="311"/>
        <v>0</v>
      </c>
      <c r="S256" s="72" t="str">
        <f t="shared" si="343"/>
        <v>-</v>
      </c>
      <c r="T256" s="72">
        <f t="shared" si="312"/>
        <v>0</v>
      </c>
      <c r="U256" s="253" t="s">
        <v>1051</v>
      </c>
    </row>
    <row r="257" spans="1:21" s="50" customFormat="1" ht="45" outlineLevel="2">
      <c r="A257" s="327"/>
      <c r="B257" s="326" t="s">
        <v>173</v>
      </c>
      <c r="C257" s="72">
        <f t="shared" si="301"/>
        <v>10061.1</v>
      </c>
      <c r="D257" s="72">
        <v>10061.1</v>
      </c>
      <c r="E257" s="72">
        <v>0</v>
      </c>
      <c r="F257" s="72">
        <v>0</v>
      </c>
      <c r="G257" s="72">
        <v>0</v>
      </c>
      <c r="H257" s="72">
        <f t="shared" si="302"/>
        <v>1484.4</v>
      </c>
      <c r="I257" s="72">
        <v>1484.4</v>
      </c>
      <c r="J257" s="72">
        <v>0</v>
      </c>
      <c r="K257" s="72">
        <v>0</v>
      </c>
      <c r="L257" s="72">
        <v>0</v>
      </c>
      <c r="M257" s="72">
        <f t="shared" si="340"/>
        <v>14.753853952351134</v>
      </c>
      <c r="N257" s="72">
        <f t="shared" si="309"/>
        <v>8576.7000000000007</v>
      </c>
      <c r="O257" s="72">
        <f t="shared" si="341"/>
        <v>14.753853952351134</v>
      </c>
      <c r="P257" s="72">
        <f t="shared" si="310"/>
        <v>8576.7000000000007</v>
      </c>
      <c r="Q257" s="72" t="str">
        <f t="shared" si="342"/>
        <v>-</v>
      </c>
      <c r="R257" s="72">
        <f t="shared" si="311"/>
        <v>0</v>
      </c>
      <c r="S257" s="72" t="str">
        <f t="shared" si="343"/>
        <v>-</v>
      </c>
      <c r="T257" s="72">
        <f t="shared" si="312"/>
        <v>0</v>
      </c>
      <c r="U257" s="253" t="s">
        <v>586</v>
      </c>
    </row>
    <row r="258" spans="1:21" s="50" customFormat="1" ht="107.25" customHeight="1" outlineLevel="2">
      <c r="A258" s="325"/>
      <c r="B258" s="326" t="s">
        <v>174</v>
      </c>
      <c r="C258" s="72">
        <f t="shared" si="301"/>
        <v>893</v>
      </c>
      <c r="D258" s="72">
        <v>893</v>
      </c>
      <c r="E258" s="72">
        <v>0</v>
      </c>
      <c r="F258" s="72">
        <v>0</v>
      </c>
      <c r="G258" s="72">
        <v>0</v>
      </c>
      <c r="H258" s="72">
        <f t="shared" si="302"/>
        <v>200</v>
      </c>
      <c r="I258" s="72">
        <v>200</v>
      </c>
      <c r="J258" s="72">
        <v>0</v>
      </c>
      <c r="K258" s="72">
        <v>0</v>
      </c>
      <c r="L258" s="72">
        <v>0</v>
      </c>
      <c r="M258" s="72">
        <f t="shared" si="340"/>
        <v>22.396416573348265</v>
      </c>
      <c r="N258" s="72">
        <f t="shared" si="309"/>
        <v>693</v>
      </c>
      <c r="O258" s="72">
        <f t="shared" si="341"/>
        <v>22.396416573348265</v>
      </c>
      <c r="P258" s="72">
        <f t="shared" si="310"/>
        <v>693</v>
      </c>
      <c r="Q258" s="72" t="str">
        <f t="shared" si="342"/>
        <v>-</v>
      </c>
      <c r="R258" s="72">
        <f t="shared" si="311"/>
        <v>0</v>
      </c>
      <c r="S258" s="72" t="str">
        <f t="shared" si="343"/>
        <v>-</v>
      </c>
      <c r="T258" s="72">
        <f t="shared" si="312"/>
        <v>0</v>
      </c>
      <c r="U258" s="190" t="s">
        <v>1052</v>
      </c>
    </row>
    <row r="259" spans="1:21" s="50" customFormat="1" ht="25.5" outlineLevel="2">
      <c r="A259" s="325"/>
      <c r="B259" s="326" t="s">
        <v>335</v>
      </c>
      <c r="C259" s="72">
        <f t="shared" si="301"/>
        <v>16720.7</v>
      </c>
      <c r="D259" s="72">
        <v>16720.7</v>
      </c>
      <c r="E259" s="72">
        <v>0</v>
      </c>
      <c r="F259" s="72">
        <v>0</v>
      </c>
      <c r="G259" s="72">
        <v>0</v>
      </c>
      <c r="H259" s="72">
        <f t="shared" si="302"/>
        <v>9225.5</v>
      </c>
      <c r="I259" s="72">
        <v>9225.5</v>
      </c>
      <c r="J259" s="72">
        <v>0</v>
      </c>
      <c r="K259" s="72">
        <v>0</v>
      </c>
      <c r="L259" s="72">
        <v>0</v>
      </c>
      <c r="M259" s="72">
        <f t="shared" si="340"/>
        <v>55.174125485177051</v>
      </c>
      <c r="N259" s="72">
        <f t="shared" si="309"/>
        <v>7495.2000000000007</v>
      </c>
      <c r="O259" s="72">
        <f t="shared" si="341"/>
        <v>55.174125485177051</v>
      </c>
      <c r="P259" s="72">
        <f t="shared" si="310"/>
        <v>7495.2000000000007</v>
      </c>
      <c r="Q259" s="72" t="str">
        <f t="shared" si="342"/>
        <v>-</v>
      </c>
      <c r="R259" s="72">
        <f t="shared" si="311"/>
        <v>0</v>
      </c>
      <c r="S259" s="72" t="str">
        <f t="shared" si="343"/>
        <v>-</v>
      </c>
      <c r="T259" s="72">
        <f t="shared" si="312"/>
        <v>0</v>
      </c>
      <c r="U259" s="253"/>
    </row>
    <row r="260" spans="1:21" s="35" customFormat="1" ht="32.25" customHeight="1" collapsed="1">
      <c r="A260" s="76">
        <v>17</v>
      </c>
      <c r="B260" s="32" t="s">
        <v>177</v>
      </c>
      <c r="C260" s="33">
        <f t="shared" si="301"/>
        <v>14043.900000000001</v>
      </c>
      <c r="D260" s="33">
        <f>SUM(D261:D262)</f>
        <v>11707.7</v>
      </c>
      <c r="E260" s="33">
        <f>SUM(E261:E262)</f>
        <v>2336.2000000000003</v>
      </c>
      <c r="F260" s="33">
        <f>SUM(F261:F262)</f>
        <v>0</v>
      </c>
      <c r="G260" s="33">
        <f>SUM(G261:G262)</f>
        <v>0</v>
      </c>
      <c r="H260" s="33">
        <f t="shared" si="302"/>
        <v>8032.2</v>
      </c>
      <c r="I260" s="33">
        <f>SUM(I261:I262)</f>
        <v>6037</v>
      </c>
      <c r="J260" s="33">
        <f>SUM(J261:J262)</f>
        <v>1995.2</v>
      </c>
      <c r="K260" s="33">
        <f>SUM(K261:K262)</f>
        <v>0</v>
      </c>
      <c r="L260" s="33">
        <f>SUM(L261:L262)</f>
        <v>0</v>
      </c>
      <c r="M260" s="33">
        <f t="shared" si="340"/>
        <v>57.193514622006703</v>
      </c>
      <c r="N260" s="33">
        <f t="shared" si="309"/>
        <v>6011.7000000000016</v>
      </c>
      <c r="O260" s="33">
        <f t="shared" si="341"/>
        <v>51.564355082552503</v>
      </c>
      <c r="P260" s="33">
        <f t="shared" si="310"/>
        <v>5670.7000000000007</v>
      </c>
      <c r="Q260" s="33">
        <f t="shared" si="342"/>
        <v>85.403646948035259</v>
      </c>
      <c r="R260" s="33">
        <f t="shared" si="311"/>
        <v>341.00000000000023</v>
      </c>
      <c r="S260" s="33" t="str">
        <f t="shared" si="343"/>
        <v>-</v>
      </c>
      <c r="T260" s="33">
        <f t="shared" si="312"/>
        <v>0</v>
      </c>
      <c r="U260" s="192"/>
    </row>
    <row r="261" spans="1:21" s="50" customFormat="1" ht="38.25" hidden="1" outlineLevel="2">
      <c r="A261" s="301"/>
      <c r="B261" s="199" t="s">
        <v>175</v>
      </c>
      <c r="C261" s="72">
        <f t="shared" si="301"/>
        <v>13198.5</v>
      </c>
      <c r="D261" s="72">
        <v>11005.2</v>
      </c>
      <c r="E261" s="72">
        <v>2193.3000000000002</v>
      </c>
      <c r="F261" s="72">
        <v>0</v>
      </c>
      <c r="G261" s="72">
        <v>0</v>
      </c>
      <c r="H261" s="72">
        <f t="shared" si="302"/>
        <v>7426.0999999999995</v>
      </c>
      <c r="I261" s="72">
        <v>5502.4</v>
      </c>
      <c r="J261" s="72">
        <v>1923.7</v>
      </c>
      <c r="K261" s="72">
        <v>0</v>
      </c>
      <c r="L261" s="72">
        <v>0</v>
      </c>
      <c r="M261" s="72">
        <f t="shared" si="340"/>
        <v>56.264727052316545</v>
      </c>
      <c r="N261" s="72">
        <f t="shared" si="309"/>
        <v>5772.4000000000005</v>
      </c>
      <c r="O261" s="72">
        <f t="shared" si="341"/>
        <v>49.998182677279821</v>
      </c>
      <c r="P261" s="72">
        <f t="shared" si="310"/>
        <v>5502.8000000000011</v>
      </c>
      <c r="Q261" s="72">
        <f t="shared" si="342"/>
        <v>87.708019878721558</v>
      </c>
      <c r="R261" s="72">
        <f t="shared" si="311"/>
        <v>269.60000000000014</v>
      </c>
      <c r="S261" s="72" t="str">
        <f t="shared" si="343"/>
        <v>-</v>
      </c>
      <c r="T261" s="72">
        <f t="shared" si="312"/>
        <v>0</v>
      </c>
      <c r="U261" s="190"/>
    </row>
    <row r="262" spans="1:21" s="50" customFormat="1" ht="25.5" hidden="1" outlineLevel="2">
      <c r="A262" s="301"/>
      <c r="B262" s="199" t="s">
        <v>176</v>
      </c>
      <c r="C262" s="72">
        <f t="shared" si="301"/>
        <v>845.4</v>
      </c>
      <c r="D262" s="72">
        <v>702.5</v>
      </c>
      <c r="E262" s="72">
        <v>142.9</v>
      </c>
      <c r="F262" s="72">
        <v>0</v>
      </c>
      <c r="G262" s="72">
        <v>0</v>
      </c>
      <c r="H262" s="72">
        <f t="shared" si="302"/>
        <v>606.1</v>
      </c>
      <c r="I262" s="72">
        <v>534.6</v>
      </c>
      <c r="J262" s="72">
        <v>71.5</v>
      </c>
      <c r="K262" s="72">
        <v>0</v>
      </c>
      <c r="L262" s="72">
        <v>0</v>
      </c>
      <c r="M262" s="72">
        <f t="shared" si="340"/>
        <v>71.693872722971378</v>
      </c>
      <c r="N262" s="72">
        <f t="shared" si="309"/>
        <v>239.29999999999995</v>
      </c>
      <c r="O262" s="72">
        <f t="shared" si="341"/>
        <v>76.09964412811388</v>
      </c>
      <c r="P262" s="72">
        <f t="shared" si="310"/>
        <v>167.89999999999998</v>
      </c>
      <c r="Q262" s="72">
        <f t="shared" si="342"/>
        <v>50.034989503149049</v>
      </c>
      <c r="R262" s="72">
        <f t="shared" si="311"/>
        <v>71.400000000000006</v>
      </c>
      <c r="S262" s="72" t="str">
        <f t="shared" si="343"/>
        <v>-</v>
      </c>
      <c r="T262" s="72">
        <f t="shared" si="312"/>
        <v>0</v>
      </c>
      <c r="U262" s="190"/>
    </row>
    <row r="263" spans="1:21" s="35" customFormat="1" ht="27">
      <c r="A263" s="76">
        <v>18</v>
      </c>
      <c r="B263" s="32" t="s">
        <v>186</v>
      </c>
      <c r="C263" s="33">
        <f t="shared" si="301"/>
        <v>113854.6</v>
      </c>
      <c r="D263" s="33">
        <f>D264+D267+D271</f>
        <v>95336.2</v>
      </c>
      <c r="E263" s="33">
        <f>E264+E267+E271</f>
        <v>18518.400000000001</v>
      </c>
      <c r="F263" s="33">
        <f>F264+F267+F271</f>
        <v>0</v>
      </c>
      <c r="G263" s="33">
        <f>G264+G267+G271</f>
        <v>0</v>
      </c>
      <c r="H263" s="33">
        <f t="shared" si="302"/>
        <v>41763.4</v>
      </c>
      <c r="I263" s="33">
        <f>I264+I267+I271</f>
        <v>38737.9</v>
      </c>
      <c r="J263" s="33">
        <f>J264+J267+J271</f>
        <v>3025.5</v>
      </c>
      <c r="K263" s="33">
        <f>K264+K267+K271</f>
        <v>0</v>
      </c>
      <c r="L263" s="33">
        <f>L264+L267+L271</f>
        <v>0</v>
      </c>
      <c r="M263" s="33">
        <f>IFERROR(H263/C263*100,"-")</f>
        <v>36.681346208234011</v>
      </c>
      <c r="N263" s="33">
        <f t="shared" si="309"/>
        <v>72091.200000000012</v>
      </c>
      <c r="O263" s="33">
        <f t="shared" si="341"/>
        <v>40.632939009526289</v>
      </c>
      <c r="P263" s="33">
        <f t="shared" si="310"/>
        <v>56598.299999999996</v>
      </c>
      <c r="Q263" s="33">
        <f t="shared" si="342"/>
        <v>16.337804561949195</v>
      </c>
      <c r="R263" s="33">
        <f t="shared" si="311"/>
        <v>15492.900000000001</v>
      </c>
      <c r="S263" s="33" t="str">
        <f t="shared" si="343"/>
        <v>-</v>
      </c>
      <c r="T263" s="33">
        <f t="shared" si="312"/>
        <v>0</v>
      </c>
      <c r="U263" s="192"/>
    </row>
    <row r="264" spans="1:21" s="50" customFormat="1" ht="38.25" outlineLevel="1">
      <c r="A264" s="285"/>
      <c r="B264" s="200" t="s">
        <v>178</v>
      </c>
      <c r="C264" s="83">
        <f t="shared" si="301"/>
        <v>22936.9</v>
      </c>
      <c r="D264" s="286">
        <f>D265+D266</f>
        <v>4418.5</v>
      </c>
      <c r="E264" s="286">
        <f t="shared" ref="E264:G264" si="354">E265+E266</f>
        <v>18518.400000000001</v>
      </c>
      <c r="F264" s="286">
        <f t="shared" si="354"/>
        <v>0</v>
      </c>
      <c r="G264" s="286">
        <f t="shared" si="354"/>
        <v>0</v>
      </c>
      <c r="H264" s="83">
        <f t="shared" si="302"/>
        <v>3285.2</v>
      </c>
      <c r="I264" s="286">
        <f>I265+I266</f>
        <v>259.7</v>
      </c>
      <c r="J264" s="286">
        <f t="shared" ref="J264:L264" si="355">J265+J266</f>
        <v>3025.5</v>
      </c>
      <c r="K264" s="286">
        <f t="shared" si="355"/>
        <v>0</v>
      </c>
      <c r="L264" s="286">
        <f t="shared" si="355"/>
        <v>0</v>
      </c>
      <c r="M264" s="286">
        <f t="shared" si="340"/>
        <v>14.322772475792281</v>
      </c>
      <c r="N264" s="286">
        <f t="shared" si="309"/>
        <v>19651.7</v>
      </c>
      <c r="O264" s="286">
        <f t="shared" si="341"/>
        <v>5.8775602580061106</v>
      </c>
      <c r="P264" s="286">
        <f t="shared" si="310"/>
        <v>4158.8</v>
      </c>
      <c r="Q264" s="286">
        <f t="shared" si="342"/>
        <v>16.337804561949195</v>
      </c>
      <c r="R264" s="286">
        <f t="shared" si="311"/>
        <v>15492.900000000001</v>
      </c>
      <c r="S264" s="286" t="str">
        <f t="shared" si="343"/>
        <v>-</v>
      </c>
      <c r="T264" s="286">
        <f t="shared" si="312"/>
        <v>0</v>
      </c>
      <c r="U264" s="190"/>
    </row>
    <row r="265" spans="1:21" s="50" customFormat="1" ht="45" outlineLevel="3">
      <c r="A265" s="287"/>
      <c r="B265" s="67" t="s">
        <v>337</v>
      </c>
      <c r="C265" s="72">
        <f t="shared" si="301"/>
        <v>19493.400000000001</v>
      </c>
      <c r="D265" s="251">
        <v>975</v>
      </c>
      <c r="E265" s="251">
        <v>18518.400000000001</v>
      </c>
      <c r="F265" s="251">
        <v>0</v>
      </c>
      <c r="G265" s="251">
        <v>0</v>
      </c>
      <c r="H265" s="72">
        <f t="shared" si="302"/>
        <v>3285.2</v>
      </c>
      <c r="I265" s="251">
        <v>259.7</v>
      </c>
      <c r="J265" s="251">
        <v>3025.5</v>
      </c>
      <c r="K265" s="251">
        <v>0</v>
      </c>
      <c r="L265" s="251">
        <v>0</v>
      </c>
      <c r="M265" s="72">
        <f t="shared" si="340"/>
        <v>16.852883540069971</v>
      </c>
      <c r="N265" s="72">
        <f t="shared" si="309"/>
        <v>16208.2</v>
      </c>
      <c r="O265" s="72">
        <f t="shared" si="341"/>
        <v>26.635897435897434</v>
      </c>
      <c r="P265" s="72">
        <f t="shared" si="310"/>
        <v>715.3</v>
      </c>
      <c r="Q265" s="72">
        <f>IFERROR(J265/E265*100,"-")</f>
        <v>16.337804561949195</v>
      </c>
      <c r="R265" s="72">
        <f t="shared" si="311"/>
        <v>15492.900000000001</v>
      </c>
      <c r="S265" s="72" t="str">
        <f t="shared" si="343"/>
        <v>-</v>
      </c>
      <c r="T265" s="72">
        <f t="shared" si="312"/>
        <v>0</v>
      </c>
      <c r="U265" s="190" t="s">
        <v>1028</v>
      </c>
    </row>
    <row r="266" spans="1:21" s="50" customFormat="1" ht="45" outlineLevel="2">
      <c r="A266" s="287"/>
      <c r="B266" s="67" t="s">
        <v>179</v>
      </c>
      <c r="C266" s="72">
        <f t="shared" ref="C266:C281" si="356">SUM(D266:F266)</f>
        <v>3443.5</v>
      </c>
      <c r="D266" s="251">
        <v>3443.5</v>
      </c>
      <c r="E266" s="251">
        <v>0</v>
      </c>
      <c r="F266" s="251">
        <v>0</v>
      </c>
      <c r="G266" s="251">
        <v>0</v>
      </c>
      <c r="H266" s="72">
        <f t="shared" si="302"/>
        <v>0</v>
      </c>
      <c r="I266" s="251">
        <v>0</v>
      </c>
      <c r="J266" s="251">
        <v>0</v>
      </c>
      <c r="K266" s="251">
        <v>0</v>
      </c>
      <c r="L266" s="251">
        <v>0</v>
      </c>
      <c r="M266" s="72">
        <f t="shared" si="340"/>
        <v>0</v>
      </c>
      <c r="N266" s="72">
        <f t="shared" si="309"/>
        <v>3443.5</v>
      </c>
      <c r="O266" s="72">
        <f t="shared" si="341"/>
        <v>0</v>
      </c>
      <c r="P266" s="72">
        <f t="shared" si="310"/>
        <v>3443.5</v>
      </c>
      <c r="Q266" s="72" t="str">
        <f t="shared" si="342"/>
        <v>-</v>
      </c>
      <c r="R266" s="72">
        <f t="shared" si="311"/>
        <v>0</v>
      </c>
      <c r="S266" s="72" t="str">
        <f t="shared" si="343"/>
        <v>-</v>
      </c>
      <c r="T266" s="72">
        <f t="shared" si="312"/>
        <v>0</v>
      </c>
      <c r="U266" s="253" t="s">
        <v>1029</v>
      </c>
    </row>
    <row r="267" spans="1:21" s="50" customFormat="1" ht="38.25" outlineLevel="1">
      <c r="A267" s="285"/>
      <c r="B267" s="200" t="s">
        <v>180</v>
      </c>
      <c r="C267" s="83">
        <f t="shared" si="356"/>
        <v>51642.3</v>
      </c>
      <c r="D267" s="286">
        <f>SUM(D268:D270)</f>
        <v>51642.3</v>
      </c>
      <c r="E267" s="286">
        <f t="shared" ref="E267:L267" si="357">SUM(E268:E270)</f>
        <v>0</v>
      </c>
      <c r="F267" s="286">
        <f t="shared" si="357"/>
        <v>0</v>
      </c>
      <c r="G267" s="286">
        <f t="shared" si="357"/>
        <v>0</v>
      </c>
      <c r="H267" s="83">
        <f t="shared" ref="H267:H281" si="358">SUM(I267:K267)</f>
        <v>17660.5</v>
      </c>
      <c r="I267" s="286">
        <f t="shared" si="357"/>
        <v>17660.5</v>
      </c>
      <c r="J267" s="286">
        <f t="shared" si="357"/>
        <v>0</v>
      </c>
      <c r="K267" s="286">
        <f t="shared" si="357"/>
        <v>0</v>
      </c>
      <c r="L267" s="286">
        <f t="shared" si="357"/>
        <v>0</v>
      </c>
      <c r="M267" s="83">
        <f t="shared" si="340"/>
        <v>34.197740999142177</v>
      </c>
      <c r="N267" s="83">
        <f t="shared" si="309"/>
        <v>33981.800000000003</v>
      </c>
      <c r="O267" s="83">
        <f t="shared" si="341"/>
        <v>34.197740999142177</v>
      </c>
      <c r="P267" s="83">
        <f t="shared" si="310"/>
        <v>33981.800000000003</v>
      </c>
      <c r="Q267" s="83" t="str">
        <f t="shared" si="342"/>
        <v>-</v>
      </c>
      <c r="R267" s="83">
        <f t="shared" si="311"/>
        <v>0</v>
      </c>
      <c r="S267" s="83" t="str">
        <f t="shared" si="343"/>
        <v>-</v>
      </c>
      <c r="T267" s="83">
        <f t="shared" si="312"/>
        <v>0</v>
      </c>
      <c r="U267" s="253"/>
    </row>
    <row r="268" spans="1:21" s="50" customFormat="1" ht="15.75" outlineLevel="2">
      <c r="A268" s="287"/>
      <c r="B268" s="67" t="s">
        <v>181</v>
      </c>
      <c r="C268" s="72">
        <f t="shared" si="356"/>
        <v>31048</v>
      </c>
      <c r="D268" s="251">
        <v>31048</v>
      </c>
      <c r="E268" s="251">
        <v>0</v>
      </c>
      <c r="F268" s="251">
        <v>0</v>
      </c>
      <c r="G268" s="251">
        <v>0</v>
      </c>
      <c r="H268" s="72">
        <f t="shared" si="358"/>
        <v>11507.6</v>
      </c>
      <c r="I268" s="251">
        <v>11507.6</v>
      </c>
      <c r="J268" s="251">
        <v>0</v>
      </c>
      <c r="K268" s="72"/>
      <c r="L268" s="72"/>
      <c r="M268" s="72">
        <f t="shared" si="340"/>
        <v>37.063901056428755</v>
      </c>
      <c r="N268" s="72">
        <f t="shared" si="309"/>
        <v>19540.400000000001</v>
      </c>
      <c r="O268" s="72">
        <f t="shared" si="341"/>
        <v>37.063901056428755</v>
      </c>
      <c r="P268" s="72">
        <f t="shared" si="310"/>
        <v>19540.400000000001</v>
      </c>
      <c r="Q268" s="72" t="str">
        <f t="shared" si="342"/>
        <v>-</v>
      </c>
      <c r="R268" s="72">
        <f t="shared" si="311"/>
        <v>0</v>
      </c>
      <c r="S268" s="72" t="str">
        <f t="shared" si="343"/>
        <v>-</v>
      </c>
      <c r="T268" s="72">
        <f t="shared" si="312"/>
        <v>0</v>
      </c>
      <c r="U268" s="363" t="s">
        <v>1030</v>
      </c>
    </row>
    <row r="269" spans="1:21" s="50" customFormat="1" ht="26.25" customHeight="1" outlineLevel="2">
      <c r="A269" s="287"/>
      <c r="B269" s="67" t="s">
        <v>182</v>
      </c>
      <c r="C269" s="72">
        <f t="shared" si="356"/>
        <v>17352.5</v>
      </c>
      <c r="D269" s="251">
        <v>17352.5</v>
      </c>
      <c r="E269" s="251">
        <v>0</v>
      </c>
      <c r="F269" s="251">
        <v>0</v>
      </c>
      <c r="G269" s="251">
        <v>0</v>
      </c>
      <c r="H269" s="72">
        <f t="shared" si="358"/>
        <v>6152.9</v>
      </c>
      <c r="I269" s="251">
        <v>6152.9</v>
      </c>
      <c r="J269" s="251">
        <v>0</v>
      </c>
      <c r="K269" s="72"/>
      <c r="L269" s="72"/>
      <c r="M269" s="72">
        <f t="shared" si="340"/>
        <v>35.458291312490992</v>
      </c>
      <c r="N269" s="72">
        <f t="shared" si="309"/>
        <v>11199.6</v>
      </c>
      <c r="O269" s="72">
        <f t="shared" si="341"/>
        <v>35.458291312490992</v>
      </c>
      <c r="P269" s="72">
        <f t="shared" si="310"/>
        <v>11199.6</v>
      </c>
      <c r="Q269" s="72" t="str">
        <f t="shared" si="342"/>
        <v>-</v>
      </c>
      <c r="R269" s="72">
        <f t="shared" si="311"/>
        <v>0</v>
      </c>
      <c r="S269" s="72" t="str">
        <f t="shared" si="343"/>
        <v>-</v>
      </c>
      <c r="T269" s="72">
        <f t="shared" si="312"/>
        <v>0</v>
      </c>
      <c r="U269" s="364"/>
    </row>
    <row r="270" spans="1:21" s="50" customFormat="1" ht="15.75" outlineLevel="2">
      <c r="A270" s="288"/>
      <c r="B270" s="67" t="s">
        <v>183</v>
      </c>
      <c r="C270" s="72">
        <f t="shared" si="356"/>
        <v>3241.8</v>
      </c>
      <c r="D270" s="251">
        <v>3241.8</v>
      </c>
      <c r="E270" s="251">
        <v>0</v>
      </c>
      <c r="F270" s="251">
        <v>0</v>
      </c>
      <c r="G270" s="251">
        <v>0</v>
      </c>
      <c r="H270" s="72">
        <f t="shared" si="358"/>
        <v>0</v>
      </c>
      <c r="I270" s="251">
        <v>0</v>
      </c>
      <c r="J270" s="251">
        <v>0</v>
      </c>
      <c r="K270" s="72"/>
      <c r="L270" s="72"/>
      <c r="M270" s="72">
        <f t="shared" si="340"/>
        <v>0</v>
      </c>
      <c r="N270" s="72">
        <f t="shared" si="309"/>
        <v>3241.8</v>
      </c>
      <c r="O270" s="72">
        <f t="shared" si="341"/>
        <v>0</v>
      </c>
      <c r="P270" s="72">
        <f t="shared" si="310"/>
        <v>3241.8</v>
      </c>
      <c r="Q270" s="72" t="str">
        <f t="shared" si="342"/>
        <v>-</v>
      </c>
      <c r="R270" s="72">
        <f t="shared" si="311"/>
        <v>0</v>
      </c>
      <c r="S270" s="72" t="str">
        <f t="shared" si="343"/>
        <v>-</v>
      </c>
      <c r="T270" s="72">
        <f t="shared" si="312"/>
        <v>0</v>
      </c>
      <c r="U270" s="365"/>
    </row>
    <row r="271" spans="1:21" s="50" customFormat="1" ht="25.5" outlineLevel="1">
      <c r="A271" s="289"/>
      <c r="B271" s="200" t="s">
        <v>184</v>
      </c>
      <c r="C271" s="83">
        <f t="shared" si="356"/>
        <v>39275.399999999994</v>
      </c>
      <c r="D271" s="286">
        <f>SUM(D272:D273)</f>
        <v>39275.399999999994</v>
      </c>
      <c r="E271" s="286">
        <f>SUM(E272:E273)</f>
        <v>0</v>
      </c>
      <c r="F271" s="286">
        <f>SUM(F272:F273)</f>
        <v>0</v>
      </c>
      <c r="G271" s="286">
        <f>SUM(G272:G273)</f>
        <v>0</v>
      </c>
      <c r="H271" s="83">
        <f t="shared" si="358"/>
        <v>20817.7</v>
      </c>
      <c r="I271" s="286">
        <f>SUM(I272:I273)</f>
        <v>20817.7</v>
      </c>
      <c r="J271" s="286">
        <f>SUM(J272:J273)</f>
        <v>0</v>
      </c>
      <c r="K271" s="286">
        <f>SUM(K272:K273)</f>
        <v>0</v>
      </c>
      <c r="L271" s="286">
        <f>SUM(L272:L273)</f>
        <v>0</v>
      </c>
      <c r="M271" s="286">
        <f t="shared" si="340"/>
        <v>53.004425161806125</v>
      </c>
      <c r="N271" s="286">
        <f t="shared" si="309"/>
        <v>18457.699999999993</v>
      </c>
      <c r="O271" s="286">
        <f t="shared" si="341"/>
        <v>53.004425161806125</v>
      </c>
      <c r="P271" s="286">
        <f t="shared" si="310"/>
        <v>18457.699999999993</v>
      </c>
      <c r="Q271" s="286" t="str">
        <f t="shared" si="342"/>
        <v>-</v>
      </c>
      <c r="R271" s="286">
        <f t="shared" si="311"/>
        <v>0</v>
      </c>
      <c r="S271" s="286" t="str">
        <f t="shared" si="343"/>
        <v>-</v>
      </c>
      <c r="T271" s="286">
        <f t="shared" si="312"/>
        <v>0</v>
      </c>
      <c r="U271" s="190"/>
    </row>
    <row r="272" spans="1:21" s="50" customFormat="1" ht="25.5" outlineLevel="2">
      <c r="A272" s="285"/>
      <c r="B272" s="67" t="s">
        <v>185</v>
      </c>
      <c r="C272" s="72">
        <f t="shared" si="356"/>
        <v>36367.699999999997</v>
      </c>
      <c r="D272" s="251">
        <v>36367.699999999997</v>
      </c>
      <c r="E272" s="251">
        <v>0</v>
      </c>
      <c r="F272" s="251">
        <v>0</v>
      </c>
      <c r="G272" s="251">
        <v>0</v>
      </c>
      <c r="H272" s="72">
        <f t="shared" si="358"/>
        <v>18498</v>
      </c>
      <c r="I272" s="251">
        <v>18498</v>
      </c>
      <c r="J272" s="251">
        <v>0</v>
      </c>
      <c r="K272" s="251">
        <v>0</v>
      </c>
      <c r="L272" s="251">
        <v>0</v>
      </c>
      <c r="M272" s="72">
        <f t="shared" si="340"/>
        <v>50.863815968565518</v>
      </c>
      <c r="N272" s="72">
        <f t="shared" si="309"/>
        <v>17869.699999999997</v>
      </c>
      <c r="O272" s="72">
        <f t="shared" si="341"/>
        <v>50.863815968565518</v>
      </c>
      <c r="P272" s="72">
        <f t="shared" si="310"/>
        <v>17869.699999999997</v>
      </c>
      <c r="Q272" s="72" t="str">
        <f t="shared" si="342"/>
        <v>-</v>
      </c>
      <c r="R272" s="72">
        <f t="shared" si="311"/>
        <v>0</v>
      </c>
      <c r="S272" s="72" t="str">
        <f t="shared" si="343"/>
        <v>-</v>
      </c>
      <c r="T272" s="72">
        <f t="shared" si="312"/>
        <v>0</v>
      </c>
      <c r="U272" s="336" t="s">
        <v>539</v>
      </c>
    </row>
    <row r="273" spans="1:21" s="50" customFormat="1" ht="52.5" customHeight="1" outlineLevel="2">
      <c r="A273" s="285"/>
      <c r="B273" s="67" t="s">
        <v>310</v>
      </c>
      <c r="C273" s="72">
        <f t="shared" si="356"/>
        <v>2907.7</v>
      </c>
      <c r="D273" s="251">
        <v>2907.7</v>
      </c>
      <c r="E273" s="251">
        <v>0</v>
      </c>
      <c r="F273" s="251">
        <v>0</v>
      </c>
      <c r="G273" s="251">
        <v>0</v>
      </c>
      <c r="H273" s="251">
        <f t="shared" si="358"/>
        <v>2319.6999999999998</v>
      </c>
      <c r="I273" s="251">
        <v>2319.6999999999998</v>
      </c>
      <c r="J273" s="251">
        <v>0</v>
      </c>
      <c r="K273" s="251">
        <v>0</v>
      </c>
      <c r="L273" s="251">
        <v>0</v>
      </c>
      <c r="M273" s="72">
        <f t="shared" si="340"/>
        <v>79.777831275578635</v>
      </c>
      <c r="N273" s="72">
        <f t="shared" si="309"/>
        <v>588</v>
      </c>
      <c r="O273" s="72">
        <f t="shared" si="341"/>
        <v>79.777831275578635</v>
      </c>
      <c r="P273" s="72">
        <f t="shared" si="310"/>
        <v>588</v>
      </c>
      <c r="Q273" s="72" t="str">
        <f t="shared" si="342"/>
        <v>-</v>
      </c>
      <c r="R273" s="72">
        <f t="shared" si="311"/>
        <v>0</v>
      </c>
      <c r="S273" s="72" t="str">
        <f t="shared" si="343"/>
        <v>-</v>
      </c>
      <c r="T273" s="72">
        <f t="shared" si="312"/>
        <v>0</v>
      </c>
      <c r="U273" s="336" t="s">
        <v>1057</v>
      </c>
    </row>
    <row r="274" spans="1:21" s="35" customFormat="1" ht="67.5">
      <c r="A274" s="76">
        <v>19</v>
      </c>
      <c r="B274" s="32" t="s">
        <v>192</v>
      </c>
      <c r="C274" s="33">
        <f t="shared" si="356"/>
        <v>35124.6</v>
      </c>
      <c r="D274" s="33">
        <f>D275+D277</f>
        <v>35124.6</v>
      </c>
      <c r="E274" s="33">
        <f>E275+E277</f>
        <v>0</v>
      </c>
      <c r="F274" s="33">
        <f>F275+F277</f>
        <v>0</v>
      </c>
      <c r="G274" s="33">
        <f>G275+G277</f>
        <v>0</v>
      </c>
      <c r="H274" s="33">
        <f t="shared" si="358"/>
        <v>21626.3</v>
      </c>
      <c r="I274" s="33">
        <f>I275+I277</f>
        <v>21626.3</v>
      </c>
      <c r="J274" s="33">
        <f>J275+J277</f>
        <v>0</v>
      </c>
      <c r="K274" s="33">
        <f>K275+K277</f>
        <v>0</v>
      </c>
      <c r="L274" s="33">
        <f>L275+L277</f>
        <v>0</v>
      </c>
      <c r="M274" s="33">
        <f t="shared" si="340"/>
        <v>61.570238522289223</v>
      </c>
      <c r="N274" s="33">
        <f t="shared" si="309"/>
        <v>13498.3</v>
      </c>
      <c r="O274" s="33">
        <f t="shared" si="341"/>
        <v>61.570238522289223</v>
      </c>
      <c r="P274" s="33">
        <f t="shared" si="310"/>
        <v>13498.3</v>
      </c>
      <c r="Q274" s="33" t="str">
        <f t="shared" si="342"/>
        <v>-</v>
      </c>
      <c r="R274" s="33">
        <f t="shared" si="311"/>
        <v>0</v>
      </c>
      <c r="S274" s="33" t="str">
        <f t="shared" si="343"/>
        <v>-</v>
      </c>
      <c r="T274" s="33">
        <f t="shared" si="312"/>
        <v>0</v>
      </c>
      <c r="U274" s="192"/>
    </row>
    <row r="275" spans="1:21" s="147" customFormat="1" ht="38.25" outlineLevel="1">
      <c r="A275" s="187"/>
      <c r="B275" s="200" t="s">
        <v>187</v>
      </c>
      <c r="C275" s="83">
        <f t="shared" si="356"/>
        <v>35074.6</v>
      </c>
      <c r="D275" s="83">
        <f>SUM(D276:D276)</f>
        <v>35074.6</v>
      </c>
      <c r="E275" s="83">
        <f>SUM(E276:E276)</f>
        <v>0</v>
      </c>
      <c r="F275" s="83">
        <f>SUM(F276:F276)</f>
        <v>0</v>
      </c>
      <c r="G275" s="83">
        <f>SUM(G276:G276)</f>
        <v>0</v>
      </c>
      <c r="H275" s="83">
        <f t="shared" si="358"/>
        <v>21626.3</v>
      </c>
      <c r="I275" s="83">
        <f>SUM(I276:I276)</f>
        <v>21626.3</v>
      </c>
      <c r="J275" s="83">
        <f>SUM(J276:J276)</f>
        <v>0</v>
      </c>
      <c r="K275" s="83">
        <f>SUM(K276:K276)</f>
        <v>0</v>
      </c>
      <c r="L275" s="83">
        <f>SUM(L276:L276)</f>
        <v>0</v>
      </c>
      <c r="M275" s="83">
        <f t="shared" si="340"/>
        <v>61.658008929538752</v>
      </c>
      <c r="N275" s="83">
        <f t="shared" si="309"/>
        <v>13448.3</v>
      </c>
      <c r="O275" s="83">
        <f t="shared" si="341"/>
        <v>61.658008929538752</v>
      </c>
      <c r="P275" s="83">
        <f t="shared" si="310"/>
        <v>13448.3</v>
      </c>
      <c r="Q275" s="83" t="str">
        <f t="shared" si="342"/>
        <v>-</v>
      </c>
      <c r="R275" s="83">
        <f t="shared" si="311"/>
        <v>0</v>
      </c>
      <c r="S275" s="83" t="str">
        <f t="shared" si="343"/>
        <v>-</v>
      </c>
      <c r="T275" s="83">
        <f t="shared" si="312"/>
        <v>0</v>
      </c>
      <c r="U275" s="190"/>
    </row>
    <row r="276" spans="1:21" s="50" customFormat="1" ht="51" outlineLevel="2">
      <c r="A276" s="249"/>
      <c r="B276" s="214" t="s">
        <v>188</v>
      </c>
      <c r="C276" s="72">
        <f t="shared" si="356"/>
        <v>35074.6</v>
      </c>
      <c r="D276" s="72">
        <v>35074.6</v>
      </c>
      <c r="E276" s="72">
        <v>0</v>
      </c>
      <c r="F276" s="72">
        <v>0</v>
      </c>
      <c r="G276" s="72">
        <v>0</v>
      </c>
      <c r="H276" s="72">
        <f t="shared" si="358"/>
        <v>21626.3</v>
      </c>
      <c r="I276" s="72">
        <v>21626.3</v>
      </c>
      <c r="J276" s="72">
        <v>0</v>
      </c>
      <c r="K276" s="72">
        <v>0</v>
      </c>
      <c r="L276" s="72">
        <v>0</v>
      </c>
      <c r="M276" s="72">
        <f t="shared" si="340"/>
        <v>61.658008929538752</v>
      </c>
      <c r="N276" s="72">
        <f t="shared" si="309"/>
        <v>13448.3</v>
      </c>
      <c r="O276" s="72">
        <f t="shared" si="341"/>
        <v>61.658008929538752</v>
      </c>
      <c r="P276" s="72">
        <f t="shared" si="310"/>
        <v>13448.3</v>
      </c>
      <c r="Q276" s="72" t="str">
        <f t="shared" si="342"/>
        <v>-</v>
      </c>
      <c r="R276" s="72">
        <f t="shared" si="311"/>
        <v>0</v>
      </c>
      <c r="S276" s="72" t="str">
        <f t="shared" si="343"/>
        <v>-</v>
      </c>
      <c r="T276" s="72">
        <f t="shared" si="312"/>
        <v>0</v>
      </c>
      <c r="U276" s="190"/>
    </row>
    <row r="277" spans="1:21" s="147" customFormat="1" ht="25.5" outlineLevel="1">
      <c r="A277" s="187"/>
      <c r="B277" s="200" t="s">
        <v>189</v>
      </c>
      <c r="C277" s="83">
        <f t="shared" si="356"/>
        <v>50</v>
      </c>
      <c r="D277" s="83">
        <f>SUM(D278:D279)</f>
        <v>50</v>
      </c>
      <c r="E277" s="83">
        <f t="shared" ref="E277:L277" si="359">SUM(E278:E279)</f>
        <v>0</v>
      </c>
      <c r="F277" s="83">
        <f t="shared" si="359"/>
        <v>0</v>
      </c>
      <c r="G277" s="83">
        <f t="shared" si="359"/>
        <v>0</v>
      </c>
      <c r="H277" s="83">
        <f t="shared" si="358"/>
        <v>0</v>
      </c>
      <c r="I277" s="83">
        <f t="shared" si="359"/>
        <v>0</v>
      </c>
      <c r="J277" s="83">
        <f t="shared" si="359"/>
        <v>0</v>
      </c>
      <c r="K277" s="83">
        <f t="shared" si="359"/>
        <v>0</v>
      </c>
      <c r="L277" s="83">
        <f t="shared" si="359"/>
        <v>0</v>
      </c>
      <c r="M277" s="83">
        <f t="shared" si="340"/>
        <v>0</v>
      </c>
      <c r="N277" s="83">
        <f t="shared" ref="N277:N285" si="360">C277-H277</f>
        <v>50</v>
      </c>
      <c r="O277" s="83">
        <f t="shared" si="341"/>
        <v>0</v>
      </c>
      <c r="P277" s="83">
        <f t="shared" ref="P277:P285" si="361">D277-I277</f>
        <v>50</v>
      </c>
      <c r="Q277" s="83" t="str">
        <f t="shared" si="342"/>
        <v>-</v>
      </c>
      <c r="R277" s="83">
        <f t="shared" ref="R277:R285" si="362">E277-J277</f>
        <v>0</v>
      </c>
      <c r="S277" s="83" t="str">
        <f t="shared" si="343"/>
        <v>-</v>
      </c>
      <c r="T277" s="83">
        <f t="shared" ref="T277:T285" si="363">F277-K277</f>
        <v>0</v>
      </c>
      <c r="U277" s="190"/>
    </row>
    <row r="278" spans="1:21" s="50" customFormat="1" ht="25.5" outlineLevel="2">
      <c r="A278" s="187"/>
      <c r="B278" s="214" t="s">
        <v>190</v>
      </c>
      <c r="C278" s="72">
        <f t="shared" si="356"/>
        <v>50</v>
      </c>
      <c r="D278" s="72">
        <v>50</v>
      </c>
      <c r="E278" s="72">
        <v>0</v>
      </c>
      <c r="F278" s="72">
        <v>0</v>
      </c>
      <c r="G278" s="72">
        <v>0</v>
      </c>
      <c r="H278" s="72">
        <f t="shared" si="358"/>
        <v>0</v>
      </c>
      <c r="I278" s="72">
        <v>0</v>
      </c>
      <c r="J278" s="72">
        <v>0</v>
      </c>
      <c r="K278" s="72">
        <v>0</v>
      </c>
      <c r="L278" s="72">
        <v>0</v>
      </c>
      <c r="M278" s="72">
        <f t="shared" si="340"/>
        <v>0</v>
      </c>
      <c r="N278" s="72">
        <f t="shared" si="360"/>
        <v>50</v>
      </c>
      <c r="O278" s="72">
        <f t="shared" si="341"/>
        <v>0</v>
      </c>
      <c r="P278" s="72">
        <f t="shared" si="361"/>
        <v>50</v>
      </c>
      <c r="Q278" s="72" t="str">
        <f t="shared" si="342"/>
        <v>-</v>
      </c>
      <c r="R278" s="72">
        <f t="shared" si="362"/>
        <v>0</v>
      </c>
      <c r="S278" s="72" t="str">
        <f t="shared" si="343"/>
        <v>-</v>
      </c>
      <c r="T278" s="72">
        <f t="shared" si="363"/>
        <v>0</v>
      </c>
      <c r="U278" s="190"/>
    </row>
    <row r="279" spans="1:21" s="50" customFormat="1" ht="45" outlineLevel="2">
      <c r="A279" s="187"/>
      <c r="B279" s="214" t="s">
        <v>191</v>
      </c>
      <c r="C279" s="72">
        <f t="shared" si="356"/>
        <v>0</v>
      </c>
      <c r="D279" s="72" t="s">
        <v>1002</v>
      </c>
      <c r="E279" s="72">
        <v>0</v>
      </c>
      <c r="F279" s="72">
        <v>0</v>
      </c>
      <c r="G279" s="72">
        <v>0</v>
      </c>
      <c r="H279" s="72">
        <f t="shared" si="358"/>
        <v>0</v>
      </c>
      <c r="I279" s="72">
        <v>0</v>
      </c>
      <c r="J279" s="72">
        <v>0</v>
      </c>
      <c r="K279" s="72">
        <v>0</v>
      </c>
      <c r="L279" s="72">
        <v>0</v>
      </c>
      <c r="M279" s="72" t="str">
        <f t="shared" si="340"/>
        <v>-</v>
      </c>
      <c r="N279" s="72">
        <f t="shared" si="360"/>
        <v>0</v>
      </c>
      <c r="O279" s="72" t="str">
        <f t="shared" si="341"/>
        <v>-</v>
      </c>
      <c r="P279" s="72"/>
      <c r="Q279" s="72" t="str">
        <f t="shared" si="342"/>
        <v>-</v>
      </c>
      <c r="R279" s="72">
        <f t="shared" si="362"/>
        <v>0</v>
      </c>
      <c r="S279" s="72" t="str">
        <f t="shared" si="343"/>
        <v>-</v>
      </c>
      <c r="T279" s="72">
        <f t="shared" si="363"/>
        <v>0</v>
      </c>
      <c r="U279" s="253" t="s">
        <v>1009</v>
      </c>
    </row>
    <row r="280" spans="1:21" s="50" customFormat="1" ht="28.5" customHeight="1" outlineLevel="1">
      <c r="A280" s="187"/>
      <c r="B280" s="200" t="s">
        <v>334</v>
      </c>
      <c r="C280" s="72">
        <f t="shared" si="356"/>
        <v>0</v>
      </c>
      <c r="D280" s="72">
        <v>0</v>
      </c>
      <c r="E280" s="72">
        <v>0</v>
      </c>
      <c r="F280" s="72">
        <v>0</v>
      </c>
      <c r="G280" s="72">
        <v>0</v>
      </c>
      <c r="H280" s="72">
        <f t="shared" si="358"/>
        <v>0</v>
      </c>
      <c r="I280" s="72">
        <v>0</v>
      </c>
      <c r="J280" s="72">
        <v>0</v>
      </c>
      <c r="K280" s="72">
        <v>0</v>
      </c>
      <c r="L280" s="72">
        <v>0</v>
      </c>
      <c r="M280" s="54">
        <v>0</v>
      </c>
      <c r="N280" s="54">
        <f t="shared" si="360"/>
        <v>0</v>
      </c>
      <c r="O280" s="54">
        <v>0</v>
      </c>
      <c r="P280" s="54">
        <f t="shared" si="361"/>
        <v>0</v>
      </c>
      <c r="Q280" s="54">
        <v>0</v>
      </c>
      <c r="R280" s="54">
        <f t="shared" si="362"/>
        <v>0</v>
      </c>
      <c r="S280" s="54">
        <v>0</v>
      </c>
      <c r="T280" s="54">
        <f t="shared" si="363"/>
        <v>0</v>
      </c>
      <c r="U280" s="190"/>
    </row>
    <row r="281" spans="1:21" s="35" customFormat="1" ht="54">
      <c r="A281" s="76">
        <v>20</v>
      </c>
      <c r="B281" s="32" t="s">
        <v>196</v>
      </c>
      <c r="C281" s="33">
        <f t="shared" si="356"/>
        <v>152987.70000000001</v>
      </c>
      <c r="D281" s="33">
        <f>SUM(D282:D287)</f>
        <v>68800</v>
      </c>
      <c r="E281" s="33">
        <f t="shared" ref="E281:F281" si="364">SUM(E282:E287)</f>
        <v>84187.7</v>
      </c>
      <c r="F281" s="33">
        <f t="shared" si="364"/>
        <v>0</v>
      </c>
      <c r="G281" s="33">
        <f>SUM(G282:G285)</f>
        <v>0</v>
      </c>
      <c r="H281" s="33">
        <f t="shared" si="358"/>
        <v>65731.899999999994</v>
      </c>
      <c r="I281" s="33">
        <f>SUM(I282:I287)</f>
        <v>23523</v>
      </c>
      <c r="J281" s="33">
        <f t="shared" ref="J281" si="365">SUM(J282:J287)</f>
        <v>42208.9</v>
      </c>
      <c r="K281" s="33">
        <f t="shared" ref="K281" si="366">SUM(K282:K287)</f>
        <v>0</v>
      </c>
      <c r="L281" s="33">
        <f>SUM(L282:L285)</f>
        <v>0</v>
      </c>
      <c r="M281" s="33">
        <f t="shared" si="340"/>
        <v>42.965480231417288</v>
      </c>
      <c r="N281" s="33">
        <f t="shared" si="360"/>
        <v>87255.800000000017</v>
      </c>
      <c r="O281" s="33">
        <f t="shared" si="341"/>
        <v>34.190406976744185</v>
      </c>
      <c r="P281" s="33">
        <f t="shared" si="361"/>
        <v>45277</v>
      </c>
      <c r="Q281" s="33">
        <f t="shared" si="342"/>
        <v>50.13665891810799</v>
      </c>
      <c r="R281" s="33">
        <f t="shared" si="362"/>
        <v>41978.799999999996</v>
      </c>
      <c r="S281" s="33" t="str">
        <f t="shared" si="343"/>
        <v>-</v>
      </c>
      <c r="T281" s="33">
        <f t="shared" si="363"/>
        <v>0</v>
      </c>
      <c r="U281" s="192"/>
    </row>
    <row r="282" spans="1:21" s="50" customFormat="1" ht="63.75" outlineLevel="2">
      <c r="A282" s="250"/>
      <c r="B282" s="199" t="s">
        <v>193</v>
      </c>
      <c r="C282" s="72">
        <f t="shared" ref="C282:C287" si="367">SUM(D282:G282)</f>
        <v>99299.199999999997</v>
      </c>
      <c r="D282" s="72">
        <v>17522.5</v>
      </c>
      <c r="E282" s="72">
        <v>81776.7</v>
      </c>
      <c r="F282" s="72">
        <v>0</v>
      </c>
      <c r="G282" s="72">
        <v>0</v>
      </c>
      <c r="H282" s="72">
        <f t="shared" ref="H282:H287" si="368">SUM(I282:L282)</f>
        <v>49667.199999999997</v>
      </c>
      <c r="I282" s="72">
        <v>8778.7999999999993</v>
      </c>
      <c r="J282" s="72">
        <v>40888.400000000001</v>
      </c>
      <c r="K282" s="72">
        <v>0</v>
      </c>
      <c r="L282" s="72">
        <v>0</v>
      </c>
      <c r="M282" s="54">
        <f t="shared" si="340"/>
        <v>50.017724211272593</v>
      </c>
      <c r="N282" s="54">
        <f t="shared" si="360"/>
        <v>49632</v>
      </c>
      <c r="O282" s="54">
        <f t="shared" si="341"/>
        <v>50.10015694107576</v>
      </c>
      <c r="P282" s="54">
        <f t="shared" si="361"/>
        <v>8743.7000000000007</v>
      </c>
      <c r="Q282" s="54">
        <f t="shared" si="342"/>
        <v>50.000061142110162</v>
      </c>
      <c r="R282" s="54">
        <f t="shared" si="362"/>
        <v>40888.299999999996</v>
      </c>
      <c r="S282" s="54" t="str">
        <f t="shared" si="343"/>
        <v>-</v>
      </c>
      <c r="T282" s="54">
        <f t="shared" si="363"/>
        <v>0</v>
      </c>
      <c r="U282" s="190" t="s">
        <v>1004</v>
      </c>
    </row>
    <row r="283" spans="1:21" s="50" customFormat="1" ht="63.75" outlineLevel="2">
      <c r="A283" s="137"/>
      <c r="B283" s="199" t="s">
        <v>194</v>
      </c>
      <c r="C283" s="72">
        <f t="shared" si="367"/>
        <v>47153.5</v>
      </c>
      <c r="D283" s="72">
        <v>47153.5</v>
      </c>
      <c r="E283" s="72">
        <v>0</v>
      </c>
      <c r="F283" s="72">
        <v>0</v>
      </c>
      <c r="G283" s="72">
        <v>0</v>
      </c>
      <c r="H283" s="72">
        <f t="shared" si="368"/>
        <v>14366</v>
      </c>
      <c r="I283" s="72">
        <v>14366</v>
      </c>
      <c r="J283" s="72">
        <v>0</v>
      </c>
      <c r="K283" s="72">
        <v>0</v>
      </c>
      <c r="L283" s="72">
        <v>0</v>
      </c>
      <c r="M283" s="251">
        <f t="shared" si="340"/>
        <v>30.466455300242824</v>
      </c>
      <c r="N283" s="251">
        <f t="shared" si="360"/>
        <v>32787.5</v>
      </c>
      <c r="O283" s="251">
        <f t="shared" si="341"/>
        <v>30.466455300242824</v>
      </c>
      <c r="P283" s="251">
        <f t="shared" si="361"/>
        <v>32787.5</v>
      </c>
      <c r="Q283" s="251" t="str">
        <f t="shared" si="342"/>
        <v>-</v>
      </c>
      <c r="R283" s="251">
        <f t="shared" si="362"/>
        <v>0</v>
      </c>
      <c r="S283" s="251" t="str">
        <f t="shared" si="343"/>
        <v>-</v>
      </c>
      <c r="T283" s="251">
        <f t="shared" si="363"/>
        <v>0</v>
      </c>
      <c r="U283" s="190" t="s">
        <v>342</v>
      </c>
    </row>
    <row r="284" spans="1:21" s="50" customFormat="1" ht="102" outlineLevel="2">
      <c r="A284" s="137"/>
      <c r="B284" s="199" t="s">
        <v>195</v>
      </c>
      <c r="C284" s="72">
        <f t="shared" si="367"/>
        <v>2124</v>
      </c>
      <c r="D284" s="72">
        <v>2124</v>
      </c>
      <c r="E284" s="72">
        <v>0</v>
      </c>
      <c r="F284" s="72">
        <v>0</v>
      </c>
      <c r="G284" s="72">
        <v>0</v>
      </c>
      <c r="H284" s="72">
        <f t="shared" si="368"/>
        <v>378.2</v>
      </c>
      <c r="I284" s="72">
        <v>378.2</v>
      </c>
      <c r="J284" s="72">
        <v>0</v>
      </c>
      <c r="K284" s="72">
        <v>0</v>
      </c>
      <c r="L284" s="72">
        <v>0</v>
      </c>
      <c r="M284" s="72">
        <f t="shared" si="340"/>
        <v>17.806026365348398</v>
      </c>
      <c r="N284" s="72">
        <f t="shared" si="360"/>
        <v>1745.8</v>
      </c>
      <c r="O284" s="72">
        <f t="shared" si="341"/>
        <v>17.806026365348398</v>
      </c>
      <c r="P284" s="72">
        <f t="shared" si="361"/>
        <v>1745.8</v>
      </c>
      <c r="Q284" s="72" t="str">
        <f t="shared" si="342"/>
        <v>-</v>
      </c>
      <c r="R284" s="72">
        <f t="shared" si="362"/>
        <v>0</v>
      </c>
      <c r="S284" s="72" t="str">
        <f t="shared" si="343"/>
        <v>-</v>
      </c>
      <c r="T284" s="72">
        <f t="shared" si="363"/>
        <v>0</v>
      </c>
      <c r="U284" s="190" t="s">
        <v>343</v>
      </c>
    </row>
    <row r="285" spans="1:21" s="50" customFormat="1" ht="78.75" customHeight="1" outlineLevel="2">
      <c r="A285" s="137"/>
      <c r="B285" s="199" t="s">
        <v>301</v>
      </c>
      <c r="C285" s="72">
        <f t="shared" si="367"/>
        <v>230</v>
      </c>
      <c r="D285" s="72">
        <v>0</v>
      </c>
      <c r="E285" s="72">
        <v>230</v>
      </c>
      <c r="F285" s="72">
        <v>0</v>
      </c>
      <c r="G285" s="72">
        <v>0</v>
      </c>
      <c r="H285" s="72">
        <f t="shared" si="368"/>
        <v>230</v>
      </c>
      <c r="I285" s="72">
        <v>0</v>
      </c>
      <c r="J285" s="72">
        <v>230</v>
      </c>
      <c r="K285" s="72">
        <v>0</v>
      </c>
      <c r="L285" s="72">
        <v>0</v>
      </c>
      <c r="M285" s="72">
        <f t="shared" ref="M285" si="369">IFERROR(H285/C285*100,"-")</f>
        <v>100</v>
      </c>
      <c r="N285" s="72">
        <f t="shared" si="360"/>
        <v>0</v>
      </c>
      <c r="O285" s="72" t="str">
        <f>IFERROR(I285/D285*100,"-")</f>
        <v>-</v>
      </c>
      <c r="P285" s="72">
        <f t="shared" si="361"/>
        <v>0</v>
      </c>
      <c r="Q285" s="72">
        <f>IFERROR(J285/E285*100,"-")</f>
        <v>100</v>
      </c>
      <c r="R285" s="72">
        <f t="shared" si="362"/>
        <v>0</v>
      </c>
      <c r="S285" s="72" t="str">
        <f>IFERROR(K285/F285*100,"-")</f>
        <v>-</v>
      </c>
      <c r="T285" s="72">
        <f t="shared" si="363"/>
        <v>0</v>
      </c>
      <c r="U285" s="190" t="s">
        <v>1005</v>
      </c>
    </row>
    <row r="286" spans="1:21" s="50" customFormat="1" ht="126" customHeight="1" outlineLevel="2">
      <c r="A286" s="137"/>
      <c r="B286" s="199" t="s">
        <v>1006</v>
      </c>
      <c r="C286" s="72">
        <f t="shared" si="367"/>
        <v>2181</v>
      </c>
      <c r="D286" s="72"/>
      <c r="E286" s="72">
        <v>2181</v>
      </c>
      <c r="F286" s="72"/>
      <c r="G286" s="72"/>
      <c r="H286" s="72">
        <f t="shared" si="368"/>
        <v>1090.5</v>
      </c>
      <c r="I286" s="72"/>
      <c r="J286" s="72">
        <v>1090.5</v>
      </c>
      <c r="K286" s="72"/>
      <c r="L286" s="72"/>
      <c r="M286" s="72">
        <f t="shared" ref="M286:M287" si="370">IFERROR(H286/C286*100,"-")</f>
        <v>50</v>
      </c>
      <c r="N286" s="72">
        <f t="shared" ref="N286:N287" si="371">C286-H286</f>
        <v>1090.5</v>
      </c>
      <c r="O286" s="72" t="str">
        <f t="shared" ref="O286:O287" si="372">IFERROR(I286/D286*100,"-")</f>
        <v>-</v>
      </c>
      <c r="P286" s="72">
        <f t="shared" ref="P286:P287" si="373">D286-I286</f>
        <v>0</v>
      </c>
      <c r="Q286" s="72">
        <f t="shared" ref="Q286:Q287" si="374">IFERROR(J286/E286*100,"-")</f>
        <v>50</v>
      </c>
      <c r="R286" s="72">
        <f t="shared" ref="R286:R287" si="375">E286-J286</f>
        <v>1090.5</v>
      </c>
      <c r="S286" s="72" t="str">
        <f t="shared" ref="S286:S287" si="376">IFERROR(K286/F286*100,"-")</f>
        <v>-</v>
      </c>
      <c r="T286" s="72">
        <f t="shared" ref="T286:T287" si="377">F286-K286</f>
        <v>0</v>
      </c>
      <c r="U286" s="190" t="s">
        <v>1007</v>
      </c>
    </row>
    <row r="287" spans="1:21" s="50" customFormat="1" ht="67.5" customHeight="1" outlineLevel="2">
      <c r="A287" s="137"/>
      <c r="B287" s="199" t="s">
        <v>1003</v>
      </c>
      <c r="C287" s="72">
        <f t="shared" si="367"/>
        <v>2000</v>
      </c>
      <c r="D287" s="72">
        <v>2000</v>
      </c>
      <c r="E287" s="72"/>
      <c r="F287" s="72"/>
      <c r="G287" s="72"/>
      <c r="H287" s="72">
        <f t="shared" si="368"/>
        <v>0</v>
      </c>
      <c r="I287" s="72"/>
      <c r="J287" s="72"/>
      <c r="K287" s="72"/>
      <c r="L287" s="72"/>
      <c r="M287" s="72">
        <f t="shared" si="370"/>
        <v>0</v>
      </c>
      <c r="N287" s="72">
        <f t="shared" si="371"/>
        <v>2000</v>
      </c>
      <c r="O287" s="72">
        <f t="shared" si="372"/>
        <v>0</v>
      </c>
      <c r="P287" s="72">
        <f t="shared" si="373"/>
        <v>2000</v>
      </c>
      <c r="Q287" s="72" t="str">
        <f t="shared" si="374"/>
        <v>-</v>
      </c>
      <c r="R287" s="72">
        <f t="shared" si="375"/>
        <v>0</v>
      </c>
      <c r="S287" s="72" t="str">
        <f t="shared" si="376"/>
        <v>-</v>
      </c>
      <c r="T287" s="72">
        <f t="shared" si="377"/>
        <v>0</v>
      </c>
      <c r="U287" s="44" t="s">
        <v>1008</v>
      </c>
    </row>
    <row r="288" spans="1:21" collapsed="1">
      <c r="I288" s="11"/>
      <c r="J288" s="11"/>
      <c r="K288" s="11"/>
      <c r="L288" s="11"/>
      <c r="O288" s="12"/>
      <c r="P288" s="12"/>
      <c r="Q288" s="12"/>
      <c r="R288" s="12"/>
      <c r="S288" s="12"/>
      <c r="T288" s="12"/>
    </row>
    <row r="289" spans="1:21" s="50" customFormat="1">
      <c r="A289" s="50" t="s">
        <v>197</v>
      </c>
      <c r="M289" s="49"/>
      <c r="N289" s="49"/>
      <c r="O289" s="49"/>
      <c r="P289" s="49"/>
      <c r="Q289" s="49"/>
      <c r="R289" s="49"/>
      <c r="S289" s="49"/>
      <c r="T289" s="49"/>
      <c r="U289" s="252"/>
    </row>
    <row r="290" spans="1:21" s="50" customFormat="1">
      <c r="A290" s="49"/>
      <c r="M290" s="49"/>
      <c r="N290" s="49"/>
      <c r="O290" s="49"/>
      <c r="P290" s="49"/>
      <c r="Q290" s="49"/>
      <c r="R290" s="49"/>
      <c r="S290" s="49"/>
      <c r="T290" s="49"/>
      <c r="U290" s="252"/>
    </row>
    <row r="291" spans="1:21" s="50" customFormat="1" ht="18.75">
      <c r="A291" s="344" t="s">
        <v>279</v>
      </c>
      <c r="B291" s="344"/>
      <c r="C291" s="344"/>
      <c r="D291" s="344"/>
      <c r="E291" s="344"/>
      <c r="F291" s="344"/>
      <c r="G291" s="344"/>
      <c r="H291" s="344"/>
      <c r="I291" s="344"/>
      <c r="J291" s="344"/>
      <c r="K291" s="344"/>
      <c r="L291" s="344"/>
      <c r="M291" s="344"/>
      <c r="N291" s="344"/>
      <c r="O291" s="344"/>
      <c r="P291" s="344"/>
      <c r="Q291" s="344"/>
      <c r="R291" s="344"/>
      <c r="S291" s="344"/>
      <c r="T291" s="344"/>
      <c r="U291" s="344"/>
    </row>
    <row r="292" spans="1:21" s="50" customFormat="1">
      <c r="A292" s="49"/>
      <c r="M292" s="49"/>
      <c r="N292" s="49"/>
      <c r="O292" s="49"/>
      <c r="P292" s="49"/>
      <c r="Q292" s="49"/>
      <c r="R292" s="49"/>
      <c r="S292" s="49"/>
      <c r="T292" s="49"/>
      <c r="U292" s="252"/>
    </row>
    <row r="293" spans="1:21" s="50" customFormat="1">
      <c r="A293" s="49"/>
      <c r="M293" s="49"/>
      <c r="N293" s="49"/>
      <c r="O293" s="49"/>
      <c r="P293" s="49"/>
      <c r="Q293" s="49"/>
      <c r="R293" s="49"/>
      <c r="S293" s="49"/>
      <c r="T293" s="49"/>
      <c r="U293" s="252"/>
    </row>
    <row r="294" spans="1:21" s="50" customFormat="1">
      <c r="A294" s="115" t="s">
        <v>923</v>
      </c>
      <c r="M294" s="49"/>
      <c r="N294" s="49"/>
      <c r="O294" s="49"/>
      <c r="P294" s="49"/>
      <c r="Q294" s="49"/>
      <c r="R294" s="49"/>
      <c r="S294" s="49"/>
      <c r="T294" s="49"/>
      <c r="U294" s="252"/>
    </row>
  </sheetData>
  <dataConsolidate/>
  <mergeCells count="37">
    <mergeCell ref="U268:U270"/>
    <mergeCell ref="M4:T4"/>
    <mergeCell ref="D6:D7"/>
    <mergeCell ref="E6:E7"/>
    <mergeCell ref="F6:F7"/>
    <mergeCell ref="I6:I7"/>
    <mergeCell ref="J6:J7"/>
    <mergeCell ref="I5:K5"/>
    <mergeCell ref="K6:K7"/>
    <mergeCell ref="O6:P6"/>
    <mergeCell ref="Q6:R6"/>
    <mergeCell ref="M5:N6"/>
    <mergeCell ref="S6:T6"/>
    <mergeCell ref="O5:T5"/>
    <mergeCell ref="U112:U113"/>
    <mergeCell ref="U25:U26"/>
    <mergeCell ref="U27:U28"/>
    <mergeCell ref="U29:U30"/>
    <mergeCell ref="U48:U49"/>
    <mergeCell ref="U32:U34"/>
    <mergeCell ref="U46:U47"/>
    <mergeCell ref="A291:U291"/>
    <mergeCell ref="A1:U1"/>
    <mergeCell ref="A2:U2"/>
    <mergeCell ref="A4:A7"/>
    <mergeCell ref="B4:B7"/>
    <mergeCell ref="C5:C7"/>
    <mergeCell ref="C4:F4"/>
    <mergeCell ref="D5:F5"/>
    <mergeCell ref="U4:U7"/>
    <mergeCell ref="G4:G7"/>
    <mergeCell ref="L4:L7"/>
    <mergeCell ref="H4:K4"/>
    <mergeCell ref="H5:H7"/>
    <mergeCell ref="U154:U155"/>
    <mergeCell ref="U62:U63"/>
    <mergeCell ref="U116:U117"/>
  </mergeCells>
  <pageMargins left="0.11811023622047245" right="0.11811023622047245" top="0.19685039370078741" bottom="0.19685039370078741" header="0.31496062992125984" footer="0.31496062992125984"/>
  <pageSetup paperSize="9" scale="47" fitToHeight="30" orientation="landscape" r:id="rId1"/>
  <headerFooter differentFirst="1">
    <oddHeader>&amp;R&amp;P</oddHeader>
  </headerFooter>
  <rowBreaks count="1" manualBreakCount="1">
    <brk id="197" max="20" man="1"/>
  </rowBreaks>
</worksheet>
</file>

<file path=xl/worksheets/sheet2.xml><?xml version="1.0" encoding="utf-8"?>
<worksheet xmlns="http://schemas.openxmlformats.org/spreadsheetml/2006/main" xmlns:r="http://schemas.openxmlformats.org/officeDocument/2006/relationships">
  <sheetPr>
    <outlinePr summaryBelow="0"/>
    <pageSetUpPr fitToPage="1"/>
  </sheetPr>
  <dimension ref="A1:AG136"/>
  <sheetViews>
    <sheetView view="pageBreakPreview" zoomScale="70" zoomScaleNormal="100" zoomScaleSheetLayoutView="70" workbookViewId="0">
      <pane xSplit="2" ySplit="6" topLeftCell="F7" activePane="bottomRight" state="frozen"/>
      <selection pane="topRight" activeCell="C1" sqref="C1"/>
      <selection pane="bottomLeft" activeCell="A7" sqref="A7"/>
      <selection pane="bottomRight" activeCell="Q125" sqref="Q125"/>
    </sheetView>
  </sheetViews>
  <sheetFormatPr defaultRowHeight="15" outlineLevelRow="5" outlineLevelCol="1"/>
  <cols>
    <col min="1" max="1" width="4.7109375" style="7" customWidth="1"/>
    <col min="2" max="2" width="41.85546875" style="6" customWidth="1"/>
    <col min="3" max="3" width="13.7109375" style="6" customWidth="1"/>
    <col min="4" max="4" width="13.85546875" style="6" customWidth="1"/>
    <col min="5" max="5" width="13.7109375" style="6" customWidth="1"/>
    <col min="6" max="6" width="13" style="6" customWidth="1"/>
    <col min="7" max="7" width="11.42578125" style="6" hidden="1" customWidth="1" outlineLevel="1"/>
    <col min="8" max="8" width="12" style="6" customWidth="1" collapsed="1"/>
    <col min="9" max="9" width="12.140625" style="6" customWidth="1"/>
    <col min="10" max="10" width="12" style="6" customWidth="1"/>
    <col min="11" max="11" width="13.140625" style="6" customWidth="1"/>
    <col min="12" max="12" width="11.42578125" style="6" hidden="1" customWidth="1" outlineLevel="1"/>
    <col min="13" max="13" width="11.140625" style="6" customWidth="1" collapsed="1"/>
    <col min="14" max="14" width="12.42578125" style="6" customWidth="1"/>
    <col min="15" max="15" width="12" style="6" customWidth="1"/>
    <col min="16" max="16" width="13.140625" style="6" customWidth="1"/>
    <col min="17" max="17" width="68.5703125" style="13" customWidth="1" outlineLevel="1"/>
    <col min="18" max="16384" width="9.140625" style="6"/>
  </cols>
  <sheetData>
    <row r="1" spans="1:17" ht="18.75">
      <c r="A1" s="345" t="s">
        <v>210</v>
      </c>
      <c r="B1" s="345"/>
      <c r="C1" s="345"/>
      <c r="D1" s="345"/>
      <c r="E1" s="345"/>
      <c r="F1" s="345"/>
      <c r="G1" s="345"/>
      <c r="H1" s="345"/>
      <c r="I1" s="345"/>
      <c r="J1" s="345"/>
      <c r="K1" s="345"/>
      <c r="L1" s="345"/>
      <c r="M1" s="345"/>
      <c r="N1" s="345"/>
      <c r="O1" s="345"/>
      <c r="P1" s="345"/>
      <c r="Q1" s="345"/>
    </row>
    <row r="2" spans="1:17" ht="18.75">
      <c r="A2" s="345" t="s">
        <v>918</v>
      </c>
      <c r="B2" s="345"/>
      <c r="C2" s="345"/>
      <c r="D2" s="345"/>
      <c r="E2" s="345"/>
      <c r="F2" s="345"/>
      <c r="G2" s="345"/>
      <c r="H2" s="345"/>
      <c r="I2" s="345"/>
      <c r="J2" s="345"/>
      <c r="K2" s="345"/>
      <c r="L2" s="345"/>
      <c r="M2" s="345"/>
      <c r="N2" s="345"/>
      <c r="O2" s="345"/>
      <c r="P2" s="345"/>
      <c r="Q2" s="345"/>
    </row>
    <row r="3" spans="1:17">
      <c r="A3" s="49"/>
      <c r="B3" s="50"/>
      <c r="C3" s="51"/>
      <c r="D3" s="51"/>
      <c r="E3" s="50"/>
      <c r="F3" s="50"/>
      <c r="G3" s="50"/>
      <c r="H3" s="50"/>
      <c r="I3" s="50"/>
      <c r="J3" s="50"/>
      <c r="K3" s="50"/>
      <c r="L3" s="50"/>
      <c r="M3" s="50"/>
      <c r="N3" s="50"/>
      <c r="O3" s="50"/>
      <c r="P3" s="50"/>
      <c r="Q3" s="180"/>
    </row>
    <row r="4" spans="1:17" ht="44.25" customHeight="1">
      <c r="A4" s="346" t="s">
        <v>0</v>
      </c>
      <c r="B4" s="346" t="s">
        <v>60</v>
      </c>
      <c r="C4" s="346" t="s">
        <v>340</v>
      </c>
      <c r="D4" s="346"/>
      <c r="E4" s="346"/>
      <c r="F4" s="346"/>
      <c r="G4" s="346" t="s">
        <v>44</v>
      </c>
      <c r="H4" s="346" t="s">
        <v>920</v>
      </c>
      <c r="I4" s="346"/>
      <c r="J4" s="346"/>
      <c r="K4" s="346"/>
      <c r="L4" s="346" t="s">
        <v>44</v>
      </c>
      <c r="M4" s="346" t="s">
        <v>201</v>
      </c>
      <c r="N4" s="346"/>
      <c r="O4" s="346"/>
      <c r="P4" s="346"/>
      <c r="Q4" s="346" t="s">
        <v>200</v>
      </c>
    </row>
    <row r="5" spans="1:17" ht="15.75" customHeight="1">
      <c r="A5" s="346"/>
      <c r="B5" s="346"/>
      <c r="C5" s="346" t="s">
        <v>1</v>
      </c>
      <c r="D5" s="346" t="s">
        <v>2</v>
      </c>
      <c r="E5" s="346"/>
      <c r="F5" s="346"/>
      <c r="G5" s="346"/>
      <c r="H5" s="346" t="s">
        <v>1</v>
      </c>
      <c r="I5" s="346" t="s">
        <v>2</v>
      </c>
      <c r="J5" s="346"/>
      <c r="K5" s="346"/>
      <c r="L5" s="346"/>
      <c r="M5" s="346" t="s">
        <v>1</v>
      </c>
      <c r="N5" s="346" t="s">
        <v>2</v>
      </c>
      <c r="O5" s="346"/>
      <c r="P5" s="346"/>
      <c r="Q5" s="350"/>
    </row>
    <row r="6" spans="1:17" ht="54" customHeight="1">
      <c r="A6" s="346"/>
      <c r="B6" s="346"/>
      <c r="C6" s="346"/>
      <c r="D6" s="52" t="s">
        <v>15</v>
      </c>
      <c r="E6" s="52" t="s">
        <v>16</v>
      </c>
      <c r="F6" s="52" t="s">
        <v>203</v>
      </c>
      <c r="G6" s="346"/>
      <c r="H6" s="346"/>
      <c r="I6" s="52" t="s">
        <v>15</v>
      </c>
      <c r="J6" s="52" t="s">
        <v>16</v>
      </c>
      <c r="K6" s="52" t="s">
        <v>203</v>
      </c>
      <c r="L6" s="346"/>
      <c r="M6" s="346"/>
      <c r="N6" s="52" t="s">
        <v>15</v>
      </c>
      <c r="O6" s="52" t="s">
        <v>16</v>
      </c>
      <c r="P6" s="52" t="s">
        <v>203</v>
      </c>
      <c r="Q6" s="350"/>
    </row>
    <row r="7" spans="1:17" s="66" customFormat="1" ht="29.25" customHeight="1" collapsed="1">
      <c r="A7" s="63"/>
      <c r="B7" s="64" t="s">
        <v>211</v>
      </c>
      <c r="C7" s="65">
        <f>C8+C16+C26</f>
        <v>6352.4000000000005</v>
      </c>
      <c r="D7" s="65">
        <f>D8+D16+D26</f>
        <v>6352.4000000000005</v>
      </c>
      <c r="E7" s="65">
        <v>0</v>
      </c>
      <c r="F7" s="65">
        <f t="shared" ref="F7:L7" si="0">F8+F16+F26</f>
        <v>0</v>
      </c>
      <c r="G7" s="65">
        <f t="shared" si="0"/>
        <v>0</v>
      </c>
      <c r="H7" s="65">
        <f t="shared" si="0"/>
        <v>794.1</v>
      </c>
      <c r="I7" s="65">
        <f t="shared" si="0"/>
        <v>794.1</v>
      </c>
      <c r="J7" s="65">
        <f t="shared" si="0"/>
        <v>0</v>
      </c>
      <c r="K7" s="65">
        <f t="shared" si="0"/>
        <v>0</v>
      </c>
      <c r="L7" s="65">
        <f t="shared" si="0"/>
        <v>0</v>
      </c>
      <c r="M7" s="47">
        <f t="shared" ref="M7:M17" si="1">IFERROR(H7/C7*100,"-")</f>
        <v>12.500787104086644</v>
      </c>
      <c r="N7" s="47">
        <f t="shared" ref="N7:P15" si="2">IFERROR(I7/D7*100,"-")</f>
        <v>12.500787104086644</v>
      </c>
      <c r="O7" s="47" t="str">
        <f t="shared" si="2"/>
        <v>-</v>
      </c>
      <c r="P7" s="47" t="str">
        <f t="shared" si="2"/>
        <v>-</v>
      </c>
      <c r="Q7" s="14"/>
    </row>
    <row r="8" spans="1:17" s="35" customFormat="1" ht="85.5" hidden="1" customHeight="1" outlineLevel="1" collapsed="1">
      <c r="A8" s="31">
        <v>1</v>
      </c>
      <c r="B8" s="32" t="s">
        <v>212</v>
      </c>
      <c r="C8" s="33">
        <f t="shared" ref="C8:C16" si="3">SUM(D8:G8)</f>
        <v>160</v>
      </c>
      <c r="D8" s="33">
        <f>D9+D10</f>
        <v>160</v>
      </c>
      <c r="E8" s="34">
        <f>E9+E10</f>
        <v>0</v>
      </c>
      <c r="F8" s="34">
        <f>F9+F10</f>
        <v>0</v>
      </c>
      <c r="G8" s="34">
        <f>G9+G10</f>
        <v>0</v>
      </c>
      <c r="H8" s="33">
        <f t="shared" ref="H8:H16" si="4">SUM(I8:L8)</f>
        <v>0</v>
      </c>
      <c r="I8" s="34">
        <f>I9+I10</f>
        <v>0</v>
      </c>
      <c r="J8" s="34">
        <f>J9+J10</f>
        <v>0</v>
      </c>
      <c r="K8" s="34">
        <f>K9+K10</f>
        <v>0</v>
      </c>
      <c r="L8" s="34">
        <f>L9+L10</f>
        <v>0</v>
      </c>
      <c r="M8" s="33">
        <f t="shared" si="1"/>
        <v>0</v>
      </c>
      <c r="N8" s="33">
        <f t="shared" si="2"/>
        <v>0</v>
      </c>
      <c r="O8" s="33" t="str">
        <f t="shared" si="2"/>
        <v>-</v>
      </c>
      <c r="P8" s="33" t="str">
        <f t="shared" si="2"/>
        <v>-</v>
      </c>
      <c r="Q8" s="15"/>
    </row>
    <row r="9" spans="1:17" s="42" customFormat="1" ht="159" hidden="1" customHeight="1" outlineLevel="2">
      <c r="A9" s="36"/>
      <c r="B9" s="37" t="s">
        <v>215</v>
      </c>
      <c r="C9" s="38">
        <f t="shared" si="3"/>
        <v>40</v>
      </c>
      <c r="D9" s="39">
        <v>40</v>
      </c>
      <c r="E9" s="40">
        <v>0</v>
      </c>
      <c r="F9" s="40">
        <v>0</v>
      </c>
      <c r="G9" s="40">
        <v>0</v>
      </c>
      <c r="H9" s="38">
        <f t="shared" si="4"/>
        <v>0</v>
      </c>
      <c r="I9" s="40">
        <v>0</v>
      </c>
      <c r="J9" s="40">
        <v>0</v>
      </c>
      <c r="K9" s="40">
        <v>0</v>
      </c>
      <c r="L9" s="40">
        <v>0</v>
      </c>
      <c r="M9" s="41">
        <f t="shared" si="1"/>
        <v>0</v>
      </c>
      <c r="N9" s="41">
        <f t="shared" si="2"/>
        <v>0</v>
      </c>
      <c r="O9" s="41" t="str">
        <f t="shared" si="2"/>
        <v>-</v>
      </c>
      <c r="P9" s="41" t="str">
        <f t="shared" si="2"/>
        <v>-</v>
      </c>
      <c r="Q9" s="16" t="s">
        <v>500</v>
      </c>
    </row>
    <row r="10" spans="1:17" s="42" customFormat="1" ht="112.5" hidden="1" customHeight="1" outlineLevel="2" collapsed="1">
      <c r="A10" s="36"/>
      <c r="B10" s="37" t="s">
        <v>216</v>
      </c>
      <c r="C10" s="38">
        <f t="shared" si="3"/>
        <v>120</v>
      </c>
      <c r="D10" s="40">
        <f>SUM(D11:D15)</f>
        <v>120</v>
      </c>
      <c r="E10" s="40">
        <f t="shared" ref="E10:G10" si="5">SUM(E11:E15)</f>
        <v>0</v>
      </c>
      <c r="F10" s="40">
        <f t="shared" si="5"/>
        <v>0</v>
      </c>
      <c r="G10" s="40">
        <f t="shared" si="5"/>
        <v>0</v>
      </c>
      <c r="H10" s="38">
        <f t="shared" si="4"/>
        <v>0</v>
      </c>
      <c r="I10" s="40">
        <f>SUM(I11:I15)</f>
        <v>0</v>
      </c>
      <c r="J10" s="40">
        <f t="shared" ref="J10:L10" si="6">SUM(J11:J15)</f>
        <v>0</v>
      </c>
      <c r="K10" s="40">
        <f t="shared" si="6"/>
        <v>0</v>
      </c>
      <c r="L10" s="40">
        <f t="shared" si="6"/>
        <v>0</v>
      </c>
      <c r="M10" s="41">
        <f t="shared" si="1"/>
        <v>0</v>
      </c>
      <c r="N10" s="41">
        <f t="shared" si="2"/>
        <v>0</v>
      </c>
      <c r="O10" s="41" t="str">
        <f t="shared" si="2"/>
        <v>-</v>
      </c>
      <c r="P10" s="41" t="str">
        <f t="shared" si="2"/>
        <v>-</v>
      </c>
      <c r="Q10" s="16" t="s">
        <v>500</v>
      </c>
    </row>
    <row r="11" spans="1:17" s="48" customFormat="1" ht="30" hidden="1" outlineLevel="3">
      <c r="A11" s="43"/>
      <c r="B11" s="44" t="s">
        <v>289</v>
      </c>
      <c r="C11" s="45">
        <f t="shared" si="3"/>
        <v>10</v>
      </c>
      <c r="D11" s="46">
        <v>10</v>
      </c>
      <c r="E11" s="46">
        <v>0</v>
      </c>
      <c r="F11" s="46">
        <v>0</v>
      </c>
      <c r="G11" s="46">
        <v>0</v>
      </c>
      <c r="H11" s="45">
        <f t="shared" si="4"/>
        <v>0</v>
      </c>
      <c r="I11" s="46">
        <v>0</v>
      </c>
      <c r="J11" s="46">
        <v>0</v>
      </c>
      <c r="K11" s="46">
        <v>0</v>
      </c>
      <c r="L11" s="46">
        <v>0</v>
      </c>
      <c r="M11" s="47">
        <f t="shared" si="1"/>
        <v>0</v>
      </c>
      <c r="N11" s="47">
        <f t="shared" si="2"/>
        <v>0</v>
      </c>
      <c r="O11" s="47" t="str">
        <f t="shared" si="2"/>
        <v>-</v>
      </c>
      <c r="P11" s="47" t="str">
        <f t="shared" si="2"/>
        <v>-</v>
      </c>
      <c r="Q11" s="18"/>
    </row>
    <row r="12" spans="1:17" s="48" customFormat="1" ht="45" hidden="1" outlineLevel="3">
      <c r="A12" s="43"/>
      <c r="B12" s="44" t="s">
        <v>290</v>
      </c>
      <c r="C12" s="45">
        <f t="shared" si="3"/>
        <v>10</v>
      </c>
      <c r="D12" s="46">
        <v>10</v>
      </c>
      <c r="E12" s="46">
        <v>0</v>
      </c>
      <c r="F12" s="46">
        <v>0</v>
      </c>
      <c r="G12" s="46">
        <v>0</v>
      </c>
      <c r="H12" s="45">
        <f t="shared" si="4"/>
        <v>0</v>
      </c>
      <c r="I12" s="46">
        <v>0</v>
      </c>
      <c r="J12" s="46">
        <v>0</v>
      </c>
      <c r="K12" s="46">
        <v>0</v>
      </c>
      <c r="L12" s="46">
        <v>0</v>
      </c>
      <c r="M12" s="47">
        <f t="shared" si="1"/>
        <v>0</v>
      </c>
      <c r="N12" s="47">
        <f t="shared" si="2"/>
        <v>0</v>
      </c>
      <c r="O12" s="47" t="str">
        <f t="shared" si="2"/>
        <v>-</v>
      </c>
      <c r="P12" s="47" t="str">
        <f t="shared" si="2"/>
        <v>-</v>
      </c>
      <c r="Q12" s="19"/>
    </row>
    <row r="13" spans="1:17" s="48" customFormat="1" ht="30" hidden="1" outlineLevel="3">
      <c r="A13" s="43"/>
      <c r="B13" s="44" t="s">
        <v>291</v>
      </c>
      <c r="C13" s="45">
        <f t="shared" si="3"/>
        <v>60</v>
      </c>
      <c r="D13" s="46">
        <v>60</v>
      </c>
      <c r="E13" s="46">
        <v>0</v>
      </c>
      <c r="F13" s="46">
        <v>0</v>
      </c>
      <c r="G13" s="46">
        <v>0</v>
      </c>
      <c r="H13" s="45">
        <f t="shared" si="4"/>
        <v>0</v>
      </c>
      <c r="I13" s="46">
        <v>0</v>
      </c>
      <c r="J13" s="46">
        <v>0</v>
      </c>
      <c r="K13" s="46">
        <v>0</v>
      </c>
      <c r="L13" s="46">
        <v>0</v>
      </c>
      <c r="M13" s="47">
        <f t="shared" si="1"/>
        <v>0</v>
      </c>
      <c r="N13" s="47">
        <f t="shared" si="2"/>
        <v>0</v>
      </c>
      <c r="O13" s="47" t="str">
        <f t="shared" si="2"/>
        <v>-</v>
      </c>
      <c r="P13" s="47" t="str">
        <f t="shared" si="2"/>
        <v>-</v>
      </c>
      <c r="Q13" s="20"/>
    </row>
    <row r="14" spans="1:17" s="48" customFormat="1" ht="30" hidden="1" outlineLevel="3">
      <c r="A14" s="43"/>
      <c r="B14" s="44" t="s">
        <v>292</v>
      </c>
      <c r="C14" s="45">
        <f t="shared" si="3"/>
        <v>30</v>
      </c>
      <c r="D14" s="46">
        <v>30</v>
      </c>
      <c r="E14" s="46">
        <v>0</v>
      </c>
      <c r="F14" s="46">
        <v>0</v>
      </c>
      <c r="G14" s="46">
        <v>0</v>
      </c>
      <c r="H14" s="45">
        <f t="shared" si="4"/>
        <v>0</v>
      </c>
      <c r="I14" s="46">
        <v>0</v>
      </c>
      <c r="J14" s="46">
        <v>0</v>
      </c>
      <c r="K14" s="46">
        <v>0</v>
      </c>
      <c r="L14" s="46">
        <v>0</v>
      </c>
      <c r="M14" s="47">
        <f t="shared" si="1"/>
        <v>0</v>
      </c>
      <c r="N14" s="47">
        <f t="shared" si="2"/>
        <v>0</v>
      </c>
      <c r="O14" s="47" t="str">
        <f t="shared" si="2"/>
        <v>-</v>
      </c>
      <c r="P14" s="47" t="str">
        <f t="shared" si="2"/>
        <v>-</v>
      </c>
      <c r="Q14" s="18"/>
    </row>
    <row r="15" spans="1:17" s="48" customFormat="1" ht="45" hidden="1" outlineLevel="3">
      <c r="A15" s="43"/>
      <c r="B15" s="44" t="s">
        <v>293</v>
      </c>
      <c r="C15" s="45">
        <f t="shared" si="3"/>
        <v>10</v>
      </c>
      <c r="D15" s="46">
        <v>10</v>
      </c>
      <c r="E15" s="46">
        <v>0</v>
      </c>
      <c r="F15" s="46">
        <v>0</v>
      </c>
      <c r="G15" s="46">
        <v>0</v>
      </c>
      <c r="H15" s="45">
        <f t="shared" si="4"/>
        <v>0</v>
      </c>
      <c r="I15" s="46">
        <v>0</v>
      </c>
      <c r="J15" s="46">
        <v>0</v>
      </c>
      <c r="K15" s="46">
        <v>0</v>
      </c>
      <c r="L15" s="46">
        <v>0</v>
      </c>
      <c r="M15" s="47">
        <f t="shared" si="1"/>
        <v>0</v>
      </c>
      <c r="N15" s="47">
        <f t="shared" si="2"/>
        <v>0</v>
      </c>
      <c r="O15" s="47" t="str">
        <f t="shared" si="2"/>
        <v>-</v>
      </c>
      <c r="P15" s="47" t="str">
        <f t="shared" si="2"/>
        <v>-</v>
      </c>
      <c r="Q15" s="18"/>
    </row>
    <row r="16" spans="1:17" s="58" customFormat="1" ht="72" hidden="1" customHeight="1" outlineLevel="1" collapsed="1">
      <c r="A16" s="57">
        <v>2</v>
      </c>
      <c r="B16" s="32" t="s">
        <v>213</v>
      </c>
      <c r="C16" s="33">
        <f t="shared" si="3"/>
        <v>6138.6</v>
      </c>
      <c r="D16" s="33">
        <f>D17+D20</f>
        <v>6138.6</v>
      </c>
      <c r="E16" s="34">
        <f>E17+E20</f>
        <v>0</v>
      </c>
      <c r="F16" s="34">
        <f>F17+F20</f>
        <v>0</v>
      </c>
      <c r="G16" s="34">
        <f>G17+G20</f>
        <v>0</v>
      </c>
      <c r="H16" s="33">
        <f t="shared" si="4"/>
        <v>768.7</v>
      </c>
      <c r="I16" s="33">
        <f>I17+I20</f>
        <v>768.7</v>
      </c>
      <c r="J16" s="34">
        <f>J17+J20</f>
        <v>0</v>
      </c>
      <c r="K16" s="34">
        <f>K17+K20</f>
        <v>0</v>
      </c>
      <c r="L16" s="34">
        <f>L17+L20</f>
        <v>0</v>
      </c>
      <c r="M16" s="33">
        <f t="shared" si="1"/>
        <v>12.522399244127325</v>
      </c>
      <c r="N16" s="33">
        <f t="shared" ref="N16:P17" si="7">IFERROR(I16/D16*100,"-")</f>
        <v>12.522399244127325</v>
      </c>
      <c r="O16" s="33" t="str">
        <f t="shared" si="7"/>
        <v>-</v>
      </c>
      <c r="P16" s="33" t="str">
        <f t="shared" si="7"/>
        <v>-</v>
      </c>
      <c r="Q16" s="15"/>
    </row>
    <row r="17" spans="1:17" s="42" customFormat="1" ht="94.5" hidden="1" outlineLevel="2" collapsed="1">
      <c r="A17" s="55"/>
      <c r="B17" s="37" t="s">
        <v>217</v>
      </c>
      <c r="C17" s="38">
        <f t="shared" ref="C17:C33" si="8">SUM(D17:G17)</f>
        <v>50</v>
      </c>
      <c r="D17" s="40">
        <f>SUM(D18:D19)</f>
        <v>50</v>
      </c>
      <c r="E17" s="40">
        <f>SUM(E18:E19)</f>
        <v>0</v>
      </c>
      <c r="F17" s="40">
        <f>SUM(F18:F19)</f>
        <v>0</v>
      </c>
      <c r="G17" s="40">
        <f>SUM(G18:G19)</f>
        <v>0</v>
      </c>
      <c r="H17" s="38">
        <f t="shared" ref="H17:H33" si="9">SUM(I17:L17)</f>
        <v>20</v>
      </c>
      <c r="I17" s="40">
        <f>SUM(I18:I19)</f>
        <v>20</v>
      </c>
      <c r="J17" s="40">
        <f>SUM(J18:J19)</f>
        <v>0</v>
      </c>
      <c r="K17" s="40">
        <f>SUM(K18:K19)</f>
        <v>0</v>
      </c>
      <c r="L17" s="40">
        <f>SUM(L18:L19)</f>
        <v>0</v>
      </c>
      <c r="M17" s="41">
        <f t="shared" si="1"/>
        <v>40</v>
      </c>
      <c r="N17" s="41">
        <f t="shared" si="7"/>
        <v>40</v>
      </c>
      <c r="O17" s="41" t="str">
        <f t="shared" si="7"/>
        <v>-</v>
      </c>
      <c r="P17" s="41" t="str">
        <f t="shared" si="7"/>
        <v>-</v>
      </c>
      <c r="Q17" s="16"/>
    </row>
    <row r="18" spans="1:17" s="48" customFormat="1" ht="40.5" hidden="1" outlineLevel="3">
      <c r="A18" s="53"/>
      <c r="B18" s="56" t="s">
        <v>287</v>
      </c>
      <c r="C18" s="45">
        <f t="shared" si="8"/>
        <v>30</v>
      </c>
      <c r="D18" s="46">
        <v>30</v>
      </c>
      <c r="E18" s="46">
        <v>0</v>
      </c>
      <c r="F18" s="46">
        <v>0</v>
      </c>
      <c r="G18" s="46">
        <v>0</v>
      </c>
      <c r="H18" s="45">
        <f t="shared" si="9"/>
        <v>20</v>
      </c>
      <c r="I18" s="46">
        <v>20</v>
      </c>
      <c r="J18" s="46">
        <v>0</v>
      </c>
      <c r="K18" s="46">
        <v>0</v>
      </c>
      <c r="L18" s="46">
        <v>0</v>
      </c>
      <c r="M18" s="47">
        <f t="shared" ref="M18:M19" si="10">IFERROR(H18/C18*100,"-")</f>
        <v>66.666666666666657</v>
      </c>
      <c r="N18" s="47">
        <f t="shared" ref="N18:N19" si="11">IFERROR(I18/D18*100,"-")</f>
        <v>66.666666666666657</v>
      </c>
      <c r="O18" s="47" t="str">
        <f t="shared" ref="O18:O19" si="12">IFERROR(J18/E18*100,"-")</f>
        <v>-</v>
      </c>
      <c r="P18" s="47" t="str">
        <f t="shared" ref="P18:P19" si="13">IFERROR(K18/F18*100,"-")</f>
        <v>-</v>
      </c>
      <c r="Q18" s="20" t="s">
        <v>496</v>
      </c>
    </row>
    <row r="19" spans="1:17" s="48" customFormat="1" ht="27" hidden="1" outlineLevel="3">
      <c r="A19" s="53"/>
      <c r="B19" s="56" t="s">
        <v>288</v>
      </c>
      <c r="C19" s="45">
        <f t="shared" si="8"/>
        <v>20</v>
      </c>
      <c r="D19" s="46">
        <v>20</v>
      </c>
      <c r="E19" s="46">
        <v>0</v>
      </c>
      <c r="F19" s="46">
        <v>0</v>
      </c>
      <c r="G19" s="46">
        <v>0</v>
      </c>
      <c r="H19" s="45">
        <f t="shared" si="9"/>
        <v>0</v>
      </c>
      <c r="I19" s="46">
        <v>0</v>
      </c>
      <c r="J19" s="46">
        <v>0</v>
      </c>
      <c r="K19" s="46">
        <v>0</v>
      </c>
      <c r="L19" s="46">
        <v>0</v>
      </c>
      <c r="M19" s="47">
        <f t="shared" si="10"/>
        <v>0</v>
      </c>
      <c r="N19" s="47">
        <f t="shared" si="11"/>
        <v>0</v>
      </c>
      <c r="O19" s="47" t="str">
        <f t="shared" si="12"/>
        <v>-</v>
      </c>
      <c r="P19" s="47" t="str">
        <f t="shared" si="13"/>
        <v>-</v>
      </c>
      <c r="Q19" s="172" t="s">
        <v>497</v>
      </c>
    </row>
    <row r="20" spans="1:17" s="42" customFormat="1" ht="89.25" hidden="1" customHeight="1" outlineLevel="2" collapsed="1">
      <c r="A20" s="55"/>
      <c r="B20" s="37" t="s">
        <v>218</v>
      </c>
      <c r="C20" s="38">
        <f t="shared" si="8"/>
        <v>6088.6</v>
      </c>
      <c r="D20" s="59">
        <f>SUM(D21:D25)</f>
        <v>6088.6</v>
      </c>
      <c r="E20" s="59">
        <f t="shared" ref="E20:G20" si="14">SUM(E21:E25)</f>
        <v>0</v>
      </c>
      <c r="F20" s="59">
        <f t="shared" si="14"/>
        <v>0</v>
      </c>
      <c r="G20" s="59">
        <f t="shared" si="14"/>
        <v>0</v>
      </c>
      <c r="H20" s="38">
        <f>SUM(I20:L20)</f>
        <v>748.7</v>
      </c>
      <c r="I20" s="40">
        <f>SUM(I21:I25)</f>
        <v>748.7</v>
      </c>
      <c r="J20" s="40">
        <f t="shared" ref="J20:L20" si="15">SUM(J21:J25)</f>
        <v>0</v>
      </c>
      <c r="K20" s="40">
        <f t="shared" si="15"/>
        <v>0</v>
      </c>
      <c r="L20" s="40">
        <f t="shared" si="15"/>
        <v>0</v>
      </c>
      <c r="M20" s="41">
        <f>IFERROR(H20/C20*100,"-")</f>
        <v>12.296751305718885</v>
      </c>
      <c r="N20" s="41">
        <f>IFERROR(I20/D20*100,"-")</f>
        <v>12.296751305718885</v>
      </c>
      <c r="O20" s="41" t="str">
        <f>IFERROR(J20/E20*100,"-")</f>
        <v>-</v>
      </c>
      <c r="P20" s="41" t="str">
        <f>IFERROR(K20/F20*100,"-")</f>
        <v>-</v>
      </c>
      <c r="Q20" s="16"/>
    </row>
    <row r="21" spans="1:17" s="48" customFormat="1" ht="30" hidden="1" outlineLevel="3">
      <c r="A21" s="53"/>
      <c r="B21" s="44" t="s">
        <v>919</v>
      </c>
      <c r="C21" s="45">
        <f t="shared" si="8"/>
        <v>1592.3</v>
      </c>
      <c r="D21" s="46">
        <v>1592.3</v>
      </c>
      <c r="E21" s="46">
        <v>0</v>
      </c>
      <c r="F21" s="46">
        <v>0</v>
      </c>
      <c r="G21" s="46">
        <v>0</v>
      </c>
      <c r="H21" s="45">
        <f t="shared" si="9"/>
        <v>307.8</v>
      </c>
      <c r="I21" s="46">
        <v>307.8</v>
      </c>
      <c r="J21" s="46">
        <v>0</v>
      </c>
      <c r="K21" s="46">
        <v>0</v>
      </c>
      <c r="L21" s="46">
        <v>0</v>
      </c>
      <c r="M21" s="54">
        <f>IFERROR(H21/C21*100,"-")</f>
        <v>19.33052816680274</v>
      </c>
      <c r="N21" s="54">
        <f>IFERROR(I21/D21*100,"-")</f>
        <v>19.33052816680274</v>
      </c>
      <c r="O21" s="54" t="str">
        <f t="shared" ref="O21:P21" si="16">IFERROR(J21/E21*100,"-")</f>
        <v>-</v>
      </c>
      <c r="P21" s="54" t="str">
        <f t="shared" si="16"/>
        <v>-</v>
      </c>
      <c r="Q21" s="149" t="s">
        <v>498</v>
      </c>
    </row>
    <row r="22" spans="1:17" s="48" customFormat="1" hidden="1" outlineLevel="3">
      <c r="A22" s="53"/>
      <c r="B22" s="44" t="s">
        <v>270</v>
      </c>
      <c r="C22" s="45">
        <f t="shared" si="8"/>
        <v>220</v>
      </c>
      <c r="D22" s="46">
        <v>220</v>
      </c>
      <c r="E22" s="46">
        <v>0</v>
      </c>
      <c r="F22" s="46">
        <v>0</v>
      </c>
      <c r="G22" s="46">
        <v>0</v>
      </c>
      <c r="H22" s="45">
        <f t="shared" si="9"/>
        <v>100</v>
      </c>
      <c r="I22" s="46">
        <v>100</v>
      </c>
      <c r="J22" s="46">
        <v>0</v>
      </c>
      <c r="K22" s="46">
        <v>0</v>
      </c>
      <c r="L22" s="46">
        <v>0</v>
      </c>
      <c r="M22" s="54">
        <f t="shared" ref="M22:M25" si="17">IFERROR(H22/C22*100,"-")</f>
        <v>45.454545454545453</v>
      </c>
      <c r="N22" s="54">
        <f t="shared" ref="N22:N25" si="18">IFERROR(I22/D22*100,"-")</f>
        <v>45.454545454545453</v>
      </c>
      <c r="O22" s="54" t="str">
        <f t="shared" ref="O22:O25" si="19">IFERROR(J22/E22*100,"-")</f>
        <v>-</v>
      </c>
      <c r="P22" s="54" t="str">
        <f t="shared" ref="P22:P25" si="20">IFERROR(K22/F22*100,"-")</f>
        <v>-</v>
      </c>
      <c r="Q22" s="149" t="s">
        <v>931</v>
      </c>
    </row>
    <row r="23" spans="1:17" s="48" customFormat="1" ht="45" hidden="1" outlineLevel="3">
      <c r="A23" s="53"/>
      <c r="B23" s="44" t="s">
        <v>286</v>
      </c>
      <c r="C23" s="45">
        <f t="shared" si="8"/>
        <v>2423.3000000000002</v>
      </c>
      <c r="D23" s="46">
        <v>2423.3000000000002</v>
      </c>
      <c r="E23" s="46">
        <v>0</v>
      </c>
      <c r="F23" s="46">
        <v>0</v>
      </c>
      <c r="G23" s="46">
        <v>0</v>
      </c>
      <c r="H23" s="45">
        <f t="shared" si="9"/>
        <v>340.9</v>
      </c>
      <c r="I23" s="46">
        <v>340.9</v>
      </c>
      <c r="J23" s="46">
        <v>0</v>
      </c>
      <c r="K23" s="46">
        <v>0</v>
      </c>
      <c r="L23" s="46">
        <v>0</v>
      </c>
      <c r="M23" s="54">
        <f t="shared" si="17"/>
        <v>14.067593777080839</v>
      </c>
      <c r="N23" s="54">
        <f t="shared" si="18"/>
        <v>14.067593777080839</v>
      </c>
      <c r="O23" s="54" t="str">
        <f t="shared" si="19"/>
        <v>-</v>
      </c>
      <c r="P23" s="54" t="str">
        <f t="shared" si="20"/>
        <v>-</v>
      </c>
      <c r="Q23" s="149" t="s">
        <v>931</v>
      </c>
    </row>
    <row r="24" spans="1:17" s="48" customFormat="1" ht="47.25" hidden="1" customHeight="1" outlineLevel="3">
      <c r="A24" s="53"/>
      <c r="B24" s="44" t="s">
        <v>309</v>
      </c>
      <c r="C24" s="45">
        <f t="shared" ref="C24" si="21">SUM(D24:G24)</f>
        <v>1000</v>
      </c>
      <c r="D24" s="46">
        <v>1000</v>
      </c>
      <c r="E24" s="46">
        <v>0</v>
      </c>
      <c r="F24" s="46">
        <v>0</v>
      </c>
      <c r="G24" s="46">
        <v>0</v>
      </c>
      <c r="H24" s="45">
        <f t="shared" ref="H24" si="22">SUM(I24:L24)</f>
        <v>0</v>
      </c>
      <c r="I24" s="46">
        <v>0</v>
      </c>
      <c r="J24" s="46">
        <v>0</v>
      </c>
      <c r="K24" s="46">
        <v>0</v>
      </c>
      <c r="L24" s="46">
        <v>0</v>
      </c>
      <c r="M24" s="54">
        <f t="shared" ref="M24" si="23">IFERROR(H24/C24*100,"-")</f>
        <v>0</v>
      </c>
      <c r="N24" s="54">
        <f t="shared" ref="N24" si="24">IFERROR(I24/D24*100,"-")</f>
        <v>0</v>
      </c>
      <c r="O24" s="54" t="str">
        <f t="shared" ref="O24" si="25">IFERROR(J24/E24*100,"-")</f>
        <v>-</v>
      </c>
      <c r="P24" s="54" t="str">
        <f t="shared" ref="P24" si="26">IFERROR(K24/F24*100,"-")</f>
        <v>-</v>
      </c>
      <c r="Q24" s="172" t="s">
        <v>932</v>
      </c>
    </row>
    <row r="25" spans="1:17" s="48" customFormat="1" ht="57.75" hidden="1" customHeight="1" outlineLevel="3">
      <c r="A25" s="53"/>
      <c r="B25" s="44" t="s">
        <v>329</v>
      </c>
      <c r="C25" s="45">
        <f t="shared" si="8"/>
        <v>853</v>
      </c>
      <c r="D25" s="46">
        <v>853</v>
      </c>
      <c r="E25" s="46">
        <v>0</v>
      </c>
      <c r="F25" s="46">
        <v>0</v>
      </c>
      <c r="G25" s="46">
        <v>0</v>
      </c>
      <c r="H25" s="45">
        <f t="shared" si="9"/>
        <v>0</v>
      </c>
      <c r="I25" s="46">
        <v>0</v>
      </c>
      <c r="J25" s="46">
        <v>0</v>
      </c>
      <c r="K25" s="46">
        <v>0</v>
      </c>
      <c r="L25" s="46">
        <v>0</v>
      </c>
      <c r="M25" s="54">
        <f t="shared" si="17"/>
        <v>0</v>
      </c>
      <c r="N25" s="54">
        <f t="shared" si="18"/>
        <v>0</v>
      </c>
      <c r="O25" s="54" t="str">
        <f t="shared" si="19"/>
        <v>-</v>
      </c>
      <c r="P25" s="54" t="str">
        <f t="shared" si="20"/>
        <v>-</v>
      </c>
      <c r="Q25" s="172" t="s">
        <v>499</v>
      </c>
    </row>
    <row r="26" spans="1:17" s="35" customFormat="1" ht="42.75" hidden="1" customHeight="1" outlineLevel="1" collapsed="1">
      <c r="A26" s="60">
        <v>3</v>
      </c>
      <c r="B26" s="32" t="s">
        <v>214</v>
      </c>
      <c r="C26" s="33">
        <f t="shared" si="8"/>
        <v>53.8</v>
      </c>
      <c r="D26" s="33">
        <f>D27</f>
        <v>53.8</v>
      </c>
      <c r="E26" s="33">
        <f>E27</f>
        <v>0</v>
      </c>
      <c r="F26" s="33">
        <f>F27</f>
        <v>0</v>
      </c>
      <c r="G26" s="33">
        <f>G27</f>
        <v>0</v>
      </c>
      <c r="H26" s="33">
        <f t="shared" si="9"/>
        <v>25.4</v>
      </c>
      <c r="I26" s="33">
        <f>I27</f>
        <v>25.4</v>
      </c>
      <c r="J26" s="33">
        <f>J27</f>
        <v>0</v>
      </c>
      <c r="K26" s="33">
        <f>K27</f>
        <v>0</v>
      </c>
      <c r="L26" s="33">
        <f>L27</f>
        <v>0</v>
      </c>
      <c r="M26" s="33">
        <f t="shared" ref="M26:P52" si="27">IFERROR(H26/C26*100,"-")</f>
        <v>47.211895910780669</v>
      </c>
      <c r="N26" s="33">
        <f t="shared" si="27"/>
        <v>47.211895910780669</v>
      </c>
      <c r="O26" s="33" t="str">
        <f t="shared" si="27"/>
        <v>-</v>
      </c>
      <c r="P26" s="33" t="str">
        <f t="shared" si="27"/>
        <v>-</v>
      </c>
      <c r="Q26" s="15"/>
    </row>
    <row r="27" spans="1:17" s="42" customFormat="1" ht="84.75" hidden="1" customHeight="1" outlineLevel="2">
      <c r="A27" s="61"/>
      <c r="B27" s="37" t="s">
        <v>219</v>
      </c>
      <c r="C27" s="38">
        <f t="shared" si="8"/>
        <v>53.8</v>
      </c>
      <c r="D27" s="38">
        <f>D28+D29</f>
        <v>53.8</v>
      </c>
      <c r="E27" s="38">
        <f>E28+E29</f>
        <v>0</v>
      </c>
      <c r="F27" s="38">
        <f>F28+F29</f>
        <v>0</v>
      </c>
      <c r="G27" s="38">
        <f>G28+G29</f>
        <v>0</v>
      </c>
      <c r="H27" s="38">
        <f t="shared" si="9"/>
        <v>25.4</v>
      </c>
      <c r="I27" s="38">
        <f>I28+I29</f>
        <v>25.4</v>
      </c>
      <c r="J27" s="38">
        <f>J28+J29</f>
        <v>0</v>
      </c>
      <c r="K27" s="38">
        <f>K28+K29</f>
        <v>0</v>
      </c>
      <c r="L27" s="38">
        <f>L28+L29</f>
        <v>0</v>
      </c>
      <c r="M27" s="41">
        <f t="shared" si="27"/>
        <v>47.211895910780669</v>
      </c>
      <c r="N27" s="41">
        <f t="shared" si="27"/>
        <v>47.211895910780669</v>
      </c>
      <c r="O27" s="41" t="str">
        <f t="shared" si="27"/>
        <v>-</v>
      </c>
      <c r="P27" s="41" t="str">
        <f t="shared" si="27"/>
        <v>-</v>
      </c>
      <c r="Q27" s="16"/>
    </row>
    <row r="28" spans="1:17" s="48" customFormat="1" ht="40.5" hidden="1" outlineLevel="3">
      <c r="A28" s="62"/>
      <c r="B28" s="56" t="s">
        <v>113</v>
      </c>
      <c r="C28" s="45">
        <f t="shared" si="8"/>
        <v>28.4</v>
      </c>
      <c r="D28" s="45">
        <v>28.4</v>
      </c>
      <c r="E28" s="45">
        <v>0</v>
      </c>
      <c r="F28" s="45">
        <v>0</v>
      </c>
      <c r="G28" s="45">
        <v>0</v>
      </c>
      <c r="H28" s="45">
        <f t="shared" si="9"/>
        <v>0</v>
      </c>
      <c r="I28" s="45">
        <v>0</v>
      </c>
      <c r="J28" s="45">
        <v>0</v>
      </c>
      <c r="K28" s="45">
        <v>0</v>
      </c>
      <c r="L28" s="45">
        <v>0</v>
      </c>
      <c r="M28" s="47">
        <f t="shared" si="27"/>
        <v>0</v>
      </c>
      <c r="N28" s="47">
        <f t="shared" si="27"/>
        <v>0</v>
      </c>
      <c r="O28" s="47" t="str">
        <f t="shared" si="27"/>
        <v>-</v>
      </c>
      <c r="P28" s="47" t="str">
        <f t="shared" si="27"/>
        <v>-</v>
      </c>
      <c r="Q28" s="20" t="s">
        <v>494</v>
      </c>
    </row>
    <row r="29" spans="1:17" s="48" customFormat="1" ht="30" hidden="1" outlineLevel="3">
      <c r="A29" s="62"/>
      <c r="B29" s="56" t="s">
        <v>280</v>
      </c>
      <c r="C29" s="45">
        <f t="shared" si="8"/>
        <v>25.4</v>
      </c>
      <c r="D29" s="45">
        <v>25.4</v>
      </c>
      <c r="E29" s="45">
        <v>0</v>
      </c>
      <c r="F29" s="45">
        <v>0</v>
      </c>
      <c r="G29" s="45">
        <v>0</v>
      </c>
      <c r="H29" s="45">
        <f t="shared" si="9"/>
        <v>25.4</v>
      </c>
      <c r="I29" s="45">
        <v>25.4</v>
      </c>
      <c r="J29" s="45">
        <v>0</v>
      </c>
      <c r="K29" s="45">
        <v>0</v>
      </c>
      <c r="L29" s="45">
        <v>0</v>
      </c>
      <c r="M29" s="47">
        <f t="shared" si="27"/>
        <v>100</v>
      </c>
      <c r="N29" s="47">
        <f t="shared" si="27"/>
        <v>100</v>
      </c>
      <c r="O29" s="47" t="str">
        <f t="shared" si="27"/>
        <v>-</v>
      </c>
      <c r="P29" s="47" t="str">
        <f t="shared" si="27"/>
        <v>-</v>
      </c>
      <c r="Q29" s="20" t="s">
        <v>495</v>
      </c>
    </row>
    <row r="30" spans="1:17" s="66" customFormat="1" ht="32.25" customHeight="1" collapsed="1">
      <c r="A30" s="120"/>
      <c r="B30" s="101" t="s">
        <v>220</v>
      </c>
      <c r="C30" s="65">
        <f t="shared" ref="C30:L30" si="28">C31+C34+C41</f>
        <v>4413.2</v>
      </c>
      <c r="D30" s="65">
        <f t="shared" si="28"/>
        <v>4413.2</v>
      </c>
      <c r="E30" s="65">
        <f t="shared" si="28"/>
        <v>0</v>
      </c>
      <c r="F30" s="65">
        <f t="shared" si="28"/>
        <v>0</v>
      </c>
      <c r="G30" s="65">
        <f t="shared" si="28"/>
        <v>0</v>
      </c>
      <c r="H30" s="65">
        <f t="shared" si="28"/>
        <v>688.3</v>
      </c>
      <c r="I30" s="65">
        <f t="shared" si="28"/>
        <v>688.3</v>
      </c>
      <c r="J30" s="65">
        <f t="shared" si="28"/>
        <v>0</v>
      </c>
      <c r="K30" s="65">
        <f t="shared" si="28"/>
        <v>0</v>
      </c>
      <c r="L30" s="65">
        <f t="shared" si="28"/>
        <v>0</v>
      </c>
      <c r="M30" s="47">
        <f t="shared" si="27"/>
        <v>15.596392640261033</v>
      </c>
      <c r="N30" s="47">
        <f t="shared" si="27"/>
        <v>15.596392640261033</v>
      </c>
      <c r="O30" s="47" t="str">
        <f t="shared" si="27"/>
        <v>-</v>
      </c>
      <c r="P30" s="47" t="str">
        <f t="shared" si="27"/>
        <v>-</v>
      </c>
      <c r="Q30" s="14"/>
    </row>
    <row r="31" spans="1:17" s="35" customFormat="1" ht="87" hidden="1" customHeight="1" outlineLevel="1" collapsed="1">
      <c r="A31" s="60">
        <v>4</v>
      </c>
      <c r="B31" s="32" t="s">
        <v>221</v>
      </c>
      <c r="C31" s="33">
        <f>SUM(D31:G31)</f>
        <v>120</v>
      </c>
      <c r="D31" s="33">
        <f>SUM(D32:D33)</f>
        <v>120</v>
      </c>
      <c r="E31" s="33">
        <f>SUM(E32:E33)</f>
        <v>0</v>
      </c>
      <c r="F31" s="33">
        <f>SUM(F32:F33)</f>
        <v>0</v>
      </c>
      <c r="G31" s="33">
        <f>SUM(G32:G33)</f>
        <v>0</v>
      </c>
      <c r="H31" s="33">
        <f t="shared" si="9"/>
        <v>100</v>
      </c>
      <c r="I31" s="33">
        <f>SUM(I32:I33)</f>
        <v>100</v>
      </c>
      <c r="J31" s="33">
        <f>SUM(J32:J33)</f>
        <v>0</v>
      </c>
      <c r="K31" s="33">
        <f>SUM(K32:K33)</f>
        <v>0</v>
      </c>
      <c r="L31" s="33">
        <f>SUM(L32:L33)</f>
        <v>0</v>
      </c>
      <c r="M31" s="33">
        <f t="shared" si="27"/>
        <v>83.333333333333343</v>
      </c>
      <c r="N31" s="33">
        <f t="shared" si="27"/>
        <v>83.333333333333343</v>
      </c>
      <c r="O31" s="33" t="str">
        <f t="shared" si="27"/>
        <v>-</v>
      </c>
      <c r="P31" s="33" t="str">
        <f t="shared" si="27"/>
        <v>-</v>
      </c>
      <c r="Q31" s="234" t="s">
        <v>985</v>
      </c>
    </row>
    <row r="32" spans="1:17" s="42" customFormat="1" ht="114.75" hidden="1" outlineLevel="3">
      <c r="A32" s="111"/>
      <c r="B32" s="103" t="s">
        <v>222</v>
      </c>
      <c r="C32" s="38">
        <f t="shared" si="8"/>
        <v>40</v>
      </c>
      <c r="D32" s="38">
        <v>40</v>
      </c>
      <c r="E32" s="38">
        <v>0</v>
      </c>
      <c r="F32" s="38">
        <v>0</v>
      </c>
      <c r="G32" s="38">
        <v>0</v>
      </c>
      <c r="H32" s="38">
        <f t="shared" si="9"/>
        <v>40</v>
      </c>
      <c r="I32" s="38">
        <v>40</v>
      </c>
      <c r="J32" s="38">
        <v>0</v>
      </c>
      <c r="K32" s="38">
        <v>0</v>
      </c>
      <c r="L32" s="38">
        <v>0</v>
      </c>
      <c r="M32" s="41">
        <f t="shared" si="27"/>
        <v>100</v>
      </c>
      <c r="N32" s="41">
        <f t="shared" si="27"/>
        <v>100</v>
      </c>
      <c r="O32" s="41" t="str">
        <f t="shared" si="27"/>
        <v>-</v>
      </c>
      <c r="P32" s="41" t="str">
        <f t="shared" si="27"/>
        <v>-</v>
      </c>
      <c r="Q32" s="16"/>
    </row>
    <row r="33" spans="1:33" s="42" customFormat="1" ht="89.25" hidden="1" outlineLevel="3">
      <c r="A33" s="102"/>
      <c r="B33" s="73" t="s">
        <v>223</v>
      </c>
      <c r="C33" s="38">
        <f t="shared" si="8"/>
        <v>80</v>
      </c>
      <c r="D33" s="38">
        <v>80</v>
      </c>
      <c r="E33" s="38">
        <v>0</v>
      </c>
      <c r="F33" s="38">
        <v>0</v>
      </c>
      <c r="G33" s="38">
        <v>0</v>
      </c>
      <c r="H33" s="38">
        <f t="shared" si="9"/>
        <v>60</v>
      </c>
      <c r="I33" s="38">
        <v>60</v>
      </c>
      <c r="J33" s="38">
        <v>0</v>
      </c>
      <c r="K33" s="38">
        <v>0</v>
      </c>
      <c r="L33" s="38">
        <v>0</v>
      </c>
      <c r="M33" s="41">
        <f t="shared" si="27"/>
        <v>75</v>
      </c>
      <c r="N33" s="41">
        <f t="shared" si="27"/>
        <v>75</v>
      </c>
      <c r="O33" s="41" t="str">
        <f t="shared" si="27"/>
        <v>-</v>
      </c>
      <c r="P33" s="41" t="str">
        <f t="shared" si="27"/>
        <v>-</v>
      </c>
      <c r="Q33" s="16"/>
    </row>
    <row r="34" spans="1:33" s="35" customFormat="1" ht="73.5" hidden="1" customHeight="1" outlineLevel="1" collapsed="1">
      <c r="A34" s="76">
        <v>5</v>
      </c>
      <c r="B34" s="32" t="s">
        <v>224</v>
      </c>
      <c r="C34" s="33">
        <f t="shared" ref="C34:C44" si="29">SUM(D34:G34)</f>
        <v>4256.2</v>
      </c>
      <c r="D34" s="77">
        <f>D35+D36</f>
        <v>4256.2</v>
      </c>
      <c r="E34" s="77">
        <f>E35+E36</f>
        <v>0</v>
      </c>
      <c r="F34" s="77">
        <f>F35+F36</f>
        <v>0</v>
      </c>
      <c r="G34" s="77">
        <f>G35+G36</f>
        <v>0</v>
      </c>
      <c r="H34" s="33">
        <f t="shared" ref="H34:H44" si="30">SUM(I34:L34)</f>
        <v>588.29999999999995</v>
      </c>
      <c r="I34" s="77">
        <f>I35+I36</f>
        <v>588.29999999999995</v>
      </c>
      <c r="J34" s="77">
        <f>J35+J36</f>
        <v>0</v>
      </c>
      <c r="K34" s="77">
        <f>K35+K36</f>
        <v>0</v>
      </c>
      <c r="L34" s="77">
        <f>L35+L36</f>
        <v>0</v>
      </c>
      <c r="M34" s="33">
        <f t="shared" si="27"/>
        <v>13.822188806916969</v>
      </c>
      <c r="N34" s="33">
        <f t="shared" si="27"/>
        <v>13.822188806916969</v>
      </c>
      <c r="O34" s="33" t="str">
        <f t="shared" si="27"/>
        <v>-</v>
      </c>
      <c r="P34" s="33" t="str">
        <f t="shared" si="27"/>
        <v>-</v>
      </c>
      <c r="Q34" s="15"/>
    </row>
    <row r="35" spans="1:33" s="42" customFormat="1" ht="89.25" hidden="1" customHeight="1" outlineLevel="2">
      <c r="A35" s="117"/>
      <c r="B35" s="73" t="s">
        <v>225</v>
      </c>
      <c r="C35" s="38">
        <f t="shared" si="29"/>
        <v>50</v>
      </c>
      <c r="D35" s="38">
        <v>50</v>
      </c>
      <c r="E35" s="38">
        <v>0</v>
      </c>
      <c r="F35" s="38">
        <v>0</v>
      </c>
      <c r="G35" s="38">
        <v>0</v>
      </c>
      <c r="H35" s="38">
        <f t="shared" si="30"/>
        <v>0</v>
      </c>
      <c r="I35" s="38">
        <v>0</v>
      </c>
      <c r="J35" s="38">
        <v>0</v>
      </c>
      <c r="K35" s="38">
        <v>0</v>
      </c>
      <c r="L35" s="38">
        <v>0</v>
      </c>
      <c r="M35" s="41">
        <f t="shared" si="27"/>
        <v>0</v>
      </c>
      <c r="N35" s="41">
        <f t="shared" si="27"/>
        <v>0</v>
      </c>
      <c r="O35" s="41" t="str">
        <f t="shared" si="27"/>
        <v>-</v>
      </c>
      <c r="P35" s="41" t="str">
        <f t="shared" si="27"/>
        <v>-</v>
      </c>
      <c r="Q35" s="156" t="s">
        <v>369</v>
      </c>
    </row>
    <row r="36" spans="1:33" s="42" customFormat="1" ht="63.75" hidden="1" outlineLevel="2" collapsed="1">
      <c r="A36" s="117"/>
      <c r="B36" s="73" t="s">
        <v>226</v>
      </c>
      <c r="C36" s="38">
        <f t="shared" si="29"/>
        <v>4206.2</v>
      </c>
      <c r="D36" s="38">
        <f>SUM(D37:D40)</f>
        <v>4206.2</v>
      </c>
      <c r="E36" s="38">
        <f t="shared" ref="E36:G36" si="31">SUM(E37:E40)</f>
        <v>0</v>
      </c>
      <c r="F36" s="38">
        <f t="shared" si="31"/>
        <v>0</v>
      </c>
      <c r="G36" s="38">
        <f t="shared" si="31"/>
        <v>0</v>
      </c>
      <c r="H36" s="38">
        <f t="shared" si="30"/>
        <v>588.29999999999995</v>
      </c>
      <c r="I36" s="38">
        <f>SUM(I37:I40)</f>
        <v>588.29999999999995</v>
      </c>
      <c r="J36" s="38">
        <f t="shared" ref="J36:L36" si="32">SUM(J37:J40)</f>
        <v>0</v>
      </c>
      <c r="K36" s="38">
        <f t="shared" si="32"/>
        <v>0</v>
      </c>
      <c r="L36" s="38">
        <f t="shared" si="32"/>
        <v>0</v>
      </c>
      <c r="M36" s="41">
        <f t="shared" si="27"/>
        <v>13.9864961247682</v>
      </c>
      <c r="N36" s="41">
        <f t="shared" si="27"/>
        <v>13.9864961247682</v>
      </c>
      <c r="O36" s="41" t="str">
        <f t="shared" si="27"/>
        <v>-</v>
      </c>
      <c r="P36" s="41" t="str">
        <f t="shared" si="27"/>
        <v>-</v>
      </c>
      <c r="Q36" s="21"/>
    </row>
    <row r="37" spans="1:33" s="48" customFormat="1" ht="30" hidden="1" outlineLevel="3">
      <c r="A37" s="116"/>
      <c r="B37" s="70" t="s">
        <v>281</v>
      </c>
      <c r="C37" s="45">
        <f t="shared" si="29"/>
        <v>898</v>
      </c>
      <c r="D37" s="45">
        <v>898</v>
      </c>
      <c r="E37" s="45">
        <v>0</v>
      </c>
      <c r="F37" s="45">
        <v>0</v>
      </c>
      <c r="G37" s="45">
        <v>0</v>
      </c>
      <c r="H37" s="45">
        <f t="shared" si="30"/>
        <v>324</v>
      </c>
      <c r="I37" s="45">
        <v>324</v>
      </c>
      <c r="J37" s="45">
        <v>0</v>
      </c>
      <c r="K37" s="45">
        <v>0</v>
      </c>
      <c r="L37" s="45">
        <v>0</v>
      </c>
      <c r="M37" s="47">
        <f t="shared" ref="M37:M40" si="33">IFERROR(H37/C37*100,"-")</f>
        <v>36.080178173719375</v>
      </c>
      <c r="N37" s="47">
        <f t="shared" ref="N37:N40" si="34">IFERROR(I37/D37*100,"-")</f>
        <v>36.080178173719375</v>
      </c>
      <c r="O37" s="47" t="str">
        <f t="shared" ref="O37:O40" si="35">IFERROR(J37/E37*100,"-")</f>
        <v>-</v>
      </c>
      <c r="P37" s="47" t="str">
        <f t="shared" ref="P37:P40" si="36">IFERROR(K37/F37*100,"-")</f>
        <v>-</v>
      </c>
      <c r="Q37" s="172" t="s">
        <v>498</v>
      </c>
    </row>
    <row r="38" spans="1:33" s="48" customFormat="1" ht="30" hidden="1" outlineLevel="3">
      <c r="A38" s="116"/>
      <c r="B38" s="70" t="s">
        <v>282</v>
      </c>
      <c r="C38" s="45">
        <f t="shared" si="29"/>
        <v>170</v>
      </c>
      <c r="D38" s="45">
        <v>170</v>
      </c>
      <c r="E38" s="45">
        <v>0</v>
      </c>
      <c r="F38" s="45">
        <v>0</v>
      </c>
      <c r="G38" s="45">
        <v>0</v>
      </c>
      <c r="H38" s="45">
        <f t="shared" si="30"/>
        <v>100</v>
      </c>
      <c r="I38" s="45">
        <v>100</v>
      </c>
      <c r="J38" s="45">
        <v>0</v>
      </c>
      <c r="K38" s="45">
        <v>0</v>
      </c>
      <c r="L38" s="45">
        <v>0</v>
      </c>
      <c r="M38" s="47">
        <f t="shared" si="33"/>
        <v>58.82352941176471</v>
      </c>
      <c r="N38" s="47">
        <f t="shared" si="34"/>
        <v>58.82352941176471</v>
      </c>
      <c r="O38" s="47" t="str">
        <f t="shared" si="35"/>
        <v>-</v>
      </c>
      <c r="P38" s="47" t="str">
        <f t="shared" si="36"/>
        <v>-</v>
      </c>
      <c r="Q38" s="172" t="s">
        <v>987</v>
      </c>
    </row>
    <row r="39" spans="1:33" s="48" customFormat="1" ht="45" hidden="1" outlineLevel="3">
      <c r="A39" s="116"/>
      <c r="B39" s="70" t="s">
        <v>272</v>
      </c>
      <c r="C39" s="45">
        <f t="shared" si="29"/>
        <v>3055.9</v>
      </c>
      <c r="D39" s="45">
        <v>3055.9</v>
      </c>
      <c r="E39" s="45">
        <v>0</v>
      </c>
      <c r="F39" s="45">
        <v>0</v>
      </c>
      <c r="G39" s="45">
        <v>0</v>
      </c>
      <c r="H39" s="45">
        <f>SUM(I39:L39)</f>
        <v>130</v>
      </c>
      <c r="I39" s="45">
        <v>130</v>
      </c>
      <c r="J39" s="45">
        <v>0</v>
      </c>
      <c r="K39" s="45">
        <v>0</v>
      </c>
      <c r="L39" s="45">
        <v>0</v>
      </c>
      <c r="M39" s="47">
        <f t="shared" si="33"/>
        <v>4.2540659052979484</v>
      </c>
      <c r="N39" s="47">
        <f t="shared" si="34"/>
        <v>4.2540659052979484</v>
      </c>
      <c r="O39" s="47" t="str">
        <f t="shared" si="35"/>
        <v>-</v>
      </c>
      <c r="P39" s="47" t="str">
        <f t="shared" si="36"/>
        <v>-</v>
      </c>
      <c r="Q39" s="235" t="s">
        <v>539</v>
      </c>
    </row>
    <row r="40" spans="1:33" s="48" customFormat="1" ht="53.25" hidden="1" customHeight="1" outlineLevel="3">
      <c r="A40" s="116"/>
      <c r="B40" s="44" t="s">
        <v>328</v>
      </c>
      <c r="C40" s="45">
        <f t="shared" si="29"/>
        <v>82.3</v>
      </c>
      <c r="D40" s="45">
        <v>82.3</v>
      </c>
      <c r="E40" s="45">
        <v>0</v>
      </c>
      <c r="F40" s="45">
        <v>0</v>
      </c>
      <c r="G40" s="45">
        <v>0</v>
      </c>
      <c r="H40" s="45">
        <f>SUM(I40:L40)</f>
        <v>34.299999999999997</v>
      </c>
      <c r="I40" s="45">
        <v>34.299999999999997</v>
      </c>
      <c r="J40" s="45">
        <v>0</v>
      </c>
      <c r="K40" s="45">
        <v>0</v>
      </c>
      <c r="L40" s="45">
        <v>0</v>
      </c>
      <c r="M40" s="47">
        <f t="shared" si="33"/>
        <v>41.676792223572292</v>
      </c>
      <c r="N40" s="47">
        <f t="shared" si="34"/>
        <v>41.676792223572292</v>
      </c>
      <c r="O40" s="47" t="str">
        <f t="shared" si="35"/>
        <v>-</v>
      </c>
      <c r="P40" s="47" t="str">
        <f t="shared" si="36"/>
        <v>-</v>
      </c>
      <c r="Q40" s="149" t="s">
        <v>541</v>
      </c>
    </row>
    <row r="41" spans="1:33" s="35" customFormat="1" ht="47.25" hidden="1" customHeight="1" outlineLevel="1" collapsed="1">
      <c r="A41" s="76">
        <v>6</v>
      </c>
      <c r="B41" s="32" t="s">
        <v>227</v>
      </c>
      <c r="C41" s="33">
        <f t="shared" si="29"/>
        <v>37</v>
      </c>
      <c r="D41" s="77">
        <f>D42</f>
        <v>37</v>
      </c>
      <c r="E41" s="77">
        <f>E42</f>
        <v>0</v>
      </c>
      <c r="F41" s="77">
        <f>F42</f>
        <v>0</v>
      </c>
      <c r="G41" s="77">
        <f>G42</f>
        <v>0</v>
      </c>
      <c r="H41" s="33">
        <f t="shared" si="30"/>
        <v>0</v>
      </c>
      <c r="I41" s="77">
        <f>I42</f>
        <v>0</v>
      </c>
      <c r="J41" s="77">
        <f>J42</f>
        <v>0</v>
      </c>
      <c r="K41" s="77">
        <f>K42</f>
        <v>0</v>
      </c>
      <c r="L41" s="77">
        <f>L42</f>
        <v>0</v>
      </c>
      <c r="M41" s="33">
        <f t="shared" si="27"/>
        <v>0</v>
      </c>
      <c r="N41" s="33">
        <f t="shared" si="27"/>
        <v>0</v>
      </c>
      <c r="O41" s="33" t="str">
        <f t="shared" si="27"/>
        <v>-</v>
      </c>
      <c r="P41" s="33" t="str">
        <f t="shared" si="27"/>
        <v>-</v>
      </c>
      <c r="Q41" s="15"/>
    </row>
    <row r="42" spans="1:33" s="42" customFormat="1" ht="51" hidden="1" outlineLevel="2" collapsed="1">
      <c r="A42" s="84"/>
      <c r="B42" s="84" t="s">
        <v>228</v>
      </c>
      <c r="C42" s="41">
        <f t="shared" si="29"/>
        <v>37</v>
      </c>
      <c r="D42" s="41">
        <f>SUM(D43:D44)</f>
        <v>37</v>
      </c>
      <c r="E42" s="41">
        <f>SUM(E43:E44)</f>
        <v>0</v>
      </c>
      <c r="F42" s="41">
        <f>SUM(F43:F44)</f>
        <v>0</v>
      </c>
      <c r="G42" s="41">
        <f>SUM(G43:G44)</f>
        <v>0</v>
      </c>
      <c r="H42" s="41">
        <f t="shared" si="30"/>
        <v>0</v>
      </c>
      <c r="I42" s="41">
        <f>SUM(I43:I44)</f>
        <v>0</v>
      </c>
      <c r="J42" s="41">
        <f>SUM(J43:J44)</f>
        <v>0</v>
      </c>
      <c r="K42" s="41">
        <f>SUM(K43:K44)</f>
        <v>0</v>
      </c>
      <c r="L42" s="41">
        <f>SUM(L43:L44)</f>
        <v>0</v>
      </c>
      <c r="M42" s="41">
        <f t="shared" si="27"/>
        <v>0</v>
      </c>
      <c r="N42" s="41">
        <f t="shared" si="27"/>
        <v>0</v>
      </c>
      <c r="O42" s="41" t="str">
        <f t="shared" si="27"/>
        <v>-</v>
      </c>
      <c r="P42" s="41" t="str">
        <f t="shared" si="27"/>
        <v>-</v>
      </c>
      <c r="Q42" s="22"/>
      <c r="R42" s="118"/>
      <c r="S42" s="118"/>
      <c r="T42" s="118"/>
      <c r="U42" s="118"/>
      <c r="V42" s="118"/>
      <c r="W42" s="118"/>
      <c r="X42" s="118"/>
      <c r="Y42" s="118"/>
      <c r="Z42" s="118"/>
      <c r="AA42" s="118"/>
      <c r="AB42" s="118"/>
      <c r="AC42" s="118"/>
      <c r="AD42" s="118"/>
      <c r="AE42" s="118"/>
      <c r="AF42" s="118"/>
      <c r="AG42" s="118"/>
    </row>
    <row r="43" spans="1:33" s="50" customFormat="1" ht="38.25" hidden="1" outlineLevel="3">
      <c r="A43" s="81"/>
      <c r="B43" s="87" t="s">
        <v>229</v>
      </c>
      <c r="C43" s="119">
        <f t="shared" si="29"/>
        <v>15.4</v>
      </c>
      <c r="D43" s="119">
        <v>15.4</v>
      </c>
      <c r="E43" s="72">
        <v>0</v>
      </c>
      <c r="F43" s="72">
        <v>0</v>
      </c>
      <c r="G43" s="72">
        <v>0</v>
      </c>
      <c r="H43" s="72">
        <f t="shared" si="30"/>
        <v>0</v>
      </c>
      <c r="I43" s="88">
        <v>0</v>
      </c>
      <c r="J43" s="72">
        <v>0</v>
      </c>
      <c r="K43" s="72">
        <v>0</v>
      </c>
      <c r="L43" s="72">
        <v>0</v>
      </c>
      <c r="M43" s="47">
        <f t="shared" si="27"/>
        <v>0</v>
      </c>
      <c r="N43" s="47">
        <f t="shared" si="27"/>
        <v>0</v>
      </c>
      <c r="O43" s="47" t="str">
        <f t="shared" si="27"/>
        <v>-</v>
      </c>
      <c r="P43" s="47" t="str">
        <f t="shared" si="27"/>
        <v>-</v>
      </c>
      <c r="Q43" s="149" t="s">
        <v>353</v>
      </c>
    </row>
    <row r="44" spans="1:33" s="50" customFormat="1" ht="45" hidden="1" outlineLevel="3">
      <c r="A44" s="81"/>
      <c r="B44" s="87" t="s">
        <v>112</v>
      </c>
      <c r="C44" s="119">
        <f t="shared" si="29"/>
        <v>21.6</v>
      </c>
      <c r="D44" s="119">
        <v>21.6</v>
      </c>
      <c r="E44" s="72">
        <v>0</v>
      </c>
      <c r="F44" s="72">
        <v>0</v>
      </c>
      <c r="G44" s="72">
        <v>0</v>
      </c>
      <c r="H44" s="72">
        <f t="shared" si="30"/>
        <v>0</v>
      </c>
      <c r="I44" s="88">
        <v>0</v>
      </c>
      <c r="J44" s="72">
        <v>0</v>
      </c>
      <c r="K44" s="72">
        <v>0</v>
      </c>
      <c r="L44" s="72">
        <v>0</v>
      </c>
      <c r="M44" s="47">
        <f t="shared" si="27"/>
        <v>0</v>
      </c>
      <c r="N44" s="47">
        <f t="shared" si="27"/>
        <v>0</v>
      </c>
      <c r="O44" s="47" t="str">
        <f t="shared" si="27"/>
        <v>-</v>
      </c>
      <c r="P44" s="47" t="str">
        <f t="shared" si="27"/>
        <v>-</v>
      </c>
      <c r="Q44" s="149" t="s">
        <v>354</v>
      </c>
    </row>
    <row r="45" spans="1:33" s="50" customFormat="1" ht="27.75" customHeight="1" collapsed="1">
      <c r="A45" s="81"/>
      <c r="B45" s="82" t="s">
        <v>230</v>
      </c>
      <c r="C45" s="65">
        <f t="shared" ref="C45:L45" si="37">C46+C49+C52</f>
        <v>5655.2</v>
      </c>
      <c r="D45" s="65">
        <f t="shared" si="37"/>
        <v>5655.2</v>
      </c>
      <c r="E45" s="65">
        <f t="shared" si="37"/>
        <v>0</v>
      </c>
      <c r="F45" s="65">
        <f t="shared" si="37"/>
        <v>0</v>
      </c>
      <c r="G45" s="65">
        <f t="shared" si="37"/>
        <v>0</v>
      </c>
      <c r="H45" s="65">
        <f t="shared" si="37"/>
        <v>576.30000000000007</v>
      </c>
      <c r="I45" s="65">
        <f t="shared" si="37"/>
        <v>576.30000000000007</v>
      </c>
      <c r="J45" s="65">
        <f t="shared" si="37"/>
        <v>0</v>
      </c>
      <c r="K45" s="65">
        <f t="shared" si="37"/>
        <v>0</v>
      </c>
      <c r="L45" s="65">
        <f t="shared" si="37"/>
        <v>0</v>
      </c>
      <c r="M45" s="47">
        <f t="shared" si="27"/>
        <v>10.190621021360872</v>
      </c>
      <c r="N45" s="47">
        <f t="shared" si="27"/>
        <v>10.190621021360872</v>
      </c>
      <c r="O45" s="47" t="str">
        <f t="shared" si="27"/>
        <v>-</v>
      </c>
      <c r="P45" s="47" t="str">
        <f t="shared" si="27"/>
        <v>-</v>
      </c>
      <c r="Q45" s="17"/>
    </row>
    <row r="46" spans="1:33" s="35" customFormat="1" ht="87" hidden="1" customHeight="1" outlineLevel="1" collapsed="1">
      <c r="A46" s="76">
        <v>7</v>
      </c>
      <c r="B46" s="32" t="s">
        <v>231</v>
      </c>
      <c r="C46" s="33">
        <f t="shared" ref="C46:C55" si="38">SUM(D46:G46)</f>
        <v>134</v>
      </c>
      <c r="D46" s="77">
        <f>SUM(D47:D48)</f>
        <v>134</v>
      </c>
      <c r="E46" s="77">
        <f>SUM(E47:E48)</f>
        <v>0</v>
      </c>
      <c r="F46" s="77">
        <f>SUM(F47:F48)</f>
        <v>0</v>
      </c>
      <c r="G46" s="77">
        <f>SUM(G47:G48)</f>
        <v>0</v>
      </c>
      <c r="H46" s="33">
        <f t="shared" ref="H46:H55" si="39">SUM(I46:L46)</f>
        <v>0</v>
      </c>
      <c r="I46" s="77">
        <f>SUM(I47:I48)</f>
        <v>0</v>
      </c>
      <c r="J46" s="77">
        <f>SUM(J47:J48)</f>
        <v>0</v>
      </c>
      <c r="K46" s="77">
        <f>SUM(K47:K48)</f>
        <v>0</v>
      </c>
      <c r="L46" s="77">
        <f>SUM(L47:L48)</f>
        <v>0</v>
      </c>
      <c r="M46" s="33">
        <f t="shared" si="27"/>
        <v>0</v>
      </c>
      <c r="N46" s="33">
        <f t="shared" si="27"/>
        <v>0</v>
      </c>
      <c r="O46" s="33" t="str">
        <f t="shared" si="27"/>
        <v>-</v>
      </c>
      <c r="P46" s="33" t="str">
        <f t="shared" si="27"/>
        <v>-</v>
      </c>
      <c r="Q46" s="15"/>
    </row>
    <row r="47" spans="1:33" s="42" customFormat="1" ht="114.75" hidden="1" outlineLevel="3">
      <c r="A47" s="111"/>
      <c r="B47" s="103" t="s">
        <v>232</v>
      </c>
      <c r="C47" s="38">
        <f t="shared" si="38"/>
        <v>40</v>
      </c>
      <c r="D47" s="38">
        <v>40</v>
      </c>
      <c r="E47" s="38">
        <v>0</v>
      </c>
      <c r="F47" s="38">
        <v>0</v>
      </c>
      <c r="G47" s="38">
        <v>0</v>
      </c>
      <c r="H47" s="38">
        <f t="shared" si="39"/>
        <v>0</v>
      </c>
      <c r="I47" s="38">
        <v>0</v>
      </c>
      <c r="J47" s="38">
        <v>0</v>
      </c>
      <c r="K47" s="38">
        <v>0</v>
      </c>
      <c r="L47" s="38">
        <v>0</v>
      </c>
      <c r="M47" s="41">
        <f t="shared" si="27"/>
        <v>0</v>
      </c>
      <c r="N47" s="41">
        <f t="shared" si="27"/>
        <v>0</v>
      </c>
      <c r="O47" s="41" t="str">
        <f t="shared" si="27"/>
        <v>-</v>
      </c>
      <c r="P47" s="41" t="str">
        <f t="shared" si="27"/>
        <v>-</v>
      </c>
      <c r="Q47" s="156" t="s">
        <v>359</v>
      </c>
    </row>
    <row r="48" spans="1:33" s="42" customFormat="1" ht="89.25" hidden="1" outlineLevel="3">
      <c r="A48" s="111"/>
      <c r="B48" s="103" t="s">
        <v>233</v>
      </c>
      <c r="C48" s="38">
        <f t="shared" si="38"/>
        <v>94</v>
      </c>
      <c r="D48" s="38">
        <v>94</v>
      </c>
      <c r="E48" s="38">
        <v>0</v>
      </c>
      <c r="F48" s="38">
        <v>0</v>
      </c>
      <c r="G48" s="38">
        <v>0</v>
      </c>
      <c r="H48" s="38">
        <f t="shared" si="39"/>
        <v>0</v>
      </c>
      <c r="I48" s="38">
        <v>0</v>
      </c>
      <c r="J48" s="38">
        <v>0</v>
      </c>
      <c r="K48" s="38">
        <v>0</v>
      </c>
      <c r="L48" s="38">
        <v>0</v>
      </c>
      <c r="M48" s="41">
        <f t="shared" si="27"/>
        <v>0</v>
      </c>
      <c r="N48" s="41">
        <f t="shared" si="27"/>
        <v>0</v>
      </c>
      <c r="O48" s="41" t="str">
        <f t="shared" si="27"/>
        <v>-</v>
      </c>
      <c r="P48" s="41" t="str">
        <f t="shared" si="27"/>
        <v>-</v>
      </c>
      <c r="Q48" s="156" t="s">
        <v>359</v>
      </c>
    </row>
    <row r="49" spans="1:17" s="35" customFormat="1" ht="67.5" hidden="1" outlineLevel="1" collapsed="1">
      <c r="A49" s="76">
        <v>8</v>
      </c>
      <c r="B49" s="32" t="s">
        <v>234</v>
      </c>
      <c r="C49" s="77">
        <f t="shared" si="38"/>
        <v>5446.2</v>
      </c>
      <c r="D49" s="77">
        <f>D50+D51</f>
        <v>5446.2</v>
      </c>
      <c r="E49" s="77">
        <f>E50+E51</f>
        <v>0</v>
      </c>
      <c r="F49" s="77">
        <f>F50+F51</f>
        <v>0</v>
      </c>
      <c r="G49" s="77">
        <f>G50+G51</f>
        <v>0</v>
      </c>
      <c r="H49" s="77">
        <f t="shared" si="39"/>
        <v>555.1</v>
      </c>
      <c r="I49" s="77">
        <f>I50+I51</f>
        <v>555.1</v>
      </c>
      <c r="J49" s="77">
        <f>J50+J51</f>
        <v>0</v>
      </c>
      <c r="K49" s="77">
        <f>K50+K51</f>
        <v>0</v>
      </c>
      <c r="L49" s="77">
        <f>L50+L51</f>
        <v>0</v>
      </c>
      <c r="M49" s="33">
        <f t="shared" si="27"/>
        <v>10.192427747787448</v>
      </c>
      <c r="N49" s="33">
        <f t="shared" si="27"/>
        <v>10.192427747787448</v>
      </c>
      <c r="O49" s="33" t="str">
        <f t="shared" si="27"/>
        <v>-</v>
      </c>
      <c r="P49" s="33" t="str">
        <f t="shared" si="27"/>
        <v>-</v>
      </c>
      <c r="Q49" s="15"/>
    </row>
    <row r="50" spans="1:17" s="42" customFormat="1" ht="101.25" hidden="1" customHeight="1" outlineLevel="3">
      <c r="A50" s="110"/>
      <c r="B50" s="80" t="s">
        <v>235</v>
      </c>
      <c r="C50" s="74">
        <f t="shared" si="38"/>
        <v>50</v>
      </c>
      <c r="D50" s="38">
        <v>50</v>
      </c>
      <c r="E50" s="38">
        <v>0</v>
      </c>
      <c r="F50" s="38">
        <v>0</v>
      </c>
      <c r="G50" s="38">
        <v>0</v>
      </c>
      <c r="H50" s="74">
        <f t="shared" si="39"/>
        <v>0</v>
      </c>
      <c r="I50" s="38">
        <v>0</v>
      </c>
      <c r="J50" s="38">
        <v>0</v>
      </c>
      <c r="K50" s="38">
        <v>0</v>
      </c>
      <c r="L50" s="38">
        <v>0</v>
      </c>
      <c r="M50" s="41">
        <f t="shared" si="27"/>
        <v>0</v>
      </c>
      <c r="N50" s="41">
        <f t="shared" si="27"/>
        <v>0</v>
      </c>
      <c r="O50" s="41" t="str">
        <f t="shared" si="27"/>
        <v>-</v>
      </c>
      <c r="P50" s="41" t="str">
        <f t="shared" si="27"/>
        <v>-</v>
      </c>
      <c r="Q50" s="156" t="s">
        <v>369</v>
      </c>
    </row>
    <row r="51" spans="1:17" s="42" customFormat="1" ht="67.5" hidden="1" outlineLevel="3">
      <c r="A51" s="80"/>
      <c r="B51" s="80" t="s">
        <v>236</v>
      </c>
      <c r="C51" s="74">
        <f t="shared" si="38"/>
        <v>5396.2</v>
      </c>
      <c r="D51" s="38">
        <v>5396.2</v>
      </c>
      <c r="E51" s="38">
        <v>0</v>
      </c>
      <c r="F51" s="38">
        <v>0</v>
      </c>
      <c r="G51" s="38">
        <v>0</v>
      </c>
      <c r="H51" s="74">
        <f t="shared" si="39"/>
        <v>555.1</v>
      </c>
      <c r="I51" s="38">
        <v>555.1</v>
      </c>
      <c r="J51" s="38">
        <v>0</v>
      </c>
      <c r="K51" s="38">
        <v>0</v>
      </c>
      <c r="L51" s="38">
        <v>0</v>
      </c>
      <c r="M51" s="41">
        <f t="shared" si="27"/>
        <v>10.286868537118714</v>
      </c>
      <c r="N51" s="41">
        <f t="shared" si="27"/>
        <v>10.286868537118714</v>
      </c>
      <c r="O51" s="41" t="str">
        <f t="shared" si="27"/>
        <v>-</v>
      </c>
      <c r="P51" s="41" t="str">
        <f t="shared" si="27"/>
        <v>-</v>
      </c>
      <c r="Q51" s="156" t="s">
        <v>368</v>
      </c>
    </row>
    <row r="52" spans="1:17" s="35" customFormat="1" ht="42" hidden="1" customHeight="1" outlineLevel="1" collapsed="1">
      <c r="A52" s="76">
        <v>9</v>
      </c>
      <c r="B52" s="32" t="s">
        <v>237</v>
      </c>
      <c r="C52" s="77">
        <f t="shared" si="38"/>
        <v>75</v>
      </c>
      <c r="D52" s="77">
        <f>D53</f>
        <v>75</v>
      </c>
      <c r="E52" s="77">
        <f>E53</f>
        <v>0</v>
      </c>
      <c r="F52" s="77">
        <f>F53</f>
        <v>0</v>
      </c>
      <c r="G52" s="77">
        <f>G53</f>
        <v>0</v>
      </c>
      <c r="H52" s="77">
        <f t="shared" si="39"/>
        <v>21.2</v>
      </c>
      <c r="I52" s="77">
        <f>I53</f>
        <v>21.2</v>
      </c>
      <c r="J52" s="77">
        <f>J53</f>
        <v>0</v>
      </c>
      <c r="K52" s="77">
        <f>K53</f>
        <v>0</v>
      </c>
      <c r="L52" s="77">
        <f>L53</f>
        <v>0</v>
      </c>
      <c r="M52" s="33">
        <f t="shared" si="27"/>
        <v>28.266666666666669</v>
      </c>
      <c r="N52" s="33">
        <f t="shared" si="27"/>
        <v>28.266666666666669</v>
      </c>
      <c r="O52" s="33" t="str">
        <f t="shared" si="27"/>
        <v>-</v>
      </c>
      <c r="P52" s="33" t="str">
        <f t="shared" si="27"/>
        <v>-</v>
      </c>
      <c r="Q52" s="15"/>
    </row>
    <row r="53" spans="1:17" s="42" customFormat="1" ht="54" hidden="1" customHeight="1" outlineLevel="2">
      <c r="A53" s="112"/>
      <c r="B53" s="37" t="s">
        <v>238</v>
      </c>
      <c r="C53" s="74">
        <f t="shared" si="38"/>
        <v>75</v>
      </c>
      <c r="D53" s="74">
        <f>D54+D55</f>
        <v>75</v>
      </c>
      <c r="E53" s="74">
        <f>E54+E55</f>
        <v>0</v>
      </c>
      <c r="F53" s="74">
        <f>F54+F55</f>
        <v>0</v>
      </c>
      <c r="G53" s="74">
        <f>G54+G55</f>
        <v>0</v>
      </c>
      <c r="H53" s="74">
        <f t="shared" si="39"/>
        <v>21.2</v>
      </c>
      <c r="I53" s="74">
        <f>I54+I55</f>
        <v>21.2</v>
      </c>
      <c r="J53" s="74">
        <f>J54+J55</f>
        <v>0</v>
      </c>
      <c r="K53" s="74">
        <f>K54+K55</f>
        <v>0</v>
      </c>
      <c r="L53" s="74">
        <f>L54+L55</f>
        <v>0</v>
      </c>
      <c r="M53" s="41">
        <f t="shared" ref="M53:M54" si="40">IFERROR(H53/C53*100,"-")</f>
        <v>28.266666666666669</v>
      </c>
      <c r="N53" s="41">
        <f t="shared" ref="N53" si="41">IFERROR(I53/D53*100,"-")</f>
        <v>28.266666666666669</v>
      </c>
      <c r="O53" s="41" t="str">
        <f t="shared" ref="O53:O54" si="42">IFERROR(J53/E53*100,"-")</f>
        <v>-</v>
      </c>
      <c r="P53" s="41" t="str">
        <f t="shared" ref="P53:P54" si="43">IFERROR(K53/F53*100,"-")</f>
        <v>-</v>
      </c>
      <c r="Q53" s="16"/>
    </row>
    <row r="54" spans="1:17" s="48" customFormat="1" ht="40.5" hidden="1" customHeight="1" outlineLevel="3">
      <c r="A54" s="113"/>
      <c r="B54" s="56" t="s">
        <v>229</v>
      </c>
      <c r="C54" s="88">
        <f t="shared" si="38"/>
        <v>45</v>
      </c>
      <c r="D54" s="71">
        <v>45</v>
      </c>
      <c r="E54" s="71">
        <v>0</v>
      </c>
      <c r="F54" s="71">
        <v>0</v>
      </c>
      <c r="G54" s="71">
        <v>0</v>
      </c>
      <c r="H54" s="88">
        <f t="shared" si="39"/>
        <v>0</v>
      </c>
      <c r="I54" s="71">
        <v>0</v>
      </c>
      <c r="J54" s="71">
        <v>0</v>
      </c>
      <c r="K54" s="71">
        <v>0</v>
      </c>
      <c r="L54" s="71">
        <v>0</v>
      </c>
      <c r="M54" s="47">
        <f t="shared" si="40"/>
        <v>0</v>
      </c>
      <c r="N54" s="47">
        <f>IFERROR(I54/D54*100,"-")</f>
        <v>0</v>
      </c>
      <c r="O54" s="47" t="str">
        <f t="shared" si="42"/>
        <v>-</v>
      </c>
      <c r="P54" s="47" t="str">
        <f t="shared" si="43"/>
        <v>-</v>
      </c>
      <c r="Q54" s="172" t="s">
        <v>934</v>
      </c>
    </row>
    <row r="55" spans="1:17" s="50" customFormat="1" ht="30" hidden="1" customHeight="1" outlineLevel="3">
      <c r="A55" s="81"/>
      <c r="B55" s="114" t="s">
        <v>112</v>
      </c>
      <c r="C55" s="88">
        <f t="shared" si="38"/>
        <v>30</v>
      </c>
      <c r="D55" s="71">
        <v>30</v>
      </c>
      <c r="E55" s="71">
        <v>0</v>
      </c>
      <c r="F55" s="71">
        <v>0</v>
      </c>
      <c r="G55" s="71">
        <v>0</v>
      </c>
      <c r="H55" s="88">
        <f t="shared" si="39"/>
        <v>21.2</v>
      </c>
      <c r="I55" s="71">
        <v>21.2</v>
      </c>
      <c r="J55" s="71">
        <v>0</v>
      </c>
      <c r="K55" s="71">
        <v>0</v>
      </c>
      <c r="L55" s="71">
        <v>0</v>
      </c>
      <c r="M55" s="47">
        <f t="shared" ref="M55:P71" si="44">IFERROR(H55/C55*100,"-")</f>
        <v>70.666666666666671</v>
      </c>
      <c r="N55" s="47">
        <f t="shared" si="44"/>
        <v>70.666666666666671</v>
      </c>
      <c r="O55" s="47" t="str">
        <f t="shared" si="44"/>
        <v>-</v>
      </c>
      <c r="P55" s="47" t="str">
        <f t="shared" si="44"/>
        <v>-</v>
      </c>
      <c r="Q55" s="44" t="s">
        <v>935</v>
      </c>
    </row>
    <row r="56" spans="1:17" s="50" customFormat="1" ht="27.75" customHeight="1" collapsed="1">
      <c r="A56" s="81"/>
      <c r="B56" s="82" t="s">
        <v>239</v>
      </c>
      <c r="C56" s="65">
        <f t="shared" ref="C56:L56" si="45">C57+C60+C67</f>
        <v>6611.9</v>
      </c>
      <c r="D56" s="65">
        <f t="shared" si="45"/>
        <v>6611.9</v>
      </c>
      <c r="E56" s="65">
        <f t="shared" si="45"/>
        <v>0</v>
      </c>
      <c r="F56" s="65">
        <f t="shared" si="45"/>
        <v>0</v>
      </c>
      <c r="G56" s="65">
        <f t="shared" si="45"/>
        <v>0</v>
      </c>
      <c r="H56" s="65">
        <f t="shared" si="45"/>
        <v>740.8</v>
      </c>
      <c r="I56" s="65">
        <f t="shared" si="45"/>
        <v>740.8</v>
      </c>
      <c r="J56" s="65">
        <f t="shared" si="45"/>
        <v>0</v>
      </c>
      <c r="K56" s="65">
        <f t="shared" si="45"/>
        <v>0</v>
      </c>
      <c r="L56" s="65">
        <f t="shared" si="45"/>
        <v>0</v>
      </c>
      <c r="M56" s="83">
        <f t="shared" si="44"/>
        <v>11.204041198445228</v>
      </c>
      <c r="N56" s="83">
        <f t="shared" si="44"/>
        <v>11.204041198445228</v>
      </c>
      <c r="O56" s="83" t="str">
        <f t="shared" si="44"/>
        <v>-</v>
      </c>
      <c r="P56" s="83" t="str">
        <f t="shared" si="44"/>
        <v>-</v>
      </c>
      <c r="Q56" s="17"/>
    </row>
    <row r="57" spans="1:17" s="35" customFormat="1" ht="87" hidden="1" customHeight="1" outlineLevel="1" collapsed="1">
      <c r="A57" s="76">
        <v>10</v>
      </c>
      <c r="B57" s="32" t="s">
        <v>240</v>
      </c>
      <c r="C57" s="77">
        <f t="shared" ref="C57:C75" si="46">SUM(D57:G57)</f>
        <v>70</v>
      </c>
      <c r="D57" s="77">
        <f>SUM(D58:D59)</f>
        <v>70</v>
      </c>
      <c r="E57" s="77">
        <f>SUM(E58:E59)</f>
        <v>0</v>
      </c>
      <c r="F57" s="77">
        <f>SUM(F58:F59)</f>
        <v>0</v>
      </c>
      <c r="G57" s="77">
        <f>SUM(G58:G59)</f>
        <v>0</v>
      </c>
      <c r="H57" s="77">
        <f t="shared" ref="H57:H74" si="47">SUM(I57:L57)</f>
        <v>10</v>
      </c>
      <c r="I57" s="77">
        <f>SUM(I58:I59)</f>
        <v>10</v>
      </c>
      <c r="J57" s="77">
        <f>SUM(J58:J59)</f>
        <v>0</v>
      </c>
      <c r="K57" s="77">
        <f>SUM(K58:K59)</f>
        <v>0</v>
      </c>
      <c r="L57" s="77">
        <f>SUM(L58:L59)</f>
        <v>0</v>
      </c>
      <c r="M57" s="78">
        <f t="shared" si="44"/>
        <v>14.285714285714285</v>
      </c>
      <c r="N57" s="78">
        <f t="shared" si="44"/>
        <v>14.285714285714285</v>
      </c>
      <c r="O57" s="78" t="str">
        <f t="shared" si="44"/>
        <v>-</v>
      </c>
      <c r="P57" s="78" t="str">
        <f t="shared" si="44"/>
        <v>-</v>
      </c>
      <c r="Q57" s="15"/>
    </row>
    <row r="58" spans="1:17" s="42" customFormat="1" ht="138.75" hidden="1" customHeight="1" outlineLevel="3">
      <c r="A58" s="79"/>
      <c r="B58" s="80" t="s">
        <v>241</v>
      </c>
      <c r="C58" s="59">
        <f t="shared" si="46"/>
        <v>40</v>
      </c>
      <c r="D58" s="59">
        <v>40</v>
      </c>
      <c r="E58" s="59">
        <v>0</v>
      </c>
      <c r="F58" s="59">
        <v>0</v>
      </c>
      <c r="G58" s="59">
        <v>0</v>
      </c>
      <c r="H58" s="59">
        <f t="shared" si="47"/>
        <v>0</v>
      </c>
      <c r="I58" s="59">
        <v>0</v>
      </c>
      <c r="J58" s="59">
        <v>0</v>
      </c>
      <c r="K58" s="59">
        <v>0</v>
      </c>
      <c r="L58" s="59">
        <v>0</v>
      </c>
      <c r="M58" s="38">
        <f t="shared" ref="M58" si="48">IFERROR(H58/C58*100,"-")</f>
        <v>0</v>
      </c>
      <c r="N58" s="38">
        <f t="shared" ref="N58" si="49">IFERROR(I58/D58*100,"-")</f>
        <v>0</v>
      </c>
      <c r="O58" s="38" t="str">
        <f t="shared" ref="O58" si="50">IFERROR(J58/E58*100,"-")</f>
        <v>-</v>
      </c>
      <c r="P58" s="38" t="str">
        <f t="shared" ref="P58" si="51">IFERROR(K58/F58*100,"-")</f>
        <v>-</v>
      </c>
      <c r="Q58" s="156" t="s">
        <v>359</v>
      </c>
    </row>
    <row r="59" spans="1:17" s="42" customFormat="1" ht="96" hidden="1" customHeight="1" outlineLevel="3">
      <c r="A59" s="80"/>
      <c r="B59" s="80" t="s">
        <v>242</v>
      </c>
      <c r="C59" s="59">
        <f t="shared" si="46"/>
        <v>30</v>
      </c>
      <c r="D59" s="59">
        <v>30</v>
      </c>
      <c r="E59" s="59">
        <v>0</v>
      </c>
      <c r="F59" s="59">
        <v>0</v>
      </c>
      <c r="G59" s="59">
        <v>0</v>
      </c>
      <c r="H59" s="59">
        <f t="shared" si="47"/>
        <v>10</v>
      </c>
      <c r="I59" s="59">
        <v>10</v>
      </c>
      <c r="J59" s="59">
        <v>0</v>
      </c>
      <c r="K59" s="59">
        <v>0</v>
      </c>
      <c r="L59" s="59">
        <v>0</v>
      </c>
      <c r="M59" s="38">
        <f t="shared" si="44"/>
        <v>33.333333333333329</v>
      </c>
      <c r="N59" s="38">
        <f t="shared" si="44"/>
        <v>33.333333333333329</v>
      </c>
      <c r="O59" s="38" t="str">
        <f t="shared" si="44"/>
        <v>-</v>
      </c>
      <c r="P59" s="38" t="str">
        <f t="shared" si="44"/>
        <v>-</v>
      </c>
      <c r="Q59" s="156" t="s">
        <v>370</v>
      </c>
    </row>
    <row r="60" spans="1:17" s="35" customFormat="1" ht="74.25" hidden="1" customHeight="1" outlineLevel="1" collapsed="1">
      <c r="A60" s="76">
        <v>11</v>
      </c>
      <c r="B60" s="32" t="s">
        <v>243</v>
      </c>
      <c r="C60" s="77">
        <f t="shared" si="46"/>
        <v>6465.9</v>
      </c>
      <c r="D60" s="77">
        <f>D61+D62</f>
        <v>6465.9</v>
      </c>
      <c r="E60" s="77">
        <f t="shared" ref="E60:G60" si="52">E61+E62</f>
        <v>0</v>
      </c>
      <c r="F60" s="77">
        <f t="shared" si="52"/>
        <v>0</v>
      </c>
      <c r="G60" s="77">
        <f t="shared" si="52"/>
        <v>0</v>
      </c>
      <c r="H60" s="77">
        <f t="shared" si="47"/>
        <v>730.8</v>
      </c>
      <c r="I60" s="77">
        <f>I61+I62</f>
        <v>730.8</v>
      </c>
      <c r="J60" s="77">
        <f t="shared" ref="J60:L60" si="53">J61+J62</f>
        <v>0</v>
      </c>
      <c r="K60" s="77">
        <f t="shared" si="53"/>
        <v>0</v>
      </c>
      <c r="L60" s="77">
        <f t="shared" si="53"/>
        <v>0</v>
      </c>
      <c r="M60" s="78">
        <f t="shared" si="44"/>
        <v>11.302370899642741</v>
      </c>
      <c r="N60" s="78">
        <f t="shared" si="44"/>
        <v>11.302370899642741</v>
      </c>
      <c r="O60" s="78" t="str">
        <f t="shared" si="44"/>
        <v>-</v>
      </c>
      <c r="P60" s="78" t="str">
        <f t="shared" si="44"/>
        <v>-</v>
      </c>
      <c r="Q60" s="15"/>
    </row>
    <row r="61" spans="1:17" s="42" customFormat="1" ht="89.25" hidden="1" outlineLevel="2">
      <c r="A61" s="55"/>
      <c r="B61" s="75" t="s">
        <v>244</v>
      </c>
      <c r="C61" s="74">
        <f t="shared" si="46"/>
        <v>100</v>
      </c>
      <c r="D61" s="74">
        <v>100</v>
      </c>
      <c r="E61" s="74">
        <v>0</v>
      </c>
      <c r="F61" s="74">
        <v>0</v>
      </c>
      <c r="G61" s="74">
        <v>0</v>
      </c>
      <c r="H61" s="74">
        <f t="shared" si="47"/>
        <v>0</v>
      </c>
      <c r="I61" s="74">
        <v>0</v>
      </c>
      <c r="J61" s="74">
        <v>0</v>
      </c>
      <c r="K61" s="74">
        <v>0</v>
      </c>
      <c r="L61" s="74">
        <v>0</v>
      </c>
      <c r="M61" s="38">
        <f t="shared" si="44"/>
        <v>0</v>
      </c>
      <c r="N61" s="38">
        <f t="shared" si="44"/>
        <v>0</v>
      </c>
      <c r="O61" s="38" t="str">
        <f t="shared" si="44"/>
        <v>-</v>
      </c>
      <c r="P61" s="38" t="str">
        <f t="shared" si="44"/>
        <v>-</v>
      </c>
      <c r="Q61" s="156" t="s">
        <v>925</v>
      </c>
    </row>
    <row r="62" spans="1:17" s="42" customFormat="1" ht="70.5" hidden="1" customHeight="1" outlineLevel="2" collapsed="1">
      <c r="A62" s="73"/>
      <c r="B62" s="73" t="s">
        <v>245</v>
      </c>
      <c r="C62" s="74">
        <f t="shared" si="46"/>
        <v>6365.9</v>
      </c>
      <c r="D62" s="38">
        <f>SUM(D63:D66)</f>
        <v>6365.9</v>
      </c>
      <c r="E62" s="38">
        <f>SUM(E63:E65)</f>
        <v>0</v>
      </c>
      <c r="F62" s="38">
        <f>SUM(F63:F65)</f>
        <v>0</v>
      </c>
      <c r="G62" s="38">
        <f>SUM(G63:G65)</f>
        <v>0</v>
      </c>
      <c r="H62" s="74">
        <f t="shared" si="47"/>
        <v>730.8</v>
      </c>
      <c r="I62" s="38">
        <f>SUM(I63:I66)</f>
        <v>730.8</v>
      </c>
      <c r="J62" s="38">
        <f>SUM(J63:J65)</f>
        <v>0</v>
      </c>
      <c r="K62" s="38">
        <f>SUM(K63:K65)</f>
        <v>0</v>
      </c>
      <c r="L62" s="38">
        <f>SUM(L63:L65)</f>
        <v>0</v>
      </c>
      <c r="M62" s="38">
        <f t="shared" si="44"/>
        <v>11.47991642972714</v>
      </c>
      <c r="N62" s="38">
        <f t="shared" si="44"/>
        <v>11.47991642972714</v>
      </c>
      <c r="O62" s="38" t="str">
        <f t="shared" si="44"/>
        <v>-</v>
      </c>
      <c r="P62" s="38" t="str">
        <f t="shared" si="44"/>
        <v>-</v>
      </c>
      <c r="Q62" s="16"/>
    </row>
    <row r="63" spans="1:17" s="48" customFormat="1" ht="30" hidden="1" outlineLevel="3">
      <c r="A63" s="69"/>
      <c r="B63" s="70" t="s">
        <v>281</v>
      </c>
      <c r="C63" s="71">
        <f t="shared" si="46"/>
        <v>450</v>
      </c>
      <c r="D63" s="45">
        <v>450</v>
      </c>
      <c r="E63" s="45">
        <v>0</v>
      </c>
      <c r="F63" s="45">
        <v>0</v>
      </c>
      <c r="G63" s="45">
        <v>0</v>
      </c>
      <c r="H63" s="71">
        <f t="shared" si="47"/>
        <v>191.1</v>
      </c>
      <c r="I63" s="45">
        <v>191.1</v>
      </c>
      <c r="J63" s="45">
        <v>0</v>
      </c>
      <c r="K63" s="45">
        <v>0</v>
      </c>
      <c r="L63" s="45">
        <v>0</v>
      </c>
      <c r="M63" s="72">
        <f t="shared" si="44"/>
        <v>42.466666666666661</v>
      </c>
      <c r="N63" s="72">
        <f t="shared" si="44"/>
        <v>42.466666666666661</v>
      </c>
      <c r="O63" s="72" t="str">
        <f t="shared" si="44"/>
        <v>-</v>
      </c>
      <c r="P63" s="72" t="str">
        <f t="shared" si="44"/>
        <v>-</v>
      </c>
      <c r="Q63" s="149" t="s">
        <v>540</v>
      </c>
    </row>
    <row r="64" spans="1:17" s="48" customFormat="1" ht="45" hidden="1" outlineLevel="3">
      <c r="A64" s="69"/>
      <c r="B64" s="70" t="s">
        <v>272</v>
      </c>
      <c r="C64" s="71">
        <f t="shared" si="46"/>
        <v>5387.9</v>
      </c>
      <c r="D64" s="45">
        <v>5387.9</v>
      </c>
      <c r="E64" s="45">
        <v>0</v>
      </c>
      <c r="F64" s="45">
        <v>0</v>
      </c>
      <c r="G64" s="45">
        <v>0</v>
      </c>
      <c r="H64" s="71">
        <f t="shared" si="47"/>
        <v>308.2</v>
      </c>
      <c r="I64" s="45">
        <v>308.2</v>
      </c>
      <c r="J64" s="45">
        <v>0</v>
      </c>
      <c r="K64" s="45">
        <v>0</v>
      </c>
      <c r="L64" s="45">
        <v>0</v>
      </c>
      <c r="M64" s="72">
        <f t="shared" si="44"/>
        <v>5.7202249484957033</v>
      </c>
      <c r="N64" s="72">
        <f t="shared" si="44"/>
        <v>5.7202249484957033</v>
      </c>
      <c r="O64" s="72" t="str">
        <f t="shared" si="44"/>
        <v>-</v>
      </c>
      <c r="P64" s="72" t="str">
        <f t="shared" si="44"/>
        <v>-</v>
      </c>
      <c r="Q64" s="18" t="s">
        <v>360</v>
      </c>
    </row>
    <row r="65" spans="1:17" s="48" customFormat="1" hidden="1" outlineLevel="3">
      <c r="A65" s="69"/>
      <c r="B65" s="70" t="s">
        <v>282</v>
      </c>
      <c r="C65" s="71">
        <f t="shared" si="46"/>
        <v>158</v>
      </c>
      <c r="D65" s="45">
        <v>158</v>
      </c>
      <c r="E65" s="45">
        <v>0</v>
      </c>
      <c r="F65" s="45">
        <v>0</v>
      </c>
      <c r="G65" s="45">
        <v>0</v>
      </c>
      <c r="H65" s="71">
        <f t="shared" si="47"/>
        <v>99.7</v>
      </c>
      <c r="I65" s="45">
        <v>99.7</v>
      </c>
      <c r="J65" s="45">
        <v>0</v>
      </c>
      <c r="K65" s="45">
        <v>0</v>
      </c>
      <c r="L65" s="45">
        <v>0</v>
      </c>
      <c r="M65" s="72">
        <f t="shared" si="44"/>
        <v>63.101265822784811</v>
      </c>
      <c r="N65" s="72">
        <f t="shared" si="44"/>
        <v>63.101265822784811</v>
      </c>
      <c r="O65" s="72" t="str">
        <f t="shared" si="44"/>
        <v>-</v>
      </c>
      <c r="P65" s="72" t="str">
        <f t="shared" si="44"/>
        <v>-</v>
      </c>
      <c r="Q65" s="18" t="s">
        <v>360</v>
      </c>
    </row>
    <row r="66" spans="1:17" s="48" customFormat="1" ht="60" hidden="1" outlineLevel="3">
      <c r="A66" s="69"/>
      <c r="B66" s="44" t="s">
        <v>328</v>
      </c>
      <c r="C66" s="71">
        <f t="shared" si="46"/>
        <v>370</v>
      </c>
      <c r="D66" s="45">
        <v>370</v>
      </c>
      <c r="E66" s="45">
        <v>0</v>
      </c>
      <c r="F66" s="45">
        <v>0</v>
      </c>
      <c r="G66" s="45">
        <v>0</v>
      </c>
      <c r="H66" s="71">
        <f t="shared" si="47"/>
        <v>131.80000000000001</v>
      </c>
      <c r="I66" s="45">
        <v>131.80000000000001</v>
      </c>
      <c r="J66" s="45">
        <v>0</v>
      </c>
      <c r="K66" s="45">
        <v>0</v>
      </c>
      <c r="L66" s="45">
        <v>0</v>
      </c>
      <c r="M66" s="72">
        <f t="shared" si="44"/>
        <v>35.621621621621621</v>
      </c>
      <c r="N66" s="72">
        <f t="shared" ref="N66" si="54">IFERROR(I66/D66*100,"-")</f>
        <v>35.621621621621621</v>
      </c>
      <c r="O66" s="72" t="str">
        <f t="shared" ref="O66" si="55">IFERROR(J66/E66*100,"-")</f>
        <v>-</v>
      </c>
      <c r="P66" s="72" t="str">
        <f t="shared" ref="P66" si="56">IFERROR(K66/F66*100,"-")</f>
        <v>-</v>
      </c>
      <c r="Q66" s="149" t="s">
        <v>541</v>
      </c>
    </row>
    <row r="67" spans="1:17" s="35" customFormat="1" ht="42" hidden="1" customHeight="1" outlineLevel="1" collapsed="1">
      <c r="A67" s="76">
        <v>12</v>
      </c>
      <c r="B67" s="32" t="s">
        <v>246</v>
      </c>
      <c r="C67" s="77">
        <f t="shared" si="46"/>
        <v>76</v>
      </c>
      <c r="D67" s="77">
        <f>D68</f>
        <v>76</v>
      </c>
      <c r="E67" s="77">
        <f>E68</f>
        <v>0</v>
      </c>
      <c r="F67" s="77">
        <f>F68</f>
        <v>0</v>
      </c>
      <c r="G67" s="77">
        <f>G68</f>
        <v>0</v>
      </c>
      <c r="H67" s="77">
        <f t="shared" si="47"/>
        <v>0</v>
      </c>
      <c r="I67" s="77">
        <f>I68</f>
        <v>0</v>
      </c>
      <c r="J67" s="77">
        <f>J68</f>
        <v>0</v>
      </c>
      <c r="K67" s="77">
        <f>K68</f>
        <v>0</v>
      </c>
      <c r="L67" s="77">
        <f>L68</f>
        <v>0</v>
      </c>
      <c r="M67" s="78">
        <f t="shared" si="44"/>
        <v>0</v>
      </c>
      <c r="N67" s="78">
        <f t="shared" si="44"/>
        <v>0</v>
      </c>
      <c r="O67" s="78" t="str">
        <f t="shared" si="44"/>
        <v>-</v>
      </c>
      <c r="P67" s="78" t="str">
        <f t="shared" si="44"/>
        <v>-</v>
      </c>
      <c r="Q67" s="15"/>
    </row>
    <row r="68" spans="1:17" s="42" customFormat="1" ht="64.5" hidden="1" customHeight="1" outlineLevel="2">
      <c r="A68" s="84"/>
      <c r="B68" s="84" t="s">
        <v>247</v>
      </c>
      <c r="C68" s="85">
        <f t="shared" si="46"/>
        <v>76</v>
      </c>
      <c r="D68" s="41">
        <f>SUM(D69:D70)</f>
        <v>76</v>
      </c>
      <c r="E68" s="41">
        <f>SUM(E69:E70)</f>
        <v>0</v>
      </c>
      <c r="F68" s="41">
        <f>SUM(F69:F70)</f>
        <v>0</v>
      </c>
      <c r="G68" s="41">
        <f>SUM(G69:G70)</f>
        <v>0</v>
      </c>
      <c r="H68" s="85">
        <f t="shared" si="47"/>
        <v>0</v>
      </c>
      <c r="I68" s="41">
        <f>SUM(I69:I70)</f>
        <v>0</v>
      </c>
      <c r="J68" s="41">
        <f>SUM(J69:J70)</f>
        <v>0</v>
      </c>
      <c r="K68" s="41">
        <f>SUM(K69:K70)</f>
        <v>0</v>
      </c>
      <c r="L68" s="41">
        <f>SUM(L69:L70)</f>
        <v>0</v>
      </c>
      <c r="M68" s="38">
        <f t="shared" si="44"/>
        <v>0</v>
      </c>
      <c r="N68" s="38">
        <f t="shared" si="44"/>
        <v>0</v>
      </c>
      <c r="O68" s="38" t="str">
        <f t="shared" si="44"/>
        <v>-</v>
      </c>
      <c r="P68" s="38" t="str">
        <f t="shared" si="44"/>
        <v>-</v>
      </c>
      <c r="Q68" s="16"/>
    </row>
    <row r="69" spans="1:17" s="50" customFormat="1" ht="38.25" hidden="1" outlineLevel="3">
      <c r="A69" s="86"/>
      <c r="B69" s="87" t="s">
        <v>229</v>
      </c>
      <c r="C69" s="88">
        <f t="shared" si="46"/>
        <v>54</v>
      </c>
      <c r="D69" s="72">
        <v>54</v>
      </c>
      <c r="E69" s="72">
        <v>0</v>
      </c>
      <c r="F69" s="72">
        <v>0</v>
      </c>
      <c r="G69" s="72">
        <v>0</v>
      </c>
      <c r="H69" s="88">
        <f t="shared" si="47"/>
        <v>0</v>
      </c>
      <c r="I69" s="72">
        <v>0</v>
      </c>
      <c r="J69" s="72">
        <v>0</v>
      </c>
      <c r="K69" s="72">
        <v>0</v>
      </c>
      <c r="L69" s="72">
        <v>0</v>
      </c>
      <c r="M69" s="72">
        <f t="shared" si="44"/>
        <v>0</v>
      </c>
      <c r="N69" s="72">
        <f t="shared" si="44"/>
        <v>0</v>
      </c>
      <c r="O69" s="72" t="str">
        <f t="shared" si="44"/>
        <v>-</v>
      </c>
      <c r="P69" s="72" t="str">
        <f t="shared" si="44"/>
        <v>-</v>
      </c>
      <c r="Q69" s="149" t="s">
        <v>353</v>
      </c>
    </row>
    <row r="70" spans="1:17" s="50" customFormat="1" ht="45" hidden="1" outlineLevel="3">
      <c r="A70" s="86"/>
      <c r="B70" s="87" t="s">
        <v>112</v>
      </c>
      <c r="C70" s="88">
        <f t="shared" si="46"/>
        <v>22</v>
      </c>
      <c r="D70" s="72">
        <v>22</v>
      </c>
      <c r="E70" s="72">
        <v>0</v>
      </c>
      <c r="F70" s="72">
        <v>0</v>
      </c>
      <c r="G70" s="72">
        <v>0</v>
      </c>
      <c r="H70" s="88">
        <f t="shared" si="47"/>
        <v>0</v>
      </c>
      <c r="I70" s="72">
        <v>0</v>
      </c>
      <c r="J70" s="72">
        <v>0</v>
      </c>
      <c r="K70" s="72">
        <v>0</v>
      </c>
      <c r="L70" s="72">
        <v>0</v>
      </c>
      <c r="M70" s="72">
        <f t="shared" si="44"/>
        <v>0</v>
      </c>
      <c r="N70" s="72">
        <f t="shared" si="44"/>
        <v>0</v>
      </c>
      <c r="O70" s="72" t="str">
        <f t="shared" si="44"/>
        <v>-</v>
      </c>
      <c r="P70" s="72" t="str">
        <f t="shared" si="44"/>
        <v>-</v>
      </c>
      <c r="Q70" s="149" t="s">
        <v>354</v>
      </c>
    </row>
    <row r="71" spans="1:17" s="50" customFormat="1" ht="32.25" customHeight="1" collapsed="1">
      <c r="A71" s="86"/>
      <c r="B71" s="82" t="s">
        <v>248</v>
      </c>
      <c r="C71" s="65">
        <f t="shared" si="46"/>
        <v>4387.2999999999993</v>
      </c>
      <c r="D71" s="65">
        <f>D72+D75+D86</f>
        <v>4387.2999999999993</v>
      </c>
      <c r="E71" s="65">
        <f>E72+E75+E86</f>
        <v>0</v>
      </c>
      <c r="F71" s="65">
        <f>F72+F75+F86</f>
        <v>0</v>
      </c>
      <c r="G71" s="65">
        <f>G72+G75+G86</f>
        <v>0</v>
      </c>
      <c r="H71" s="65">
        <f t="shared" si="47"/>
        <v>1719.8</v>
      </c>
      <c r="I71" s="65">
        <f>I72+I75+I86</f>
        <v>1719.8</v>
      </c>
      <c r="J71" s="65">
        <f>J72+J75+J86</f>
        <v>0</v>
      </c>
      <c r="K71" s="65">
        <f>K72+K75+K86</f>
        <v>0</v>
      </c>
      <c r="L71" s="65">
        <f>L72+L75+L86</f>
        <v>0</v>
      </c>
      <c r="M71" s="83">
        <f t="shared" si="44"/>
        <v>39.199507669865298</v>
      </c>
      <c r="N71" s="83">
        <f t="shared" si="44"/>
        <v>39.199507669865298</v>
      </c>
      <c r="O71" s="83" t="str">
        <f t="shared" si="44"/>
        <v>-</v>
      </c>
      <c r="P71" s="83" t="str">
        <f t="shared" si="44"/>
        <v>-</v>
      </c>
      <c r="Q71" s="17"/>
    </row>
    <row r="72" spans="1:17" s="35" customFormat="1" ht="94.5" hidden="1" outlineLevel="1" collapsed="1">
      <c r="A72" s="76">
        <v>13</v>
      </c>
      <c r="B72" s="32" t="s">
        <v>249</v>
      </c>
      <c r="C72" s="77">
        <f t="shared" si="46"/>
        <v>150</v>
      </c>
      <c r="D72" s="105">
        <f>SUM(D73:D74)</f>
        <v>150</v>
      </c>
      <c r="E72" s="105">
        <f>SUM(E73:E74)</f>
        <v>0</v>
      </c>
      <c r="F72" s="105">
        <f>SUM(F73:F74)</f>
        <v>0</v>
      </c>
      <c r="G72" s="105">
        <f>SUM(G73:G74)</f>
        <v>0</v>
      </c>
      <c r="H72" s="77">
        <f t="shared" si="47"/>
        <v>68.3</v>
      </c>
      <c r="I72" s="105">
        <f>SUM(I73:I74)</f>
        <v>68.3</v>
      </c>
      <c r="J72" s="105">
        <f>SUM(J73:J74)</f>
        <v>0</v>
      </c>
      <c r="K72" s="105">
        <f>SUM(K73:K74)</f>
        <v>0</v>
      </c>
      <c r="L72" s="105">
        <f>SUM(L73:L74)</f>
        <v>0</v>
      </c>
      <c r="M72" s="78">
        <f t="shared" ref="M72:P95" si="57">IFERROR(H72/C72*100,"-")</f>
        <v>45.533333333333331</v>
      </c>
      <c r="N72" s="78">
        <f t="shared" si="57"/>
        <v>45.533333333333331</v>
      </c>
      <c r="O72" s="78" t="str">
        <f t="shared" si="57"/>
        <v>-</v>
      </c>
      <c r="P72" s="78" t="str">
        <f t="shared" si="57"/>
        <v>-</v>
      </c>
      <c r="Q72" s="15"/>
    </row>
    <row r="73" spans="1:17" s="42" customFormat="1" ht="114.75" hidden="1" outlineLevel="3">
      <c r="A73" s="102"/>
      <c r="B73" s="73" t="s">
        <v>250</v>
      </c>
      <c r="C73" s="74">
        <f t="shared" si="46"/>
        <v>30</v>
      </c>
      <c r="D73" s="104">
        <v>30</v>
      </c>
      <c r="E73" s="104">
        <v>0</v>
      </c>
      <c r="F73" s="104">
        <v>0</v>
      </c>
      <c r="G73" s="104">
        <v>0</v>
      </c>
      <c r="H73" s="74">
        <f t="shared" si="47"/>
        <v>0</v>
      </c>
      <c r="I73" s="104">
        <v>0</v>
      </c>
      <c r="J73" s="104">
        <v>0</v>
      </c>
      <c r="K73" s="104">
        <v>0</v>
      </c>
      <c r="L73" s="104">
        <v>0</v>
      </c>
      <c r="M73" s="38">
        <f t="shared" si="57"/>
        <v>0</v>
      </c>
      <c r="N73" s="38">
        <f t="shared" si="57"/>
        <v>0</v>
      </c>
      <c r="O73" s="38" t="str">
        <f t="shared" si="57"/>
        <v>-</v>
      </c>
      <c r="P73" s="38" t="str">
        <f t="shared" si="57"/>
        <v>-</v>
      </c>
      <c r="Q73" s="156" t="s">
        <v>369</v>
      </c>
    </row>
    <row r="74" spans="1:17" s="42" customFormat="1" ht="105" hidden="1" outlineLevel="3">
      <c r="A74" s="102"/>
      <c r="B74" s="103" t="s">
        <v>251</v>
      </c>
      <c r="C74" s="74">
        <f t="shared" si="46"/>
        <v>120</v>
      </c>
      <c r="D74" s="104">
        <v>120</v>
      </c>
      <c r="E74" s="104">
        <v>0</v>
      </c>
      <c r="F74" s="104">
        <v>0</v>
      </c>
      <c r="G74" s="104">
        <v>0</v>
      </c>
      <c r="H74" s="74">
        <f t="shared" si="47"/>
        <v>68.3</v>
      </c>
      <c r="I74" s="104">
        <v>68.3</v>
      </c>
      <c r="J74" s="104">
        <v>0</v>
      </c>
      <c r="K74" s="104">
        <v>0</v>
      </c>
      <c r="L74" s="104">
        <v>0</v>
      </c>
      <c r="M74" s="38">
        <f t="shared" si="57"/>
        <v>56.916666666666657</v>
      </c>
      <c r="N74" s="38">
        <f t="shared" si="57"/>
        <v>56.916666666666657</v>
      </c>
      <c r="O74" s="38" t="str">
        <f t="shared" si="57"/>
        <v>-</v>
      </c>
      <c r="P74" s="38" t="str">
        <f t="shared" si="57"/>
        <v>-</v>
      </c>
      <c r="Q74" s="156" t="s">
        <v>1041</v>
      </c>
    </row>
    <row r="75" spans="1:17" s="35" customFormat="1" ht="72" hidden="1" customHeight="1" outlineLevel="1" collapsed="1">
      <c r="A75" s="76">
        <v>14</v>
      </c>
      <c r="B75" s="32" t="s">
        <v>252</v>
      </c>
      <c r="C75" s="77">
        <f t="shared" si="46"/>
        <v>4150.2999999999993</v>
      </c>
      <c r="D75" s="77">
        <f>D76+D77</f>
        <v>4150.2999999999993</v>
      </c>
      <c r="E75" s="77">
        <f t="shared" ref="E75:L75" si="58">E76+E77</f>
        <v>0</v>
      </c>
      <c r="F75" s="77">
        <f t="shared" si="58"/>
        <v>0</v>
      </c>
      <c r="G75" s="77">
        <f t="shared" si="58"/>
        <v>0</v>
      </c>
      <c r="H75" s="77">
        <f t="shared" si="58"/>
        <v>1651.5</v>
      </c>
      <c r="I75" s="77">
        <f t="shared" si="58"/>
        <v>1651.5</v>
      </c>
      <c r="J75" s="77">
        <f t="shared" si="58"/>
        <v>0</v>
      </c>
      <c r="K75" s="77">
        <f t="shared" si="58"/>
        <v>0</v>
      </c>
      <c r="L75" s="77">
        <f t="shared" si="58"/>
        <v>0</v>
      </c>
      <c r="M75" s="78">
        <f t="shared" si="57"/>
        <v>39.792304170782842</v>
      </c>
      <c r="N75" s="78">
        <f t="shared" si="57"/>
        <v>39.792304170782842</v>
      </c>
      <c r="O75" s="78" t="str">
        <f t="shared" si="57"/>
        <v>-</v>
      </c>
      <c r="P75" s="78" t="str">
        <f t="shared" si="57"/>
        <v>-</v>
      </c>
      <c r="Q75" s="15"/>
    </row>
    <row r="76" spans="1:17" s="42" customFormat="1" ht="89.25" hidden="1" outlineLevel="2">
      <c r="A76" s="73"/>
      <c r="B76" s="73" t="s">
        <v>253</v>
      </c>
      <c r="C76" s="74">
        <f t="shared" ref="C76:C85" si="59">SUM(D76:G76)</f>
        <v>75</v>
      </c>
      <c r="D76" s="38">
        <v>75</v>
      </c>
      <c r="E76" s="38">
        <v>0</v>
      </c>
      <c r="F76" s="38">
        <v>0</v>
      </c>
      <c r="G76" s="38">
        <v>0</v>
      </c>
      <c r="H76" s="74">
        <f t="shared" ref="H76:H85" si="60">SUM(I76:L76)</f>
        <v>50</v>
      </c>
      <c r="I76" s="38">
        <v>50</v>
      </c>
      <c r="J76" s="38">
        <v>0</v>
      </c>
      <c r="K76" s="38">
        <v>0</v>
      </c>
      <c r="L76" s="38">
        <v>0</v>
      </c>
      <c r="M76" s="38">
        <f t="shared" si="57"/>
        <v>66.666666666666657</v>
      </c>
      <c r="N76" s="38">
        <f t="shared" si="57"/>
        <v>66.666666666666657</v>
      </c>
      <c r="O76" s="38" t="str">
        <f t="shared" si="57"/>
        <v>-</v>
      </c>
      <c r="P76" s="38" t="str">
        <f t="shared" si="57"/>
        <v>-</v>
      </c>
      <c r="Q76" s="156" t="s">
        <v>1042</v>
      </c>
    </row>
    <row r="77" spans="1:17" s="42" customFormat="1" ht="63.75" hidden="1" outlineLevel="2" collapsed="1">
      <c r="A77" s="73"/>
      <c r="B77" s="73" t="s">
        <v>254</v>
      </c>
      <c r="C77" s="74">
        <f t="shared" si="59"/>
        <v>4075.2999999999997</v>
      </c>
      <c r="D77" s="38">
        <f>SUM(D78:D85)</f>
        <v>4075.2999999999997</v>
      </c>
      <c r="E77" s="38">
        <f t="shared" ref="E77:F77" si="61">SUM(E78:E85)</f>
        <v>0</v>
      </c>
      <c r="F77" s="38">
        <f t="shared" si="61"/>
        <v>0</v>
      </c>
      <c r="G77" s="38">
        <f>SUM(G78:G85)</f>
        <v>0</v>
      </c>
      <c r="H77" s="74">
        <f t="shared" si="60"/>
        <v>1601.5</v>
      </c>
      <c r="I77" s="38">
        <f>SUM(I78:I85)</f>
        <v>1601.5</v>
      </c>
      <c r="J77" s="38">
        <f t="shared" ref="J77:K77" si="62">SUM(J78:J85)</f>
        <v>0</v>
      </c>
      <c r="K77" s="38">
        <f t="shared" si="62"/>
        <v>0</v>
      </c>
      <c r="L77" s="38">
        <f>SUM(L78:L85)</f>
        <v>0</v>
      </c>
      <c r="M77" s="38">
        <f t="shared" si="57"/>
        <v>39.297720413221114</v>
      </c>
      <c r="N77" s="38">
        <f t="shared" si="57"/>
        <v>39.297720413221114</v>
      </c>
      <c r="O77" s="38" t="str">
        <f t="shared" si="57"/>
        <v>-</v>
      </c>
      <c r="P77" s="38" t="str">
        <f t="shared" si="57"/>
        <v>-</v>
      </c>
      <c r="Q77" s="16"/>
    </row>
    <row r="78" spans="1:17" s="50" customFormat="1" ht="30" hidden="1" outlineLevel="3">
      <c r="A78" s="107"/>
      <c r="B78" s="108" t="s">
        <v>255</v>
      </c>
      <c r="C78" s="88">
        <f t="shared" si="59"/>
        <v>296</v>
      </c>
      <c r="D78" s="72">
        <v>296</v>
      </c>
      <c r="E78" s="72">
        <v>0</v>
      </c>
      <c r="F78" s="72">
        <v>0</v>
      </c>
      <c r="G78" s="72">
        <v>0</v>
      </c>
      <c r="H78" s="88">
        <f t="shared" si="60"/>
        <v>0</v>
      </c>
      <c r="I78" s="72">
        <v>0</v>
      </c>
      <c r="J78" s="72">
        <v>0</v>
      </c>
      <c r="K78" s="72">
        <v>0</v>
      </c>
      <c r="L78" s="72">
        <v>0</v>
      </c>
      <c r="M78" s="72">
        <f t="shared" si="57"/>
        <v>0</v>
      </c>
      <c r="N78" s="72">
        <f t="shared" si="57"/>
        <v>0</v>
      </c>
      <c r="O78" s="72" t="str">
        <f t="shared" si="57"/>
        <v>-</v>
      </c>
      <c r="P78" s="72" t="str">
        <f t="shared" si="57"/>
        <v>-</v>
      </c>
      <c r="Q78" s="149" t="s">
        <v>592</v>
      </c>
    </row>
    <row r="79" spans="1:17" s="50" customFormat="1" ht="30" hidden="1" outlineLevel="3">
      <c r="A79" s="107"/>
      <c r="B79" s="44" t="s">
        <v>256</v>
      </c>
      <c r="C79" s="88">
        <f t="shared" si="59"/>
        <v>690</v>
      </c>
      <c r="D79" s="72">
        <v>690</v>
      </c>
      <c r="E79" s="72">
        <v>0</v>
      </c>
      <c r="F79" s="72">
        <v>0</v>
      </c>
      <c r="G79" s="72">
        <v>0</v>
      </c>
      <c r="H79" s="88">
        <f t="shared" si="60"/>
        <v>205.2</v>
      </c>
      <c r="I79" s="72">
        <v>205.2</v>
      </c>
      <c r="J79" s="72">
        <v>0</v>
      </c>
      <c r="K79" s="72">
        <v>0</v>
      </c>
      <c r="L79" s="72">
        <v>0</v>
      </c>
      <c r="M79" s="72">
        <f t="shared" si="57"/>
        <v>29.739130434782606</v>
      </c>
      <c r="N79" s="72">
        <f t="shared" si="57"/>
        <v>29.739130434782606</v>
      </c>
      <c r="O79" s="72" t="str">
        <f t="shared" si="57"/>
        <v>-</v>
      </c>
      <c r="P79" s="72" t="str">
        <f t="shared" si="57"/>
        <v>-</v>
      </c>
      <c r="Q79" s="149" t="s">
        <v>592</v>
      </c>
    </row>
    <row r="80" spans="1:17" s="50" customFormat="1" ht="38.25" hidden="1" customHeight="1" outlineLevel="3">
      <c r="A80" s="106"/>
      <c r="B80" s="44" t="s">
        <v>257</v>
      </c>
      <c r="C80" s="88">
        <f t="shared" si="59"/>
        <v>726.4</v>
      </c>
      <c r="D80" s="72">
        <v>726.4</v>
      </c>
      <c r="E80" s="72">
        <v>0</v>
      </c>
      <c r="F80" s="72">
        <v>0</v>
      </c>
      <c r="G80" s="72">
        <v>0</v>
      </c>
      <c r="H80" s="88">
        <f t="shared" si="60"/>
        <v>379.7</v>
      </c>
      <c r="I80" s="72">
        <v>379.7</v>
      </c>
      <c r="J80" s="72">
        <v>0</v>
      </c>
      <c r="K80" s="72">
        <v>0</v>
      </c>
      <c r="L80" s="72">
        <v>0</v>
      </c>
      <c r="M80" s="72">
        <f t="shared" si="57"/>
        <v>52.271475770925115</v>
      </c>
      <c r="N80" s="72">
        <f t="shared" si="57"/>
        <v>52.271475770925115</v>
      </c>
      <c r="O80" s="72" t="str">
        <f t="shared" si="57"/>
        <v>-</v>
      </c>
      <c r="P80" s="72" t="str">
        <f t="shared" si="57"/>
        <v>-</v>
      </c>
      <c r="Q80" s="149" t="s">
        <v>498</v>
      </c>
    </row>
    <row r="81" spans="1:17" s="50" customFormat="1" ht="45" hidden="1" outlineLevel="3">
      <c r="A81" s="106"/>
      <c r="B81" s="70" t="s">
        <v>286</v>
      </c>
      <c r="C81" s="88">
        <f t="shared" si="59"/>
        <v>1290.5999999999999</v>
      </c>
      <c r="D81" s="72">
        <v>1290.5999999999999</v>
      </c>
      <c r="E81" s="72">
        <v>0</v>
      </c>
      <c r="F81" s="72">
        <v>0</v>
      </c>
      <c r="G81" s="72">
        <v>0</v>
      </c>
      <c r="H81" s="88">
        <f t="shared" si="60"/>
        <v>450.8</v>
      </c>
      <c r="I81" s="72">
        <v>450.8</v>
      </c>
      <c r="J81" s="72">
        <v>0</v>
      </c>
      <c r="K81" s="72">
        <v>0</v>
      </c>
      <c r="L81" s="72">
        <v>0</v>
      </c>
      <c r="M81" s="72">
        <f t="shared" si="57"/>
        <v>34.929490159615682</v>
      </c>
      <c r="N81" s="72">
        <f t="shared" si="57"/>
        <v>34.929490159615682</v>
      </c>
      <c r="O81" s="72" t="str">
        <f t="shared" si="57"/>
        <v>-</v>
      </c>
      <c r="P81" s="72" t="str">
        <f t="shared" si="57"/>
        <v>-</v>
      </c>
      <c r="Q81" s="149" t="s">
        <v>590</v>
      </c>
    </row>
    <row r="82" spans="1:17" s="50" customFormat="1" ht="105" hidden="1" outlineLevel="3">
      <c r="A82" s="107"/>
      <c r="B82" s="70" t="s">
        <v>591</v>
      </c>
      <c r="C82" s="88">
        <f t="shared" si="59"/>
        <v>784.7</v>
      </c>
      <c r="D82" s="72">
        <v>784.7</v>
      </c>
      <c r="E82" s="72">
        <v>0</v>
      </c>
      <c r="F82" s="72">
        <v>0</v>
      </c>
      <c r="G82" s="72">
        <v>0</v>
      </c>
      <c r="H82" s="88">
        <f t="shared" si="60"/>
        <v>492.7</v>
      </c>
      <c r="I82" s="72">
        <v>492.7</v>
      </c>
      <c r="J82" s="72">
        <v>0</v>
      </c>
      <c r="K82" s="72">
        <v>0</v>
      </c>
      <c r="L82" s="72">
        <v>0</v>
      </c>
      <c r="M82" s="72">
        <f t="shared" si="57"/>
        <v>62.78832674907607</v>
      </c>
      <c r="N82" s="72">
        <f t="shared" si="57"/>
        <v>62.78832674907607</v>
      </c>
      <c r="O82" s="72" t="str">
        <f t="shared" si="57"/>
        <v>-</v>
      </c>
      <c r="P82" s="72" t="str">
        <f t="shared" si="57"/>
        <v>-</v>
      </c>
      <c r="Q82" s="149" t="s">
        <v>592</v>
      </c>
    </row>
    <row r="83" spans="1:17" s="50" customFormat="1" ht="60" hidden="1" outlineLevel="3">
      <c r="A83" s="107"/>
      <c r="B83" s="44" t="s">
        <v>328</v>
      </c>
      <c r="C83" s="88">
        <f t="shared" si="59"/>
        <v>175.5</v>
      </c>
      <c r="D83" s="72">
        <v>175.5</v>
      </c>
      <c r="E83" s="72">
        <v>0</v>
      </c>
      <c r="F83" s="72">
        <v>0</v>
      </c>
      <c r="G83" s="72">
        <v>0</v>
      </c>
      <c r="H83" s="88">
        <f t="shared" si="60"/>
        <v>73.099999999999994</v>
      </c>
      <c r="I83" s="72">
        <v>73.099999999999994</v>
      </c>
      <c r="J83" s="72">
        <v>0</v>
      </c>
      <c r="K83" s="72">
        <v>0</v>
      </c>
      <c r="L83" s="72">
        <v>0</v>
      </c>
      <c r="M83" s="72">
        <f t="shared" ref="M83" si="63">IFERROR(H83/C83*100,"-")</f>
        <v>41.652421652421651</v>
      </c>
      <c r="N83" s="72">
        <f t="shared" ref="N83" si="64">IFERROR(I83/D83*100,"-")</f>
        <v>41.652421652421651</v>
      </c>
      <c r="O83" s="72" t="str">
        <f t="shared" ref="O83" si="65">IFERROR(J83/E83*100,"-")</f>
        <v>-</v>
      </c>
      <c r="P83" s="72" t="str">
        <f t="shared" ref="P83" si="66">IFERROR(K83/F83*100,"-")</f>
        <v>-</v>
      </c>
      <c r="Q83" s="149" t="s">
        <v>592</v>
      </c>
    </row>
    <row r="84" spans="1:17" s="50" customFormat="1" ht="30" hidden="1" outlineLevel="3">
      <c r="A84" s="107"/>
      <c r="B84" s="109" t="s">
        <v>921</v>
      </c>
      <c r="C84" s="88">
        <f t="shared" si="59"/>
        <v>34.5</v>
      </c>
      <c r="D84" s="72">
        <v>34.5</v>
      </c>
      <c r="E84" s="72"/>
      <c r="F84" s="72"/>
      <c r="G84" s="72"/>
      <c r="H84" s="88">
        <f t="shared" si="60"/>
        <v>0</v>
      </c>
      <c r="I84" s="72"/>
      <c r="J84" s="72"/>
      <c r="K84" s="72"/>
      <c r="L84" s="72"/>
      <c r="M84" s="72">
        <f t="shared" ref="M84:M85" si="67">IFERROR(H84/C84*100,"-")</f>
        <v>0</v>
      </c>
      <c r="N84" s="72">
        <f t="shared" ref="N84:N85" si="68">IFERROR(I84/D84*100,"-")</f>
        <v>0</v>
      </c>
      <c r="O84" s="72" t="str">
        <f t="shared" ref="O84:O85" si="69">IFERROR(J84/E84*100,"-")</f>
        <v>-</v>
      </c>
      <c r="P84" s="72" t="str">
        <f t="shared" ref="P84:P85" si="70">IFERROR(K84/F84*100,"-")</f>
        <v>-</v>
      </c>
      <c r="Q84" s="18"/>
    </row>
    <row r="85" spans="1:17" s="50" customFormat="1" ht="30" hidden="1" outlineLevel="3">
      <c r="A85" s="107"/>
      <c r="B85" s="109" t="s">
        <v>922</v>
      </c>
      <c r="C85" s="88">
        <f t="shared" si="59"/>
        <v>77.599999999999994</v>
      </c>
      <c r="D85" s="72">
        <v>77.599999999999994</v>
      </c>
      <c r="E85" s="72"/>
      <c r="F85" s="72"/>
      <c r="G85" s="72"/>
      <c r="H85" s="88">
        <f t="shared" si="60"/>
        <v>0</v>
      </c>
      <c r="I85" s="72"/>
      <c r="J85" s="72"/>
      <c r="K85" s="72"/>
      <c r="L85" s="72"/>
      <c r="M85" s="72">
        <f t="shared" si="67"/>
        <v>0</v>
      </c>
      <c r="N85" s="72">
        <f t="shared" si="68"/>
        <v>0</v>
      </c>
      <c r="O85" s="72" t="str">
        <f t="shared" si="69"/>
        <v>-</v>
      </c>
      <c r="P85" s="72" t="str">
        <f t="shared" si="70"/>
        <v>-</v>
      </c>
      <c r="Q85" s="18"/>
    </row>
    <row r="86" spans="1:17" s="35" customFormat="1" ht="40.5" hidden="1" outlineLevel="1" collapsed="1">
      <c r="A86" s="76">
        <v>15</v>
      </c>
      <c r="B86" s="32" t="s">
        <v>259</v>
      </c>
      <c r="C86" s="77">
        <f t="shared" ref="C86:C94" si="71">SUM(D86:G86)</f>
        <v>87</v>
      </c>
      <c r="D86" s="77">
        <f>D87</f>
        <v>87</v>
      </c>
      <c r="E86" s="77">
        <f>E87</f>
        <v>0</v>
      </c>
      <c r="F86" s="77">
        <f>F87</f>
        <v>0</v>
      </c>
      <c r="G86" s="77">
        <f>G87</f>
        <v>0</v>
      </c>
      <c r="H86" s="77">
        <f>SUM(I86:L86)</f>
        <v>0</v>
      </c>
      <c r="I86" s="77">
        <f>I87</f>
        <v>0</v>
      </c>
      <c r="J86" s="77">
        <f>J87</f>
        <v>0</v>
      </c>
      <c r="K86" s="77">
        <f>K87</f>
        <v>0</v>
      </c>
      <c r="L86" s="77">
        <f>L87</f>
        <v>0</v>
      </c>
      <c r="M86" s="33">
        <f t="shared" si="57"/>
        <v>0</v>
      </c>
      <c r="N86" s="33">
        <f t="shared" si="57"/>
        <v>0</v>
      </c>
      <c r="O86" s="33" t="str">
        <f t="shared" si="57"/>
        <v>-</v>
      </c>
      <c r="P86" s="33" t="str">
        <f t="shared" si="57"/>
        <v>-</v>
      </c>
      <c r="Q86" s="15"/>
    </row>
    <row r="87" spans="1:17" s="42" customFormat="1" ht="51" hidden="1" outlineLevel="3" collapsed="1">
      <c r="A87" s="73"/>
      <c r="B87" s="73" t="s">
        <v>260</v>
      </c>
      <c r="C87" s="74">
        <f t="shared" si="71"/>
        <v>87</v>
      </c>
      <c r="D87" s="38">
        <f>D88+D89</f>
        <v>87</v>
      </c>
      <c r="E87" s="38">
        <f>E88+E89</f>
        <v>0</v>
      </c>
      <c r="F87" s="38">
        <f>F88+F89</f>
        <v>0</v>
      </c>
      <c r="G87" s="38">
        <f>G88+G89</f>
        <v>0</v>
      </c>
      <c r="H87" s="74">
        <f>SUM(I87:L87)</f>
        <v>0</v>
      </c>
      <c r="I87" s="38">
        <f>I88+I89</f>
        <v>0</v>
      </c>
      <c r="J87" s="38">
        <f>J88+J89</f>
        <v>0</v>
      </c>
      <c r="K87" s="38">
        <f>K88+K89</f>
        <v>0</v>
      </c>
      <c r="L87" s="38">
        <f>L88+L89</f>
        <v>0</v>
      </c>
      <c r="M87" s="38">
        <f t="shared" si="57"/>
        <v>0</v>
      </c>
      <c r="N87" s="38">
        <f t="shared" si="57"/>
        <v>0</v>
      </c>
      <c r="O87" s="38" t="str">
        <f t="shared" si="57"/>
        <v>-</v>
      </c>
      <c r="P87" s="38" t="str">
        <f t="shared" si="57"/>
        <v>-</v>
      </c>
      <c r="Q87" s="16"/>
    </row>
    <row r="88" spans="1:17" s="50" customFormat="1" ht="38.25" hidden="1" outlineLevel="5">
      <c r="A88" s="87"/>
      <c r="B88" s="87" t="s">
        <v>229</v>
      </c>
      <c r="C88" s="88">
        <f t="shared" si="71"/>
        <v>70</v>
      </c>
      <c r="D88" s="72">
        <v>70</v>
      </c>
      <c r="E88" s="88">
        <v>0</v>
      </c>
      <c r="F88" s="88">
        <v>0</v>
      </c>
      <c r="G88" s="88">
        <v>0</v>
      </c>
      <c r="H88" s="88">
        <f>SUM(I88:L88)</f>
        <v>0</v>
      </c>
      <c r="I88" s="88">
        <v>0</v>
      </c>
      <c r="J88" s="88">
        <v>0</v>
      </c>
      <c r="K88" s="88">
        <v>0</v>
      </c>
      <c r="L88" s="88">
        <v>0</v>
      </c>
      <c r="M88" s="72">
        <f t="shared" si="57"/>
        <v>0</v>
      </c>
      <c r="N88" s="72">
        <f t="shared" si="57"/>
        <v>0</v>
      </c>
      <c r="O88" s="72" t="str">
        <f t="shared" si="57"/>
        <v>-</v>
      </c>
      <c r="P88" s="72" t="str">
        <f t="shared" si="57"/>
        <v>-</v>
      </c>
      <c r="Q88" s="149" t="s">
        <v>536</v>
      </c>
    </row>
    <row r="89" spans="1:17" s="50" customFormat="1" hidden="1" outlineLevel="5">
      <c r="A89" s="100"/>
      <c r="B89" s="87" t="s">
        <v>261</v>
      </c>
      <c r="C89" s="88">
        <f t="shared" si="71"/>
        <v>17</v>
      </c>
      <c r="D89" s="72">
        <v>17</v>
      </c>
      <c r="E89" s="88">
        <v>0</v>
      </c>
      <c r="F89" s="88">
        <v>0</v>
      </c>
      <c r="G89" s="88">
        <v>0</v>
      </c>
      <c r="H89" s="88">
        <f>SUM(I89:L89)</f>
        <v>0</v>
      </c>
      <c r="I89" s="88">
        <v>0</v>
      </c>
      <c r="J89" s="88">
        <v>0</v>
      </c>
      <c r="K89" s="88">
        <v>0</v>
      </c>
      <c r="L89" s="88">
        <v>0</v>
      </c>
      <c r="M89" s="72">
        <f t="shared" si="57"/>
        <v>0</v>
      </c>
      <c r="N89" s="72">
        <f t="shared" si="57"/>
        <v>0</v>
      </c>
      <c r="O89" s="72" t="str">
        <f t="shared" si="57"/>
        <v>-</v>
      </c>
      <c r="P89" s="72" t="str">
        <f t="shared" si="57"/>
        <v>-</v>
      </c>
      <c r="Q89" s="149" t="s">
        <v>1043</v>
      </c>
    </row>
    <row r="90" spans="1:17" s="50" customFormat="1" ht="27.75" customHeight="1" collapsed="1">
      <c r="A90" s="100"/>
      <c r="B90" s="101" t="s">
        <v>262</v>
      </c>
      <c r="C90" s="65">
        <f t="shared" si="71"/>
        <v>7973.5</v>
      </c>
      <c r="D90" s="65">
        <f>D91+D94+D105</f>
        <v>5379.5</v>
      </c>
      <c r="E90" s="65">
        <f>E91+E94+E105</f>
        <v>2594</v>
      </c>
      <c r="F90" s="65">
        <f>F91+F94+F105</f>
        <v>0</v>
      </c>
      <c r="G90" s="65">
        <f>G91+G94+G105</f>
        <v>0</v>
      </c>
      <c r="H90" s="65">
        <f t="shared" ref="H90:H97" si="72">SUM(I90:L90)</f>
        <v>1100.7</v>
      </c>
      <c r="I90" s="65">
        <f>I91+I94+I105</f>
        <v>1100.7</v>
      </c>
      <c r="J90" s="65">
        <f>J91+J94+J105</f>
        <v>0</v>
      </c>
      <c r="K90" s="65">
        <f>K91+K94+K105</f>
        <v>0</v>
      </c>
      <c r="L90" s="65">
        <f>L91+L94+L105</f>
        <v>0</v>
      </c>
      <c r="M90" s="83">
        <f t="shared" si="57"/>
        <v>13.804477331159468</v>
      </c>
      <c r="N90" s="83">
        <f t="shared" si="57"/>
        <v>20.461009387489547</v>
      </c>
      <c r="O90" s="83">
        <f t="shared" si="57"/>
        <v>0</v>
      </c>
      <c r="P90" s="83" t="str">
        <f t="shared" si="57"/>
        <v>-</v>
      </c>
      <c r="Q90" s="17"/>
    </row>
    <row r="91" spans="1:17" s="35" customFormat="1" ht="87" hidden="1" customHeight="1" outlineLevel="1" collapsed="1">
      <c r="A91" s="76">
        <v>16</v>
      </c>
      <c r="B91" s="32" t="s">
        <v>263</v>
      </c>
      <c r="C91" s="77">
        <f t="shared" si="71"/>
        <v>90</v>
      </c>
      <c r="D91" s="77">
        <f>SUM(D92:D93)</f>
        <v>90</v>
      </c>
      <c r="E91" s="77">
        <f>SUM(E92:E93)</f>
        <v>0</v>
      </c>
      <c r="F91" s="77">
        <f>SUM(F92:F93)</f>
        <v>0</v>
      </c>
      <c r="G91" s="77">
        <f>SUM(G92:G93)</f>
        <v>0</v>
      </c>
      <c r="H91" s="77">
        <f t="shared" si="72"/>
        <v>0.9</v>
      </c>
      <c r="I91" s="77">
        <f>SUM(I92:I93)</f>
        <v>0.9</v>
      </c>
      <c r="J91" s="77">
        <f>SUM(J92:J93)</f>
        <v>0</v>
      </c>
      <c r="K91" s="77">
        <f>SUM(K92:K93)</f>
        <v>0</v>
      </c>
      <c r="L91" s="77">
        <f>SUM(L92:L93)</f>
        <v>0</v>
      </c>
      <c r="M91" s="78">
        <f t="shared" si="57"/>
        <v>1</v>
      </c>
      <c r="N91" s="78">
        <f t="shared" si="57"/>
        <v>1</v>
      </c>
      <c r="O91" s="78" t="str">
        <f t="shared" si="57"/>
        <v>-</v>
      </c>
      <c r="P91" s="78" t="str">
        <f t="shared" si="57"/>
        <v>-</v>
      </c>
      <c r="Q91" s="15"/>
    </row>
    <row r="92" spans="1:17" s="42" customFormat="1" ht="114.75" hidden="1" outlineLevel="3">
      <c r="A92" s="90"/>
      <c r="B92" s="73" t="s">
        <v>264</v>
      </c>
      <c r="C92" s="74">
        <f t="shared" si="71"/>
        <v>50</v>
      </c>
      <c r="D92" s="38">
        <v>50</v>
      </c>
      <c r="E92" s="38">
        <v>0</v>
      </c>
      <c r="F92" s="38">
        <v>0</v>
      </c>
      <c r="G92" s="38">
        <v>0</v>
      </c>
      <c r="H92" s="74">
        <f t="shared" si="72"/>
        <v>0</v>
      </c>
      <c r="I92" s="38">
        <v>0</v>
      </c>
      <c r="J92" s="38">
        <v>0</v>
      </c>
      <c r="K92" s="38">
        <v>0</v>
      </c>
      <c r="L92" s="38">
        <v>0</v>
      </c>
      <c r="M92" s="38">
        <f t="shared" si="57"/>
        <v>0</v>
      </c>
      <c r="N92" s="38">
        <f t="shared" si="57"/>
        <v>0</v>
      </c>
      <c r="O92" s="38" t="str">
        <f t="shared" si="57"/>
        <v>-</v>
      </c>
      <c r="P92" s="38" t="str">
        <f t="shared" si="57"/>
        <v>-</v>
      </c>
      <c r="Q92" s="156" t="s">
        <v>537</v>
      </c>
    </row>
    <row r="93" spans="1:17" s="42" customFormat="1" ht="89.25" hidden="1" outlineLevel="3">
      <c r="A93" s="89"/>
      <c r="B93" s="73" t="s">
        <v>265</v>
      </c>
      <c r="C93" s="74">
        <f t="shared" si="71"/>
        <v>40</v>
      </c>
      <c r="D93" s="38">
        <v>40</v>
      </c>
      <c r="E93" s="38">
        <v>0</v>
      </c>
      <c r="F93" s="38">
        <v>0</v>
      </c>
      <c r="G93" s="38">
        <v>0</v>
      </c>
      <c r="H93" s="74">
        <f t="shared" si="72"/>
        <v>0.9</v>
      </c>
      <c r="I93" s="38">
        <v>0.9</v>
      </c>
      <c r="J93" s="38">
        <v>0</v>
      </c>
      <c r="K93" s="38">
        <v>0</v>
      </c>
      <c r="L93" s="38">
        <v>0</v>
      </c>
      <c r="M93" s="38">
        <f t="shared" ref="M93" si="73">IFERROR(H93/C93*100,"-")</f>
        <v>2.25</v>
      </c>
      <c r="N93" s="38">
        <f t="shared" ref="N93" si="74">IFERROR(I93/D93*100,"-")</f>
        <v>2.25</v>
      </c>
      <c r="O93" s="38" t="str">
        <f t="shared" ref="O93" si="75">IFERROR(J93/E93*100,"-")</f>
        <v>-</v>
      </c>
      <c r="P93" s="38" t="str">
        <f t="shared" ref="P93" si="76">IFERROR(K93/F93*100,"-")</f>
        <v>-</v>
      </c>
      <c r="Q93" s="156" t="s">
        <v>537</v>
      </c>
    </row>
    <row r="94" spans="1:17" s="35" customFormat="1" ht="72" hidden="1" customHeight="1" outlineLevel="1" collapsed="1">
      <c r="A94" s="76">
        <v>17</v>
      </c>
      <c r="B94" s="32" t="s">
        <v>266</v>
      </c>
      <c r="C94" s="77">
        <f t="shared" si="71"/>
        <v>7807.5</v>
      </c>
      <c r="D94" s="77">
        <f>SUM(D95:D96)</f>
        <v>5213.5</v>
      </c>
      <c r="E94" s="77">
        <f>SUM(E95:E96)</f>
        <v>2594</v>
      </c>
      <c r="F94" s="77">
        <f>SUM(F95:F96)</f>
        <v>0</v>
      </c>
      <c r="G94" s="77">
        <f>SUM(G95:G96)</f>
        <v>0</v>
      </c>
      <c r="H94" s="77">
        <f t="shared" si="72"/>
        <v>1099.8</v>
      </c>
      <c r="I94" s="77">
        <f>SUM(I95:I96)</f>
        <v>1099.8</v>
      </c>
      <c r="J94" s="77">
        <f>SUM(J95:J96)</f>
        <v>0</v>
      </c>
      <c r="K94" s="77">
        <f>SUM(K95:K96)</f>
        <v>0</v>
      </c>
      <c r="L94" s="77">
        <f>SUM(L95:L96)</f>
        <v>0</v>
      </c>
      <c r="M94" s="78">
        <f t="shared" si="57"/>
        <v>14.086455331412104</v>
      </c>
      <c r="N94" s="78">
        <f t="shared" si="57"/>
        <v>21.095233528339886</v>
      </c>
      <c r="O94" s="78">
        <f t="shared" si="57"/>
        <v>0</v>
      </c>
      <c r="P94" s="78" t="str">
        <f t="shared" si="57"/>
        <v>-</v>
      </c>
      <c r="Q94" s="15"/>
    </row>
    <row r="95" spans="1:17" s="42" customFormat="1" ht="89.25" hidden="1" outlineLevel="3">
      <c r="A95" s="91"/>
      <c r="B95" s="73" t="s">
        <v>267</v>
      </c>
      <c r="C95" s="74">
        <f t="shared" ref="C95:C103" si="77">SUM(D95:G95)</f>
        <v>50</v>
      </c>
      <c r="D95" s="38">
        <v>50</v>
      </c>
      <c r="E95" s="38">
        <v>0</v>
      </c>
      <c r="F95" s="38">
        <v>0</v>
      </c>
      <c r="G95" s="38">
        <v>0</v>
      </c>
      <c r="H95" s="74">
        <f t="shared" si="72"/>
        <v>0</v>
      </c>
      <c r="I95" s="38">
        <v>0</v>
      </c>
      <c r="J95" s="38">
        <v>0</v>
      </c>
      <c r="K95" s="38">
        <v>0</v>
      </c>
      <c r="L95" s="38">
        <v>0</v>
      </c>
      <c r="M95" s="38">
        <f t="shared" si="57"/>
        <v>0</v>
      </c>
      <c r="N95" s="38">
        <f t="shared" si="57"/>
        <v>0</v>
      </c>
      <c r="O95" s="38" t="str">
        <f t="shared" si="57"/>
        <v>-</v>
      </c>
      <c r="P95" s="38" t="str">
        <f t="shared" si="57"/>
        <v>-</v>
      </c>
      <c r="Q95" s="156" t="s">
        <v>537</v>
      </c>
    </row>
    <row r="96" spans="1:17" s="42" customFormat="1" ht="63.75" hidden="1" outlineLevel="3" collapsed="1">
      <c r="A96" s="91"/>
      <c r="B96" s="73" t="s">
        <v>268</v>
      </c>
      <c r="C96" s="74">
        <f t="shared" si="77"/>
        <v>7757.5</v>
      </c>
      <c r="D96" s="38">
        <f>SUM(D97:D104)</f>
        <v>5163.5</v>
      </c>
      <c r="E96" s="38">
        <f>SUM(E97:E104)</f>
        <v>2594</v>
      </c>
      <c r="F96" s="38">
        <f>SUM(F97:F102)</f>
        <v>0</v>
      </c>
      <c r="G96" s="38">
        <f>SUM(G97:G102)</f>
        <v>0</v>
      </c>
      <c r="H96" s="74">
        <f t="shared" si="72"/>
        <v>1099.8</v>
      </c>
      <c r="I96" s="38">
        <f>SUM(I97:I104)</f>
        <v>1099.8</v>
      </c>
      <c r="J96" s="38">
        <f>SUM(J97:J102)</f>
        <v>0</v>
      </c>
      <c r="K96" s="38">
        <f>SUM(K97:K102)</f>
        <v>0</v>
      </c>
      <c r="L96" s="38">
        <f>SUM(L97:L102)</f>
        <v>0</v>
      </c>
      <c r="M96" s="41">
        <f t="shared" ref="M96:P127" si="78">IFERROR(H96/C96*100,"-")</f>
        <v>14.177247824685788</v>
      </c>
      <c r="N96" s="41">
        <f t="shared" si="78"/>
        <v>21.299506148929989</v>
      </c>
      <c r="O96" s="41">
        <f t="shared" si="78"/>
        <v>0</v>
      </c>
      <c r="P96" s="41" t="str">
        <f t="shared" si="78"/>
        <v>-</v>
      </c>
      <c r="Q96" s="16"/>
    </row>
    <row r="97" spans="1:17" s="50" customFormat="1" ht="45" hidden="1" outlineLevel="4">
      <c r="A97" s="92"/>
      <c r="B97" s="93" t="s">
        <v>269</v>
      </c>
      <c r="C97" s="71">
        <f t="shared" si="77"/>
        <v>315</v>
      </c>
      <c r="D97" s="72">
        <v>315</v>
      </c>
      <c r="E97" s="72">
        <v>0</v>
      </c>
      <c r="F97" s="72">
        <v>0</v>
      </c>
      <c r="G97" s="72">
        <v>0</v>
      </c>
      <c r="H97" s="71">
        <f t="shared" si="72"/>
        <v>0</v>
      </c>
      <c r="I97" s="72">
        <v>0</v>
      </c>
      <c r="J97" s="72">
        <v>0</v>
      </c>
      <c r="K97" s="72">
        <v>0</v>
      </c>
      <c r="L97" s="72">
        <v>0</v>
      </c>
      <c r="M97" s="72">
        <f t="shared" si="78"/>
        <v>0</v>
      </c>
      <c r="N97" s="72">
        <f t="shared" si="78"/>
        <v>0</v>
      </c>
      <c r="O97" s="72" t="str">
        <f t="shared" si="78"/>
        <v>-</v>
      </c>
      <c r="P97" s="72" t="str">
        <f t="shared" si="78"/>
        <v>-</v>
      </c>
      <c r="Q97" s="149" t="s">
        <v>537</v>
      </c>
    </row>
    <row r="98" spans="1:17" s="50" customFormat="1" ht="30" hidden="1" outlineLevel="4">
      <c r="A98" s="92"/>
      <c r="B98" s="93" t="s">
        <v>257</v>
      </c>
      <c r="C98" s="71">
        <f t="shared" si="77"/>
        <v>655</v>
      </c>
      <c r="D98" s="72">
        <v>655</v>
      </c>
      <c r="E98" s="72">
        <v>0</v>
      </c>
      <c r="F98" s="72">
        <v>0</v>
      </c>
      <c r="G98" s="72">
        <v>0</v>
      </c>
      <c r="H98" s="71">
        <f t="shared" ref="H98:H103" si="79">SUM(I98:L98)</f>
        <v>296.89999999999998</v>
      </c>
      <c r="I98" s="72">
        <v>296.89999999999998</v>
      </c>
      <c r="J98" s="72">
        <v>0</v>
      </c>
      <c r="K98" s="72">
        <v>0</v>
      </c>
      <c r="L98" s="72">
        <v>0</v>
      </c>
      <c r="M98" s="72">
        <f t="shared" si="78"/>
        <v>45.328244274809151</v>
      </c>
      <c r="N98" s="72">
        <f t="shared" si="78"/>
        <v>45.328244274809151</v>
      </c>
      <c r="O98" s="72" t="str">
        <f t="shared" si="78"/>
        <v>-</v>
      </c>
      <c r="P98" s="72" t="str">
        <f t="shared" si="78"/>
        <v>-</v>
      </c>
      <c r="Q98" s="149" t="s">
        <v>498</v>
      </c>
    </row>
    <row r="99" spans="1:17" s="50" customFormat="1" ht="15.75" hidden="1" outlineLevel="4">
      <c r="A99" s="92"/>
      <c r="B99" s="93" t="s">
        <v>270</v>
      </c>
      <c r="C99" s="71">
        <f t="shared" si="77"/>
        <v>50</v>
      </c>
      <c r="D99" s="72">
        <v>50</v>
      </c>
      <c r="E99" s="72">
        <v>0</v>
      </c>
      <c r="F99" s="72">
        <v>0</v>
      </c>
      <c r="G99" s="72">
        <v>0</v>
      </c>
      <c r="H99" s="71">
        <f t="shared" si="79"/>
        <v>0</v>
      </c>
      <c r="I99" s="72">
        <v>0</v>
      </c>
      <c r="J99" s="72">
        <v>0</v>
      </c>
      <c r="K99" s="72">
        <v>0</v>
      </c>
      <c r="L99" s="72">
        <v>0</v>
      </c>
      <c r="M99" s="83">
        <f t="shared" si="78"/>
        <v>0</v>
      </c>
      <c r="N99" s="83">
        <f t="shared" si="78"/>
        <v>0</v>
      </c>
      <c r="O99" s="83" t="str">
        <f t="shared" si="78"/>
        <v>-</v>
      </c>
      <c r="P99" s="83" t="str">
        <f t="shared" si="78"/>
        <v>-</v>
      </c>
      <c r="Q99" s="149" t="s">
        <v>927</v>
      </c>
    </row>
    <row r="100" spans="1:17" s="50" customFormat="1" ht="15.75" hidden="1" outlineLevel="4">
      <c r="A100" s="92"/>
      <c r="B100" s="93" t="s">
        <v>271</v>
      </c>
      <c r="C100" s="71">
        <f t="shared" si="77"/>
        <v>0</v>
      </c>
      <c r="D100" s="72">
        <v>0</v>
      </c>
      <c r="E100" s="72">
        <v>0</v>
      </c>
      <c r="F100" s="72">
        <v>0</v>
      </c>
      <c r="G100" s="72">
        <v>0</v>
      </c>
      <c r="H100" s="71">
        <f t="shared" si="79"/>
        <v>0</v>
      </c>
      <c r="I100" s="72">
        <v>0</v>
      </c>
      <c r="J100" s="72">
        <v>0</v>
      </c>
      <c r="K100" s="72">
        <v>0</v>
      </c>
      <c r="L100" s="72">
        <v>0</v>
      </c>
      <c r="M100" s="72" t="str">
        <f t="shared" ref="M100" si="80">IFERROR(H100/C100*100,"-")</f>
        <v>-</v>
      </c>
      <c r="N100" s="72" t="str">
        <f t="shared" ref="N100" si="81">IFERROR(I100/D100*100,"-")</f>
        <v>-</v>
      </c>
      <c r="O100" s="72" t="str">
        <f t="shared" ref="O100" si="82">IFERROR(J100/E100*100,"-")</f>
        <v>-</v>
      </c>
      <c r="P100" s="72" t="str">
        <f t="shared" ref="P100" si="83">IFERROR(K100/F100*100,"-")</f>
        <v>-</v>
      </c>
      <c r="Q100" s="18"/>
    </row>
    <row r="101" spans="1:17" s="50" customFormat="1" ht="45" hidden="1" outlineLevel="4">
      <c r="A101" s="92"/>
      <c r="B101" s="94" t="s">
        <v>272</v>
      </c>
      <c r="C101" s="71">
        <f t="shared" si="77"/>
        <v>605.59999999999991</v>
      </c>
      <c r="D101" s="72">
        <f>1455.6-850</f>
        <v>605.59999999999991</v>
      </c>
      <c r="E101" s="72">
        <v>0</v>
      </c>
      <c r="F101" s="72">
        <v>0</v>
      </c>
      <c r="G101" s="72">
        <v>0</v>
      </c>
      <c r="H101" s="71">
        <f t="shared" si="79"/>
        <v>312.60000000000002</v>
      </c>
      <c r="I101" s="72">
        <v>312.60000000000002</v>
      </c>
      <c r="J101" s="72">
        <v>0</v>
      </c>
      <c r="K101" s="72">
        <v>0</v>
      </c>
      <c r="L101" s="72">
        <v>0</v>
      </c>
      <c r="M101" s="72">
        <f t="shared" si="78"/>
        <v>51.618229854689581</v>
      </c>
      <c r="N101" s="72">
        <f t="shared" si="78"/>
        <v>51.618229854689581</v>
      </c>
      <c r="O101" s="72" t="str">
        <f t="shared" si="78"/>
        <v>-</v>
      </c>
      <c r="P101" s="72" t="str">
        <f t="shared" si="78"/>
        <v>-</v>
      </c>
      <c r="Q101" s="149" t="s">
        <v>928</v>
      </c>
    </row>
    <row r="102" spans="1:17" s="50" customFormat="1" ht="62.25" hidden="1" customHeight="1" outlineLevel="4">
      <c r="A102" s="92"/>
      <c r="B102" s="94" t="s">
        <v>258</v>
      </c>
      <c r="C102" s="71">
        <f t="shared" si="77"/>
        <v>999</v>
      </c>
      <c r="D102" s="72">
        <v>999</v>
      </c>
      <c r="E102" s="72">
        <v>0</v>
      </c>
      <c r="F102" s="72">
        <v>0</v>
      </c>
      <c r="G102" s="72">
        <v>0</v>
      </c>
      <c r="H102" s="71">
        <f t="shared" si="79"/>
        <v>355.6</v>
      </c>
      <c r="I102" s="72">
        <v>355.6</v>
      </c>
      <c r="J102" s="72">
        <v>0</v>
      </c>
      <c r="K102" s="72">
        <v>0</v>
      </c>
      <c r="L102" s="72">
        <v>0</v>
      </c>
      <c r="M102" s="72">
        <f t="shared" si="78"/>
        <v>35.595595595595597</v>
      </c>
      <c r="N102" s="72">
        <f t="shared" si="78"/>
        <v>35.595595595595597</v>
      </c>
      <c r="O102" s="72" t="str">
        <f t="shared" si="78"/>
        <v>-</v>
      </c>
      <c r="P102" s="72" t="str">
        <f t="shared" si="78"/>
        <v>-</v>
      </c>
      <c r="Q102" s="149" t="s">
        <v>929</v>
      </c>
    </row>
    <row r="103" spans="1:17" s="50" customFormat="1" ht="62.25" hidden="1" customHeight="1" outlineLevel="4">
      <c r="A103" s="92"/>
      <c r="B103" s="94" t="s">
        <v>328</v>
      </c>
      <c r="C103" s="71">
        <f t="shared" si="77"/>
        <v>538.9</v>
      </c>
      <c r="D103" s="72">
        <v>538.9</v>
      </c>
      <c r="E103" s="72"/>
      <c r="F103" s="72"/>
      <c r="G103" s="72"/>
      <c r="H103" s="71">
        <f t="shared" si="79"/>
        <v>134.69999999999999</v>
      </c>
      <c r="I103" s="72">
        <v>134.69999999999999</v>
      </c>
      <c r="J103" s="72"/>
      <c r="K103" s="72"/>
      <c r="L103" s="72"/>
      <c r="M103" s="72">
        <f t="shared" ref="M103" si="84">IFERROR(H103/C103*100,"-")</f>
        <v>24.995360920393392</v>
      </c>
      <c r="N103" s="72">
        <f t="shared" ref="N103" si="85">IFERROR(I103/D103*100,"-")</f>
        <v>24.995360920393392</v>
      </c>
      <c r="O103" s="72" t="str">
        <f t="shared" ref="O103" si="86">IFERROR(J103/E103*100,"-")</f>
        <v>-</v>
      </c>
      <c r="P103" s="72" t="str">
        <f t="shared" ref="P103" si="87">IFERROR(K103/F103*100,"-")</f>
        <v>-</v>
      </c>
      <c r="Q103" s="149" t="s">
        <v>929</v>
      </c>
    </row>
    <row r="104" spans="1:17" s="50" customFormat="1" ht="60" hidden="1" outlineLevel="4">
      <c r="A104" s="92"/>
      <c r="B104" s="94" t="s">
        <v>309</v>
      </c>
      <c r="C104" s="71">
        <f>SUM(D104:G104)</f>
        <v>4594</v>
      </c>
      <c r="D104" s="72">
        <v>2000</v>
      </c>
      <c r="E104" s="72">
        <v>2594</v>
      </c>
      <c r="F104" s="72">
        <v>0</v>
      </c>
      <c r="G104" s="72">
        <v>0</v>
      </c>
      <c r="H104" s="71">
        <f>SUM(I104:L104)</f>
        <v>0</v>
      </c>
      <c r="I104" s="72">
        <v>0</v>
      </c>
      <c r="J104" s="72">
        <v>0</v>
      </c>
      <c r="K104" s="72">
        <v>0</v>
      </c>
      <c r="L104" s="72">
        <v>0</v>
      </c>
      <c r="M104" s="83">
        <f t="shared" ref="M104" si="88">IFERROR(H104/C104*100,"-")</f>
        <v>0</v>
      </c>
      <c r="N104" s="83">
        <f t="shared" ref="N104" si="89">IFERROR(I104/D104*100,"-")</f>
        <v>0</v>
      </c>
      <c r="O104" s="83">
        <f t="shared" ref="O104" si="90">IFERROR(J104/E104*100,"-")</f>
        <v>0</v>
      </c>
      <c r="P104" s="83" t="str">
        <f t="shared" ref="P104" si="91">IFERROR(K104/F104*100,"-")</f>
        <v>-</v>
      </c>
      <c r="Q104" s="149" t="s">
        <v>530</v>
      </c>
    </row>
    <row r="105" spans="1:17" s="35" customFormat="1" ht="40.5" hidden="1" outlineLevel="1" collapsed="1">
      <c r="A105" s="76">
        <v>18</v>
      </c>
      <c r="B105" s="32" t="s">
        <v>273</v>
      </c>
      <c r="C105" s="77">
        <f t="shared" ref="C105:C112" si="92">SUM(D105:G105)</f>
        <v>76</v>
      </c>
      <c r="D105" s="77">
        <f>D106</f>
        <v>76</v>
      </c>
      <c r="E105" s="77">
        <f>E106</f>
        <v>0</v>
      </c>
      <c r="F105" s="77">
        <f>F106</f>
        <v>0</v>
      </c>
      <c r="G105" s="77">
        <f>G106</f>
        <v>0</v>
      </c>
      <c r="H105" s="77">
        <f>SUM(I105:L105)</f>
        <v>0</v>
      </c>
      <c r="I105" s="77">
        <f>I106</f>
        <v>0</v>
      </c>
      <c r="J105" s="77">
        <f>J106</f>
        <v>0</v>
      </c>
      <c r="K105" s="77">
        <f>K106</f>
        <v>0</v>
      </c>
      <c r="L105" s="77">
        <f>L106</f>
        <v>0</v>
      </c>
      <c r="M105" s="78">
        <f t="shared" si="78"/>
        <v>0</v>
      </c>
      <c r="N105" s="78">
        <f t="shared" si="78"/>
        <v>0</v>
      </c>
      <c r="O105" s="78" t="str">
        <f t="shared" si="78"/>
        <v>-</v>
      </c>
      <c r="P105" s="78" t="str">
        <f t="shared" si="78"/>
        <v>-</v>
      </c>
      <c r="Q105" s="15"/>
    </row>
    <row r="106" spans="1:17" s="42" customFormat="1" ht="51" hidden="1" outlineLevel="2" collapsed="1">
      <c r="A106" s="95"/>
      <c r="B106" s="73" t="s">
        <v>274</v>
      </c>
      <c r="C106" s="74">
        <f t="shared" si="92"/>
        <v>76</v>
      </c>
      <c r="D106" s="96">
        <f>D107+D108</f>
        <v>76</v>
      </c>
      <c r="E106" s="96">
        <f>E107+E108</f>
        <v>0</v>
      </c>
      <c r="F106" s="96">
        <f>F107+F108</f>
        <v>0</v>
      </c>
      <c r="G106" s="96">
        <f>G107+G108</f>
        <v>0</v>
      </c>
      <c r="H106" s="74">
        <f>SUM(I106:L106)</f>
        <v>0</v>
      </c>
      <c r="I106" s="96">
        <f>I107+I108</f>
        <v>0</v>
      </c>
      <c r="J106" s="96">
        <f>J107+J108</f>
        <v>0</v>
      </c>
      <c r="K106" s="96">
        <f>K107+K108</f>
        <v>0</v>
      </c>
      <c r="L106" s="96">
        <f>L107+L108</f>
        <v>0</v>
      </c>
      <c r="M106" s="38">
        <f t="shared" si="78"/>
        <v>0</v>
      </c>
      <c r="N106" s="38">
        <f t="shared" si="78"/>
        <v>0</v>
      </c>
      <c r="O106" s="38" t="str">
        <f t="shared" si="78"/>
        <v>-</v>
      </c>
      <c r="P106" s="38" t="str">
        <f t="shared" si="78"/>
        <v>-</v>
      </c>
      <c r="Q106" s="16"/>
    </row>
    <row r="107" spans="1:17" s="50" customFormat="1" ht="42.75" hidden="1" customHeight="1" outlineLevel="3">
      <c r="A107" s="97"/>
      <c r="B107" s="67" t="s">
        <v>229</v>
      </c>
      <c r="C107" s="88">
        <f t="shared" si="92"/>
        <v>54</v>
      </c>
      <c r="D107" s="98">
        <v>54</v>
      </c>
      <c r="E107" s="98">
        <v>0</v>
      </c>
      <c r="F107" s="98">
        <v>0</v>
      </c>
      <c r="G107" s="98">
        <v>0</v>
      </c>
      <c r="H107" s="88">
        <f>SUM(I107:L107)</f>
        <v>0</v>
      </c>
      <c r="I107" s="98">
        <v>0</v>
      </c>
      <c r="J107" s="98">
        <v>0</v>
      </c>
      <c r="K107" s="98">
        <v>0</v>
      </c>
      <c r="L107" s="98">
        <v>0</v>
      </c>
      <c r="M107" s="72">
        <f t="shared" si="78"/>
        <v>0</v>
      </c>
      <c r="N107" s="72">
        <f t="shared" si="78"/>
        <v>0</v>
      </c>
      <c r="O107" s="72" t="str">
        <f t="shared" si="78"/>
        <v>-</v>
      </c>
      <c r="P107" s="72" t="str">
        <f t="shared" si="78"/>
        <v>-</v>
      </c>
      <c r="Q107" s="67" t="s">
        <v>537</v>
      </c>
    </row>
    <row r="108" spans="1:17" s="50" customFormat="1" ht="42.75" hidden="1" customHeight="1" outlineLevel="3">
      <c r="A108" s="99"/>
      <c r="B108" s="67" t="s">
        <v>112</v>
      </c>
      <c r="C108" s="88">
        <f t="shared" si="92"/>
        <v>22</v>
      </c>
      <c r="D108" s="98">
        <v>22</v>
      </c>
      <c r="E108" s="98">
        <v>0</v>
      </c>
      <c r="F108" s="98">
        <v>0</v>
      </c>
      <c r="G108" s="98">
        <v>0</v>
      </c>
      <c r="H108" s="88">
        <f>SUM(I108:L108)</f>
        <v>0</v>
      </c>
      <c r="I108" s="98">
        <v>0</v>
      </c>
      <c r="J108" s="98">
        <v>0</v>
      </c>
      <c r="K108" s="98">
        <v>0</v>
      </c>
      <c r="L108" s="98">
        <v>0</v>
      </c>
      <c r="M108" s="72">
        <f t="shared" si="78"/>
        <v>0</v>
      </c>
      <c r="N108" s="72">
        <f t="shared" si="78"/>
        <v>0</v>
      </c>
      <c r="O108" s="72" t="str">
        <f t="shared" si="78"/>
        <v>-</v>
      </c>
      <c r="P108" s="72" t="str">
        <f t="shared" si="78"/>
        <v>-</v>
      </c>
      <c r="Q108" s="67" t="s">
        <v>538</v>
      </c>
    </row>
    <row r="109" spans="1:17" s="50" customFormat="1" ht="27" customHeight="1" collapsed="1">
      <c r="A109" s="99"/>
      <c r="B109" s="82" t="s">
        <v>275</v>
      </c>
      <c r="C109" s="65">
        <f t="shared" si="92"/>
        <v>26004.400000000001</v>
      </c>
      <c r="D109" s="65">
        <f t="shared" ref="D109:L109" si="93">D110+D118</f>
        <v>26004.400000000001</v>
      </c>
      <c r="E109" s="65">
        <f t="shared" si="93"/>
        <v>0</v>
      </c>
      <c r="F109" s="65">
        <f t="shared" si="93"/>
        <v>0</v>
      </c>
      <c r="G109" s="65">
        <f t="shared" si="93"/>
        <v>0</v>
      </c>
      <c r="H109" s="65">
        <f t="shared" si="93"/>
        <v>19222.099999999999</v>
      </c>
      <c r="I109" s="65">
        <f t="shared" si="93"/>
        <v>19222.099999999999</v>
      </c>
      <c r="J109" s="65">
        <f t="shared" si="93"/>
        <v>0</v>
      </c>
      <c r="K109" s="65">
        <f t="shared" si="93"/>
        <v>0</v>
      </c>
      <c r="L109" s="65">
        <f t="shared" si="93"/>
        <v>0</v>
      </c>
      <c r="M109" s="83">
        <f t="shared" si="78"/>
        <v>73.918644537078322</v>
      </c>
      <c r="N109" s="83">
        <f t="shared" si="78"/>
        <v>73.918644537078322</v>
      </c>
      <c r="O109" s="83" t="str">
        <f t="shared" si="78"/>
        <v>-</v>
      </c>
      <c r="P109" s="83" t="str">
        <f t="shared" si="78"/>
        <v>-</v>
      </c>
      <c r="Q109" s="17"/>
    </row>
    <row r="110" spans="1:17" s="35" customFormat="1" ht="60" hidden="1" customHeight="1" outlineLevel="1" collapsed="1">
      <c r="A110" s="76">
        <v>19</v>
      </c>
      <c r="B110" s="32" t="s">
        <v>312</v>
      </c>
      <c r="C110" s="77">
        <f t="shared" si="92"/>
        <v>4588.3999999999996</v>
      </c>
      <c r="D110" s="77">
        <f>D111+D113</f>
        <v>4588.3999999999996</v>
      </c>
      <c r="E110" s="77">
        <f>E111</f>
        <v>0</v>
      </c>
      <c r="F110" s="77">
        <f>F111</f>
        <v>0</v>
      </c>
      <c r="G110" s="77">
        <f>G111</f>
        <v>0</v>
      </c>
      <c r="H110" s="77">
        <f t="shared" ref="H110:H120" si="94">SUM(I110:L110)</f>
        <v>2030.1</v>
      </c>
      <c r="I110" s="77">
        <f>I111+I113</f>
        <v>2030.1</v>
      </c>
      <c r="J110" s="77">
        <f>J111+J113</f>
        <v>0</v>
      </c>
      <c r="K110" s="77">
        <f>K111+K113</f>
        <v>0</v>
      </c>
      <c r="L110" s="77">
        <f>L111+L113</f>
        <v>0</v>
      </c>
      <c r="M110" s="136">
        <f t="shared" si="78"/>
        <v>44.244180978118735</v>
      </c>
      <c r="N110" s="136">
        <f t="shared" si="78"/>
        <v>44.244180978118735</v>
      </c>
      <c r="O110" s="136" t="str">
        <f t="shared" si="78"/>
        <v>-</v>
      </c>
      <c r="P110" s="136" t="str">
        <f t="shared" si="78"/>
        <v>-</v>
      </c>
      <c r="Q110" s="15"/>
    </row>
    <row r="111" spans="1:17" s="126" customFormat="1" ht="87" hidden="1" customHeight="1" outlineLevel="2" collapsed="1">
      <c r="A111" s="121"/>
      <c r="B111" s="122" t="s">
        <v>313</v>
      </c>
      <c r="C111" s="123">
        <f t="shared" si="92"/>
        <v>4498.7</v>
      </c>
      <c r="D111" s="47">
        <f>D112</f>
        <v>4498.7</v>
      </c>
      <c r="E111" s="47">
        <f>SUM(E112:E117)</f>
        <v>0</v>
      </c>
      <c r="F111" s="47">
        <f>SUM(F112:F117)</f>
        <v>0</v>
      </c>
      <c r="G111" s="47">
        <f>SUM(G112:G117)</f>
        <v>0</v>
      </c>
      <c r="H111" s="124">
        <f t="shared" si="94"/>
        <v>2002.3</v>
      </c>
      <c r="I111" s="54">
        <f>I112</f>
        <v>2002.3</v>
      </c>
      <c r="J111" s="54">
        <f>SUM(J112:J117)</f>
        <v>0</v>
      </c>
      <c r="K111" s="54">
        <f>SUM(K112:K117)</f>
        <v>0</v>
      </c>
      <c r="L111" s="54">
        <f>SUM(L112:L117)</f>
        <v>0</v>
      </c>
      <c r="M111" s="125">
        <f t="shared" si="78"/>
        <v>44.508413541689826</v>
      </c>
      <c r="N111" s="125">
        <f t="shared" si="78"/>
        <v>44.508413541689826</v>
      </c>
      <c r="O111" s="125" t="str">
        <f t="shared" si="78"/>
        <v>-</v>
      </c>
      <c r="P111" s="125" t="str">
        <f t="shared" si="78"/>
        <v>-</v>
      </c>
      <c r="Q111" s="18"/>
    </row>
    <row r="112" spans="1:17" s="50" customFormat="1" ht="120" hidden="1" outlineLevel="3">
      <c r="A112" s="68"/>
      <c r="B112" s="68" t="s">
        <v>314</v>
      </c>
      <c r="C112" s="127">
        <f t="shared" si="92"/>
        <v>4498.7</v>
      </c>
      <c r="D112" s="127">
        <v>4498.7</v>
      </c>
      <c r="E112" s="127">
        <v>0</v>
      </c>
      <c r="F112" s="127">
        <v>0</v>
      </c>
      <c r="G112" s="127">
        <v>0</v>
      </c>
      <c r="H112" s="128">
        <f t="shared" si="94"/>
        <v>2002.3</v>
      </c>
      <c r="I112" s="127">
        <v>2002.3</v>
      </c>
      <c r="J112" s="127">
        <v>0</v>
      </c>
      <c r="K112" s="127">
        <v>0</v>
      </c>
      <c r="L112" s="127">
        <v>0</v>
      </c>
      <c r="M112" s="129">
        <f t="shared" ref="M112" si="95">IFERROR(H112/C112*100,"-")</f>
        <v>44.508413541689826</v>
      </c>
      <c r="N112" s="129">
        <f t="shared" ref="N112" si="96">IFERROR(I112/D112*100,"-")</f>
        <v>44.508413541689826</v>
      </c>
      <c r="O112" s="129" t="str">
        <f t="shared" ref="O112" si="97">IFERROR(J112/E112*100,"-")</f>
        <v>-</v>
      </c>
      <c r="P112" s="129" t="str">
        <f t="shared" ref="P112" si="98">IFERROR(K112/F112*100,"-")</f>
        <v>-</v>
      </c>
      <c r="Q112" s="23"/>
    </row>
    <row r="113" spans="1:17" s="50" customFormat="1" ht="63.75" hidden="1" customHeight="1" outlineLevel="2" collapsed="1">
      <c r="A113" s="87"/>
      <c r="B113" s="135" t="s">
        <v>315</v>
      </c>
      <c r="C113" s="88">
        <f>C114</f>
        <v>89.7</v>
      </c>
      <c r="D113" s="88">
        <f>D114</f>
        <v>89.7</v>
      </c>
      <c r="E113" s="88">
        <f t="shared" ref="E113:G113" si="99">E114</f>
        <v>0</v>
      </c>
      <c r="F113" s="88">
        <f t="shared" si="99"/>
        <v>0</v>
      </c>
      <c r="G113" s="88">
        <f t="shared" si="99"/>
        <v>0</v>
      </c>
      <c r="H113" s="88">
        <f t="shared" si="94"/>
        <v>27.8</v>
      </c>
      <c r="I113" s="88">
        <f>I114</f>
        <v>27.8</v>
      </c>
      <c r="J113" s="88">
        <f>J114</f>
        <v>0</v>
      </c>
      <c r="K113" s="88">
        <f>K114</f>
        <v>0</v>
      </c>
      <c r="L113" s="88">
        <f>L114</f>
        <v>0</v>
      </c>
      <c r="M113" s="131">
        <f t="shared" si="78"/>
        <v>30.992196209587515</v>
      </c>
      <c r="N113" s="131">
        <f t="shared" si="78"/>
        <v>30.992196209587515</v>
      </c>
      <c r="O113" s="131" t="str">
        <f t="shared" si="78"/>
        <v>-</v>
      </c>
      <c r="P113" s="131" t="str">
        <f t="shared" si="78"/>
        <v>-</v>
      </c>
      <c r="Q113" s="17"/>
    </row>
    <row r="114" spans="1:17" ht="108" hidden="1" customHeight="1" outlineLevel="3">
      <c r="A114" s="26"/>
      <c r="B114" s="132" t="s">
        <v>316</v>
      </c>
      <c r="C114" s="133">
        <f t="shared" ref="C114:C127" si="100">SUM(D114:G114)</f>
        <v>89.7</v>
      </c>
      <c r="D114" s="133">
        <f>SUM(D115:D117)</f>
        <v>89.7</v>
      </c>
      <c r="E114" s="133">
        <f>SUM(E115:E117)</f>
        <v>0</v>
      </c>
      <c r="F114" s="133">
        <f>SUM(F115:F117)</f>
        <v>0</v>
      </c>
      <c r="G114" s="133">
        <f>SUM(G115:G117)</f>
        <v>0</v>
      </c>
      <c r="H114" s="312">
        <f>SUM(I114:L114)</f>
        <v>27.8</v>
      </c>
      <c r="I114" s="133">
        <f>SUM(I115:I117)</f>
        <v>27.8</v>
      </c>
      <c r="J114" s="133">
        <f>SUM(J115:J117)</f>
        <v>0</v>
      </c>
      <c r="K114" s="133">
        <f>SUM(K115:K117)</f>
        <v>0</v>
      </c>
      <c r="L114" s="133">
        <f>SUM(L115:L117)</f>
        <v>0</v>
      </c>
      <c r="M114" s="129">
        <f t="shared" si="78"/>
        <v>30.992196209587515</v>
      </c>
      <c r="N114" s="129">
        <f t="shared" si="78"/>
        <v>30.992196209587515</v>
      </c>
      <c r="O114" s="24" t="str">
        <f t="shared" si="78"/>
        <v>-</v>
      </c>
      <c r="P114" s="24" t="str">
        <f t="shared" si="78"/>
        <v>-</v>
      </c>
      <c r="Q114" s="16"/>
    </row>
    <row r="115" spans="1:17" ht="54.75" hidden="1" customHeight="1" outlineLevel="4">
      <c r="A115" s="8"/>
      <c r="B115" s="134" t="s">
        <v>276</v>
      </c>
      <c r="C115" s="88">
        <f t="shared" si="100"/>
        <v>74.7</v>
      </c>
      <c r="D115" s="72">
        <v>74.7</v>
      </c>
      <c r="E115" s="72">
        <v>0</v>
      </c>
      <c r="F115" s="72">
        <v>0</v>
      </c>
      <c r="G115" s="72">
        <v>0</v>
      </c>
      <c r="H115" s="313">
        <f t="shared" si="94"/>
        <v>27.8</v>
      </c>
      <c r="I115" s="45">
        <v>27.8</v>
      </c>
      <c r="J115" s="72">
        <v>0</v>
      </c>
      <c r="K115" s="72">
        <v>0</v>
      </c>
      <c r="L115" s="72">
        <v>0</v>
      </c>
      <c r="M115" s="131">
        <f t="shared" si="78"/>
        <v>37.215528781793843</v>
      </c>
      <c r="N115" s="131">
        <f t="shared" si="78"/>
        <v>37.215528781793843</v>
      </c>
      <c r="O115" s="25" t="str">
        <f t="shared" si="78"/>
        <v>-</v>
      </c>
      <c r="P115" s="25" t="str">
        <f t="shared" si="78"/>
        <v>-</v>
      </c>
      <c r="Q115" s="44" t="s">
        <v>635</v>
      </c>
    </row>
    <row r="116" spans="1:17" ht="35.25" hidden="1" customHeight="1" outlineLevel="4">
      <c r="A116" s="8"/>
      <c r="B116" s="134" t="s">
        <v>277</v>
      </c>
      <c r="C116" s="88">
        <f t="shared" si="100"/>
        <v>10</v>
      </c>
      <c r="D116" s="72">
        <v>10</v>
      </c>
      <c r="E116" s="72">
        <v>0</v>
      </c>
      <c r="F116" s="72">
        <v>0</v>
      </c>
      <c r="G116" s="72">
        <v>0</v>
      </c>
      <c r="H116" s="130">
        <f t="shared" si="94"/>
        <v>0</v>
      </c>
      <c r="I116" s="45">
        <v>0</v>
      </c>
      <c r="J116" s="72">
        <v>0</v>
      </c>
      <c r="K116" s="72">
        <v>0</v>
      </c>
      <c r="L116" s="72">
        <v>0</v>
      </c>
      <c r="M116" s="131">
        <f t="shared" si="78"/>
        <v>0</v>
      </c>
      <c r="N116" s="131">
        <f t="shared" si="78"/>
        <v>0</v>
      </c>
      <c r="O116" s="25" t="str">
        <f t="shared" si="78"/>
        <v>-</v>
      </c>
      <c r="P116" s="25" t="str">
        <f t="shared" si="78"/>
        <v>-</v>
      </c>
      <c r="Q116" s="44" t="s">
        <v>633</v>
      </c>
    </row>
    <row r="117" spans="1:17" s="50" customFormat="1" ht="29.25" hidden="1" customHeight="1" outlineLevel="4">
      <c r="A117" s="87"/>
      <c r="B117" s="108" t="s">
        <v>278</v>
      </c>
      <c r="C117" s="88">
        <f t="shared" si="100"/>
        <v>5</v>
      </c>
      <c r="D117" s="72">
        <v>5</v>
      </c>
      <c r="E117" s="72">
        <v>0</v>
      </c>
      <c r="F117" s="72">
        <v>0</v>
      </c>
      <c r="G117" s="72">
        <v>0</v>
      </c>
      <c r="H117" s="130">
        <f t="shared" si="94"/>
        <v>0</v>
      </c>
      <c r="I117" s="72">
        <v>0</v>
      </c>
      <c r="J117" s="72">
        <v>0</v>
      </c>
      <c r="K117" s="72">
        <v>0</v>
      </c>
      <c r="L117" s="72">
        <v>0</v>
      </c>
      <c r="M117" s="131">
        <f t="shared" si="78"/>
        <v>0</v>
      </c>
      <c r="N117" s="131">
        <f t="shared" si="78"/>
        <v>0</v>
      </c>
      <c r="O117" s="131" t="str">
        <f t="shared" si="78"/>
        <v>-</v>
      </c>
      <c r="P117" s="131" t="str">
        <f t="shared" si="78"/>
        <v>-</v>
      </c>
      <c r="Q117" s="44" t="s">
        <v>634</v>
      </c>
    </row>
    <row r="118" spans="1:17" s="35" customFormat="1" ht="60.75" hidden="1" customHeight="1" outlineLevel="1" collapsed="1">
      <c r="A118" s="76">
        <v>20</v>
      </c>
      <c r="B118" s="32" t="s">
        <v>317</v>
      </c>
      <c r="C118" s="77">
        <f t="shared" si="100"/>
        <v>21416</v>
      </c>
      <c r="D118" s="77">
        <f>D119+D123</f>
        <v>21416</v>
      </c>
      <c r="E118" s="77">
        <f>E119+E123</f>
        <v>0</v>
      </c>
      <c r="F118" s="77">
        <f>F119</f>
        <v>0</v>
      </c>
      <c r="G118" s="77">
        <f>G119</f>
        <v>0</v>
      </c>
      <c r="H118" s="77">
        <f t="shared" si="94"/>
        <v>17192</v>
      </c>
      <c r="I118" s="77">
        <f>I119+I123</f>
        <v>17192</v>
      </c>
      <c r="J118" s="77">
        <f>J119+J123</f>
        <v>0</v>
      </c>
      <c r="K118" s="77">
        <f>K119+K123</f>
        <v>0</v>
      </c>
      <c r="L118" s="77">
        <f>L119+L123</f>
        <v>0</v>
      </c>
      <c r="M118" s="136">
        <f t="shared" si="78"/>
        <v>80.276428838251775</v>
      </c>
      <c r="N118" s="136">
        <f t="shared" si="78"/>
        <v>80.276428838251775</v>
      </c>
      <c r="O118" s="136" t="str">
        <f t="shared" si="78"/>
        <v>-</v>
      </c>
      <c r="P118" s="136" t="str">
        <f t="shared" si="78"/>
        <v>-</v>
      </c>
      <c r="Q118" s="15"/>
    </row>
    <row r="119" spans="1:17" s="141" customFormat="1" ht="72.75" hidden="1" customHeight="1" outlineLevel="2" collapsed="1">
      <c r="A119" s="138"/>
      <c r="B119" s="139" t="s">
        <v>318</v>
      </c>
      <c r="C119" s="123">
        <f t="shared" si="100"/>
        <v>18816</v>
      </c>
      <c r="D119" s="123">
        <f>D120</f>
        <v>18816</v>
      </c>
      <c r="E119" s="123">
        <f>E120</f>
        <v>0</v>
      </c>
      <c r="F119" s="123">
        <f>F120+F123</f>
        <v>0</v>
      </c>
      <c r="G119" s="123">
        <f>G120+G123</f>
        <v>0</v>
      </c>
      <c r="H119" s="123">
        <f t="shared" si="94"/>
        <v>17192</v>
      </c>
      <c r="I119" s="123">
        <f>I120</f>
        <v>17192</v>
      </c>
      <c r="J119" s="123">
        <f>J120</f>
        <v>0</v>
      </c>
      <c r="K119" s="123">
        <f>K120</f>
        <v>0</v>
      </c>
      <c r="L119" s="123">
        <f>L120</f>
        <v>0</v>
      </c>
      <c r="M119" s="140">
        <f t="shared" si="78"/>
        <v>91.36904761904762</v>
      </c>
      <c r="N119" s="140">
        <f t="shared" si="78"/>
        <v>91.36904761904762</v>
      </c>
      <c r="O119" s="140" t="str">
        <f t="shared" si="78"/>
        <v>-</v>
      </c>
      <c r="P119" s="140" t="str">
        <f t="shared" si="78"/>
        <v>-</v>
      </c>
      <c r="Q119" s="27"/>
    </row>
    <row r="120" spans="1:17" s="50" customFormat="1" ht="150" hidden="1" outlineLevel="3">
      <c r="A120" s="111"/>
      <c r="B120" s="142" t="s">
        <v>924</v>
      </c>
      <c r="C120" s="74">
        <f t="shared" si="100"/>
        <v>18816</v>
      </c>
      <c r="D120" s="74">
        <f>SUM(D121:D122)</f>
        <v>18816</v>
      </c>
      <c r="E120" s="74">
        <f>SUM(E121:E122)</f>
        <v>0</v>
      </c>
      <c r="F120" s="74">
        <f>SUM(F121:F122)</f>
        <v>0</v>
      </c>
      <c r="G120" s="74">
        <f>SUM(G121:G122)</f>
        <v>0</v>
      </c>
      <c r="H120" s="74">
        <f t="shared" si="94"/>
        <v>17192</v>
      </c>
      <c r="I120" s="38">
        <f>SUM(I121:I122)</f>
        <v>17192</v>
      </c>
      <c r="J120" s="38">
        <f>SUM(J121:J122)</f>
        <v>0</v>
      </c>
      <c r="K120" s="38">
        <f>SUM(K121:K122)</f>
        <v>0</v>
      </c>
      <c r="L120" s="38">
        <f>SUM(L121:L122)</f>
        <v>0</v>
      </c>
      <c r="M120" s="143">
        <f t="shared" si="78"/>
        <v>91.36904761904762</v>
      </c>
      <c r="N120" s="143">
        <f t="shared" si="78"/>
        <v>91.36904761904762</v>
      </c>
      <c r="O120" s="143" t="str">
        <f t="shared" si="78"/>
        <v>-</v>
      </c>
      <c r="P120" s="143" t="str">
        <f t="shared" si="78"/>
        <v>-</v>
      </c>
      <c r="Q120" s="16"/>
    </row>
    <row r="121" spans="1:17" s="50" customFormat="1" ht="75" hidden="1" outlineLevel="4">
      <c r="A121" s="137"/>
      <c r="B121" s="108" t="s">
        <v>319</v>
      </c>
      <c r="C121" s="88">
        <f t="shared" si="100"/>
        <v>17557.3</v>
      </c>
      <c r="D121" s="88">
        <v>17557.3</v>
      </c>
      <c r="E121" s="88">
        <v>0</v>
      </c>
      <c r="F121" s="88">
        <v>0</v>
      </c>
      <c r="G121" s="88">
        <v>0</v>
      </c>
      <c r="H121" s="88">
        <f t="shared" ref="H121:H127" si="101">SUM(I121:L121)</f>
        <v>16586.400000000001</v>
      </c>
      <c r="I121" s="88">
        <v>16586.400000000001</v>
      </c>
      <c r="J121" s="88">
        <v>0</v>
      </c>
      <c r="K121" s="88">
        <v>0</v>
      </c>
      <c r="L121" s="88">
        <v>0</v>
      </c>
      <c r="M121" s="329">
        <f t="shared" si="78"/>
        <v>94.470106451447549</v>
      </c>
      <c r="N121" s="329">
        <f t="shared" si="78"/>
        <v>94.470106451447549</v>
      </c>
      <c r="O121" s="125" t="str">
        <f t="shared" si="78"/>
        <v>-</v>
      </c>
      <c r="P121" s="125" t="str">
        <f t="shared" si="78"/>
        <v>-</v>
      </c>
      <c r="Q121" s="44" t="s">
        <v>1053</v>
      </c>
    </row>
    <row r="122" spans="1:17" s="50" customFormat="1" ht="30" hidden="1" outlineLevel="4">
      <c r="A122" s="137"/>
      <c r="B122" s="108" t="s">
        <v>320</v>
      </c>
      <c r="C122" s="88">
        <f t="shared" si="100"/>
        <v>1258.7</v>
      </c>
      <c r="D122" s="88">
        <v>1258.7</v>
      </c>
      <c r="E122" s="88">
        <v>0</v>
      </c>
      <c r="F122" s="88">
        <v>0</v>
      </c>
      <c r="G122" s="88">
        <v>0</v>
      </c>
      <c r="H122" s="88">
        <f t="shared" si="101"/>
        <v>605.6</v>
      </c>
      <c r="I122" s="88">
        <v>605.6</v>
      </c>
      <c r="J122" s="88">
        <v>0</v>
      </c>
      <c r="K122" s="88">
        <v>0</v>
      </c>
      <c r="L122" s="88">
        <v>0</v>
      </c>
      <c r="M122" s="329">
        <f t="shared" si="78"/>
        <v>48.113132597124014</v>
      </c>
      <c r="N122" s="329">
        <f t="shared" si="78"/>
        <v>48.113132597124014</v>
      </c>
      <c r="O122" s="125" t="str">
        <f t="shared" si="78"/>
        <v>-</v>
      </c>
      <c r="P122" s="125" t="str">
        <f t="shared" si="78"/>
        <v>-</v>
      </c>
      <c r="Q122" s="149" t="s">
        <v>358</v>
      </c>
    </row>
    <row r="123" spans="1:17" s="147" customFormat="1" ht="57" hidden="1" outlineLevel="2" collapsed="1">
      <c r="A123" s="144"/>
      <c r="B123" s="145" t="s">
        <v>321</v>
      </c>
      <c r="C123" s="146">
        <f t="shared" si="100"/>
        <v>2600</v>
      </c>
      <c r="D123" s="146">
        <f>D124+D126</f>
        <v>2600</v>
      </c>
      <c r="E123" s="146">
        <f>E124+E126</f>
        <v>0</v>
      </c>
      <c r="F123" s="146">
        <f>F124+F126</f>
        <v>0</v>
      </c>
      <c r="G123" s="146">
        <f>G124+G126</f>
        <v>0</v>
      </c>
      <c r="H123" s="146">
        <f t="shared" si="101"/>
        <v>0</v>
      </c>
      <c r="I123" s="83">
        <f>I124+I126</f>
        <v>0</v>
      </c>
      <c r="J123" s="83">
        <f>J124+J126</f>
        <v>0</v>
      </c>
      <c r="K123" s="83">
        <f>K124+K126</f>
        <v>0</v>
      </c>
      <c r="L123" s="83">
        <f>L124+L126</f>
        <v>0</v>
      </c>
      <c r="M123" s="329">
        <f t="shared" si="78"/>
        <v>0</v>
      </c>
      <c r="N123" s="329">
        <f t="shared" si="78"/>
        <v>0</v>
      </c>
      <c r="O123" s="125" t="str">
        <f t="shared" si="78"/>
        <v>-</v>
      </c>
      <c r="P123" s="125" t="str">
        <f t="shared" si="78"/>
        <v>-</v>
      </c>
      <c r="Q123" s="17"/>
    </row>
    <row r="124" spans="1:17" s="42" customFormat="1" ht="135.75" hidden="1" customHeight="1" outlineLevel="3" collapsed="1">
      <c r="A124" s="111"/>
      <c r="B124" s="142" t="s">
        <v>322</v>
      </c>
      <c r="C124" s="74">
        <f t="shared" si="100"/>
        <v>2600</v>
      </c>
      <c r="D124" s="74">
        <f>D125</f>
        <v>2600</v>
      </c>
      <c r="E124" s="74">
        <f t="shared" ref="E124:G124" si="102">E125</f>
        <v>0</v>
      </c>
      <c r="F124" s="74">
        <f t="shared" si="102"/>
        <v>0</v>
      </c>
      <c r="G124" s="74">
        <f t="shared" si="102"/>
        <v>0</v>
      </c>
      <c r="H124" s="74">
        <f t="shared" si="101"/>
        <v>0</v>
      </c>
      <c r="I124" s="38">
        <f>I125</f>
        <v>0</v>
      </c>
      <c r="J124" s="38">
        <f>J125</f>
        <v>0</v>
      </c>
      <c r="K124" s="38">
        <f>K125</f>
        <v>0</v>
      </c>
      <c r="L124" s="38">
        <f>L125</f>
        <v>0</v>
      </c>
      <c r="M124" s="143">
        <f t="shared" ref="M124:M125" si="103">IFERROR(H124/C124*100,"-")</f>
        <v>0</v>
      </c>
      <c r="N124" s="143">
        <f t="shared" ref="N124:N125" si="104">IFERROR(I124/D124*100,"-")</f>
        <v>0</v>
      </c>
      <c r="O124" s="143" t="str">
        <f t="shared" ref="O124:O125" si="105">IFERROR(J124/E124*100,"-")</f>
        <v>-</v>
      </c>
      <c r="P124" s="143" t="str">
        <f t="shared" ref="P124:P125" si="106">IFERROR(K124/F124*100,"-")</f>
        <v>-</v>
      </c>
      <c r="Q124" s="16"/>
    </row>
    <row r="125" spans="1:17" s="50" customFormat="1" ht="45" hidden="1" outlineLevel="4">
      <c r="A125" s="137"/>
      <c r="B125" s="108" t="s">
        <v>323</v>
      </c>
      <c r="C125" s="88">
        <f t="shared" si="100"/>
        <v>2600</v>
      </c>
      <c r="D125" s="148">
        <v>2600</v>
      </c>
      <c r="E125" s="148">
        <v>0</v>
      </c>
      <c r="F125" s="148">
        <v>0</v>
      </c>
      <c r="G125" s="148">
        <v>0</v>
      </c>
      <c r="H125" s="88">
        <f t="shared" si="101"/>
        <v>0</v>
      </c>
      <c r="I125" s="148">
        <v>0</v>
      </c>
      <c r="J125" s="148">
        <v>0</v>
      </c>
      <c r="K125" s="148">
        <v>0</v>
      </c>
      <c r="L125" s="148">
        <v>0</v>
      </c>
      <c r="M125" s="125">
        <f t="shared" si="103"/>
        <v>0</v>
      </c>
      <c r="N125" s="125">
        <f t="shared" si="104"/>
        <v>0</v>
      </c>
      <c r="O125" s="125" t="str">
        <f t="shared" si="105"/>
        <v>-</v>
      </c>
      <c r="P125" s="125" t="str">
        <f t="shared" si="106"/>
        <v>-</v>
      </c>
      <c r="Q125" s="44" t="s">
        <v>1054</v>
      </c>
    </row>
    <row r="126" spans="1:17" s="42" customFormat="1" ht="135" hidden="1" outlineLevel="3" collapsed="1">
      <c r="A126" s="111"/>
      <c r="B126" s="142" t="s">
        <v>324</v>
      </c>
      <c r="C126" s="74">
        <f t="shared" si="100"/>
        <v>0</v>
      </c>
      <c r="D126" s="74">
        <f>D127</f>
        <v>0</v>
      </c>
      <c r="E126" s="74">
        <f>E127</f>
        <v>0</v>
      </c>
      <c r="F126" s="74">
        <f>F127</f>
        <v>0</v>
      </c>
      <c r="G126" s="74">
        <f>G127</f>
        <v>0</v>
      </c>
      <c r="H126" s="74">
        <f t="shared" si="101"/>
        <v>0</v>
      </c>
      <c r="I126" s="38">
        <f>I127</f>
        <v>0</v>
      </c>
      <c r="J126" s="38">
        <f>J127</f>
        <v>0</v>
      </c>
      <c r="K126" s="38">
        <f>K127</f>
        <v>0</v>
      </c>
      <c r="L126" s="38">
        <f>L127</f>
        <v>0</v>
      </c>
      <c r="M126" s="143" t="str">
        <f t="shared" ref="M126" si="107">IFERROR(H126/C126*100,"-")</f>
        <v>-</v>
      </c>
      <c r="N126" s="143" t="str">
        <f t="shared" ref="N126" si="108">IFERROR(I126/D126*100,"-")</f>
        <v>-</v>
      </c>
      <c r="O126" s="143" t="str">
        <f t="shared" ref="O126" si="109">IFERROR(J126/E126*100,"-")</f>
        <v>-</v>
      </c>
      <c r="P126" s="143" t="str">
        <f t="shared" ref="P126" si="110">IFERROR(K126/F126*100,"-")</f>
        <v>-</v>
      </c>
      <c r="Q126" s="16"/>
    </row>
    <row r="127" spans="1:17" s="50" customFormat="1" ht="45" hidden="1" outlineLevel="4">
      <c r="A127" s="137"/>
      <c r="B127" s="108" t="s">
        <v>325</v>
      </c>
      <c r="C127" s="88">
        <f t="shared" si="100"/>
        <v>0</v>
      </c>
      <c r="D127" s="88">
        <v>0</v>
      </c>
      <c r="E127" s="88"/>
      <c r="F127" s="88">
        <v>0</v>
      </c>
      <c r="G127" s="88">
        <v>0</v>
      </c>
      <c r="H127" s="88">
        <f t="shared" si="101"/>
        <v>0</v>
      </c>
      <c r="I127" s="72">
        <v>0</v>
      </c>
      <c r="J127" s="88">
        <v>0</v>
      </c>
      <c r="K127" s="88">
        <v>0</v>
      </c>
      <c r="L127" s="88">
        <v>0</v>
      </c>
      <c r="M127" s="125" t="str">
        <f t="shared" si="78"/>
        <v>-</v>
      </c>
      <c r="N127" s="125" t="str">
        <f t="shared" si="78"/>
        <v>-</v>
      </c>
      <c r="O127" s="125" t="str">
        <f t="shared" si="78"/>
        <v>-</v>
      </c>
      <c r="P127" s="125" t="str">
        <f t="shared" si="78"/>
        <v>-</v>
      </c>
      <c r="Q127" s="17"/>
    </row>
    <row r="128" spans="1:17">
      <c r="A128" s="6"/>
    </row>
    <row r="129" spans="1:17">
      <c r="A129" s="6"/>
    </row>
    <row r="131" spans="1:17" s="50" customFormat="1" ht="18.75">
      <c r="A131" s="344" t="s">
        <v>279</v>
      </c>
      <c r="B131" s="344"/>
      <c r="C131" s="344"/>
      <c r="D131" s="344"/>
      <c r="E131" s="344"/>
      <c r="F131" s="344"/>
      <c r="G131" s="344"/>
      <c r="H131" s="344"/>
      <c r="I131" s="344"/>
      <c r="J131" s="344"/>
      <c r="K131" s="344"/>
      <c r="L131" s="344"/>
      <c r="M131" s="344"/>
      <c r="N131" s="344"/>
      <c r="O131" s="344"/>
      <c r="P131" s="344"/>
      <c r="Q131" s="344"/>
    </row>
    <row r="136" spans="1:17">
      <c r="A136" s="115" t="s">
        <v>923</v>
      </c>
    </row>
  </sheetData>
  <mergeCells count="17">
    <mergeCell ref="A1:Q1"/>
    <mergeCell ref="A2:Q2"/>
    <mergeCell ref="A4:A6"/>
    <mergeCell ref="B4:B6"/>
    <mergeCell ref="C4:F4"/>
    <mergeCell ref="G4:G6"/>
    <mergeCell ref="H4:K4"/>
    <mergeCell ref="L4:L6"/>
    <mergeCell ref="M4:P4"/>
    <mergeCell ref="Q4:Q6"/>
    <mergeCell ref="A131:Q131"/>
    <mergeCell ref="C5:C6"/>
    <mergeCell ref="D5:F5"/>
    <mergeCell ref="H5:H6"/>
    <mergeCell ref="I5:K5"/>
    <mergeCell ref="M5:M6"/>
    <mergeCell ref="N5:P5"/>
  </mergeCells>
  <pageMargins left="0.11811023622047245" right="0.11811023622047245" top="0.59055118110236227" bottom="0.19685039370078741" header="0.31496062992125984" footer="0.31496062992125984"/>
  <pageSetup paperSize="9" scale="54" fitToHeight="14" orientation="landscape" r:id="rId1"/>
  <headerFooter differentFirst="1">
    <oddHeader>&amp;R&amp;P</oddHeader>
  </headerFooter>
</worksheet>
</file>

<file path=xl/worksheets/sheet3.xml><?xml version="1.0" encoding="utf-8"?>
<worksheet xmlns="http://schemas.openxmlformats.org/spreadsheetml/2006/main" xmlns:r="http://schemas.openxmlformats.org/officeDocument/2006/relationships">
  <sheetPr>
    <outlinePr summaryBelow="0"/>
    <pageSetUpPr fitToPage="1"/>
  </sheetPr>
  <dimension ref="A1:V367"/>
  <sheetViews>
    <sheetView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activeCell="F182" sqref="F182"/>
    </sheetView>
  </sheetViews>
  <sheetFormatPr defaultRowHeight="15" outlineLevelRow="2"/>
  <cols>
    <col min="1" max="1" width="4.42578125" style="2" customWidth="1"/>
    <col min="2" max="2" width="52.42578125" style="2" customWidth="1"/>
    <col min="3" max="3" width="6.85546875" style="2" customWidth="1"/>
    <col min="4" max="4" width="12.42578125" style="2" customWidth="1"/>
    <col min="5" max="5" width="14.140625" style="2" customWidth="1"/>
    <col min="6" max="6" width="14" style="2" customWidth="1"/>
    <col min="7" max="7" width="10.7109375" style="2" customWidth="1"/>
    <col min="8" max="8" width="11.5703125" style="2" customWidth="1"/>
    <col min="9" max="9" width="30" style="2" customWidth="1"/>
    <col min="10" max="16384" width="9.140625" style="2"/>
  </cols>
  <sheetData>
    <row r="1" spans="1:22" ht="18.75">
      <c r="A1" s="389" t="s">
        <v>371</v>
      </c>
      <c r="B1" s="389"/>
      <c r="C1" s="389"/>
      <c r="D1" s="389"/>
      <c r="E1" s="389"/>
      <c r="F1" s="389"/>
      <c r="G1" s="389"/>
      <c r="H1" s="389"/>
      <c r="I1" s="389"/>
      <c r="J1" s="1"/>
      <c r="K1" s="1"/>
      <c r="L1" s="1"/>
      <c r="M1" s="1"/>
      <c r="N1" s="1"/>
      <c r="O1" s="1"/>
      <c r="P1" s="1"/>
      <c r="Q1" s="1"/>
      <c r="R1" s="1"/>
      <c r="S1" s="1"/>
      <c r="T1" s="1"/>
      <c r="U1" s="1"/>
      <c r="V1" s="1"/>
    </row>
    <row r="2" spans="1:22" ht="33" customHeight="1">
      <c r="A2" s="390" t="s">
        <v>1021</v>
      </c>
      <c r="B2" s="390"/>
      <c r="C2" s="390"/>
      <c r="D2" s="390"/>
      <c r="E2" s="390"/>
      <c r="F2" s="390"/>
      <c r="G2" s="390"/>
      <c r="H2" s="390"/>
      <c r="I2" s="390"/>
      <c r="J2" s="1"/>
      <c r="K2" s="1"/>
      <c r="L2" s="1"/>
      <c r="M2" s="1"/>
      <c r="N2" s="1"/>
      <c r="O2" s="1"/>
      <c r="P2" s="1"/>
      <c r="Q2" s="1"/>
      <c r="R2" s="1"/>
      <c r="S2" s="1"/>
      <c r="T2" s="1"/>
      <c r="U2" s="1"/>
      <c r="V2" s="1"/>
    </row>
    <row r="3" spans="1:22">
      <c r="A3" s="151"/>
      <c r="B3" s="151"/>
      <c r="C3" s="151"/>
      <c r="D3" s="151"/>
      <c r="E3" s="151"/>
      <c r="F3" s="151"/>
      <c r="G3" s="151"/>
      <c r="H3" s="151"/>
      <c r="I3" s="151"/>
    </row>
    <row r="4" spans="1:22" ht="18.75" customHeight="1">
      <c r="A4" s="346" t="s">
        <v>0</v>
      </c>
      <c r="B4" s="346" t="s">
        <v>372</v>
      </c>
      <c r="C4" s="346" t="s">
        <v>373</v>
      </c>
      <c r="D4" s="346" t="s">
        <v>374</v>
      </c>
      <c r="E4" s="346" t="s">
        <v>375</v>
      </c>
      <c r="F4" s="384" t="s">
        <v>376</v>
      </c>
      <c r="G4" s="384"/>
      <c r="H4" s="391" t="s">
        <v>412</v>
      </c>
      <c r="I4" s="384" t="s">
        <v>379</v>
      </c>
    </row>
    <row r="5" spans="1:22" ht="67.5" customHeight="1">
      <c r="A5" s="346"/>
      <c r="B5" s="346"/>
      <c r="C5" s="346"/>
      <c r="D5" s="346"/>
      <c r="E5" s="346"/>
      <c r="F5" s="158" t="s">
        <v>377</v>
      </c>
      <c r="G5" s="158" t="s">
        <v>378</v>
      </c>
      <c r="H5" s="392"/>
      <c r="I5" s="384"/>
    </row>
    <row r="6" spans="1:22" s="151" customFormat="1">
      <c r="A6" s="182" t="s">
        <v>380</v>
      </c>
      <c r="B6" s="378" t="s">
        <v>17</v>
      </c>
      <c r="C6" s="379"/>
      <c r="D6" s="379"/>
      <c r="E6" s="379"/>
      <c r="F6" s="379"/>
      <c r="G6" s="379"/>
      <c r="H6" s="379"/>
      <c r="I6" s="380"/>
    </row>
    <row r="7" spans="1:22" s="184" customFormat="1" outlineLevel="1">
      <c r="A7" s="183"/>
      <c r="B7" s="393" t="s">
        <v>400</v>
      </c>
      <c r="C7" s="393"/>
      <c r="D7" s="393"/>
      <c r="E7" s="393"/>
      <c r="F7" s="393"/>
      <c r="G7" s="393"/>
      <c r="H7" s="393"/>
      <c r="I7" s="393"/>
    </row>
    <row r="8" spans="1:22" s="184" customFormat="1" ht="27" outlineLevel="1">
      <c r="A8" s="183"/>
      <c r="B8" s="185" t="s">
        <v>676</v>
      </c>
      <c r="C8" s="339" t="s">
        <v>405</v>
      </c>
      <c r="D8" s="339">
        <v>1100</v>
      </c>
      <c r="E8" s="339">
        <v>1140</v>
      </c>
      <c r="F8" s="339">
        <v>1119</v>
      </c>
      <c r="G8" s="339">
        <v>1119</v>
      </c>
      <c r="H8" s="186">
        <f>G8/E8</f>
        <v>0.98157894736842111</v>
      </c>
      <c r="I8" s="152" t="s">
        <v>678</v>
      </c>
    </row>
    <row r="9" spans="1:22" s="184" customFormat="1" ht="67.5" outlineLevel="1">
      <c r="A9" s="183"/>
      <c r="B9" s="185" t="s">
        <v>677</v>
      </c>
      <c r="C9" s="339" t="s">
        <v>422</v>
      </c>
      <c r="D9" s="339">
        <v>4200</v>
      </c>
      <c r="E9" s="339">
        <v>4260</v>
      </c>
      <c r="F9" s="339">
        <v>4230</v>
      </c>
      <c r="G9" s="339">
        <v>4230</v>
      </c>
      <c r="H9" s="186">
        <f>G9/E9</f>
        <v>0.99295774647887325</v>
      </c>
      <c r="I9" s="152" t="s">
        <v>679</v>
      </c>
    </row>
    <row r="10" spans="1:22" s="184" customFormat="1" outlineLevel="1">
      <c r="A10" s="183"/>
      <c r="B10" s="394" t="s">
        <v>407</v>
      </c>
      <c r="C10" s="395"/>
      <c r="D10" s="395"/>
      <c r="E10" s="395"/>
      <c r="F10" s="395"/>
      <c r="G10" s="395"/>
      <c r="H10" s="395"/>
      <c r="I10" s="396"/>
    </row>
    <row r="11" spans="1:22" s="184" customFormat="1" ht="67.5" outlineLevel="1">
      <c r="A11" s="183"/>
      <c r="B11" s="185" t="s">
        <v>681</v>
      </c>
      <c r="C11" s="339" t="s">
        <v>422</v>
      </c>
      <c r="D11" s="339">
        <v>367</v>
      </c>
      <c r="E11" s="339">
        <v>381</v>
      </c>
      <c r="F11" s="339">
        <v>381</v>
      </c>
      <c r="G11" s="339">
        <v>381</v>
      </c>
      <c r="H11" s="186">
        <f>G11/E11</f>
        <v>1</v>
      </c>
      <c r="I11" s="152" t="s">
        <v>679</v>
      </c>
    </row>
    <row r="12" spans="1:22" s="184" customFormat="1" ht="67.5" outlineLevel="1">
      <c r="A12" s="183"/>
      <c r="B12" s="185" t="s">
        <v>680</v>
      </c>
      <c r="C12" s="339" t="s">
        <v>338</v>
      </c>
      <c r="D12" s="339">
        <v>24.7</v>
      </c>
      <c r="E12" s="339">
        <v>25</v>
      </c>
      <c r="F12" s="339">
        <v>25.1</v>
      </c>
      <c r="G12" s="339">
        <v>25.1</v>
      </c>
      <c r="H12" s="186">
        <f>G12/E12</f>
        <v>1.004</v>
      </c>
      <c r="I12" s="152" t="s">
        <v>679</v>
      </c>
    </row>
    <row r="13" spans="1:22" s="151" customFormat="1">
      <c r="A13" s="182" t="s">
        <v>381</v>
      </c>
      <c r="B13" s="378" t="s">
        <v>45</v>
      </c>
      <c r="C13" s="379"/>
      <c r="D13" s="379"/>
      <c r="E13" s="379"/>
      <c r="F13" s="379"/>
      <c r="G13" s="379"/>
      <c r="H13" s="379"/>
      <c r="I13" s="380"/>
    </row>
    <row r="14" spans="1:22" s="203" customFormat="1" ht="15" customHeight="1" outlineLevel="1">
      <c r="A14" s="183"/>
      <c r="B14" s="381" t="s">
        <v>21</v>
      </c>
      <c r="C14" s="382"/>
      <c r="D14" s="382"/>
      <c r="E14" s="382"/>
      <c r="F14" s="382"/>
      <c r="G14" s="382"/>
      <c r="H14" s="382"/>
      <c r="I14" s="383"/>
    </row>
    <row r="15" spans="1:22" s="203" customFormat="1" outlineLevel="2">
      <c r="A15" s="183"/>
      <c r="B15" s="375" t="s">
        <v>418</v>
      </c>
      <c r="C15" s="376"/>
      <c r="D15" s="376"/>
      <c r="E15" s="376"/>
      <c r="F15" s="376"/>
      <c r="G15" s="376"/>
      <c r="H15" s="376"/>
      <c r="I15" s="377"/>
    </row>
    <row r="16" spans="1:22" s="203" customFormat="1" ht="40.5" outlineLevel="2">
      <c r="A16" s="183"/>
      <c r="B16" s="237" t="s">
        <v>799</v>
      </c>
      <c r="C16" s="158" t="s">
        <v>338</v>
      </c>
      <c r="D16" s="153">
        <v>87.5</v>
      </c>
      <c r="E16" s="153">
        <v>90</v>
      </c>
      <c r="F16" s="153">
        <v>91.9</v>
      </c>
      <c r="G16" s="153">
        <v>91.9</v>
      </c>
      <c r="H16" s="186">
        <f t="shared" ref="H16:H20" si="0">G16/E16</f>
        <v>1.0211111111111111</v>
      </c>
      <c r="I16" s="207" t="s">
        <v>900</v>
      </c>
    </row>
    <row r="17" spans="1:9" s="203" customFormat="1" ht="54" outlineLevel="2">
      <c r="A17" s="183"/>
      <c r="B17" s="237" t="s">
        <v>800</v>
      </c>
      <c r="C17" s="158" t="s">
        <v>338</v>
      </c>
      <c r="D17" s="153">
        <v>20</v>
      </c>
      <c r="E17" s="153">
        <v>30</v>
      </c>
      <c r="F17" s="153">
        <v>25</v>
      </c>
      <c r="G17" s="153">
        <v>26</v>
      </c>
      <c r="H17" s="186">
        <f t="shared" si="0"/>
        <v>0.8666666666666667</v>
      </c>
      <c r="I17" s="207" t="s">
        <v>901</v>
      </c>
    </row>
    <row r="18" spans="1:9" s="203" customFormat="1" ht="54" outlineLevel="2">
      <c r="A18" s="183"/>
      <c r="B18" s="237" t="s">
        <v>801</v>
      </c>
      <c r="C18" s="158" t="s">
        <v>338</v>
      </c>
      <c r="D18" s="153">
        <v>100</v>
      </c>
      <c r="E18" s="153">
        <v>100</v>
      </c>
      <c r="F18" s="153">
        <v>100</v>
      </c>
      <c r="G18" s="153">
        <v>100</v>
      </c>
      <c r="H18" s="186">
        <f t="shared" si="0"/>
        <v>1</v>
      </c>
      <c r="I18" s="207" t="s">
        <v>902</v>
      </c>
    </row>
    <row r="19" spans="1:9" s="203" customFormat="1" ht="40.5" outlineLevel="2">
      <c r="A19" s="183"/>
      <c r="B19" s="237" t="s">
        <v>802</v>
      </c>
      <c r="C19" s="158" t="s">
        <v>338</v>
      </c>
      <c r="D19" s="153">
        <v>100</v>
      </c>
      <c r="E19" s="153">
        <v>100</v>
      </c>
      <c r="F19" s="153">
        <v>100</v>
      </c>
      <c r="G19" s="153">
        <v>100</v>
      </c>
      <c r="H19" s="186">
        <f t="shared" si="0"/>
        <v>1</v>
      </c>
      <c r="I19" s="207" t="s">
        <v>903</v>
      </c>
    </row>
    <row r="20" spans="1:9" s="203" customFormat="1" ht="40.5" outlineLevel="2">
      <c r="A20" s="183"/>
      <c r="B20" s="237" t="s">
        <v>803</v>
      </c>
      <c r="C20" s="158" t="s">
        <v>338</v>
      </c>
      <c r="D20" s="153">
        <v>95</v>
      </c>
      <c r="E20" s="153">
        <v>95</v>
      </c>
      <c r="F20" s="153">
        <v>95</v>
      </c>
      <c r="G20" s="153">
        <v>95</v>
      </c>
      <c r="H20" s="186">
        <f t="shared" si="0"/>
        <v>1</v>
      </c>
      <c r="I20" s="207" t="s">
        <v>904</v>
      </c>
    </row>
    <row r="21" spans="1:9" s="203" customFormat="1" outlineLevel="2">
      <c r="A21" s="183"/>
      <c r="B21" s="375" t="s">
        <v>407</v>
      </c>
      <c r="C21" s="376"/>
      <c r="D21" s="376"/>
      <c r="E21" s="376"/>
      <c r="F21" s="376"/>
      <c r="G21" s="376"/>
      <c r="H21" s="376"/>
      <c r="I21" s="377"/>
    </row>
    <row r="22" spans="1:9" s="203" customFormat="1" ht="54" outlineLevel="2">
      <c r="A22" s="183"/>
      <c r="B22" s="237" t="s">
        <v>804</v>
      </c>
      <c r="C22" s="153" t="s">
        <v>338</v>
      </c>
      <c r="D22" s="153">
        <v>87.5</v>
      </c>
      <c r="E22" s="153">
        <v>93</v>
      </c>
      <c r="F22" s="153">
        <v>93</v>
      </c>
      <c r="G22" s="153">
        <v>91.9</v>
      </c>
      <c r="H22" s="186">
        <f t="shared" ref="H22:H23" si="1">G22/E22</f>
        <v>0.98817204301075279</v>
      </c>
      <c r="I22" s="207" t="s">
        <v>900</v>
      </c>
    </row>
    <row r="23" spans="1:9" s="203" customFormat="1" ht="81" outlineLevel="2">
      <c r="A23" s="183"/>
      <c r="B23" s="237" t="s">
        <v>805</v>
      </c>
      <c r="C23" s="153" t="s">
        <v>338</v>
      </c>
      <c r="D23" s="153">
        <v>5</v>
      </c>
      <c r="E23" s="153">
        <v>34</v>
      </c>
      <c r="F23" s="153">
        <v>13</v>
      </c>
      <c r="G23" s="153">
        <v>24</v>
      </c>
      <c r="H23" s="186">
        <f t="shared" si="1"/>
        <v>0.70588235294117652</v>
      </c>
      <c r="I23" s="207" t="s">
        <v>905</v>
      </c>
    </row>
    <row r="24" spans="1:9" s="203" customFormat="1" ht="54" outlineLevel="2">
      <c r="A24" s="183"/>
      <c r="B24" s="237" t="s">
        <v>806</v>
      </c>
      <c r="C24" s="158" t="s">
        <v>338</v>
      </c>
      <c r="D24" s="207">
        <v>15</v>
      </c>
      <c r="E24" s="207">
        <v>25</v>
      </c>
      <c r="F24" s="207">
        <v>20</v>
      </c>
      <c r="G24" s="207">
        <v>23</v>
      </c>
      <c r="H24" s="186">
        <f>G24/E24</f>
        <v>0.92</v>
      </c>
      <c r="I24" s="207" t="s">
        <v>906</v>
      </c>
    </row>
    <row r="25" spans="1:9" s="203" customFormat="1" ht="60" customHeight="1" outlineLevel="2">
      <c r="A25" s="183"/>
      <c r="B25" s="237" t="s">
        <v>807</v>
      </c>
      <c r="C25" s="158" t="s">
        <v>338</v>
      </c>
      <c r="D25" s="207">
        <v>0.3</v>
      </c>
      <c r="E25" s="207">
        <v>0.5</v>
      </c>
      <c r="F25" s="207">
        <v>0.5</v>
      </c>
      <c r="G25" s="207">
        <v>2.4</v>
      </c>
      <c r="H25" s="186">
        <f>G25/E25</f>
        <v>4.8</v>
      </c>
      <c r="I25" s="207" t="s">
        <v>907</v>
      </c>
    </row>
    <row r="26" spans="1:9" s="203" customFormat="1" ht="15" customHeight="1" outlineLevel="1">
      <c r="A26" s="183"/>
      <c r="B26" s="381" t="s">
        <v>23</v>
      </c>
      <c r="C26" s="382"/>
      <c r="D26" s="382"/>
      <c r="E26" s="382"/>
      <c r="F26" s="382"/>
      <c r="G26" s="382"/>
      <c r="H26" s="382"/>
      <c r="I26" s="383"/>
    </row>
    <row r="27" spans="1:9" s="203" customFormat="1" outlineLevel="2">
      <c r="A27" s="183"/>
      <c r="B27" s="375" t="s">
        <v>418</v>
      </c>
      <c r="C27" s="376"/>
      <c r="D27" s="376"/>
      <c r="E27" s="376"/>
      <c r="F27" s="376"/>
      <c r="G27" s="376"/>
      <c r="H27" s="376"/>
      <c r="I27" s="377"/>
    </row>
    <row r="28" spans="1:9" s="203" customFormat="1" ht="40.5" customHeight="1" outlineLevel="2">
      <c r="A28" s="183"/>
      <c r="B28" s="237" t="s">
        <v>808</v>
      </c>
      <c r="C28" s="158" t="s">
        <v>338</v>
      </c>
      <c r="D28" s="207">
        <v>65</v>
      </c>
      <c r="E28" s="207">
        <v>75</v>
      </c>
      <c r="F28" s="207">
        <v>75</v>
      </c>
      <c r="G28" s="207">
        <v>75</v>
      </c>
      <c r="H28" s="186">
        <f t="shared" ref="H28:H31" si="2">G28/E28</f>
        <v>1</v>
      </c>
      <c r="I28" s="207" t="s">
        <v>906</v>
      </c>
    </row>
    <row r="29" spans="1:9" s="203" customFormat="1" ht="54" outlineLevel="2">
      <c r="A29" s="183"/>
      <c r="B29" s="237" t="s">
        <v>809</v>
      </c>
      <c r="C29" s="158" t="s">
        <v>338</v>
      </c>
      <c r="D29" s="207">
        <v>20</v>
      </c>
      <c r="E29" s="207">
        <v>33</v>
      </c>
      <c r="F29" s="207">
        <v>26</v>
      </c>
      <c r="G29" s="207">
        <v>28</v>
      </c>
      <c r="H29" s="186">
        <f t="shared" si="2"/>
        <v>0.84848484848484851</v>
      </c>
      <c r="I29" s="207" t="s">
        <v>908</v>
      </c>
    </row>
    <row r="30" spans="1:9" s="203" customFormat="1" ht="54" outlineLevel="2">
      <c r="A30" s="183"/>
      <c r="B30" s="237" t="s">
        <v>810</v>
      </c>
      <c r="C30" s="158" t="s">
        <v>338</v>
      </c>
      <c r="D30" s="207">
        <v>100</v>
      </c>
      <c r="E30" s="207">
        <v>100</v>
      </c>
      <c r="F30" s="207">
        <v>100</v>
      </c>
      <c r="G30" s="207">
        <v>100</v>
      </c>
      <c r="H30" s="186">
        <f t="shared" si="2"/>
        <v>1</v>
      </c>
      <c r="I30" s="207" t="s">
        <v>902</v>
      </c>
    </row>
    <row r="31" spans="1:9" s="203" customFormat="1" ht="40.5" outlineLevel="2">
      <c r="A31" s="183"/>
      <c r="B31" s="237" t="s">
        <v>811</v>
      </c>
      <c r="C31" s="158" t="s">
        <v>338</v>
      </c>
      <c r="D31" s="207">
        <v>100</v>
      </c>
      <c r="E31" s="207">
        <v>100</v>
      </c>
      <c r="F31" s="207">
        <v>100</v>
      </c>
      <c r="G31" s="207">
        <v>100</v>
      </c>
      <c r="H31" s="186">
        <f t="shared" si="2"/>
        <v>1</v>
      </c>
      <c r="I31" s="207" t="s">
        <v>903</v>
      </c>
    </row>
    <row r="32" spans="1:9" s="203" customFormat="1" ht="40.5" outlineLevel="2">
      <c r="A32" s="183"/>
      <c r="B32" s="237" t="s">
        <v>812</v>
      </c>
      <c r="C32" s="158" t="s">
        <v>338</v>
      </c>
      <c r="D32" s="207">
        <v>95</v>
      </c>
      <c r="E32" s="207">
        <v>95</v>
      </c>
      <c r="F32" s="207">
        <v>95</v>
      </c>
      <c r="G32" s="207">
        <v>95</v>
      </c>
      <c r="H32" s="186">
        <f>G32/E32</f>
        <v>1</v>
      </c>
      <c r="I32" s="207" t="s">
        <v>904</v>
      </c>
    </row>
    <row r="33" spans="1:9" s="203" customFormat="1" outlineLevel="2">
      <c r="A33" s="183"/>
      <c r="B33" s="375" t="s">
        <v>423</v>
      </c>
      <c r="C33" s="376"/>
      <c r="D33" s="376"/>
      <c r="E33" s="376"/>
      <c r="F33" s="376"/>
      <c r="G33" s="376"/>
      <c r="H33" s="376"/>
      <c r="I33" s="377"/>
    </row>
    <row r="34" spans="1:9" s="203" customFormat="1" ht="54" outlineLevel="2">
      <c r="A34" s="183"/>
      <c r="B34" s="237" t="s">
        <v>813</v>
      </c>
      <c r="C34" s="153" t="s">
        <v>338</v>
      </c>
      <c r="D34" s="207">
        <v>97</v>
      </c>
      <c r="E34" s="207">
        <v>97</v>
      </c>
      <c r="F34" s="207">
        <v>97</v>
      </c>
      <c r="G34" s="207">
        <v>97</v>
      </c>
      <c r="H34" s="186">
        <f>G34/E34</f>
        <v>1</v>
      </c>
      <c r="I34" s="207" t="s">
        <v>905</v>
      </c>
    </row>
    <row r="35" spans="1:9" s="203" customFormat="1" ht="67.5" outlineLevel="2">
      <c r="A35" s="183"/>
      <c r="B35" s="237" t="s">
        <v>814</v>
      </c>
      <c r="C35" s="158" t="s">
        <v>338</v>
      </c>
      <c r="D35" s="207">
        <v>80</v>
      </c>
      <c r="E35" s="207">
        <v>85</v>
      </c>
      <c r="F35" s="207">
        <v>80</v>
      </c>
      <c r="G35" s="207">
        <v>80</v>
      </c>
      <c r="H35" s="186">
        <f>G35/E35</f>
        <v>0.94117647058823528</v>
      </c>
      <c r="I35" s="207" t="s">
        <v>909</v>
      </c>
    </row>
    <row r="36" spans="1:9" s="203" customFormat="1" ht="54" outlineLevel="2">
      <c r="A36" s="183"/>
      <c r="B36" s="237" t="s">
        <v>815</v>
      </c>
      <c r="C36" s="158" t="s">
        <v>338</v>
      </c>
      <c r="D36" s="207">
        <v>50</v>
      </c>
      <c r="E36" s="207">
        <v>75</v>
      </c>
      <c r="F36" s="207">
        <v>70</v>
      </c>
      <c r="G36" s="207">
        <v>72</v>
      </c>
      <c r="H36" s="186">
        <f>G36/E36</f>
        <v>0.96</v>
      </c>
      <c r="I36" s="207" t="s">
        <v>910</v>
      </c>
    </row>
    <row r="37" spans="1:9" s="203" customFormat="1" outlineLevel="1">
      <c r="A37" s="183"/>
      <c r="B37" s="381" t="s">
        <v>25</v>
      </c>
      <c r="C37" s="382"/>
      <c r="D37" s="382"/>
      <c r="E37" s="382"/>
      <c r="F37" s="382"/>
      <c r="G37" s="382"/>
      <c r="H37" s="382"/>
      <c r="I37" s="383"/>
    </row>
    <row r="38" spans="1:9" s="203" customFormat="1" outlineLevel="2">
      <c r="A38" s="183"/>
      <c r="B38" s="375" t="s">
        <v>418</v>
      </c>
      <c r="C38" s="376"/>
      <c r="D38" s="376"/>
      <c r="E38" s="376"/>
      <c r="F38" s="376"/>
      <c r="G38" s="376"/>
      <c r="H38" s="376"/>
      <c r="I38" s="377"/>
    </row>
    <row r="39" spans="1:9" s="203" customFormat="1" ht="54" outlineLevel="2">
      <c r="A39" s="183"/>
      <c r="B39" s="237" t="s">
        <v>816</v>
      </c>
      <c r="C39" s="153" t="s">
        <v>338</v>
      </c>
      <c r="D39" s="153">
        <v>35</v>
      </c>
      <c r="E39" s="153">
        <v>40.5</v>
      </c>
      <c r="F39" s="153">
        <v>44.4</v>
      </c>
      <c r="G39" s="153">
        <v>44.4</v>
      </c>
      <c r="H39" s="186">
        <f t="shared" ref="H39:H42" si="3">G39/E39</f>
        <v>1.0962962962962963</v>
      </c>
      <c r="I39" s="158" t="s">
        <v>910</v>
      </c>
    </row>
    <row r="40" spans="1:9" s="203" customFormat="1" ht="54" outlineLevel="2">
      <c r="A40" s="183"/>
      <c r="B40" s="237" t="s">
        <v>817</v>
      </c>
      <c r="C40" s="153" t="s">
        <v>338</v>
      </c>
      <c r="D40" s="153">
        <v>20</v>
      </c>
      <c r="E40" s="153">
        <v>25</v>
      </c>
      <c r="F40" s="153">
        <v>20</v>
      </c>
      <c r="G40" s="153">
        <v>16</v>
      </c>
      <c r="H40" s="186">
        <f t="shared" si="3"/>
        <v>0.64</v>
      </c>
      <c r="I40" s="158" t="s">
        <v>908</v>
      </c>
    </row>
    <row r="41" spans="1:9" s="203" customFormat="1" ht="54" outlineLevel="2">
      <c r="A41" s="183"/>
      <c r="B41" s="237" t="s">
        <v>818</v>
      </c>
      <c r="C41" s="153" t="s">
        <v>338</v>
      </c>
      <c r="D41" s="153">
        <v>100</v>
      </c>
      <c r="E41" s="153">
        <v>100</v>
      </c>
      <c r="F41" s="153">
        <v>100</v>
      </c>
      <c r="G41" s="153">
        <v>100</v>
      </c>
      <c r="H41" s="186">
        <f t="shared" si="3"/>
        <v>1</v>
      </c>
      <c r="I41" s="158" t="s">
        <v>902</v>
      </c>
    </row>
    <row r="42" spans="1:9" s="203" customFormat="1" ht="40.5" outlineLevel="2">
      <c r="A42" s="183"/>
      <c r="B42" s="237" t="s">
        <v>811</v>
      </c>
      <c r="C42" s="153" t="s">
        <v>338</v>
      </c>
      <c r="D42" s="153">
        <v>100</v>
      </c>
      <c r="E42" s="153">
        <v>100</v>
      </c>
      <c r="F42" s="153">
        <v>100</v>
      </c>
      <c r="G42" s="153">
        <v>100</v>
      </c>
      <c r="H42" s="186">
        <f t="shared" si="3"/>
        <v>1</v>
      </c>
      <c r="I42" s="158" t="s">
        <v>903</v>
      </c>
    </row>
    <row r="43" spans="1:9" s="203" customFormat="1" ht="40.5" outlineLevel="2">
      <c r="A43" s="183"/>
      <c r="B43" s="237" t="s">
        <v>812</v>
      </c>
      <c r="C43" s="158" t="s">
        <v>338</v>
      </c>
      <c r="D43" s="153">
        <v>95</v>
      </c>
      <c r="E43" s="153">
        <v>95</v>
      </c>
      <c r="F43" s="153">
        <v>95</v>
      </c>
      <c r="G43" s="153">
        <v>95</v>
      </c>
      <c r="H43" s="186">
        <f>G43/E43</f>
        <v>1</v>
      </c>
      <c r="I43" s="158" t="s">
        <v>904</v>
      </c>
    </row>
    <row r="44" spans="1:9" s="203" customFormat="1" outlineLevel="2">
      <c r="A44" s="183"/>
      <c r="B44" s="375" t="s">
        <v>423</v>
      </c>
      <c r="C44" s="376"/>
      <c r="D44" s="376"/>
      <c r="E44" s="376"/>
      <c r="F44" s="376"/>
      <c r="G44" s="376"/>
      <c r="H44" s="376"/>
      <c r="I44" s="153"/>
    </row>
    <row r="45" spans="1:9" s="203" customFormat="1" ht="54" outlineLevel="2">
      <c r="A45" s="183"/>
      <c r="B45" s="237" t="s">
        <v>813</v>
      </c>
      <c r="C45" s="158" t="s">
        <v>338</v>
      </c>
      <c r="D45" s="153">
        <v>50</v>
      </c>
      <c r="E45" s="153">
        <v>100</v>
      </c>
      <c r="F45" s="153">
        <v>50</v>
      </c>
      <c r="G45" s="153">
        <v>50</v>
      </c>
      <c r="H45" s="186">
        <f>G45/E45</f>
        <v>0.5</v>
      </c>
      <c r="I45" s="158" t="s">
        <v>905</v>
      </c>
    </row>
    <row r="46" spans="1:9" s="203" customFormat="1" outlineLevel="1">
      <c r="A46" s="183"/>
      <c r="B46" s="381" t="s">
        <v>27</v>
      </c>
      <c r="C46" s="382"/>
      <c r="D46" s="382"/>
      <c r="E46" s="382"/>
      <c r="F46" s="382"/>
      <c r="G46" s="382"/>
      <c r="H46" s="382"/>
      <c r="I46" s="383"/>
    </row>
    <row r="47" spans="1:9" s="184" customFormat="1" outlineLevel="2">
      <c r="A47" s="183"/>
      <c r="B47" s="375" t="s">
        <v>418</v>
      </c>
      <c r="C47" s="376"/>
      <c r="D47" s="376"/>
      <c r="E47" s="376"/>
      <c r="F47" s="376"/>
      <c r="G47" s="376"/>
      <c r="H47" s="376"/>
      <c r="I47" s="377"/>
    </row>
    <row r="48" spans="1:9" s="184" customFormat="1" ht="40.5" outlineLevel="2">
      <c r="A48" s="183"/>
      <c r="B48" s="185" t="s">
        <v>819</v>
      </c>
      <c r="C48" s="153" t="s">
        <v>338</v>
      </c>
      <c r="D48" s="153">
        <v>35</v>
      </c>
      <c r="E48" s="153">
        <v>38</v>
      </c>
      <c r="F48" s="282">
        <v>32</v>
      </c>
      <c r="G48" s="153">
        <v>0</v>
      </c>
      <c r="H48" s="186">
        <f>G48/E48</f>
        <v>0</v>
      </c>
      <c r="I48" s="153" t="s">
        <v>906</v>
      </c>
    </row>
    <row r="49" spans="1:9" s="184" customFormat="1" ht="40.5" outlineLevel="2">
      <c r="A49" s="183"/>
      <c r="B49" s="185" t="s">
        <v>820</v>
      </c>
      <c r="C49" s="207" t="s">
        <v>338</v>
      </c>
      <c r="D49" s="207">
        <v>80</v>
      </c>
      <c r="E49" s="207">
        <v>85</v>
      </c>
      <c r="F49" s="207">
        <v>80</v>
      </c>
      <c r="G49" s="207">
        <v>80</v>
      </c>
      <c r="H49" s="204">
        <f>G49/E49</f>
        <v>0.94117647058823528</v>
      </c>
      <c r="I49" s="153" t="s">
        <v>906</v>
      </c>
    </row>
    <row r="50" spans="1:9" s="184" customFormat="1" outlineLevel="2">
      <c r="A50" s="183"/>
      <c r="B50" s="375" t="s">
        <v>423</v>
      </c>
      <c r="C50" s="376"/>
      <c r="D50" s="376"/>
      <c r="E50" s="376"/>
      <c r="F50" s="376"/>
      <c r="G50" s="376"/>
      <c r="H50" s="376"/>
      <c r="I50" s="377"/>
    </row>
    <row r="51" spans="1:9" s="184" customFormat="1" ht="81" outlineLevel="2">
      <c r="A51" s="183"/>
      <c r="B51" s="185" t="s">
        <v>821</v>
      </c>
      <c r="C51" s="153" t="s">
        <v>338</v>
      </c>
      <c r="D51" s="153">
        <v>30</v>
      </c>
      <c r="E51" s="153">
        <v>50</v>
      </c>
      <c r="F51" s="153">
        <v>42</v>
      </c>
      <c r="G51" s="153">
        <v>42</v>
      </c>
      <c r="H51" s="204">
        <f>G51/E51</f>
        <v>0.84</v>
      </c>
      <c r="I51" s="207" t="s">
        <v>905</v>
      </c>
    </row>
    <row r="52" spans="1:9" s="184" customFormat="1" ht="40.5" outlineLevel="2">
      <c r="A52" s="183"/>
      <c r="B52" s="185" t="s">
        <v>822</v>
      </c>
      <c r="C52" s="207" t="s">
        <v>338</v>
      </c>
      <c r="D52" s="207">
        <v>90</v>
      </c>
      <c r="E52" s="207">
        <v>90</v>
      </c>
      <c r="F52" s="207">
        <v>90</v>
      </c>
      <c r="G52" s="207">
        <v>90</v>
      </c>
      <c r="H52" s="204">
        <f>G52/E52</f>
        <v>1</v>
      </c>
      <c r="I52" s="207" t="s">
        <v>905</v>
      </c>
    </row>
    <row r="53" spans="1:9" s="184" customFormat="1" outlineLevel="1">
      <c r="A53" s="183"/>
      <c r="B53" s="381" t="s">
        <v>32</v>
      </c>
      <c r="C53" s="382"/>
      <c r="D53" s="382"/>
      <c r="E53" s="382"/>
      <c r="F53" s="382"/>
      <c r="G53" s="382"/>
      <c r="H53" s="382"/>
      <c r="I53" s="383"/>
    </row>
    <row r="54" spans="1:9" s="184" customFormat="1" outlineLevel="2">
      <c r="A54" s="183"/>
      <c r="B54" s="375" t="s">
        <v>423</v>
      </c>
      <c r="C54" s="376"/>
      <c r="D54" s="376"/>
      <c r="E54" s="376"/>
      <c r="F54" s="376"/>
      <c r="G54" s="376"/>
      <c r="H54" s="376"/>
      <c r="I54" s="377"/>
    </row>
    <row r="55" spans="1:9" s="184" customFormat="1" ht="54" outlineLevel="2">
      <c r="A55" s="183"/>
      <c r="B55" s="185" t="s">
        <v>823</v>
      </c>
      <c r="C55" s="153" t="s">
        <v>338</v>
      </c>
      <c r="D55" s="153">
        <v>20</v>
      </c>
      <c r="E55" s="153">
        <v>20</v>
      </c>
      <c r="F55" s="153">
        <v>20</v>
      </c>
      <c r="G55" s="153">
        <v>20</v>
      </c>
      <c r="H55" s="204">
        <f>G55/E55</f>
        <v>1</v>
      </c>
      <c r="I55" s="207" t="s">
        <v>905</v>
      </c>
    </row>
    <row r="56" spans="1:9" s="184" customFormat="1" ht="54" outlineLevel="2">
      <c r="A56" s="183"/>
      <c r="B56" s="185" t="s">
        <v>813</v>
      </c>
      <c r="C56" s="207" t="s">
        <v>338</v>
      </c>
      <c r="D56" s="207">
        <v>97</v>
      </c>
      <c r="E56" s="207">
        <v>98</v>
      </c>
      <c r="F56" s="207">
        <v>97</v>
      </c>
      <c r="G56" s="207">
        <v>97</v>
      </c>
      <c r="H56" s="204">
        <f>G56/E56</f>
        <v>0.98979591836734693</v>
      </c>
      <c r="I56" s="207" t="s">
        <v>911</v>
      </c>
    </row>
    <row r="57" spans="1:9" s="184" customFormat="1" outlineLevel="1">
      <c r="A57" s="183"/>
      <c r="B57" s="381" t="s">
        <v>36</v>
      </c>
      <c r="C57" s="382"/>
      <c r="D57" s="382"/>
      <c r="E57" s="382"/>
      <c r="F57" s="382"/>
      <c r="G57" s="382"/>
      <c r="H57" s="382"/>
      <c r="I57" s="383"/>
    </row>
    <row r="58" spans="1:9" s="184" customFormat="1" outlineLevel="2">
      <c r="A58" s="183"/>
      <c r="B58" s="375" t="s">
        <v>423</v>
      </c>
      <c r="C58" s="376"/>
      <c r="D58" s="376"/>
      <c r="E58" s="376"/>
      <c r="F58" s="376"/>
      <c r="G58" s="376"/>
      <c r="H58" s="376"/>
      <c r="I58" s="377"/>
    </row>
    <row r="59" spans="1:9" s="184" customFormat="1" ht="54" outlineLevel="2">
      <c r="A59" s="183"/>
      <c r="B59" s="185" t="s">
        <v>824</v>
      </c>
      <c r="C59" s="207" t="s">
        <v>825</v>
      </c>
      <c r="D59" s="280">
        <v>1765</v>
      </c>
      <c r="E59" s="280">
        <v>1780</v>
      </c>
      <c r="F59" s="280">
        <v>1775</v>
      </c>
      <c r="G59" s="280">
        <v>1775</v>
      </c>
      <c r="H59" s="204">
        <f>G59/E59</f>
        <v>0.9971910112359551</v>
      </c>
      <c r="I59" s="207" t="s">
        <v>912</v>
      </c>
    </row>
    <row r="60" spans="1:9" s="184" customFormat="1" outlineLevel="1">
      <c r="A60" s="183"/>
      <c r="B60" s="381" t="s">
        <v>37</v>
      </c>
      <c r="C60" s="382"/>
      <c r="D60" s="382"/>
      <c r="E60" s="382"/>
      <c r="F60" s="382"/>
      <c r="G60" s="382"/>
      <c r="H60" s="382"/>
      <c r="I60" s="383"/>
    </row>
    <row r="61" spans="1:9" s="184" customFormat="1" outlineLevel="2">
      <c r="A61" s="183"/>
      <c r="B61" s="375" t="s">
        <v>418</v>
      </c>
      <c r="C61" s="376"/>
      <c r="D61" s="376"/>
      <c r="E61" s="376"/>
      <c r="F61" s="376"/>
      <c r="G61" s="376"/>
      <c r="H61" s="376"/>
      <c r="I61" s="377"/>
    </row>
    <row r="62" spans="1:9" s="184" customFormat="1" ht="54" outlineLevel="2">
      <c r="A62" s="183"/>
      <c r="B62" s="185" t="s">
        <v>826</v>
      </c>
      <c r="C62" s="207" t="s">
        <v>338</v>
      </c>
      <c r="D62" s="207">
        <v>46</v>
      </c>
      <c r="E62" s="207">
        <v>48</v>
      </c>
      <c r="F62" s="207">
        <v>54</v>
      </c>
      <c r="G62" s="207">
        <v>29</v>
      </c>
      <c r="H62" s="204">
        <f t="shared" ref="H62:H63" si="4">G62/E62</f>
        <v>0.60416666666666663</v>
      </c>
      <c r="I62" s="207" t="s">
        <v>1020</v>
      </c>
    </row>
    <row r="63" spans="1:9" s="184" customFormat="1" ht="40.5" outlineLevel="2">
      <c r="A63" s="183"/>
      <c r="B63" s="185" t="s">
        <v>827</v>
      </c>
      <c r="C63" s="207" t="s">
        <v>338</v>
      </c>
      <c r="D63" s="207">
        <v>15</v>
      </c>
      <c r="E63" s="207">
        <v>15</v>
      </c>
      <c r="F63" s="207">
        <v>13.2</v>
      </c>
      <c r="G63" s="207">
        <v>40.9</v>
      </c>
      <c r="H63" s="204">
        <f t="shared" si="4"/>
        <v>2.7266666666666666</v>
      </c>
      <c r="I63" s="207" t="s">
        <v>913</v>
      </c>
    </row>
    <row r="64" spans="1:9" s="184" customFormat="1" outlineLevel="2">
      <c r="A64" s="183"/>
      <c r="B64" s="185" t="s">
        <v>828</v>
      </c>
      <c r="C64" s="207" t="s">
        <v>338</v>
      </c>
      <c r="D64" s="207">
        <v>50</v>
      </c>
      <c r="E64" s="207">
        <v>50</v>
      </c>
      <c r="F64" s="207">
        <v>50</v>
      </c>
      <c r="G64" s="207">
        <v>23.6</v>
      </c>
      <c r="H64" s="204">
        <f>G64/E64</f>
        <v>0.47200000000000003</v>
      </c>
      <c r="I64" s="207" t="s">
        <v>914</v>
      </c>
    </row>
    <row r="65" spans="1:9" s="184" customFormat="1" outlineLevel="1">
      <c r="A65" s="183"/>
      <c r="B65" s="381" t="s">
        <v>40</v>
      </c>
      <c r="C65" s="382"/>
      <c r="D65" s="382"/>
      <c r="E65" s="382"/>
      <c r="F65" s="382"/>
      <c r="G65" s="382"/>
      <c r="H65" s="382"/>
      <c r="I65" s="383"/>
    </row>
    <row r="66" spans="1:9" s="184" customFormat="1" outlineLevel="2">
      <c r="A66" s="183"/>
      <c r="B66" s="375" t="s">
        <v>418</v>
      </c>
      <c r="C66" s="376"/>
      <c r="D66" s="376"/>
      <c r="E66" s="376"/>
      <c r="F66" s="376"/>
      <c r="G66" s="376"/>
      <c r="H66" s="376"/>
      <c r="I66" s="377"/>
    </row>
    <row r="67" spans="1:9" s="184" customFormat="1" ht="54" outlineLevel="2">
      <c r="A67" s="183"/>
      <c r="B67" s="185" t="s">
        <v>829</v>
      </c>
      <c r="C67" s="207" t="s">
        <v>338</v>
      </c>
      <c r="D67" s="207">
        <v>100</v>
      </c>
      <c r="E67" s="207">
        <v>100</v>
      </c>
      <c r="F67" s="207">
        <v>150</v>
      </c>
      <c r="G67" s="207">
        <v>0</v>
      </c>
      <c r="H67" s="186">
        <f>G67/E67</f>
        <v>0</v>
      </c>
      <c r="I67" s="207" t="s">
        <v>915</v>
      </c>
    </row>
    <row r="68" spans="1:9" s="184" customFormat="1" ht="27" outlineLevel="2">
      <c r="A68" s="183"/>
      <c r="B68" s="185" t="s">
        <v>830</v>
      </c>
      <c r="C68" s="207" t="s">
        <v>338</v>
      </c>
      <c r="D68" s="207">
        <v>100</v>
      </c>
      <c r="E68" s="207">
        <v>100</v>
      </c>
      <c r="F68" s="207">
        <v>100</v>
      </c>
      <c r="G68" s="207">
        <v>0</v>
      </c>
      <c r="H68" s="186">
        <f>G68/E68</f>
        <v>0</v>
      </c>
      <c r="I68" s="207" t="s">
        <v>916</v>
      </c>
    </row>
    <row r="69" spans="1:9" s="184" customFormat="1" outlineLevel="1">
      <c r="A69" s="183"/>
      <c r="B69" s="381" t="s">
        <v>42</v>
      </c>
      <c r="C69" s="382"/>
      <c r="D69" s="382"/>
      <c r="E69" s="382"/>
      <c r="F69" s="382"/>
      <c r="G69" s="382"/>
      <c r="H69" s="382"/>
      <c r="I69" s="383"/>
    </row>
    <row r="70" spans="1:9" s="184" customFormat="1" outlineLevel="2">
      <c r="A70" s="183"/>
      <c r="B70" s="375" t="s">
        <v>418</v>
      </c>
      <c r="C70" s="376"/>
      <c r="D70" s="376"/>
      <c r="E70" s="376"/>
      <c r="F70" s="376"/>
      <c r="G70" s="376"/>
      <c r="H70" s="376"/>
      <c r="I70" s="377"/>
    </row>
    <row r="71" spans="1:9" s="184" customFormat="1" ht="81" outlineLevel="2">
      <c r="A71" s="183"/>
      <c r="B71" s="185" t="s">
        <v>832</v>
      </c>
      <c r="C71" s="153" t="s">
        <v>338</v>
      </c>
      <c r="D71" s="153">
        <v>0</v>
      </c>
      <c r="E71" s="153">
        <v>10</v>
      </c>
      <c r="F71" s="153">
        <v>20</v>
      </c>
      <c r="G71" s="153">
        <v>20</v>
      </c>
      <c r="H71" s="204">
        <f>G71/E71</f>
        <v>2</v>
      </c>
      <c r="I71" s="207" t="s">
        <v>905</v>
      </c>
    </row>
    <row r="72" spans="1:9" s="184" customFormat="1" ht="40.5" outlineLevel="2">
      <c r="A72" s="183"/>
      <c r="B72" s="185" t="s">
        <v>831</v>
      </c>
      <c r="C72" s="207" t="s">
        <v>338</v>
      </c>
      <c r="D72" s="207">
        <v>0</v>
      </c>
      <c r="E72" s="207">
        <v>10</v>
      </c>
      <c r="F72" s="207">
        <v>10</v>
      </c>
      <c r="G72" s="207">
        <v>10</v>
      </c>
      <c r="H72" s="204">
        <f>G72/E72</f>
        <v>1</v>
      </c>
      <c r="I72" s="207" t="s">
        <v>905</v>
      </c>
    </row>
    <row r="73" spans="1:9" s="184" customFormat="1" outlineLevel="2">
      <c r="A73" s="183"/>
      <c r="B73" s="375" t="s">
        <v>423</v>
      </c>
      <c r="C73" s="376"/>
      <c r="D73" s="376"/>
      <c r="E73" s="376"/>
      <c r="F73" s="376"/>
      <c r="G73" s="376"/>
      <c r="H73" s="376"/>
      <c r="I73" s="377"/>
    </row>
    <row r="74" spans="1:9" s="184" customFormat="1" ht="27" outlineLevel="2">
      <c r="A74" s="183"/>
      <c r="B74" s="185" t="s">
        <v>833</v>
      </c>
      <c r="C74" s="207" t="s">
        <v>338</v>
      </c>
      <c r="D74" s="207">
        <v>5</v>
      </c>
      <c r="E74" s="207">
        <v>8</v>
      </c>
      <c r="F74" s="207">
        <v>5</v>
      </c>
      <c r="G74" s="207">
        <v>5</v>
      </c>
      <c r="H74" s="204">
        <f>G74/E74</f>
        <v>0.625</v>
      </c>
      <c r="I74" s="152"/>
    </row>
    <row r="75" spans="1:9" s="151" customFormat="1" ht="15" customHeight="1">
      <c r="A75" s="182" t="s">
        <v>382</v>
      </c>
      <c r="B75" s="378" t="s">
        <v>834</v>
      </c>
      <c r="C75" s="379"/>
      <c r="D75" s="379"/>
      <c r="E75" s="379"/>
      <c r="F75" s="379"/>
      <c r="G75" s="379"/>
      <c r="H75" s="379"/>
      <c r="I75" s="380"/>
    </row>
    <row r="76" spans="1:9" s="203" customFormat="1" ht="15" customHeight="1" outlineLevel="1">
      <c r="A76" s="183"/>
      <c r="B76" s="381" t="s">
        <v>54</v>
      </c>
      <c r="C76" s="382"/>
      <c r="D76" s="382"/>
      <c r="E76" s="382"/>
      <c r="F76" s="382"/>
      <c r="G76" s="382"/>
      <c r="H76" s="382"/>
      <c r="I76" s="383"/>
    </row>
    <row r="77" spans="1:9" s="203" customFormat="1" outlineLevel="2">
      <c r="A77" s="183"/>
      <c r="B77" s="375" t="s">
        <v>418</v>
      </c>
      <c r="C77" s="376"/>
      <c r="D77" s="376"/>
      <c r="E77" s="376"/>
      <c r="F77" s="376"/>
      <c r="G77" s="376"/>
      <c r="H77" s="376"/>
      <c r="I77" s="377"/>
    </row>
    <row r="78" spans="1:9" s="203" customFormat="1" ht="40.5" customHeight="1" outlineLevel="2">
      <c r="A78" s="183"/>
      <c r="B78" s="237" t="s">
        <v>720</v>
      </c>
      <c r="C78" s="297" t="s">
        <v>422</v>
      </c>
      <c r="D78" s="153">
        <v>6455</v>
      </c>
      <c r="E78" s="153">
        <v>4380</v>
      </c>
      <c r="F78" s="153">
        <v>6097</v>
      </c>
      <c r="G78" s="153">
        <v>662</v>
      </c>
      <c r="H78" s="186">
        <f t="shared" ref="H78:H79" si="5">G78/E78</f>
        <v>0.15114155251141553</v>
      </c>
      <c r="I78" s="297" t="s">
        <v>721</v>
      </c>
    </row>
    <row r="79" spans="1:9" s="203" customFormat="1" ht="40.5" outlineLevel="2">
      <c r="A79" s="183"/>
      <c r="B79" s="237" t="s">
        <v>835</v>
      </c>
      <c r="C79" s="297" t="s">
        <v>405</v>
      </c>
      <c r="D79" s="153">
        <v>36</v>
      </c>
      <c r="E79" s="153">
        <v>36</v>
      </c>
      <c r="F79" s="153">
        <v>61</v>
      </c>
      <c r="G79" s="153">
        <v>15</v>
      </c>
      <c r="H79" s="186">
        <f t="shared" si="5"/>
        <v>0.41666666666666669</v>
      </c>
      <c r="I79" s="297" t="s">
        <v>721</v>
      </c>
    </row>
    <row r="80" spans="1:9" s="203" customFormat="1" outlineLevel="2">
      <c r="A80" s="183"/>
      <c r="B80" s="375" t="s">
        <v>423</v>
      </c>
      <c r="C80" s="376"/>
      <c r="D80" s="376"/>
      <c r="E80" s="376"/>
      <c r="F80" s="376"/>
      <c r="G80" s="376"/>
      <c r="H80" s="376"/>
      <c r="I80" s="377"/>
    </row>
    <row r="81" spans="1:9" s="203" customFormat="1" ht="40.5" outlineLevel="2">
      <c r="A81" s="183"/>
      <c r="B81" s="237" t="s">
        <v>723</v>
      </c>
      <c r="C81" s="297" t="s">
        <v>422</v>
      </c>
      <c r="D81" s="153">
        <v>6455</v>
      </c>
      <c r="E81" s="153">
        <v>4380</v>
      </c>
      <c r="F81" s="153">
        <v>6097</v>
      </c>
      <c r="G81" s="153">
        <v>662</v>
      </c>
      <c r="H81" s="186">
        <f>G81/E81</f>
        <v>0.15114155251141553</v>
      </c>
      <c r="I81" s="297" t="s">
        <v>721</v>
      </c>
    </row>
    <row r="82" spans="1:9" s="203" customFormat="1" ht="40.5" outlineLevel="2">
      <c r="A82" s="183"/>
      <c r="B82" s="237" t="s">
        <v>724</v>
      </c>
      <c r="C82" s="297" t="s">
        <v>422</v>
      </c>
      <c r="D82" s="153">
        <v>2690</v>
      </c>
      <c r="E82" s="153">
        <v>1563</v>
      </c>
      <c r="F82" s="153">
        <v>4427</v>
      </c>
      <c r="G82" s="153">
        <v>768</v>
      </c>
      <c r="H82" s="186">
        <f>G82/E82</f>
        <v>0.49136276391554701</v>
      </c>
      <c r="I82" s="297" t="s">
        <v>721</v>
      </c>
    </row>
    <row r="83" spans="1:9" s="203" customFormat="1" ht="15" customHeight="1" outlineLevel="1">
      <c r="A83" s="183"/>
      <c r="B83" s="381" t="s">
        <v>653</v>
      </c>
      <c r="C83" s="382"/>
      <c r="D83" s="382"/>
      <c r="E83" s="382"/>
      <c r="F83" s="382"/>
      <c r="G83" s="382"/>
      <c r="H83" s="382"/>
      <c r="I83" s="383"/>
    </row>
    <row r="84" spans="1:9" s="203" customFormat="1" outlineLevel="2">
      <c r="A84" s="183"/>
      <c r="B84" s="375" t="s">
        <v>418</v>
      </c>
      <c r="C84" s="376"/>
      <c r="D84" s="376"/>
      <c r="E84" s="376"/>
      <c r="F84" s="376"/>
      <c r="G84" s="376"/>
      <c r="H84" s="376"/>
      <c r="I84" s="377"/>
    </row>
    <row r="85" spans="1:9" s="203" customFormat="1" ht="40.5" customHeight="1" outlineLevel="2">
      <c r="A85" s="183"/>
      <c r="B85" s="237" t="s">
        <v>725</v>
      </c>
      <c r="C85" s="297" t="s">
        <v>405</v>
      </c>
      <c r="D85" s="153">
        <v>32</v>
      </c>
      <c r="E85" s="153">
        <v>32</v>
      </c>
      <c r="F85" s="153">
        <v>32</v>
      </c>
      <c r="G85" s="153">
        <v>32</v>
      </c>
      <c r="H85" s="186">
        <f t="shared" ref="H85:H86" si="6">G85/E85</f>
        <v>1</v>
      </c>
      <c r="I85" s="297" t="s">
        <v>721</v>
      </c>
    </row>
    <row r="86" spans="1:9" s="203" customFormat="1" ht="40.5" outlineLevel="2">
      <c r="A86" s="183"/>
      <c r="B86" s="237" t="s">
        <v>726</v>
      </c>
      <c r="C86" s="297" t="s">
        <v>405</v>
      </c>
      <c r="D86" s="153">
        <v>105</v>
      </c>
      <c r="E86" s="153">
        <v>48</v>
      </c>
      <c r="F86" s="153">
        <v>202</v>
      </c>
      <c r="G86" s="153">
        <v>53</v>
      </c>
      <c r="H86" s="186">
        <f t="shared" si="6"/>
        <v>1.1041666666666667</v>
      </c>
      <c r="I86" s="297" t="s">
        <v>721</v>
      </c>
    </row>
    <row r="87" spans="1:9" s="203" customFormat="1" outlineLevel="2">
      <c r="A87" s="183"/>
      <c r="B87" s="375" t="s">
        <v>423</v>
      </c>
      <c r="C87" s="376"/>
      <c r="D87" s="376"/>
      <c r="E87" s="376"/>
      <c r="F87" s="376"/>
      <c r="G87" s="376"/>
      <c r="H87" s="376"/>
      <c r="I87" s="377"/>
    </row>
    <row r="88" spans="1:9" s="203" customFormat="1" ht="40.5" outlineLevel="2">
      <c r="A88" s="183"/>
      <c r="B88" s="237" t="s">
        <v>722</v>
      </c>
      <c r="C88" s="297" t="s">
        <v>405</v>
      </c>
      <c r="D88" s="153">
        <v>32</v>
      </c>
      <c r="E88" s="153">
        <v>32</v>
      </c>
      <c r="F88" s="153">
        <v>32</v>
      </c>
      <c r="G88" s="153">
        <v>32</v>
      </c>
      <c r="H88" s="186">
        <f>G88/E88</f>
        <v>1</v>
      </c>
      <c r="I88" s="297" t="s">
        <v>721</v>
      </c>
    </row>
    <row r="89" spans="1:9" s="203" customFormat="1" ht="54" outlineLevel="2">
      <c r="A89" s="183"/>
      <c r="B89" s="237" t="s">
        <v>727</v>
      </c>
      <c r="C89" s="297" t="s">
        <v>422</v>
      </c>
      <c r="D89" s="153">
        <v>8815</v>
      </c>
      <c r="E89" s="153">
        <v>3420</v>
      </c>
      <c r="F89" s="153">
        <v>7477</v>
      </c>
      <c r="G89" s="153">
        <v>1863</v>
      </c>
      <c r="H89" s="186">
        <f>G89/E89</f>
        <v>0.54473684210526319</v>
      </c>
      <c r="I89" s="297" t="s">
        <v>721</v>
      </c>
    </row>
    <row r="90" spans="1:9" s="151" customFormat="1" ht="15" customHeight="1">
      <c r="A90" s="182" t="s">
        <v>383</v>
      </c>
      <c r="B90" s="378" t="s">
        <v>59</v>
      </c>
      <c r="C90" s="379"/>
      <c r="D90" s="379"/>
      <c r="E90" s="379"/>
      <c r="F90" s="379"/>
      <c r="G90" s="379"/>
      <c r="H90" s="379"/>
      <c r="I90" s="380"/>
    </row>
    <row r="91" spans="1:9" s="203" customFormat="1" ht="15" customHeight="1" outlineLevel="2">
      <c r="A91" s="183"/>
      <c r="B91" s="375" t="s">
        <v>418</v>
      </c>
      <c r="C91" s="376"/>
      <c r="D91" s="376"/>
      <c r="E91" s="376"/>
      <c r="F91" s="376"/>
      <c r="G91" s="376"/>
      <c r="H91" s="376"/>
      <c r="I91" s="377"/>
    </row>
    <row r="92" spans="1:9" s="203" customFormat="1" ht="40.5" customHeight="1" outlineLevel="2">
      <c r="A92" s="183"/>
      <c r="B92" s="237" t="s">
        <v>728</v>
      </c>
      <c r="C92" s="297" t="s">
        <v>422</v>
      </c>
      <c r="D92" s="307">
        <v>257</v>
      </c>
      <c r="E92" s="307">
        <v>272</v>
      </c>
      <c r="F92" s="307">
        <v>339</v>
      </c>
      <c r="G92" s="153">
        <v>72</v>
      </c>
      <c r="H92" s="204">
        <f t="shared" ref="H92" si="7">G92/E92</f>
        <v>0.26470588235294118</v>
      </c>
      <c r="I92" s="297" t="s">
        <v>721</v>
      </c>
    </row>
    <row r="93" spans="1:9" s="203" customFormat="1" outlineLevel="2">
      <c r="A93" s="183"/>
      <c r="B93" s="375" t="s">
        <v>407</v>
      </c>
      <c r="C93" s="376"/>
      <c r="D93" s="376"/>
      <c r="E93" s="376"/>
      <c r="F93" s="376"/>
      <c r="G93" s="376"/>
      <c r="H93" s="376"/>
      <c r="I93" s="377"/>
    </row>
    <row r="94" spans="1:9" s="203" customFormat="1" ht="54" outlineLevel="2">
      <c r="A94" s="183"/>
      <c r="B94" s="237" t="s">
        <v>729</v>
      </c>
      <c r="C94" s="297" t="s">
        <v>338</v>
      </c>
      <c r="D94" s="153">
        <v>25.7</v>
      </c>
      <c r="E94" s="153">
        <v>27.2</v>
      </c>
      <c r="F94" s="153">
        <v>26.8</v>
      </c>
      <c r="G94" s="153">
        <v>26.8</v>
      </c>
      <c r="H94" s="204">
        <f>G94/E94</f>
        <v>0.98529411764705888</v>
      </c>
      <c r="I94" s="297" t="s">
        <v>721</v>
      </c>
    </row>
    <row r="95" spans="1:9" s="151" customFormat="1" ht="15" customHeight="1">
      <c r="A95" s="182" t="s">
        <v>384</v>
      </c>
      <c r="B95" s="378" t="s">
        <v>82</v>
      </c>
      <c r="C95" s="379"/>
      <c r="D95" s="379"/>
      <c r="E95" s="379"/>
      <c r="F95" s="379"/>
      <c r="G95" s="379"/>
      <c r="H95" s="379"/>
      <c r="I95" s="380"/>
    </row>
    <row r="96" spans="1:9" s="203" customFormat="1" ht="15" customHeight="1" outlineLevel="1">
      <c r="A96" s="183"/>
      <c r="B96" s="381" t="s">
        <v>649</v>
      </c>
      <c r="C96" s="382"/>
      <c r="D96" s="382"/>
      <c r="E96" s="382"/>
      <c r="F96" s="382"/>
      <c r="G96" s="382"/>
      <c r="H96" s="382"/>
      <c r="I96" s="383"/>
    </row>
    <row r="97" spans="1:9" s="203" customFormat="1" outlineLevel="2">
      <c r="A97" s="183"/>
      <c r="B97" s="375" t="s">
        <v>418</v>
      </c>
      <c r="C97" s="376"/>
      <c r="D97" s="376"/>
      <c r="E97" s="376"/>
      <c r="F97" s="376"/>
      <c r="G97" s="376"/>
      <c r="H97" s="376"/>
      <c r="I97" s="377"/>
    </row>
    <row r="98" spans="1:9" s="203" customFormat="1" outlineLevel="2">
      <c r="A98" s="183"/>
      <c r="B98" s="237" t="s">
        <v>636</v>
      </c>
      <c r="C98" s="291" t="s">
        <v>637</v>
      </c>
      <c r="D98" s="153">
        <v>5.0999999999999996</v>
      </c>
      <c r="E98" s="153">
        <v>5.5</v>
      </c>
      <c r="F98" s="153">
        <v>5.4</v>
      </c>
      <c r="G98" s="153">
        <v>5.4</v>
      </c>
      <c r="H98" s="186">
        <f t="shared" ref="H98:H103" si="8">G98/E98</f>
        <v>0.98181818181818192</v>
      </c>
      <c r="I98" s="153"/>
    </row>
    <row r="99" spans="1:9" s="203" customFormat="1" ht="27" outlineLevel="2">
      <c r="A99" s="183"/>
      <c r="B99" s="237" t="s">
        <v>638</v>
      </c>
      <c r="C99" s="291" t="s">
        <v>338</v>
      </c>
      <c r="D99" s="153">
        <v>1.9E-2</v>
      </c>
      <c r="E99" s="153">
        <v>0.15</v>
      </c>
      <c r="F99" s="153">
        <v>0.16</v>
      </c>
      <c r="G99" s="153">
        <v>0.16</v>
      </c>
      <c r="H99" s="186">
        <f t="shared" si="8"/>
        <v>1.0666666666666667</v>
      </c>
      <c r="I99" s="153"/>
    </row>
    <row r="100" spans="1:9" s="203" customFormat="1" ht="27" outlineLevel="2">
      <c r="A100" s="183"/>
      <c r="B100" s="237" t="s">
        <v>639</v>
      </c>
      <c r="C100" s="291" t="s">
        <v>648</v>
      </c>
      <c r="D100" s="153">
        <v>113.1</v>
      </c>
      <c r="E100" s="153">
        <v>114.8</v>
      </c>
      <c r="F100" s="153">
        <v>113.7</v>
      </c>
      <c r="G100" s="153">
        <v>61.2</v>
      </c>
      <c r="H100" s="186">
        <f t="shared" si="8"/>
        <v>0.53310104529616731</v>
      </c>
      <c r="I100" s="153"/>
    </row>
    <row r="101" spans="1:9" s="203" customFormat="1" ht="27" outlineLevel="2">
      <c r="A101" s="183"/>
      <c r="B101" s="237" t="s">
        <v>640</v>
      </c>
      <c r="C101" s="291" t="s">
        <v>648</v>
      </c>
      <c r="D101" s="153">
        <v>13.3</v>
      </c>
      <c r="E101" s="153">
        <v>13.4</v>
      </c>
      <c r="F101" s="153">
        <v>13.4</v>
      </c>
      <c r="G101" s="153">
        <v>10.4</v>
      </c>
      <c r="H101" s="186">
        <f t="shared" si="8"/>
        <v>0.77611940298507465</v>
      </c>
      <c r="I101" s="153"/>
    </row>
    <row r="102" spans="1:9" s="203" customFormat="1" outlineLevel="2">
      <c r="A102" s="183"/>
      <c r="B102" s="237" t="s">
        <v>641</v>
      </c>
      <c r="C102" s="291" t="s">
        <v>547</v>
      </c>
      <c r="D102" s="307">
        <v>319520</v>
      </c>
      <c r="E102" s="307">
        <v>321000</v>
      </c>
      <c r="F102" s="309">
        <v>497550</v>
      </c>
      <c r="G102" s="307">
        <v>178030</v>
      </c>
      <c r="H102" s="186">
        <f t="shared" si="8"/>
        <v>0.55461059190031148</v>
      </c>
      <c r="I102" s="153"/>
    </row>
    <row r="103" spans="1:9" s="203" customFormat="1" ht="40.5" outlineLevel="2">
      <c r="A103" s="183"/>
      <c r="B103" s="237" t="s">
        <v>642</v>
      </c>
      <c r="C103" s="291" t="s">
        <v>338</v>
      </c>
      <c r="D103" s="153">
        <v>53.7</v>
      </c>
      <c r="E103" s="153">
        <v>63.4</v>
      </c>
      <c r="F103" s="153">
        <v>61.2</v>
      </c>
      <c r="G103" s="153">
        <v>61.2</v>
      </c>
      <c r="H103" s="186">
        <f t="shared" si="8"/>
        <v>0.96529968454258686</v>
      </c>
      <c r="I103" s="153"/>
    </row>
    <row r="104" spans="1:9" s="203" customFormat="1" ht="40.5" outlineLevel="2">
      <c r="A104" s="183"/>
      <c r="B104" s="237" t="s">
        <v>643</v>
      </c>
      <c r="C104" s="291" t="s">
        <v>338</v>
      </c>
      <c r="D104" s="290">
        <v>28.5</v>
      </c>
      <c r="E104" s="290">
        <v>55.6</v>
      </c>
      <c r="F104" s="290">
        <v>51.7</v>
      </c>
      <c r="G104" s="290">
        <v>51.7</v>
      </c>
      <c r="H104" s="186">
        <f>G104/E104</f>
        <v>0.92985611510791366</v>
      </c>
      <c r="I104" s="152"/>
    </row>
    <row r="105" spans="1:9" s="203" customFormat="1" ht="27" outlineLevel="2">
      <c r="A105" s="183"/>
      <c r="B105" s="237" t="s">
        <v>644</v>
      </c>
      <c r="C105" s="291" t="s">
        <v>645</v>
      </c>
      <c r="D105" s="290">
        <v>2</v>
      </c>
      <c r="E105" s="290">
        <v>2</v>
      </c>
      <c r="F105" s="290">
        <v>3</v>
      </c>
      <c r="G105" s="290">
        <v>1</v>
      </c>
      <c r="H105" s="186">
        <f t="shared" ref="H105:H107" si="9">G105/E105</f>
        <v>0.5</v>
      </c>
      <c r="I105" s="152"/>
    </row>
    <row r="106" spans="1:9" s="203" customFormat="1" outlineLevel="2">
      <c r="A106" s="183"/>
      <c r="B106" s="237" t="s">
        <v>646</v>
      </c>
      <c r="C106" s="291" t="s">
        <v>645</v>
      </c>
      <c r="D106" s="290">
        <v>30</v>
      </c>
      <c r="E106" s="290">
        <v>30</v>
      </c>
      <c r="F106" s="290">
        <v>40</v>
      </c>
      <c r="G106" s="290">
        <v>18</v>
      </c>
      <c r="H106" s="204">
        <f t="shared" si="9"/>
        <v>0.6</v>
      </c>
      <c r="I106" s="152"/>
    </row>
    <row r="107" spans="1:9" s="203" customFormat="1" ht="42" customHeight="1" outlineLevel="2">
      <c r="A107" s="183"/>
      <c r="B107" s="237" t="s">
        <v>647</v>
      </c>
      <c r="C107" s="291" t="s">
        <v>648</v>
      </c>
      <c r="D107" s="290">
        <v>0.66</v>
      </c>
      <c r="E107" s="290">
        <v>0.66</v>
      </c>
      <c r="F107" s="290">
        <v>0.66</v>
      </c>
      <c r="G107" s="290">
        <v>0.28999999999999998</v>
      </c>
      <c r="H107" s="186">
        <f t="shared" si="9"/>
        <v>0.43939393939393934</v>
      </c>
      <c r="I107" s="152"/>
    </row>
    <row r="108" spans="1:9" s="203" customFormat="1" outlineLevel="2">
      <c r="A108" s="183"/>
      <c r="B108" s="375" t="s">
        <v>407</v>
      </c>
      <c r="C108" s="376"/>
      <c r="D108" s="376"/>
      <c r="E108" s="376"/>
      <c r="F108" s="376"/>
      <c r="G108" s="376"/>
      <c r="H108" s="376"/>
      <c r="I108" s="377"/>
    </row>
    <row r="109" spans="1:9" s="203" customFormat="1" ht="27" outlineLevel="2">
      <c r="A109" s="183"/>
      <c r="B109" s="237" t="s">
        <v>650</v>
      </c>
      <c r="C109" s="291" t="s">
        <v>338</v>
      </c>
      <c r="D109" s="290">
        <v>77.900000000000006</v>
      </c>
      <c r="E109" s="290">
        <v>100</v>
      </c>
      <c r="F109" s="290">
        <v>99.5</v>
      </c>
      <c r="G109" s="290">
        <v>99.5</v>
      </c>
      <c r="H109" s="186">
        <f>G109/E109</f>
        <v>0.995</v>
      </c>
      <c r="I109" s="152"/>
    </row>
    <row r="110" spans="1:9" s="203" customFormat="1" ht="32.25" customHeight="1" outlineLevel="2">
      <c r="A110" s="183"/>
      <c r="B110" s="237" t="s">
        <v>651</v>
      </c>
      <c r="C110" s="291" t="s">
        <v>652</v>
      </c>
      <c r="D110" s="290">
        <v>0.5</v>
      </c>
      <c r="E110" s="290">
        <v>0.66</v>
      </c>
      <c r="F110" s="290">
        <v>0.66</v>
      </c>
      <c r="G110" s="290">
        <v>0.28999999999999998</v>
      </c>
      <c r="H110" s="186">
        <f>G110/E110</f>
        <v>0.43939393939393934</v>
      </c>
      <c r="I110" s="152"/>
    </row>
    <row r="111" spans="1:9" s="203" customFormat="1" ht="15" customHeight="1" outlineLevel="1">
      <c r="A111" s="183"/>
      <c r="B111" s="381" t="s">
        <v>653</v>
      </c>
      <c r="C111" s="382"/>
      <c r="D111" s="382"/>
      <c r="E111" s="382"/>
      <c r="F111" s="382"/>
      <c r="G111" s="382"/>
      <c r="H111" s="382"/>
      <c r="I111" s="383"/>
    </row>
    <row r="112" spans="1:9" s="203" customFormat="1" outlineLevel="2">
      <c r="A112" s="183"/>
      <c r="B112" s="375" t="s">
        <v>418</v>
      </c>
      <c r="C112" s="376"/>
      <c r="D112" s="376"/>
      <c r="E112" s="376"/>
      <c r="F112" s="376"/>
      <c r="G112" s="376"/>
      <c r="H112" s="376"/>
      <c r="I112" s="377"/>
    </row>
    <row r="113" spans="1:9" s="203" customFormat="1" ht="40.5" customHeight="1" outlineLevel="2">
      <c r="A113" s="183"/>
      <c r="B113" s="237" t="s">
        <v>654</v>
      </c>
      <c r="C113" s="291" t="s">
        <v>338</v>
      </c>
      <c r="D113" s="290">
        <v>7.3</v>
      </c>
      <c r="E113" s="290">
        <v>7.6</v>
      </c>
      <c r="F113" s="290">
        <v>7.6</v>
      </c>
      <c r="G113" s="290">
        <v>7.6</v>
      </c>
      <c r="H113" s="186">
        <f t="shared" ref="H113:H116" si="10">G113/E113</f>
        <v>1</v>
      </c>
      <c r="I113" s="153"/>
    </row>
    <row r="114" spans="1:9" s="203" customFormat="1" ht="27" outlineLevel="2">
      <c r="A114" s="183"/>
      <c r="B114" s="237" t="s">
        <v>655</v>
      </c>
      <c r="C114" s="291" t="s">
        <v>645</v>
      </c>
      <c r="D114" s="290">
        <v>445</v>
      </c>
      <c r="E114" s="290">
        <v>445</v>
      </c>
      <c r="F114" s="290">
        <v>445</v>
      </c>
      <c r="G114" s="290">
        <v>445</v>
      </c>
      <c r="H114" s="186">
        <f t="shared" si="10"/>
        <v>1</v>
      </c>
      <c r="I114" s="153"/>
    </row>
    <row r="115" spans="1:9" s="203" customFormat="1" ht="40.5" outlineLevel="2">
      <c r="A115" s="183"/>
      <c r="B115" s="237" t="s">
        <v>656</v>
      </c>
      <c r="C115" s="291" t="s">
        <v>645</v>
      </c>
      <c r="D115" s="290">
        <v>151</v>
      </c>
      <c r="E115" s="290">
        <v>151</v>
      </c>
      <c r="F115" s="290">
        <v>191</v>
      </c>
      <c r="G115" s="290">
        <v>80</v>
      </c>
      <c r="H115" s="186">
        <f t="shared" si="10"/>
        <v>0.5298013245033113</v>
      </c>
      <c r="I115" s="153"/>
    </row>
    <row r="116" spans="1:9" s="203" customFormat="1" ht="40.5" outlineLevel="2">
      <c r="A116" s="183"/>
      <c r="B116" s="237" t="s">
        <v>657</v>
      </c>
      <c r="C116" s="291" t="s">
        <v>645</v>
      </c>
      <c r="D116" s="290">
        <v>82</v>
      </c>
      <c r="E116" s="290">
        <v>86</v>
      </c>
      <c r="F116" s="290">
        <v>104</v>
      </c>
      <c r="G116" s="290">
        <v>54</v>
      </c>
      <c r="H116" s="186">
        <f t="shared" si="10"/>
        <v>0.62790697674418605</v>
      </c>
      <c r="I116" s="153"/>
    </row>
    <row r="117" spans="1:9" s="203" customFormat="1" ht="40.5" outlineLevel="2">
      <c r="A117" s="183"/>
      <c r="B117" s="237" t="s">
        <v>658</v>
      </c>
      <c r="C117" s="291" t="s">
        <v>338</v>
      </c>
      <c r="D117" s="43">
        <v>495.8</v>
      </c>
      <c r="E117" s="43">
        <v>566.5</v>
      </c>
      <c r="F117" s="43">
        <v>529.9</v>
      </c>
      <c r="G117" s="43">
        <v>123.5</v>
      </c>
      <c r="H117" s="186">
        <f>G117/E117</f>
        <v>0.21800529567519858</v>
      </c>
      <c r="I117" s="152"/>
    </row>
    <row r="118" spans="1:9" s="203" customFormat="1" outlineLevel="2">
      <c r="A118" s="183"/>
      <c r="B118" s="375" t="s">
        <v>423</v>
      </c>
      <c r="C118" s="376"/>
      <c r="D118" s="376"/>
      <c r="E118" s="376"/>
      <c r="F118" s="376"/>
      <c r="G118" s="376"/>
      <c r="H118" s="376"/>
      <c r="I118" s="377"/>
    </row>
    <row r="119" spans="1:9" s="203" customFormat="1" ht="27" outlineLevel="2">
      <c r="A119" s="183"/>
      <c r="B119" s="237" t="s">
        <v>659</v>
      </c>
      <c r="C119" s="291" t="s">
        <v>338</v>
      </c>
      <c r="D119" s="290">
        <v>17</v>
      </c>
      <c r="E119" s="290">
        <v>17.2</v>
      </c>
      <c r="F119" s="290">
        <v>16.8</v>
      </c>
      <c r="G119" s="290">
        <v>16.8</v>
      </c>
      <c r="H119" s="186">
        <f>G119/E119</f>
        <v>0.9767441860465117</v>
      </c>
      <c r="I119" s="152"/>
    </row>
    <row r="120" spans="1:9" s="203" customFormat="1" ht="40.5" outlineLevel="2">
      <c r="A120" s="183"/>
      <c r="B120" s="237" t="s">
        <v>660</v>
      </c>
      <c r="C120" s="291" t="s">
        <v>648</v>
      </c>
      <c r="D120" s="307">
        <v>38300</v>
      </c>
      <c r="E120" s="307">
        <v>38900</v>
      </c>
      <c r="F120" s="307">
        <v>47900</v>
      </c>
      <c r="G120" s="307">
        <v>23450</v>
      </c>
      <c r="H120" s="186">
        <f>G120/E120</f>
        <v>0.60282776349614398</v>
      </c>
      <c r="I120" s="152"/>
    </row>
    <row r="121" spans="1:9" s="203" customFormat="1" outlineLevel="1">
      <c r="A121" s="183"/>
      <c r="B121" s="381" t="s">
        <v>661</v>
      </c>
      <c r="C121" s="382"/>
      <c r="D121" s="382"/>
      <c r="E121" s="382"/>
      <c r="F121" s="382"/>
      <c r="G121" s="382"/>
      <c r="H121" s="382"/>
      <c r="I121" s="383"/>
    </row>
    <row r="122" spans="1:9" s="203" customFormat="1" outlineLevel="2">
      <c r="A122" s="183"/>
      <c r="B122" s="375" t="s">
        <v>418</v>
      </c>
      <c r="C122" s="376"/>
      <c r="D122" s="376"/>
      <c r="E122" s="376"/>
      <c r="F122" s="376"/>
      <c r="G122" s="376"/>
      <c r="H122" s="376"/>
      <c r="I122" s="377"/>
    </row>
    <row r="123" spans="1:9" s="203" customFormat="1" ht="27" outlineLevel="2">
      <c r="A123" s="183"/>
      <c r="B123" s="237" t="s">
        <v>662</v>
      </c>
      <c r="C123" s="291" t="s">
        <v>663</v>
      </c>
      <c r="D123" s="307">
        <v>1381224</v>
      </c>
      <c r="E123" s="307">
        <v>1381224</v>
      </c>
      <c r="F123" s="307">
        <v>1381224</v>
      </c>
      <c r="G123" s="307">
        <v>318136</v>
      </c>
      <c r="H123" s="186">
        <f>G123/E123</f>
        <v>0.23032904148783978</v>
      </c>
      <c r="I123" s="152"/>
    </row>
    <row r="124" spans="1:9" s="203" customFormat="1" outlineLevel="2">
      <c r="A124" s="183"/>
      <c r="B124" s="375" t="s">
        <v>423</v>
      </c>
      <c r="C124" s="376"/>
      <c r="D124" s="376"/>
      <c r="E124" s="376"/>
      <c r="F124" s="376"/>
      <c r="G124" s="376"/>
      <c r="H124" s="376"/>
      <c r="I124" s="153"/>
    </row>
    <row r="125" spans="1:9" s="203" customFormat="1" outlineLevel="2">
      <c r="A125" s="183"/>
      <c r="B125" s="237" t="s">
        <v>664</v>
      </c>
      <c r="C125" s="291" t="s">
        <v>547</v>
      </c>
      <c r="D125" s="290">
        <v>52</v>
      </c>
      <c r="E125" s="290">
        <v>52</v>
      </c>
      <c r="F125" s="290">
        <v>65</v>
      </c>
      <c r="G125" s="290">
        <v>26</v>
      </c>
      <c r="H125" s="186">
        <f t="shared" ref="H125:H126" si="11">G125/E125</f>
        <v>0.5</v>
      </c>
      <c r="I125" s="152"/>
    </row>
    <row r="126" spans="1:9" s="203" customFormat="1" ht="27" outlineLevel="2">
      <c r="A126" s="183"/>
      <c r="B126" s="237" t="s">
        <v>665</v>
      </c>
      <c r="C126" s="291" t="s">
        <v>547</v>
      </c>
      <c r="D126" s="290">
        <v>52</v>
      </c>
      <c r="E126" s="290">
        <v>52</v>
      </c>
      <c r="F126" s="290">
        <v>65</v>
      </c>
      <c r="G126" s="290">
        <v>26</v>
      </c>
      <c r="H126" s="186">
        <f t="shared" si="11"/>
        <v>0.5</v>
      </c>
      <c r="I126" s="152"/>
    </row>
    <row r="127" spans="1:9" s="203" customFormat="1" outlineLevel="2">
      <c r="A127" s="183"/>
      <c r="B127" s="237" t="s">
        <v>666</v>
      </c>
      <c r="C127" s="291" t="s">
        <v>667</v>
      </c>
      <c r="D127" s="307">
        <v>13660</v>
      </c>
      <c r="E127" s="307">
        <v>13660</v>
      </c>
      <c r="F127" s="307">
        <v>16665</v>
      </c>
      <c r="G127" s="307">
        <v>7644</v>
      </c>
      <c r="H127" s="186">
        <f>G127/E127</f>
        <v>0.55959004392386535</v>
      </c>
      <c r="I127" s="152"/>
    </row>
    <row r="128" spans="1:9" s="203" customFormat="1" outlineLevel="1">
      <c r="A128" s="183"/>
      <c r="B128" s="381" t="s">
        <v>668</v>
      </c>
      <c r="C128" s="382"/>
      <c r="D128" s="382"/>
      <c r="E128" s="382"/>
      <c r="F128" s="382"/>
      <c r="G128" s="382"/>
      <c r="H128" s="382"/>
      <c r="I128" s="383"/>
    </row>
    <row r="129" spans="1:9" s="184" customFormat="1" outlineLevel="2">
      <c r="A129" s="183"/>
      <c r="B129" s="375" t="s">
        <v>423</v>
      </c>
      <c r="C129" s="376"/>
      <c r="D129" s="376"/>
      <c r="E129" s="376"/>
      <c r="F129" s="376"/>
      <c r="G129" s="376"/>
      <c r="H129" s="376"/>
      <c r="I129" s="377"/>
    </row>
    <row r="130" spans="1:9" s="184" customFormat="1" ht="40.5" outlineLevel="2">
      <c r="A130" s="183"/>
      <c r="B130" s="185" t="s">
        <v>669</v>
      </c>
      <c r="C130" s="290" t="s">
        <v>338</v>
      </c>
      <c r="D130" s="290">
        <v>71</v>
      </c>
      <c r="E130" s="290">
        <v>78</v>
      </c>
      <c r="F130" s="290">
        <v>78</v>
      </c>
      <c r="G130" s="290">
        <v>78</v>
      </c>
      <c r="H130" s="204">
        <f>G130/E130</f>
        <v>1</v>
      </c>
      <c r="I130" s="152"/>
    </row>
    <row r="131" spans="1:9" s="184" customFormat="1" outlineLevel="1">
      <c r="A131" s="183"/>
      <c r="B131" s="381" t="s">
        <v>670</v>
      </c>
      <c r="C131" s="382"/>
      <c r="D131" s="382"/>
      <c r="E131" s="382"/>
      <c r="F131" s="382"/>
      <c r="G131" s="382"/>
      <c r="H131" s="382"/>
      <c r="I131" s="383"/>
    </row>
    <row r="132" spans="1:9" s="184" customFormat="1" outlineLevel="2">
      <c r="A132" s="183"/>
      <c r="B132" s="375" t="s">
        <v>418</v>
      </c>
      <c r="C132" s="376"/>
      <c r="D132" s="376"/>
      <c r="E132" s="376"/>
      <c r="F132" s="376"/>
      <c r="G132" s="376"/>
      <c r="H132" s="376"/>
      <c r="I132" s="377"/>
    </row>
    <row r="133" spans="1:9" s="184" customFormat="1" ht="27" outlineLevel="2">
      <c r="A133" s="183"/>
      <c r="B133" s="185" t="s">
        <v>671</v>
      </c>
      <c r="C133" s="290" t="s">
        <v>672</v>
      </c>
      <c r="D133" s="290">
        <v>323</v>
      </c>
      <c r="E133" s="290">
        <v>326</v>
      </c>
      <c r="F133" s="290">
        <v>399</v>
      </c>
      <c r="G133" s="290">
        <v>158</v>
      </c>
      <c r="H133" s="204">
        <f>G133/E133</f>
        <v>0.48466257668711654</v>
      </c>
      <c r="I133" s="152"/>
    </row>
    <row r="134" spans="1:9" s="184" customFormat="1" outlineLevel="2">
      <c r="A134" s="183"/>
      <c r="B134" s="375" t="s">
        <v>423</v>
      </c>
      <c r="C134" s="376"/>
      <c r="D134" s="376"/>
      <c r="E134" s="376"/>
      <c r="F134" s="376"/>
      <c r="G134" s="376"/>
      <c r="H134" s="376"/>
      <c r="I134" s="377"/>
    </row>
    <row r="135" spans="1:9" s="184" customFormat="1" ht="27" outlineLevel="2">
      <c r="A135" s="183"/>
      <c r="B135" s="185" t="s">
        <v>673</v>
      </c>
      <c r="C135" s="290" t="s">
        <v>338</v>
      </c>
      <c r="D135" s="290">
        <v>32.799999999999997</v>
      </c>
      <c r="E135" s="290">
        <v>33.1</v>
      </c>
      <c r="F135" s="290">
        <v>32.9</v>
      </c>
      <c r="G135" s="290">
        <v>17.5</v>
      </c>
      <c r="H135" s="204">
        <f>G135/E135</f>
        <v>0.5287009063444108</v>
      </c>
      <c r="I135" s="152"/>
    </row>
    <row r="136" spans="1:9" s="184" customFormat="1" outlineLevel="1">
      <c r="A136" s="183"/>
      <c r="B136" s="381" t="s">
        <v>674</v>
      </c>
      <c r="C136" s="382"/>
      <c r="D136" s="382"/>
      <c r="E136" s="382"/>
      <c r="F136" s="382"/>
      <c r="G136" s="382"/>
      <c r="H136" s="382"/>
      <c r="I136" s="383"/>
    </row>
    <row r="137" spans="1:9" s="184" customFormat="1" outlineLevel="2">
      <c r="A137" s="183"/>
      <c r="B137" s="375" t="s">
        <v>418</v>
      </c>
      <c r="C137" s="376"/>
      <c r="D137" s="376"/>
      <c r="E137" s="376"/>
      <c r="F137" s="376"/>
      <c r="G137" s="376"/>
      <c r="H137" s="376"/>
      <c r="I137" s="377"/>
    </row>
    <row r="138" spans="1:9" s="184" customFormat="1" ht="27" outlineLevel="2">
      <c r="A138" s="183"/>
      <c r="B138" s="185" t="s">
        <v>675</v>
      </c>
      <c r="C138" s="290" t="s">
        <v>338</v>
      </c>
      <c r="D138" s="280">
        <v>100</v>
      </c>
      <c r="E138" s="280">
        <v>100</v>
      </c>
      <c r="F138" s="280">
        <v>100</v>
      </c>
      <c r="G138" s="280">
        <v>100</v>
      </c>
      <c r="H138" s="308">
        <f>G138/E138</f>
        <v>1</v>
      </c>
      <c r="I138" s="152"/>
    </row>
    <row r="139" spans="1:9" s="151" customFormat="1">
      <c r="A139" s="182" t="s">
        <v>385</v>
      </c>
      <c r="B139" s="378" t="s">
        <v>108</v>
      </c>
      <c r="C139" s="379"/>
      <c r="D139" s="379"/>
      <c r="E139" s="379"/>
      <c r="F139" s="379"/>
      <c r="G139" s="379"/>
      <c r="H139" s="379"/>
      <c r="I139" s="380"/>
    </row>
    <row r="140" spans="1:9" s="151" customFormat="1" outlineLevel="1">
      <c r="A140" s="153"/>
      <c r="B140" s="381" t="s">
        <v>399</v>
      </c>
      <c r="C140" s="382"/>
      <c r="D140" s="382"/>
      <c r="E140" s="382"/>
      <c r="F140" s="382"/>
      <c r="G140" s="382"/>
      <c r="H140" s="382"/>
      <c r="I140" s="383"/>
    </row>
    <row r="141" spans="1:9" s="151" customFormat="1" outlineLevel="2">
      <c r="A141" s="225"/>
      <c r="B141" s="385" t="s">
        <v>400</v>
      </c>
      <c r="C141" s="386"/>
      <c r="D141" s="386"/>
      <c r="E141" s="386"/>
      <c r="F141" s="386"/>
      <c r="G141" s="386"/>
      <c r="H141" s="386"/>
      <c r="I141" s="387"/>
    </row>
    <row r="142" spans="1:9" s="151" customFormat="1" ht="40.5" outlineLevel="2">
      <c r="A142" s="153"/>
      <c r="B142" s="205" t="s">
        <v>401</v>
      </c>
      <c r="C142" s="185" t="s">
        <v>402</v>
      </c>
      <c r="D142" s="174">
        <v>235</v>
      </c>
      <c r="E142" s="174">
        <v>250</v>
      </c>
      <c r="F142" s="174">
        <v>235</v>
      </c>
      <c r="G142" s="174">
        <v>4</v>
      </c>
      <c r="H142" s="170">
        <f>G142/E142</f>
        <v>1.6E-2</v>
      </c>
      <c r="I142" s="152" t="s">
        <v>403</v>
      </c>
    </row>
    <row r="143" spans="1:9" s="151" customFormat="1" ht="40.5" outlineLevel="2">
      <c r="A143" s="226"/>
      <c r="B143" s="205" t="s">
        <v>404</v>
      </c>
      <c r="C143" s="174" t="s">
        <v>405</v>
      </c>
      <c r="D143" s="174">
        <v>385</v>
      </c>
      <c r="E143" s="174">
        <v>390</v>
      </c>
      <c r="F143" s="174">
        <f>385+107</f>
        <v>492</v>
      </c>
      <c r="G143" s="174">
        <v>107</v>
      </c>
      <c r="H143" s="170">
        <f>G143/E143</f>
        <v>0.27435897435897438</v>
      </c>
      <c r="I143" s="152" t="s">
        <v>406</v>
      </c>
    </row>
    <row r="144" spans="1:9" s="151" customFormat="1" outlineLevel="2">
      <c r="A144" s="153"/>
      <c r="B144" s="385" t="s">
        <v>407</v>
      </c>
      <c r="C144" s="386"/>
      <c r="D144" s="386"/>
      <c r="E144" s="386"/>
      <c r="F144" s="386"/>
      <c r="G144" s="386"/>
      <c r="H144" s="386"/>
      <c r="I144" s="388"/>
    </row>
    <row r="145" spans="1:9" s="151" customFormat="1" ht="27" outlineLevel="2">
      <c r="A145" s="176"/>
      <c r="B145" s="205" t="s">
        <v>411</v>
      </c>
      <c r="C145" s="174" t="s">
        <v>338</v>
      </c>
      <c r="D145" s="174">
        <v>37.9</v>
      </c>
      <c r="E145" s="174">
        <v>37.9</v>
      </c>
      <c r="F145" s="174">
        <v>37.9</v>
      </c>
      <c r="G145" s="174">
        <v>37.9</v>
      </c>
      <c r="H145" s="204">
        <f>G145/E145</f>
        <v>1</v>
      </c>
      <c r="I145" s="152" t="s">
        <v>408</v>
      </c>
    </row>
    <row r="146" spans="1:9" s="151" customFormat="1" ht="27" outlineLevel="2">
      <c r="A146" s="176"/>
      <c r="B146" s="205" t="s">
        <v>409</v>
      </c>
      <c r="C146" s="174" t="s">
        <v>338</v>
      </c>
      <c r="D146" s="174">
        <v>33.299999999999997</v>
      </c>
      <c r="E146" s="174">
        <v>33.5</v>
      </c>
      <c r="F146" s="174">
        <v>33.299999999999997</v>
      </c>
      <c r="G146" s="174">
        <v>35.5</v>
      </c>
      <c r="H146" s="204">
        <f t="shared" ref="H146:H147" si="12">G146/E146</f>
        <v>1.0597014925373134</v>
      </c>
      <c r="I146" s="152" t="s">
        <v>408</v>
      </c>
    </row>
    <row r="147" spans="1:9" s="151" customFormat="1" ht="27" outlineLevel="2">
      <c r="A147" s="176"/>
      <c r="B147" s="205" t="s">
        <v>410</v>
      </c>
      <c r="C147" s="174" t="s">
        <v>338</v>
      </c>
      <c r="D147" s="174">
        <v>80.5</v>
      </c>
      <c r="E147" s="174">
        <v>81</v>
      </c>
      <c r="F147" s="174">
        <v>80.5</v>
      </c>
      <c r="G147" s="174">
        <v>81</v>
      </c>
      <c r="H147" s="204">
        <f t="shared" si="12"/>
        <v>1</v>
      </c>
      <c r="I147" s="227"/>
    </row>
    <row r="148" spans="1:9" s="151" customFormat="1" outlineLevel="1">
      <c r="A148" s="153"/>
      <c r="B148" s="381" t="s">
        <v>86</v>
      </c>
      <c r="C148" s="382"/>
      <c r="D148" s="382"/>
      <c r="E148" s="382"/>
      <c r="F148" s="382"/>
      <c r="G148" s="382"/>
      <c r="H148" s="382"/>
      <c r="I148" s="383"/>
    </row>
    <row r="149" spans="1:9" s="151" customFormat="1" outlineLevel="2">
      <c r="A149" s="153"/>
      <c r="B149" s="385" t="s">
        <v>400</v>
      </c>
      <c r="C149" s="386"/>
      <c r="D149" s="386"/>
      <c r="E149" s="386"/>
      <c r="F149" s="386"/>
      <c r="G149" s="386"/>
      <c r="H149" s="386"/>
      <c r="I149" s="388"/>
    </row>
    <row r="150" spans="1:9" s="151" customFormat="1" ht="27" outlineLevel="2">
      <c r="A150" s="176"/>
      <c r="B150" s="205" t="s">
        <v>413</v>
      </c>
      <c r="C150" s="174" t="s">
        <v>405</v>
      </c>
      <c r="D150" s="174">
        <v>82</v>
      </c>
      <c r="E150" s="174">
        <v>83</v>
      </c>
      <c r="F150" s="174">
        <f>82+44</f>
        <v>126</v>
      </c>
      <c r="G150" s="174">
        <v>44</v>
      </c>
      <c r="H150" s="204">
        <f>G150/E150</f>
        <v>0.53012048192771088</v>
      </c>
      <c r="I150" s="152" t="s">
        <v>414</v>
      </c>
    </row>
    <row r="151" spans="1:9" s="151" customFormat="1" outlineLevel="2">
      <c r="A151" s="225"/>
      <c r="B151" s="385" t="s">
        <v>407</v>
      </c>
      <c r="C151" s="386"/>
      <c r="D151" s="386"/>
      <c r="E151" s="386"/>
      <c r="F151" s="386"/>
      <c r="G151" s="386"/>
      <c r="H151" s="386"/>
      <c r="I151" s="388"/>
    </row>
    <row r="152" spans="1:9" s="151" customFormat="1" ht="40.5" outlineLevel="2">
      <c r="A152" s="153"/>
      <c r="B152" s="205" t="s">
        <v>415</v>
      </c>
      <c r="C152" s="174" t="s">
        <v>338</v>
      </c>
      <c r="D152" s="174">
        <v>52</v>
      </c>
      <c r="E152" s="174">
        <v>56</v>
      </c>
      <c r="F152" s="174">
        <v>52</v>
      </c>
      <c r="G152" s="174">
        <v>32.5</v>
      </c>
      <c r="H152" s="204">
        <f>G152/E152</f>
        <v>0.5803571428571429</v>
      </c>
      <c r="I152" s="152" t="s">
        <v>414</v>
      </c>
    </row>
    <row r="153" spans="1:9" s="151" customFormat="1" ht="54" outlineLevel="2">
      <c r="A153" s="150"/>
      <c r="B153" s="205" t="s">
        <v>416</v>
      </c>
      <c r="C153" s="174" t="s">
        <v>338</v>
      </c>
      <c r="D153" s="174">
        <v>1.2</v>
      </c>
      <c r="E153" s="174">
        <v>1.1499999999999999</v>
      </c>
      <c r="F153" s="174">
        <v>1.2</v>
      </c>
      <c r="G153" s="174">
        <v>0.6</v>
      </c>
      <c r="H153" s="204">
        <f>G153/E153</f>
        <v>0.52173913043478259</v>
      </c>
      <c r="I153" s="152" t="s">
        <v>975</v>
      </c>
    </row>
    <row r="154" spans="1:9" s="151" customFormat="1" outlineLevel="1">
      <c r="A154" s="150"/>
      <c r="B154" s="381" t="s">
        <v>417</v>
      </c>
      <c r="C154" s="382"/>
      <c r="D154" s="382"/>
      <c r="E154" s="382"/>
      <c r="F154" s="382"/>
      <c r="G154" s="382"/>
      <c r="H154" s="382"/>
      <c r="I154" s="383"/>
    </row>
    <row r="155" spans="1:9" s="151" customFormat="1" outlineLevel="2">
      <c r="A155" s="150"/>
      <c r="B155" s="385" t="s">
        <v>418</v>
      </c>
      <c r="C155" s="386"/>
      <c r="D155" s="386"/>
      <c r="E155" s="386"/>
      <c r="F155" s="386"/>
      <c r="G155" s="386"/>
      <c r="H155" s="386"/>
      <c r="I155" s="388"/>
    </row>
    <row r="156" spans="1:9" s="151" customFormat="1" ht="40.5" outlineLevel="2">
      <c r="A156" s="150"/>
      <c r="B156" s="205" t="s">
        <v>419</v>
      </c>
      <c r="C156" s="174" t="s">
        <v>420</v>
      </c>
      <c r="D156" s="174">
        <v>355</v>
      </c>
      <c r="E156" s="174">
        <v>355</v>
      </c>
      <c r="F156" s="174">
        <f>355+207</f>
        <v>562</v>
      </c>
      <c r="G156" s="174">
        <v>207</v>
      </c>
      <c r="H156" s="204">
        <f>G156/E156</f>
        <v>0.58309859154929577</v>
      </c>
      <c r="I156" s="152" t="s">
        <v>425</v>
      </c>
    </row>
    <row r="157" spans="1:9" s="151" customFormat="1" ht="27" outlineLevel="2">
      <c r="A157" s="150"/>
      <c r="B157" s="205" t="s">
        <v>421</v>
      </c>
      <c r="C157" s="174" t="s">
        <v>422</v>
      </c>
      <c r="D157" s="174">
        <v>1900</v>
      </c>
      <c r="E157" s="174">
        <v>2200</v>
      </c>
      <c r="F157" s="174">
        <f>1900+1052</f>
        <v>2952</v>
      </c>
      <c r="G157" s="174">
        <v>1052</v>
      </c>
      <c r="H157" s="204">
        <f>G157/E157</f>
        <v>0.47818181818181821</v>
      </c>
      <c r="I157" s="152" t="s">
        <v>426</v>
      </c>
    </row>
    <row r="158" spans="1:9" s="151" customFormat="1" outlineLevel="2">
      <c r="A158" s="150"/>
      <c r="B158" s="385" t="s">
        <v>423</v>
      </c>
      <c r="C158" s="386"/>
      <c r="D158" s="386"/>
      <c r="E158" s="386"/>
      <c r="F158" s="386"/>
      <c r="G158" s="386"/>
      <c r="H158" s="386"/>
      <c r="I158" s="388"/>
    </row>
    <row r="159" spans="1:9" s="151" customFormat="1" ht="27" outlineLevel="2">
      <c r="A159" s="150"/>
      <c r="B159" s="205" t="s">
        <v>424</v>
      </c>
      <c r="C159" s="174" t="s">
        <v>338</v>
      </c>
      <c r="D159" s="174">
        <v>15</v>
      </c>
      <c r="E159" s="174">
        <v>18</v>
      </c>
      <c r="F159" s="174">
        <v>15</v>
      </c>
      <c r="G159" s="174">
        <v>17</v>
      </c>
      <c r="H159" s="204">
        <f>G159/E159</f>
        <v>0.94444444444444442</v>
      </c>
      <c r="I159" s="152"/>
    </row>
    <row r="160" spans="1:9" s="151" customFormat="1">
      <c r="A160" s="182" t="s">
        <v>427</v>
      </c>
      <c r="B160" s="378" t="s">
        <v>327</v>
      </c>
      <c r="C160" s="379"/>
      <c r="D160" s="379"/>
      <c r="E160" s="379"/>
      <c r="F160" s="379"/>
      <c r="G160" s="379"/>
      <c r="H160" s="379"/>
      <c r="I160" s="380"/>
    </row>
    <row r="161" spans="1:9" s="151" customFormat="1" outlineLevel="1">
      <c r="A161" s="153"/>
      <c r="B161" s="381" t="s">
        <v>682</v>
      </c>
      <c r="C161" s="382"/>
      <c r="D161" s="382"/>
      <c r="E161" s="382"/>
      <c r="F161" s="382"/>
      <c r="G161" s="382"/>
      <c r="H161" s="382"/>
      <c r="I161" s="383"/>
    </row>
    <row r="162" spans="1:9" s="151" customFormat="1" outlineLevel="2">
      <c r="A162" s="225"/>
      <c r="B162" s="385" t="s">
        <v>400</v>
      </c>
      <c r="C162" s="386"/>
      <c r="D162" s="386"/>
      <c r="E162" s="386"/>
      <c r="F162" s="386"/>
      <c r="G162" s="386"/>
      <c r="H162" s="386"/>
      <c r="I162" s="387"/>
    </row>
    <row r="163" spans="1:9" s="151" customFormat="1" ht="81" outlineLevel="2">
      <c r="A163" s="225"/>
      <c r="B163" s="205" t="s">
        <v>683</v>
      </c>
      <c r="C163" s="296" t="s">
        <v>338</v>
      </c>
      <c r="D163" s="296">
        <v>100</v>
      </c>
      <c r="E163" s="296">
        <v>100</v>
      </c>
      <c r="F163" s="296">
        <v>100</v>
      </c>
      <c r="G163" s="296">
        <v>100</v>
      </c>
      <c r="H163" s="157">
        <f t="shared" ref="H163:H164" si="13">G163/E163</f>
        <v>1</v>
      </c>
      <c r="I163" s="152"/>
    </row>
    <row r="164" spans="1:9" s="151" customFormat="1" ht="27" outlineLevel="2">
      <c r="A164" s="225"/>
      <c r="B164" s="205" t="s">
        <v>684</v>
      </c>
      <c r="C164" s="296" t="s">
        <v>338</v>
      </c>
      <c r="D164" s="296">
        <v>100</v>
      </c>
      <c r="E164" s="296">
        <v>100</v>
      </c>
      <c r="F164" s="296">
        <v>100</v>
      </c>
      <c r="G164" s="296">
        <v>100</v>
      </c>
      <c r="H164" s="157">
        <f t="shared" si="13"/>
        <v>1</v>
      </c>
      <c r="I164" s="152"/>
    </row>
    <row r="165" spans="1:9" s="151" customFormat="1" ht="27" outlineLevel="2">
      <c r="A165" s="153"/>
      <c r="B165" s="205" t="s">
        <v>685</v>
      </c>
      <c r="C165" s="296" t="s">
        <v>338</v>
      </c>
      <c r="D165" s="296">
        <v>100</v>
      </c>
      <c r="E165" s="296">
        <v>100</v>
      </c>
      <c r="F165" s="296">
        <v>100</v>
      </c>
      <c r="G165" s="296">
        <v>100</v>
      </c>
      <c r="H165" s="157">
        <f>G165/E165</f>
        <v>1</v>
      </c>
      <c r="I165" s="152"/>
    </row>
    <row r="166" spans="1:9" s="151" customFormat="1" ht="40.5" outlineLevel="2">
      <c r="A166" s="226"/>
      <c r="B166" s="232" t="s">
        <v>686</v>
      </c>
      <c r="C166" s="296" t="s">
        <v>422</v>
      </c>
      <c r="D166" s="296">
        <v>92</v>
      </c>
      <c r="E166" s="296">
        <v>91</v>
      </c>
      <c r="F166" s="296">
        <v>89</v>
      </c>
      <c r="G166" s="296">
        <v>0</v>
      </c>
      <c r="H166" s="157">
        <f>G166/E166</f>
        <v>0</v>
      </c>
      <c r="I166" s="152"/>
    </row>
    <row r="167" spans="1:9" s="151" customFormat="1" outlineLevel="2">
      <c r="A167" s="153"/>
      <c r="B167" s="385" t="s">
        <v>407</v>
      </c>
      <c r="C167" s="386"/>
      <c r="D167" s="386"/>
      <c r="E167" s="386"/>
      <c r="F167" s="386"/>
      <c r="G167" s="386"/>
      <c r="H167" s="386"/>
      <c r="I167" s="388"/>
    </row>
    <row r="168" spans="1:9" s="151" customFormat="1" ht="40.5" outlineLevel="2">
      <c r="A168" s="298"/>
      <c r="B168" s="232" t="s">
        <v>687</v>
      </c>
      <c r="C168" s="296" t="s">
        <v>338</v>
      </c>
      <c r="D168" s="296">
        <v>100</v>
      </c>
      <c r="E168" s="296">
        <v>100</v>
      </c>
      <c r="F168" s="296">
        <v>100</v>
      </c>
      <c r="G168" s="296">
        <v>100</v>
      </c>
      <c r="H168" s="157">
        <f>G168/E168</f>
        <v>1</v>
      </c>
      <c r="I168" s="152"/>
    </row>
    <row r="169" spans="1:9" s="151" customFormat="1" outlineLevel="1">
      <c r="A169" s="153"/>
      <c r="B169" s="381" t="s">
        <v>688</v>
      </c>
      <c r="C169" s="382"/>
      <c r="D169" s="382"/>
      <c r="E169" s="382"/>
      <c r="F169" s="382"/>
      <c r="G169" s="382"/>
      <c r="H169" s="382"/>
      <c r="I169" s="383"/>
    </row>
    <row r="170" spans="1:9" s="151" customFormat="1" outlineLevel="2">
      <c r="A170" s="153"/>
      <c r="B170" s="385" t="s">
        <v>400</v>
      </c>
      <c r="C170" s="386"/>
      <c r="D170" s="386"/>
      <c r="E170" s="386"/>
      <c r="F170" s="386"/>
      <c r="G170" s="386"/>
      <c r="H170" s="386"/>
      <c r="I170" s="388"/>
    </row>
    <row r="171" spans="1:9" s="151" customFormat="1" ht="40.5" outlineLevel="2">
      <c r="A171" s="298"/>
      <c r="B171" s="232" t="s">
        <v>689</v>
      </c>
      <c r="C171" s="296" t="s">
        <v>422</v>
      </c>
      <c r="D171" s="296">
        <v>31</v>
      </c>
      <c r="E171" s="296">
        <v>18</v>
      </c>
      <c r="F171" s="296">
        <v>44</v>
      </c>
      <c r="G171" s="296">
        <v>2</v>
      </c>
      <c r="H171" s="170">
        <f>G171/E171</f>
        <v>0.1111111111111111</v>
      </c>
      <c r="I171" s="299"/>
    </row>
    <row r="172" spans="1:9" s="151" customFormat="1" ht="27" outlineLevel="2">
      <c r="A172" s="298"/>
      <c r="B172" s="232" t="s">
        <v>690</v>
      </c>
      <c r="C172" s="296" t="s">
        <v>422</v>
      </c>
      <c r="D172" s="296">
        <v>73</v>
      </c>
      <c r="E172" s="296">
        <v>73</v>
      </c>
      <c r="F172" s="296">
        <v>71</v>
      </c>
      <c r="G172" s="296">
        <v>0</v>
      </c>
      <c r="H172" s="157">
        <f>G172/E172</f>
        <v>0</v>
      </c>
      <c r="I172" s="152"/>
    </row>
    <row r="173" spans="1:9" s="151" customFormat="1" outlineLevel="2">
      <c r="A173" s="225"/>
      <c r="B173" s="385" t="s">
        <v>407</v>
      </c>
      <c r="C173" s="386"/>
      <c r="D173" s="386"/>
      <c r="E173" s="386"/>
      <c r="F173" s="386"/>
      <c r="G173" s="386"/>
      <c r="H173" s="386"/>
      <c r="I173" s="388"/>
    </row>
    <row r="174" spans="1:9" s="151" customFormat="1" ht="54" outlineLevel="2">
      <c r="A174" s="153"/>
      <c r="B174" s="232" t="s">
        <v>691</v>
      </c>
      <c r="C174" s="296" t="s">
        <v>338</v>
      </c>
      <c r="D174" s="296">
        <v>100</v>
      </c>
      <c r="E174" s="296">
        <v>100</v>
      </c>
      <c r="F174" s="296">
        <v>90</v>
      </c>
      <c r="G174" s="296">
        <v>5</v>
      </c>
      <c r="H174" s="186">
        <f>G174/E174</f>
        <v>0.05</v>
      </c>
      <c r="I174" s="152"/>
    </row>
    <row r="175" spans="1:9" s="151" customFormat="1" ht="40.5" outlineLevel="2">
      <c r="A175" s="150"/>
      <c r="B175" s="232" t="s">
        <v>692</v>
      </c>
      <c r="C175" s="296" t="s">
        <v>693</v>
      </c>
      <c r="D175" s="296">
        <v>100</v>
      </c>
      <c r="E175" s="296">
        <v>100</v>
      </c>
      <c r="F175" s="296">
        <v>50</v>
      </c>
      <c r="G175" s="296">
        <v>0</v>
      </c>
      <c r="H175" s="186">
        <f>G175/E175</f>
        <v>0</v>
      </c>
      <c r="I175" s="152"/>
    </row>
    <row r="176" spans="1:9" s="151" customFormat="1">
      <c r="A176" s="182" t="s">
        <v>386</v>
      </c>
      <c r="B176" s="378" t="s">
        <v>121</v>
      </c>
      <c r="C176" s="379"/>
      <c r="D176" s="379"/>
      <c r="E176" s="379"/>
      <c r="F176" s="379"/>
      <c r="G176" s="379"/>
      <c r="H176" s="379"/>
      <c r="I176" s="380"/>
    </row>
    <row r="177" spans="1:9" s="184" customFormat="1" outlineLevel="1">
      <c r="A177" s="183"/>
      <c r="B177" s="393" t="s">
        <v>400</v>
      </c>
      <c r="C177" s="393"/>
      <c r="D177" s="393"/>
      <c r="E177" s="393"/>
      <c r="F177" s="393"/>
      <c r="G177" s="393"/>
      <c r="H177" s="393"/>
      <c r="I177" s="393"/>
    </row>
    <row r="178" spans="1:9" s="184" customFormat="1" ht="40.5" outlineLevel="1">
      <c r="A178" s="183"/>
      <c r="B178" s="185" t="s">
        <v>599</v>
      </c>
      <c r="C178" s="335" t="s">
        <v>600</v>
      </c>
      <c r="D178" s="245">
        <v>291.8</v>
      </c>
      <c r="E178" s="245">
        <v>303.60000000000002</v>
      </c>
      <c r="F178" s="245">
        <v>319.8</v>
      </c>
      <c r="G178" s="245">
        <v>62.5</v>
      </c>
      <c r="H178" s="186">
        <f>G178/E178</f>
        <v>0.20586297760210803</v>
      </c>
      <c r="I178" s="152" t="s">
        <v>610</v>
      </c>
    </row>
    <row r="179" spans="1:9" s="184" customFormat="1" ht="40.5" outlineLevel="1">
      <c r="A179" s="183"/>
      <c r="B179" s="185" t="s">
        <v>601</v>
      </c>
      <c r="C179" s="335" t="s">
        <v>602</v>
      </c>
      <c r="D179" s="245">
        <v>773.4</v>
      </c>
      <c r="E179" s="245">
        <v>803.1</v>
      </c>
      <c r="F179" s="245">
        <v>1186.5</v>
      </c>
      <c r="G179" s="245">
        <v>413.1</v>
      </c>
      <c r="H179" s="186">
        <f>G179/E179</f>
        <v>0.51438177063877477</v>
      </c>
      <c r="I179" s="152" t="s">
        <v>610</v>
      </c>
    </row>
    <row r="180" spans="1:9" s="184" customFormat="1" ht="40.5" outlineLevel="1">
      <c r="A180" s="183"/>
      <c r="B180" s="185" t="s">
        <v>603</v>
      </c>
      <c r="C180" s="335" t="s">
        <v>602</v>
      </c>
      <c r="D180" s="245">
        <v>226.9</v>
      </c>
      <c r="E180" s="245">
        <v>235.6</v>
      </c>
      <c r="F180" s="245">
        <v>289.2</v>
      </c>
      <c r="G180" s="245">
        <v>62.3</v>
      </c>
      <c r="H180" s="186">
        <f t="shared" ref="H180:H182" si="14">G180/E180</f>
        <v>0.26443123938879454</v>
      </c>
      <c r="I180" s="152" t="s">
        <v>610</v>
      </c>
    </row>
    <row r="181" spans="1:9" s="184" customFormat="1" ht="40.5" outlineLevel="1">
      <c r="A181" s="183"/>
      <c r="B181" s="185" t="s">
        <v>604</v>
      </c>
      <c r="C181" s="335" t="s">
        <v>602</v>
      </c>
      <c r="D181" s="245">
        <v>400</v>
      </c>
      <c r="E181" s="245">
        <v>408</v>
      </c>
      <c r="F181" s="340">
        <v>539.6</v>
      </c>
      <c r="G181" s="245">
        <v>113.4</v>
      </c>
      <c r="H181" s="186">
        <f t="shared" si="14"/>
        <v>0.27794117647058825</v>
      </c>
      <c r="I181" s="152" t="s">
        <v>610</v>
      </c>
    </row>
    <row r="182" spans="1:9" s="184" customFormat="1" ht="40.5" outlineLevel="1">
      <c r="A182" s="183"/>
      <c r="B182" s="185" t="s">
        <v>605</v>
      </c>
      <c r="C182" s="335" t="s">
        <v>602</v>
      </c>
      <c r="D182" s="245">
        <v>11.8</v>
      </c>
      <c r="E182" s="245">
        <v>12.3</v>
      </c>
      <c r="F182" s="340">
        <v>19.8</v>
      </c>
      <c r="G182" s="245">
        <v>5.3</v>
      </c>
      <c r="H182" s="186">
        <f t="shared" si="14"/>
        <v>0.43089430894308939</v>
      </c>
      <c r="I182" s="152" t="s">
        <v>610</v>
      </c>
    </row>
    <row r="183" spans="1:9" s="184" customFormat="1" outlineLevel="1">
      <c r="A183" s="183"/>
      <c r="B183" s="394" t="s">
        <v>407</v>
      </c>
      <c r="C183" s="395"/>
      <c r="D183" s="395"/>
      <c r="E183" s="395"/>
      <c r="F183" s="395"/>
      <c r="G183" s="395"/>
      <c r="H183" s="395"/>
      <c r="I183" s="396"/>
    </row>
    <row r="184" spans="1:9" s="184" customFormat="1" ht="40.5" outlineLevel="1">
      <c r="A184" s="183"/>
      <c r="B184" s="185" t="s">
        <v>606</v>
      </c>
      <c r="C184" s="335" t="s">
        <v>338</v>
      </c>
      <c r="D184" s="245">
        <v>50</v>
      </c>
      <c r="E184" s="245">
        <v>100</v>
      </c>
      <c r="F184" s="245">
        <v>100</v>
      </c>
      <c r="G184" s="280">
        <v>100</v>
      </c>
      <c r="H184" s="186">
        <f>G184/E184</f>
        <v>1</v>
      </c>
      <c r="I184" s="152" t="s">
        <v>611</v>
      </c>
    </row>
    <row r="185" spans="1:9" s="184" customFormat="1" ht="42" customHeight="1" outlineLevel="1">
      <c r="A185" s="183"/>
      <c r="B185" s="185" t="s">
        <v>607</v>
      </c>
      <c r="C185" s="335" t="s">
        <v>422</v>
      </c>
      <c r="D185" s="245">
        <v>220</v>
      </c>
      <c r="E185" s="245">
        <v>230</v>
      </c>
      <c r="F185" s="245">
        <v>230</v>
      </c>
      <c r="G185" s="280">
        <v>230</v>
      </c>
      <c r="H185" s="186">
        <f>G185/E185</f>
        <v>1</v>
      </c>
      <c r="I185" s="152" t="s">
        <v>612</v>
      </c>
    </row>
    <row r="186" spans="1:9" s="184" customFormat="1" ht="42" customHeight="1" outlineLevel="1">
      <c r="A186" s="183"/>
      <c r="B186" s="185" t="s">
        <v>608</v>
      </c>
      <c r="C186" s="335" t="s">
        <v>609</v>
      </c>
      <c r="D186" s="245">
        <v>50</v>
      </c>
      <c r="E186" s="245">
        <v>55</v>
      </c>
      <c r="F186" s="245">
        <v>55</v>
      </c>
      <c r="G186" s="280">
        <v>55</v>
      </c>
      <c r="H186" s="186">
        <f>G186/E186</f>
        <v>1</v>
      </c>
      <c r="I186" s="152" t="s">
        <v>613</v>
      </c>
    </row>
    <row r="187" spans="1:9" s="184" customFormat="1" outlineLevel="1">
      <c r="A187" s="183"/>
      <c r="B187" s="185" t="s">
        <v>1058</v>
      </c>
      <c r="C187" s="335" t="s">
        <v>1059</v>
      </c>
      <c r="D187" s="245">
        <v>205</v>
      </c>
      <c r="E187" s="245">
        <v>78</v>
      </c>
      <c r="F187" s="245">
        <v>424</v>
      </c>
      <c r="G187" s="280">
        <v>103</v>
      </c>
      <c r="H187" s="186">
        <f>G187/E187</f>
        <v>1.3205128205128205</v>
      </c>
      <c r="I187" s="152" t="s">
        <v>1060</v>
      </c>
    </row>
    <row r="188" spans="1:9" s="151" customFormat="1">
      <c r="A188" s="182" t="s">
        <v>387</v>
      </c>
      <c r="B188" s="378" t="s">
        <v>128</v>
      </c>
      <c r="C188" s="379"/>
      <c r="D188" s="379"/>
      <c r="E188" s="379"/>
      <c r="F188" s="379"/>
      <c r="G188" s="379"/>
      <c r="H188" s="379"/>
      <c r="I188" s="380"/>
    </row>
    <row r="189" spans="1:9" s="184" customFormat="1" outlineLevel="1">
      <c r="A189" s="183"/>
      <c r="B189" s="385" t="s">
        <v>400</v>
      </c>
      <c r="C189" s="386"/>
      <c r="D189" s="386"/>
      <c r="E189" s="386"/>
      <c r="F189" s="386"/>
      <c r="G189" s="386"/>
      <c r="H189" s="386"/>
      <c r="I189" s="387"/>
    </row>
    <row r="190" spans="1:9" s="184" customFormat="1" ht="27" outlineLevel="1">
      <c r="A190" s="183"/>
      <c r="B190" s="185" t="s">
        <v>455</v>
      </c>
      <c r="C190" s="296" t="s">
        <v>456</v>
      </c>
      <c r="D190" s="245">
        <v>84.3</v>
      </c>
      <c r="E190" s="245">
        <v>0.5</v>
      </c>
      <c r="F190" s="245">
        <v>6</v>
      </c>
      <c r="G190" s="280">
        <v>0</v>
      </c>
      <c r="H190" s="186">
        <f>G190/E190</f>
        <v>0</v>
      </c>
      <c r="I190" s="152" t="s">
        <v>463</v>
      </c>
    </row>
    <row r="191" spans="1:9" s="184" customFormat="1" ht="27" outlineLevel="1">
      <c r="A191" s="183"/>
      <c r="B191" s="185" t="s">
        <v>457</v>
      </c>
      <c r="C191" s="296" t="s">
        <v>456</v>
      </c>
      <c r="D191" s="245">
        <v>111.9</v>
      </c>
      <c r="E191" s="245">
        <v>0.5</v>
      </c>
      <c r="F191" s="245">
        <v>1.3</v>
      </c>
      <c r="G191" s="280">
        <v>0</v>
      </c>
      <c r="H191" s="186">
        <f t="shared" ref="H191:H195" si="15">G191/E191</f>
        <v>0</v>
      </c>
      <c r="I191" s="152" t="s">
        <v>463</v>
      </c>
    </row>
    <row r="192" spans="1:9" s="184" customFormat="1" ht="27" outlineLevel="1">
      <c r="A192" s="183"/>
      <c r="B192" s="185" t="s">
        <v>458</v>
      </c>
      <c r="C192" s="296" t="s">
        <v>456</v>
      </c>
      <c r="D192" s="245">
        <v>11.11</v>
      </c>
      <c r="E192" s="280">
        <v>0</v>
      </c>
      <c r="F192" s="280">
        <v>0</v>
      </c>
      <c r="G192" s="280">
        <v>0</v>
      </c>
      <c r="H192" s="186" t="s">
        <v>460</v>
      </c>
      <c r="I192" s="152" t="s">
        <v>463</v>
      </c>
    </row>
    <row r="193" spans="1:9" s="184" customFormat="1" ht="27" outlineLevel="1">
      <c r="A193" s="183"/>
      <c r="B193" s="185" t="s">
        <v>459</v>
      </c>
      <c r="C193" s="296" t="s">
        <v>405</v>
      </c>
      <c r="D193" s="245">
        <v>31</v>
      </c>
      <c r="E193" s="280">
        <v>0</v>
      </c>
      <c r="F193" s="280">
        <v>3</v>
      </c>
      <c r="G193" s="280">
        <v>3</v>
      </c>
      <c r="H193" s="186" t="s">
        <v>460</v>
      </c>
      <c r="I193" s="152" t="s">
        <v>463</v>
      </c>
    </row>
    <row r="194" spans="1:9" s="184" customFormat="1" ht="27" outlineLevel="1">
      <c r="A194" s="183"/>
      <c r="B194" s="185" t="s">
        <v>461</v>
      </c>
      <c r="C194" s="296" t="s">
        <v>405</v>
      </c>
      <c r="D194" s="245">
        <v>23</v>
      </c>
      <c r="E194" s="280">
        <v>0</v>
      </c>
      <c r="F194" s="280">
        <v>1</v>
      </c>
      <c r="G194" s="280">
        <v>1</v>
      </c>
      <c r="H194" s="186" t="s">
        <v>460</v>
      </c>
      <c r="I194" s="152" t="s">
        <v>463</v>
      </c>
    </row>
    <row r="195" spans="1:9" s="184" customFormat="1" ht="27" outlineLevel="1">
      <c r="A195" s="183"/>
      <c r="B195" s="185" t="s">
        <v>462</v>
      </c>
      <c r="C195" s="296" t="s">
        <v>456</v>
      </c>
      <c r="D195" s="245">
        <v>63.2</v>
      </c>
      <c r="E195" s="245">
        <v>0.5</v>
      </c>
      <c r="F195" s="245">
        <v>3.7</v>
      </c>
      <c r="G195" s="245">
        <v>3.2</v>
      </c>
      <c r="H195" s="186">
        <f t="shared" si="15"/>
        <v>6.4</v>
      </c>
      <c r="I195" s="152" t="s">
        <v>463</v>
      </c>
    </row>
    <row r="196" spans="1:9" s="151" customFormat="1">
      <c r="A196" s="182" t="s">
        <v>388</v>
      </c>
      <c r="B196" s="378" t="s">
        <v>333</v>
      </c>
      <c r="C196" s="379"/>
      <c r="D196" s="379"/>
      <c r="E196" s="379"/>
      <c r="F196" s="379"/>
      <c r="G196" s="379"/>
      <c r="H196" s="379"/>
      <c r="I196" s="380"/>
    </row>
    <row r="197" spans="1:9" s="184" customFormat="1" outlineLevel="1">
      <c r="A197" s="183"/>
      <c r="B197" s="393" t="s">
        <v>400</v>
      </c>
      <c r="C197" s="393"/>
      <c r="D197" s="393"/>
      <c r="E197" s="393"/>
      <c r="F197" s="393"/>
      <c r="G197" s="393"/>
      <c r="H197" s="393"/>
      <c r="I197" s="393"/>
    </row>
    <row r="198" spans="1:9" s="184" customFormat="1" ht="81" outlineLevel="1">
      <c r="A198" s="183"/>
      <c r="B198" s="185" t="s">
        <v>614</v>
      </c>
      <c r="C198" s="339" t="s">
        <v>615</v>
      </c>
      <c r="D198" s="245">
        <v>5</v>
      </c>
      <c r="E198" s="245">
        <v>15</v>
      </c>
      <c r="F198" s="245">
        <v>17</v>
      </c>
      <c r="G198" s="280">
        <v>7</v>
      </c>
      <c r="H198" s="186">
        <f>G198/E198</f>
        <v>0.46666666666666667</v>
      </c>
      <c r="I198" s="152"/>
    </row>
    <row r="199" spans="1:9" s="184" customFormat="1" outlineLevel="1">
      <c r="A199" s="183"/>
      <c r="B199" s="394" t="s">
        <v>407</v>
      </c>
      <c r="C199" s="395"/>
      <c r="D199" s="395"/>
      <c r="E199" s="395"/>
      <c r="F199" s="395"/>
      <c r="G199" s="395"/>
      <c r="H199" s="395"/>
      <c r="I199" s="396"/>
    </row>
    <row r="200" spans="1:9" s="184" customFormat="1" ht="81" outlineLevel="1">
      <c r="A200" s="183"/>
      <c r="B200" s="185" t="s">
        <v>616</v>
      </c>
      <c r="C200" s="339" t="s">
        <v>617</v>
      </c>
      <c r="D200" s="245">
        <v>7</v>
      </c>
      <c r="E200" s="245">
        <v>21</v>
      </c>
      <c r="F200" s="245">
        <v>29</v>
      </c>
      <c r="G200" s="280">
        <v>12</v>
      </c>
      <c r="H200" s="186">
        <f>G200/E200</f>
        <v>0.5714285714285714</v>
      </c>
      <c r="I200" s="152"/>
    </row>
    <row r="201" spans="1:9" s="151" customFormat="1">
      <c r="A201" s="182" t="s">
        <v>389</v>
      </c>
      <c r="B201" s="378" t="s">
        <v>143</v>
      </c>
      <c r="C201" s="379"/>
      <c r="D201" s="379"/>
      <c r="E201" s="379"/>
      <c r="F201" s="379"/>
      <c r="G201" s="379"/>
      <c r="H201" s="379"/>
      <c r="I201" s="380"/>
    </row>
    <row r="202" spans="1:9" s="184" customFormat="1" ht="14.25" customHeight="1" outlineLevel="1">
      <c r="A202" s="183"/>
      <c r="B202" s="393" t="s">
        <v>400</v>
      </c>
      <c r="C202" s="393"/>
      <c r="D202" s="393"/>
      <c r="E202" s="393"/>
      <c r="F202" s="393"/>
      <c r="G202" s="393"/>
      <c r="H202" s="393"/>
      <c r="I202" s="393"/>
    </row>
    <row r="203" spans="1:9" s="184" customFormat="1" ht="57.75" customHeight="1" outlineLevel="1">
      <c r="A203" s="183"/>
      <c r="B203" s="185" t="s">
        <v>465</v>
      </c>
      <c r="C203" s="174" t="s">
        <v>456</v>
      </c>
      <c r="D203" s="245">
        <v>15.1</v>
      </c>
      <c r="E203" s="245">
        <v>20</v>
      </c>
      <c r="F203" s="245">
        <v>16.53</v>
      </c>
      <c r="G203" s="316">
        <v>7.78</v>
      </c>
      <c r="H203" s="204">
        <f>G203/E203</f>
        <v>0.38900000000000001</v>
      </c>
      <c r="I203" s="152" t="s">
        <v>991</v>
      </c>
    </row>
    <row r="204" spans="1:9" s="184" customFormat="1" ht="36" customHeight="1" outlineLevel="1">
      <c r="A204" s="183"/>
      <c r="B204" s="185" t="s">
        <v>464</v>
      </c>
      <c r="C204" s="174"/>
      <c r="D204" s="245">
        <v>6.7</v>
      </c>
      <c r="E204" s="245" t="s">
        <v>460</v>
      </c>
      <c r="F204" s="316">
        <v>0.94</v>
      </c>
      <c r="G204" s="316">
        <v>0.75</v>
      </c>
      <c r="H204" s="204" t="s">
        <v>460</v>
      </c>
      <c r="I204" s="152"/>
    </row>
    <row r="205" spans="1:9" s="184" customFormat="1" ht="36" customHeight="1" outlineLevel="1">
      <c r="A205" s="183"/>
      <c r="B205" s="185" t="s">
        <v>466</v>
      </c>
      <c r="C205" s="296" t="s">
        <v>456</v>
      </c>
      <c r="D205" s="245">
        <v>11.34</v>
      </c>
      <c r="E205" s="245">
        <v>6.2</v>
      </c>
      <c r="F205" s="316">
        <v>6.52</v>
      </c>
      <c r="G205" s="316">
        <v>2.02</v>
      </c>
      <c r="H205" s="204">
        <f t="shared" ref="H205:H211" si="16">G205/E205</f>
        <v>0.32580645161290323</v>
      </c>
      <c r="I205" s="152" t="s">
        <v>463</v>
      </c>
    </row>
    <row r="206" spans="1:9" s="184" customFormat="1" ht="41.25" customHeight="1" outlineLevel="1">
      <c r="A206" s="183"/>
      <c r="B206" s="185" t="s">
        <v>467</v>
      </c>
      <c r="C206" s="296" t="s">
        <v>468</v>
      </c>
      <c r="D206" s="245">
        <v>459</v>
      </c>
      <c r="E206" s="245">
        <v>460</v>
      </c>
      <c r="F206" s="245">
        <v>197</v>
      </c>
      <c r="G206" s="245">
        <v>21</v>
      </c>
      <c r="H206" s="204">
        <f t="shared" si="16"/>
        <v>4.5652173913043478E-2</v>
      </c>
      <c r="I206" s="152" t="s">
        <v>463</v>
      </c>
    </row>
    <row r="207" spans="1:9" s="184" customFormat="1" ht="64.5" customHeight="1" outlineLevel="1">
      <c r="A207" s="183"/>
      <c r="B207" s="185" t="s">
        <v>469</v>
      </c>
      <c r="C207" s="174" t="s">
        <v>338</v>
      </c>
      <c r="D207" s="245">
        <v>7</v>
      </c>
      <c r="E207" s="245">
        <v>3</v>
      </c>
      <c r="F207" s="245">
        <v>0</v>
      </c>
      <c r="G207" s="245">
        <v>0</v>
      </c>
      <c r="H207" s="204">
        <f t="shared" si="16"/>
        <v>0</v>
      </c>
      <c r="I207" s="152"/>
    </row>
    <row r="208" spans="1:9" s="184" customFormat="1" ht="47.25" customHeight="1" outlineLevel="1">
      <c r="A208" s="183"/>
      <c r="B208" s="185" t="s">
        <v>470</v>
      </c>
      <c r="C208" s="174" t="s">
        <v>471</v>
      </c>
      <c r="D208" s="245">
        <v>4</v>
      </c>
      <c r="E208" s="245" t="s">
        <v>460</v>
      </c>
      <c r="F208" s="245">
        <v>10.8</v>
      </c>
      <c r="G208" s="245">
        <v>10.8</v>
      </c>
      <c r="H208" s="204" t="s">
        <v>460</v>
      </c>
      <c r="I208" s="152" t="s">
        <v>463</v>
      </c>
    </row>
    <row r="209" spans="1:9" s="184" customFormat="1" ht="53.25" customHeight="1" outlineLevel="1">
      <c r="A209" s="183"/>
      <c r="B209" s="185" t="s">
        <v>472</v>
      </c>
      <c r="C209" s="296" t="s">
        <v>338</v>
      </c>
      <c r="D209" s="245">
        <v>50</v>
      </c>
      <c r="E209" s="245">
        <v>50</v>
      </c>
      <c r="F209" s="245">
        <v>50</v>
      </c>
      <c r="G209" s="245">
        <v>0</v>
      </c>
      <c r="H209" s="204">
        <f t="shared" si="16"/>
        <v>0</v>
      </c>
      <c r="I209" s="152"/>
    </row>
    <row r="210" spans="1:9" s="184" customFormat="1" ht="45" customHeight="1" outlineLevel="1">
      <c r="A210" s="183"/>
      <c r="B210" s="185" t="s">
        <v>473</v>
      </c>
      <c r="C210" s="296" t="s">
        <v>338</v>
      </c>
      <c r="D210" s="245">
        <v>50</v>
      </c>
      <c r="E210" s="245">
        <v>50</v>
      </c>
      <c r="F210" s="245">
        <v>50</v>
      </c>
      <c r="G210" s="245">
        <v>0</v>
      </c>
      <c r="H210" s="204">
        <f t="shared" si="16"/>
        <v>0</v>
      </c>
      <c r="I210" s="152"/>
    </row>
    <row r="211" spans="1:9" s="184" customFormat="1" ht="31.5" customHeight="1" outlineLevel="1">
      <c r="A211" s="183"/>
      <c r="B211" s="185" t="s">
        <v>474</v>
      </c>
      <c r="C211" s="296" t="s">
        <v>338</v>
      </c>
      <c r="D211" s="245">
        <v>15</v>
      </c>
      <c r="E211" s="245">
        <v>64</v>
      </c>
      <c r="F211" s="245">
        <v>60</v>
      </c>
      <c r="G211" s="245">
        <v>60</v>
      </c>
      <c r="H211" s="204">
        <f t="shared" si="16"/>
        <v>0.9375</v>
      </c>
      <c r="I211" s="152"/>
    </row>
    <row r="212" spans="1:9" s="184" customFormat="1" outlineLevel="1">
      <c r="A212" s="183"/>
      <c r="B212" s="394" t="s">
        <v>407</v>
      </c>
      <c r="C212" s="395"/>
      <c r="D212" s="395"/>
      <c r="E212" s="395"/>
      <c r="F212" s="395"/>
      <c r="G212" s="395"/>
      <c r="H212" s="395"/>
      <c r="I212" s="396"/>
    </row>
    <row r="213" spans="1:9" s="184" customFormat="1" ht="32.25" customHeight="1" outlineLevel="1">
      <c r="A213" s="183"/>
      <c r="B213" s="185" t="s">
        <v>475</v>
      </c>
      <c r="C213" s="296" t="s">
        <v>476</v>
      </c>
      <c r="D213" s="245">
        <v>20.9</v>
      </c>
      <c r="E213" s="245">
        <v>21.2</v>
      </c>
      <c r="F213" s="245">
        <v>22.1</v>
      </c>
      <c r="G213" s="245">
        <v>22.1</v>
      </c>
      <c r="H213" s="204">
        <f>G213/E213</f>
        <v>1.0424528301886793</v>
      </c>
      <c r="I213" s="152"/>
    </row>
    <row r="214" spans="1:9" s="184" customFormat="1" ht="34.5" customHeight="1" outlineLevel="1">
      <c r="A214" s="183"/>
      <c r="B214" s="185" t="s">
        <v>478</v>
      </c>
      <c r="C214" s="296" t="s">
        <v>477</v>
      </c>
      <c r="D214" s="245">
        <v>5.5</v>
      </c>
      <c r="E214" s="245">
        <v>5.0999999999999996</v>
      </c>
      <c r="F214" s="245">
        <v>9.5</v>
      </c>
      <c r="G214" s="245">
        <v>9.5</v>
      </c>
      <c r="H214" s="204">
        <f>G214/E214</f>
        <v>1.8627450980392157</v>
      </c>
      <c r="I214" s="152"/>
    </row>
    <row r="215" spans="1:9" s="151" customFormat="1">
      <c r="A215" s="182" t="s">
        <v>390</v>
      </c>
      <c r="B215" s="378" t="s">
        <v>156</v>
      </c>
      <c r="C215" s="379"/>
      <c r="D215" s="379"/>
      <c r="E215" s="379"/>
      <c r="F215" s="379"/>
      <c r="G215" s="379"/>
      <c r="H215" s="379"/>
      <c r="I215" s="380"/>
    </row>
    <row r="216" spans="1:9" s="203" customFormat="1" outlineLevel="1">
      <c r="A216" s="183"/>
      <c r="B216" s="381" t="s">
        <v>145</v>
      </c>
      <c r="C216" s="382"/>
      <c r="D216" s="382"/>
      <c r="E216" s="382"/>
      <c r="F216" s="382"/>
      <c r="G216" s="382"/>
      <c r="H216" s="382"/>
      <c r="I216" s="383"/>
    </row>
    <row r="217" spans="1:9" s="203" customFormat="1" outlineLevel="2">
      <c r="A217" s="183"/>
      <c r="B217" s="375" t="s">
        <v>418</v>
      </c>
      <c r="C217" s="376"/>
      <c r="D217" s="376"/>
      <c r="E217" s="376"/>
      <c r="F217" s="376"/>
      <c r="G217" s="376"/>
      <c r="H217" s="376"/>
      <c r="I217" s="377"/>
    </row>
    <row r="218" spans="1:9" s="203" customFormat="1" ht="27" outlineLevel="2">
      <c r="A218" s="183"/>
      <c r="B218" s="185" t="s">
        <v>428</v>
      </c>
      <c r="C218" s="173" t="s">
        <v>429</v>
      </c>
      <c r="D218" s="173">
        <v>5.8</v>
      </c>
      <c r="E218" s="173">
        <v>0.3</v>
      </c>
      <c r="F218" s="173">
        <v>0.25</v>
      </c>
      <c r="G218" s="173">
        <v>0</v>
      </c>
      <c r="H218" s="186">
        <f>G218/E218</f>
        <v>0</v>
      </c>
      <c r="I218" s="152" t="s">
        <v>454</v>
      </c>
    </row>
    <row r="219" spans="1:9" s="203" customFormat="1" ht="27" outlineLevel="2">
      <c r="A219" s="183"/>
      <c r="B219" s="185" t="s">
        <v>430</v>
      </c>
      <c r="C219" s="173" t="s">
        <v>431</v>
      </c>
      <c r="D219" s="173">
        <v>706.81</v>
      </c>
      <c r="E219" s="173">
        <v>706.81</v>
      </c>
      <c r="F219" s="173">
        <v>264</v>
      </c>
      <c r="G219" s="173">
        <v>264</v>
      </c>
      <c r="H219" s="186">
        <f t="shared" ref="H219:H221" si="17">G219/E219</f>
        <v>0.37350914672967278</v>
      </c>
      <c r="I219" s="152" t="s">
        <v>454</v>
      </c>
    </row>
    <row r="220" spans="1:9" s="203" customFormat="1" ht="27" outlineLevel="2">
      <c r="A220" s="183"/>
      <c r="B220" s="185" t="s">
        <v>432</v>
      </c>
      <c r="C220" s="173" t="s">
        <v>452</v>
      </c>
      <c r="D220" s="173">
        <v>800</v>
      </c>
      <c r="E220" s="173">
        <v>800</v>
      </c>
      <c r="F220" s="173">
        <v>1087.4000000000001</v>
      </c>
      <c r="G220" s="173">
        <v>148.4</v>
      </c>
      <c r="H220" s="204">
        <f t="shared" si="17"/>
        <v>0.1855</v>
      </c>
      <c r="I220" s="152" t="s">
        <v>454</v>
      </c>
    </row>
    <row r="221" spans="1:9" s="203" customFormat="1" ht="42" customHeight="1" outlineLevel="2">
      <c r="A221" s="183"/>
      <c r="B221" s="185" t="s">
        <v>433</v>
      </c>
      <c r="C221" s="173" t="s">
        <v>405</v>
      </c>
      <c r="D221" s="173">
        <v>0</v>
      </c>
      <c r="E221" s="173">
        <v>1</v>
      </c>
      <c r="F221" s="173">
        <v>0</v>
      </c>
      <c r="G221" s="173">
        <v>0</v>
      </c>
      <c r="H221" s="186">
        <f t="shared" si="17"/>
        <v>0</v>
      </c>
      <c r="I221" s="152" t="s">
        <v>454</v>
      </c>
    </row>
    <row r="222" spans="1:9" s="203" customFormat="1" outlineLevel="2">
      <c r="A222" s="183"/>
      <c r="B222" s="375" t="s">
        <v>407</v>
      </c>
      <c r="C222" s="376"/>
      <c r="D222" s="376"/>
      <c r="E222" s="376"/>
      <c r="F222" s="376"/>
      <c r="G222" s="376"/>
      <c r="H222" s="376"/>
      <c r="I222" s="377"/>
    </row>
    <row r="223" spans="1:9" s="203" customFormat="1" ht="32.25" customHeight="1" outlineLevel="2">
      <c r="A223" s="183"/>
      <c r="B223" s="205" t="s">
        <v>434</v>
      </c>
      <c r="C223" s="173" t="s">
        <v>405</v>
      </c>
      <c r="D223" s="173">
        <v>15</v>
      </c>
      <c r="E223" s="173">
        <v>14</v>
      </c>
      <c r="F223" s="173">
        <v>19</v>
      </c>
      <c r="G223" s="173">
        <v>4</v>
      </c>
      <c r="H223" s="204">
        <f>G223/E223</f>
        <v>0.2857142857142857</v>
      </c>
      <c r="I223" s="152"/>
    </row>
    <row r="224" spans="1:9" s="203" customFormat="1" outlineLevel="1">
      <c r="A224" s="183"/>
      <c r="B224" s="381" t="s">
        <v>150</v>
      </c>
      <c r="C224" s="382"/>
      <c r="D224" s="382"/>
      <c r="E224" s="382"/>
      <c r="F224" s="382"/>
      <c r="G224" s="382"/>
      <c r="H224" s="382"/>
      <c r="I224" s="383"/>
    </row>
    <row r="225" spans="1:9" s="203" customFormat="1" outlineLevel="2">
      <c r="A225" s="183"/>
      <c r="B225" s="375" t="s">
        <v>418</v>
      </c>
      <c r="C225" s="376"/>
      <c r="D225" s="376"/>
      <c r="E225" s="376"/>
      <c r="F225" s="376"/>
      <c r="G225" s="376"/>
      <c r="H225" s="376"/>
      <c r="I225" s="377"/>
    </row>
    <row r="226" spans="1:9" s="203" customFormat="1" ht="27" outlineLevel="2">
      <c r="A226" s="183"/>
      <c r="B226" s="205" t="s">
        <v>435</v>
      </c>
      <c r="C226" s="173" t="s">
        <v>436</v>
      </c>
      <c r="D226" s="173">
        <v>8200</v>
      </c>
      <c r="E226" s="173">
        <v>3500</v>
      </c>
      <c r="F226" s="173">
        <v>3500</v>
      </c>
      <c r="G226" s="173">
        <v>0</v>
      </c>
      <c r="H226" s="186">
        <f>G226/E226</f>
        <v>0</v>
      </c>
      <c r="I226" s="152" t="s">
        <v>454</v>
      </c>
    </row>
    <row r="227" spans="1:9" s="203" customFormat="1" outlineLevel="2">
      <c r="A227" s="183"/>
      <c r="B227" s="375" t="s">
        <v>423</v>
      </c>
      <c r="C227" s="376"/>
      <c r="D227" s="376"/>
      <c r="E227" s="376"/>
      <c r="F227" s="376"/>
      <c r="G227" s="376"/>
      <c r="H227" s="376"/>
      <c r="I227" s="377"/>
    </row>
    <row r="228" spans="1:9" s="203" customFormat="1" ht="40.5" outlineLevel="2">
      <c r="A228" s="183"/>
      <c r="B228" s="205" t="s">
        <v>437</v>
      </c>
      <c r="C228" s="173" t="s">
        <v>338</v>
      </c>
      <c r="D228" s="173">
        <v>3.6</v>
      </c>
      <c r="E228" s="173">
        <v>0.6</v>
      </c>
      <c r="F228" s="173">
        <v>20.9</v>
      </c>
      <c r="G228" s="173">
        <v>0</v>
      </c>
      <c r="H228" s="186">
        <f>G228/E228</f>
        <v>0</v>
      </c>
      <c r="I228" s="152"/>
    </row>
    <row r="229" spans="1:9" s="203" customFormat="1" outlineLevel="1">
      <c r="A229" s="183"/>
      <c r="B229" s="381" t="s">
        <v>151</v>
      </c>
      <c r="C229" s="382"/>
      <c r="D229" s="382"/>
      <c r="E229" s="382"/>
      <c r="F229" s="382"/>
      <c r="G229" s="382"/>
      <c r="H229" s="382"/>
      <c r="I229" s="383"/>
    </row>
    <row r="230" spans="1:9" s="203" customFormat="1" outlineLevel="2">
      <c r="A230" s="183"/>
      <c r="B230" s="375" t="s">
        <v>418</v>
      </c>
      <c r="C230" s="376"/>
      <c r="D230" s="376"/>
      <c r="E230" s="376"/>
      <c r="F230" s="376"/>
      <c r="G230" s="376"/>
      <c r="H230" s="376"/>
      <c r="I230" s="377"/>
    </row>
    <row r="231" spans="1:9" s="203" customFormat="1" ht="67.5" outlineLevel="2">
      <c r="A231" s="183"/>
      <c r="B231" s="185" t="s">
        <v>438</v>
      </c>
      <c r="C231" s="173" t="s">
        <v>436</v>
      </c>
      <c r="D231" s="173">
        <v>6000</v>
      </c>
      <c r="E231" s="173">
        <v>7400</v>
      </c>
      <c r="F231" s="173" t="s">
        <v>439</v>
      </c>
      <c r="G231" s="173">
        <v>0</v>
      </c>
      <c r="H231" s="186">
        <f>G231/E231</f>
        <v>0</v>
      </c>
      <c r="I231" s="152" t="s">
        <v>454</v>
      </c>
    </row>
    <row r="232" spans="1:9" s="203" customFormat="1" outlineLevel="2">
      <c r="A232" s="183"/>
      <c r="B232" s="375" t="s">
        <v>423</v>
      </c>
      <c r="C232" s="376"/>
      <c r="D232" s="376"/>
      <c r="E232" s="376"/>
      <c r="F232" s="376"/>
      <c r="G232" s="376"/>
      <c r="H232" s="376"/>
      <c r="I232" s="153"/>
    </row>
    <row r="233" spans="1:9" s="203" customFormat="1" ht="27" outlineLevel="2">
      <c r="A233" s="183"/>
      <c r="B233" s="185" t="s">
        <v>440</v>
      </c>
      <c r="C233" s="173" t="s">
        <v>441</v>
      </c>
      <c r="D233" s="173">
        <v>35</v>
      </c>
      <c r="E233" s="173">
        <v>43</v>
      </c>
      <c r="F233" s="173">
        <v>41</v>
      </c>
      <c r="G233" s="173">
        <v>0</v>
      </c>
      <c r="H233" s="186">
        <f>G233/E233</f>
        <v>0</v>
      </c>
      <c r="I233" s="152"/>
    </row>
    <row r="234" spans="1:9" s="203" customFormat="1" outlineLevel="1">
      <c r="A234" s="183"/>
      <c r="B234" s="381" t="s">
        <v>453</v>
      </c>
      <c r="C234" s="382"/>
      <c r="D234" s="382"/>
      <c r="E234" s="382"/>
      <c r="F234" s="382"/>
      <c r="G234" s="382"/>
      <c r="H234" s="382"/>
      <c r="I234" s="383"/>
    </row>
    <row r="235" spans="1:9" s="184" customFormat="1" outlineLevel="2">
      <c r="A235" s="183"/>
      <c r="B235" s="375" t="s">
        <v>418</v>
      </c>
      <c r="C235" s="376"/>
      <c r="D235" s="376"/>
      <c r="E235" s="376"/>
      <c r="F235" s="376"/>
      <c r="G235" s="376"/>
      <c r="H235" s="376"/>
      <c r="I235" s="377"/>
    </row>
    <row r="236" spans="1:9" s="184" customFormat="1" ht="27" outlineLevel="2">
      <c r="A236" s="183"/>
      <c r="B236" s="185" t="s">
        <v>442</v>
      </c>
      <c r="C236" s="173" t="s">
        <v>405</v>
      </c>
      <c r="D236" s="173">
        <v>701</v>
      </c>
      <c r="E236" s="173">
        <v>705</v>
      </c>
      <c r="F236" s="173">
        <v>705</v>
      </c>
      <c r="G236" s="173">
        <v>705</v>
      </c>
      <c r="H236" s="204">
        <f>G236/E236</f>
        <v>1</v>
      </c>
      <c r="I236" s="152" t="s">
        <v>454</v>
      </c>
    </row>
    <row r="237" spans="1:9" s="184" customFormat="1" ht="27" outlineLevel="2">
      <c r="A237" s="183"/>
      <c r="B237" s="185" t="s">
        <v>443</v>
      </c>
      <c r="C237" s="173" t="s">
        <v>405</v>
      </c>
      <c r="D237" s="173">
        <v>4</v>
      </c>
      <c r="E237" s="173">
        <v>4</v>
      </c>
      <c r="F237" s="173">
        <v>4</v>
      </c>
      <c r="G237" s="173">
        <v>4</v>
      </c>
      <c r="H237" s="204">
        <f t="shared" ref="H237:H246" si="18">G237/E237</f>
        <v>1</v>
      </c>
      <c r="I237" s="152" t="s">
        <v>454</v>
      </c>
    </row>
    <row r="238" spans="1:9" s="184" customFormat="1" ht="27" outlineLevel="2">
      <c r="A238" s="183"/>
      <c r="B238" s="185" t="s">
        <v>444</v>
      </c>
      <c r="C238" s="173" t="s">
        <v>405</v>
      </c>
      <c r="D238" s="173">
        <v>3</v>
      </c>
      <c r="E238" s="173">
        <v>3</v>
      </c>
      <c r="F238" s="173">
        <v>3</v>
      </c>
      <c r="G238" s="173">
        <v>0</v>
      </c>
      <c r="H238" s="186">
        <f t="shared" si="18"/>
        <v>0</v>
      </c>
      <c r="I238" s="152" t="s">
        <v>454</v>
      </c>
    </row>
    <row r="239" spans="1:9" s="184" customFormat="1" ht="30" outlineLevel="2">
      <c r="A239" s="183"/>
      <c r="B239" s="185" t="s">
        <v>445</v>
      </c>
      <c r="C239" s="173" t="s">
        <v>954</v>
      </c>
      <c r="D239" s="173">
        <v>80</v>
      </c>
      <c r="E239" s="173">
        <v>82</v>
      </c>
      <c r="F239" s="43">
        <v>82</v>
      </c>
      <c r="G239" s="173">
        <v>82</v>
      </c>
      <c r="H239" s="186">
        <f t="shared" si="18"/>
        <v>1</v>
      </c>
      <c r="I239" s="152" t="s">
        <v>454</v>
      </c>
    </row>
    <row r="240" spans="1:9" s="184" customFormat="1" ht="30" outlineLevel="2">
      <c r="A240" s="183"/>
      <c r="B240" s="185" t="s">
        <v>446</v>
      </c>
      <c r="C240" s="173" t="s">
        <v>954</v>
      </c>
      <c r="D240" s="173">
        <v>4.4000000000000004</v>
      </c>
      <c r="E240" s="173">
        <v>4.5</v>
      </c>
      <c r="F240" s="173">
        <v>4.5</v>
      </c>
      <c r="G240" s="173">
        <v>4.5</v>
      </c>
      <c r="H240" s="204">
        <f t="shared" si="18"/>
        <v>1</v>
      </c>
      <c r="I240" s="152" t="s">
        <v>454</v>
      </c>
    </row>
    <row r="241" spans="1:9" s="184" customFormat="1" ht="27" outlineLevel="2">
      <c r="A241" s="183"/>
      <c r="B241" s="185" t="s">
        <v>447</v>
      </c>
      <c r="C241" s="173" t="s">
        <v>405</v>
      </c>
      <c r="D241" s="173">
        <v>4</v>
      </c>
      <c r="E241" s="173">
        <v>6</v>
      </c>
      <c r="F241" s="173">
        <v>4</v>
      </c>
      <c r="G241" s="173">
        <v>0</v>
      </c>
      <c r="H241" s="186">
        <f t="shared" si="18"/>
        <v>0</v>
      </c>
      <c r="I241" s="152" t="s">
        <v>454</v>
      </c>
    </row>
    <row r="242" spans="1:9" s="184" customFormat="1" ht="27" outlineLevel="2">
      <c r="A242" s="183"/>
      <c r="B242" s="185" t="s">
        <v>448</v>
      </c>
      <c r="C242" s="173" t="s">
        <v>405</v>
      </c>
      <c r="D242" s="173">
        <v>2178</v>
      </c>
      <c r="E242" s="173">
        <v>2202</v>
      </c>
      <c r="F242" s="173">
        <v>2202</v>
      </c>
      <c r="G242" s="173">
        <v>2202</v>
      </c>
      <c r="H242" s="204">
        <f t="shared" si="18"/>
        <v>1</v>
      </c>
      <c r="I242" s="152" t="s">
        <v>454</v>
      </c>
    </row>
    <row r="243" spans="1:9" s="184" customFormat="1" ht="27" outlineLevel="2">
      <c r="A243" s="183"/>
      <c r="B243" s="185" t="s">
        <v>449</v>
      </c>
      <c r="C243" s="206" t="s">
        <v>405</v>
      </c>
      <c r="D243" s="173">
        <v>900</v>
      </c>
      <c r="E243" s="173">
        <v>920</v>
      </c>
      <c r="F243" s="173">
        <v>920</v>
      </c>
      <c r="G243" s="173">
        <v>920</v>
      </c>
      <c r="H243" s="204">
        <f t="shared" si="18"/>
        <v>1</v>
      </c>
      <c r="I243" s="152" t="s">
        <v>454</v>
      </c>
    </row>
    <row r="244" spans="1:9" s="184" customFormat="1" ht="27" outlineLevel="2">
      <c r="A244" s="183"/>
      <c r="B244" s="185" t="s">
        <v>450</v>
      </c>
      <c r="C244" s="173" t="s">
        <v>405</v>
      </c>
      <c r="D244" s="173">
        <v>6</v>
      </c>
      <c r="E244" s="173">
        <v>6</v>
      </c>
      <c r="F244" s="173">
        <v>6</v>
      </c>
      <c r="G244" s="173">
        <v>6</v>
      </c>
      <c r="H244" s="204">
        <f t="shared" si="18"/>
        <v>1</v>
      </c>
      <c r="I244" s="152" t="s">
        <v>454</v>
      </c>
    </row>
    <row r="245" spans="1:9" s="184" customFormat="1" ht="27" outlineLevel="2">
      <c r="A245" s="183"/>
      <c r="B245" s="185" t="s">
        <v>917</v>
      </c>
      <c r="C245" s="173" t="s">
        <v>405</v>
      </c>
      <c r="D245" s="173">
        <v>3</v>
      </c>
      <c r="E245" s="173">
        <v>3</v>
      </c>
      <c r="F245" s="173">
        <v>3</v>
      </c>
      <c r="G245" s="173">
        <v>3</v>
      </c>
      <c r="H245" s="204">
        <f t="shared" si="18"/>
        <v>1</v>
      </c>
      <c r="I245" s="152" t="s">
        <v>454</v>
      </c>
    </row>
    <row r="246" spans="1:9" s="184" customFormat="1" ht="27" outlineLevel="2">
      <c r="A246" s="183"/>
      <c r="B246" s="185" t="s">
        <v>451</v>
      </c>
      <c r="C246" s="173" t="s">
        <v>405</v>
      </c>
      <c r="D246" s="173">
        <v>29</v>
      </c>
      <c r="E246" s="173">
        <v>29</v>
      </c>
      <c r="F246" s="173">
        <v>66</v>
      </c>
      <c r="G246" s="173">
        <v>47</v>
      </c>
      <c r="H246" s="204">
        <f t="shared" si="18"/>
        <v>1.6206896551724137</v>
      </c>
      <c r="I246" s="152" t="s">
        <v>454</v>
      </c>
    </row>
    <row r="247" spans="1:9" s="151" customFormat="1" ht="27.75" customHeight="1">
      <c r="A247" s="182" t="s">
        <v>391</v>
      </c>
      <c r="B247" s="378" t="s">
        <v>206</v>
      </c>
      <c r="C247" s="379"/>
      <c r="D247" s="379"/>
      <c r="E247" s="379"/>
      <c r="F247" s="379"/>
      <c r="G247" s="379"/>
      <c r="H247" s="379"/>
      <c r="I247" s="380"/>
    </row>
    <row r="248" spans="1:9" s="184" customFormat="1" outlineLevel="1">
      <c r="A248" s="183"/>
      <c r="B248" s="397" t="s">
        <v>400</v>
      </c>
      <c r="C248" s="398"/>
      <c r="D248" s="398"/>
      <c r="E248" s="398"/>
      <c r="F248" s="398"/>
      <c r="G248" s="398"/>
      <c r="H248" s="398"/>
      <c r="I248" s="387"/>
    </row>
    <row r="249" spans="1:9" s="184" customFormat="1" ht="54" outlineLevel="1">
      <c r="A249" s="183"/>
      <c r="B249" s="185" t="s">
        <v>694</v>
      </c>
      <c r="C249" s="207" t="s">
        <v>695</v>
      </c>
      <c r="D249" s="207">
        <v>5</v>
      </c>
      <c r="E249" s="207">
        <v>6</v>
      </c>
      <c r="F249" s="207">
        <v>10</v>
      </c>
      <c r="G249" s="207">
        <v>4</v>
      </c>
      <c r="H249" s="204">
        <f>G249/E249</f>
        <v>0.66666666666666663</v>
      </c>
      <c r="I249" s="152" t="s">
        <v>700</v>
      </c>
    </row>
    <row r="250" spans="1:9" s="184" customFormat="1" ht="27" outlineLevel="1">
      <c r="A250" s="183"/>
      <c r="B250" s="185" t="s">
        <v>696</v>
      </c>
      <c r="C250" s="207" t="s">
        <v>695</v>
      </c>
      <c r="D250" s="207">
        <v>0</v>
      </c>
      <c r="E250" s="207">
        <v>1.5</v>
      </c>
      <c r="F250" s="207">
        <v>4.5999999999999996</v>
      </c>
      <c r="G250" s="207">
        <v>4.5999999999999996</v>
      </c>
      <c r="H250" s="186">
        <f>G250/E250</f>
        <v>3.0666666666666664</v>
      </c>
      <c r="I250" s="152" t="s">
        <v>701</v>
      </c>
    </row>
    <row r="251" spans="1:9" s="184" customFormat="1" ht="27" outlineLevel="1">
      <c r="A251" s="183"/>
      <c r="B251" s="185" t="s">
        <v>697</v>
      </c>
      <c r="C251" s="207" t="s">
        <v>338</v>
      </c>
      <c r="D251" s="207">
        <v>100</v>
      </c>
      <c r="E251" s="207">
        <v>100</v>
      </c>
      <c r="F251" s="207">
        <v>100</v>
      </c>
      <c r="G251" s="207">
        <v>100</v>
      </c>
      <c r="H251" s="186">
        <f>G251/E251</f>
        <v>1</v>
      </c>
      <c r="I251" s="152" t="s">
        <v>700</v>
      </c>
    </row>
    <row r="252" spans="1:9" s="184" customFormat="1" ht="27" outlineLevel="1">
      <c r="A252" s="183"/>
      <c r="B252" s="185" t="s">
        <v>698</v>
      </c>
      <c r="C252" s="207" t="s">
        <v>338</v>
      </c>
      <c r="D252" s="207">
        <v>100</v>
      </c>
      <c r="E252" s="207">
        <v>100</v>
      </c>
      <c r="F252" s="207">
        <v>100</v>
      </c>
      <c r="G252" s="207">
        <v>100</v>
      </c>
      <c r="H252" s="186">
        <f>G252/E252</f>
        <v>1</v>
      </c>
      <c r="I252" s="152" t="s">
        <v>700</v>
      </c>
    </row>
    <row r="253" spans="1:9" s="184" customFormat="1" ht="40.5" outlineLevel="1">
      <c r="A253" s="183"/>
      <c r="B253" s="185" t="s">
        <v>699</v>
      </c>
      <c r="C253" s="207" t="s">
        <v>338</v>
      </c>
      <c r="D253" s="207">
        <v>9.5</v>
      </c>
      <c r="E253" s="207">
        <v>10</v>
      </c>
      <c r="F253" s="207">
        <v>14.4</v>
      </c>
      <c r="G253" s="207">
        <v>14.4</v>
      </c>
      <c r="H253" s="186">
        <f t="shared" ref="H253" si="19">G253/E253</f>
        <v>1.44</v>
      </c>
      <c r="I253" s="152" t="s">
        <v>701</v>
      </c>
    </row>
    <row r="254" spans="1:9" s="184" customFormat="1" outlineLevel="1">
      <c r="A254" s="183"/>
      <c r="B254" s="397" t="s">
        <v>407</v>
      </c>
      <c r="C254" s="398"/>
      <c r="D254" s="398"/>
      <c r="E254" s="398"/>
      <c r="F254" s="398"/>
      <c r="G254" s="398"/>
      <c r="H254" s="398"/>
      <c r="I254" s="387"/>
    </row>
    <row r="255" spans="1:9" s="184" customFormat="1" ht="40.5" outlineLevel="1">
      <c r="A255" s="183"/>
      <c r="B255" s="185" t="s">
        <v>702</v>
      </c>
      <c r="C255" s="207" t="s">
        <v>695</v>
      </c>
      <c r="D255" s="153">
        <v>0</v>
      </c>
      <c r="E255" s="153">
        <v>0</v>
      </c>
      <c r="F255" s="153">
        <v>0</v>
      </c>
      <c r="G255" s="153">
        <v>0</v>
      </c>
      <c r="H255" s="186" t="s">
        <v>460</v>
      </c>
      <c r="I255" s="152" t="s">
        <v>701</v>
      </c>
    </row>
    <row r="256" spans="1:9" s="184" customFormat="1" ht="27" outlineLevel="1">
      <c r="A256" s="183"/>
      <c r="B256" s="185" t="s">
        <v>704</v>
      </c>
      <c r="C256" s="207" t="s">
        <v>695</v>
      </c>
      <c r="D256" s="207">
        <v>99</v>
      </c>
      <c r="E256" s="207">
        <v>95.5</v>
      </c>
      <c r="F256" s="207">
        <v>40</v>
      </c>
      <c r="G256" s="207">
        <v>40</v>
      </c>
      <c r="H256" s="204">
        <f>G256/E256</f>
        <v>0.41884816753926701</v>
      </c>
      <c r="I256" s="152" t="s">
        <v>701</v>
      </c>
    </row>
    <row r="257" spans="1:9" s="184" customFormat="1" ht="27" outlineLevel="1">
      <c r="A257" s="183"/>
      <c r="B257" s="185" t="s">
        <v>705</v>
      </c>
      <c r="C257" s="207" t="s">
        <v>338</v>
      </c>
      <c r="D257" s="207">
        <v>23</v>
      </c>
      <c r="E257" s="207">
        <v>18.3</v>
      </c>
      <c r="F257" s="207">
        <v>21.1</v>
      </c>
      <c r="G257" s="207">
        <v>21.1</v>
      </c>
      <c r="H257" s="204">
        <f>G257/E257</f>
        <v>1.1530054644808743</v>
      </c>
      <c r="I257" s="152" t="s">
        <v>701</v>
      </c>
    </row>
    <row r="258" spans="1:9" s="184" customFormat="1" ht="27" outlineLevel="1">
      <c r="A258" s="183"/>
      <c r="B258" s="185" t="s">
        <v>703</v>
      </c>
      <c r="C258" s="207" t="s">
        <v>695</v>
      </c>
      <c r="D258" s="207">
        <v>27</v>
      </c>
      <c r="E258" s="207">
        <v>26</v>
      </c>
      <c r="F258" s="207">
        <v>8</v>
      </c>
      <c r="G258" s="207">
        <v>8</v>
      </c>
      <c r="H258" s="204">
        <f>G258/E258</f>
        <v>0.30769230769230771</v>
      </c>
      <c r="I258" s="152" t="s">
        <v>701</v>
      </c>
    </row>
    <row r="259" spans="1:9" s="151" customFormat="1" ht="30.75" customHeight="1">
      <c r="A259" s="182" t="s">
        <v>392</v>
      </c>
      <c r="B259" s="378" t="s">
        <v>164</v>
      </c>
      <c r="C259" s="379"/>
      <c r="D259" s="379"/>
      <c r="E259" s="379"/>
      <c r="F259" s="379"/>
      <c r="G259" s="379"/>
      <c r="H259" s="379"/>
      <c r="I259" s="380"/>
    </row>
    <row r="260" spans="1:9" s="151" customFormat="1" outlineLevel="1">
      <c r="A260" s="153"/>
      <c r="B260" s="381" t="s">
        <v>706</v>
      </c>
      <c r="C260" s="382"/>
      <c r="D260" s="382"/>
      <c r="E260" s="382"/>
      <c r="F260" s="382"/>
      <c r="G260" s="382"/>
      <c r="H260" s="382"/>
      <c r="I260" s="383"/>
    </row>
    <row r="261" spans="1:9" s="151" customFormat="1" outlineLevel="2">
      <c r="A261" s="225"/>
      <c r="B261" s="385" t="s">
        <v>400</v>
      </c>
      <c r="C261" s="386"/>
      <c r="D261" s="386"/>
      <c r="E261" s="386"/>
      <c r="F261" s="386"/>
      <c r="G261" s="386"/>
      <c r="H261" s="386"/>
      <c r="I261" s="387"/>
    </row>
    <row r="262" spans="1:9" s="151" customFormat="1" ht="40.5" outlineLevel="2">
      <c r="A262" s="225"/>
      <c r="B262" s="205" t="s">
        <v>708</v>
      </c>
      <c r="C262" s="174" t="s">
        <v>338</v>
      </c>
      <c r="D262" s="174">
        <v>100</v>
      </c>
      <c r="E262" s="174">
        <v>-34</v>
      </c>
      <c r="F262" s="174">
        <v>-15</v>
      </c>
      <c r="G262" s="174">
        <v>-5</v>
      </c>
      <c r="H262" s="157">
        <f t="shared" ref="H262:H263" si="20">G262/E262</f>
        <v>0.14705882352941177</v>
      </c>
      <c r="I262" s="152"/>
    </row>
    <row r="263" spans="1:9" s="151" customFormat="1" ht="40.5" outlineLevel="2">
      <c r="A263" s="225"/>
      <c r="B263" s="205" t="s">
        <v>707</v>
      </c>
      <c r="C263" s="174" t="s">
        <v>338</v>
      </c>
      <c r="D263" s="174">
        <v>49.5</v>
      </c>
      <c r="E263" s="174">
        <v>100</v>
      </c>
      <c r="F263" s="174">
        <v>80</v>
      </c>
      <c r="G263" s="174">
        <v>10</v>
      </c>
      <c r="H263" s="157">
        <f t="shared" si="20"/>
        <v>0.1</v>
      </c>
      <c r="I263" s="152"/>
    </row>
    <row r="264" spans="1:9" s="151" customFormat="1" outlineLevel="2">
      <c r="A264" s="153"/>
      <c r="B264" s="385" t="s">
        <v>407</v>
      </c>
      <c r="C264" s="386"/>
      <c r="D264" s="386"/>
      <c r="E264" s="386"/>
      <c r="F264" s="386"/>
      <c r="G264" s="386"/>
      <c r="H264" s="386"/>
      <c r="I264" s="388"/>
    </row>
    <row r="265" spans="1:9" s="151" customFormat="1" ht="27" outlineLevel="2">
      <c r="A265" s="176"/>
      <c r="B265" s="232" t="s">
        <v>709</v>
      </c>
      <c r="C265" s="174" t="s">
        <v>405</v>
      </c>
      <c r="D265" s="174">
        <v>6</v>
      </c>
      <c r="E265" s="174">
        <v>4</v>
      </c>
      <c r="F265" s="174">
        <v>0</v>
      </c>
      <c r="G265" s="174">
        <v>0</v>
      </c>
      <c r="H265" s="157">
        <f>G265/E265</f>
        <v>0</v>
      </c>
      <c r="I265" s="152"/>
    </row>
    <row r="266" spans="1:9" s="151" customFormat="1" ht="30" customHeight="1" outlineLevel="1">
      <c r="A266" s="153"/>
      <c r="B266" s="381" t="s">
        <v>710</v>
      </c>
      <c r="C266" s="382"/>
      <c r="D266" s="382"/>
      <c r="E266" s="382"/>
      <c r="F266" s="382"/>
      <c r="G266" s="382"/>
      <c r="H266" s="382"/>
      <c r="I266" s="383"/>
    </row>
    <row r="267" spans="1:9" s="151" customFormat="1" outlineLevel="2">
      <c r="A267" s="153"/>
      <c r="B267" s="385" t="s">
        <v>400</v>
      </c>
      <c r="C267" s="386"/>
      <c r="D267" s="386"/>
      <c r="E267" s="386"/>
      <c r="F267" s="386"/>
      <c r="G267" s="386"/>
      <c r="H267" s="386"/>
      <c r="I267" s="388"/>
    </row>
    <row r="268" spans="1:9" s="151" customFormat="1" ht="40.5" outlineLevel="2">
      <c r="A268" s="176"/>
      <c r="B268" s="232" t="s">
        <v>711</v>
      </c>
      <c r="C268" s="174" t="s">
        <v>338</v>
      </c>
      <c r="D268" s="174">
        <v>50</v>
      </c>
      <c r="E268" s="174">
        <v>99</v>
      </c>
      <c r="F268" s="174">
        <v>74</v>
      </c>
      <c r="G268" s="174">
        <v>0</v>
      </c>
      <c r="H268" s="157">
        <f t="shared" ref="H268:H269" si="21">G268/E268</f>
        <v>0</v>
      </c>
      <c r="I268" s="233"/>
    </row>
    <row r="269" spans="1:9" s="151" customFormat="1" ht="27" outlineLevel="2">
      <c r="A269" s="176"/>
      <c r="B269" s="232" t="s">
        <v>712</v>
      </c>
      <c r="C269" s="174" t="s">
        <v>338</v>
      </c>
      <c r="D269" s="174">
        <v>47</v>
      </c>
      <c r="E269" s="174">
        <v>60</v>
      </c>
      <c r="F269" s="174">
        <v>52</v>
      </c>
      <c r="G269" s="174">
        <v>0</v>
      </c>
      <c r="H269" s="157">
        <f t="shared" si="21"/>
        <v>0</v>
      </c>
      <c r="I269" s="233"/>
    </row>
    <row r="270" spans="1:9" s="151" customFormat="1" ht="54" outlineLevel="2">
      <c r="A270" s="176"/>
      <c r="B270" s="232" t="s">
        <v>713</v>
      </c>
      <c r="C270" s="174" t="s">
        <v>338</v>
      </c>
      <c r="D270" s="174">
        <v>90</v>
      </c>
      <c r="E270" s="174">
        <v>94</v>
      </c>
      <c r="F270" s="174">
        <v>90</v>
      </c>
      <c r="G270" s="174">
        <v>0</v>
      </c>
      <c r="H270" s="157">
        <f>G270/E270</f>
        <v>0</v>
      </c>
      <c r="I270" s="233"/>
    </row>
    <row r="271" spans="1:9" s="151" customFormat="1" ht="40.5" outlineLevel="2">
      <c r="A271" s="176"/>
      <c r="B271" s="232" t="s">
        <v>714</v>
      </c>
      <c r="C271" s="174" t="s">
        <v>338</v>
      </c>
      <c r="D271" s="174">
        <v>0</v>
      </c>
      <c r="E271" s="174">
        <v>100</v>
      </c>
      <c r="F271" s="174">
        <v>100</v>
      </c>
      <c r="G271" s="43">
        <v>100</v>
      </c>
      <c r="H271" s="157">
        <f>G271/E271</f>
        <v>1</v>
      </c>
      <c r="I271" s="152"/>
    </row>
    <row r="272" spans="1:9" s="151" customFormat="1" outlineLevel="2">
      <c r="A272" s="225"/>
      <c r="B272" s="385" t="s">
        <v>407</v>
      </c>
      <c r="C272" s="386"/>
      <c r="D272" s="386"/>
      <c r="E272" s="386"/>
      <c r="F272" s="386"/>
      <c r="G272" s="386"/>
      <c r="H272" s="386"/>
      <c r="I272" s="388"/>
    </row>
    <row r="273" spans="1:9" s="151" customFormat="1" ht="27" outlineLevel="2">
      <c r="A273" s="225"/>
      <c r="B273" s="232" t="s">
        <v>715</v>
      </c>
      <c r="C273" s="174" t="s">
        <v>338</v>
      </c>
      <c r="D273" s="174">
        <v>50</v>
      </c>
      <c r="E273" s="174">
        <v>99</v>
      </c>
      <c r="F273" s="174">
        <v>74</v>
      </c>
      <c r="G273" s="174">
        <v>0</v>
      </c>
      <c r="H273" s="157">
        <f t="shared" ref="H273:H274" si="22">G273/E273</f>
        <v>0</v>
      </c>
      <c r="I273" s="233"/>
    </row>
    <row r="274" spans="1:9" s="151" customFormat="1" ht="27" outlineLevel="2">
      <c r="A274" s="225"/>
      <c r="B274" s="232" t="s">
        <v>712</v>
      </c>
      <c r="C274" s="174" t="s">
        <v>338</v>
      </c>
      <c r="D274" s="174">
        <v>47</v>
      </c>
      <c r="E274" s="174">
        <v>60</v>
      </c>
      <c r="F274" s="174">
        <v>52</v>
      </c>
      <c r="G274" s="174">
        <v>0</v>
      </c>
      <c r="H274" s="157">
        <f t="shared" si="22"/>
        <v>0</v>
      </c>
      <c r="I274" s="233"/>
    </row>
    <row r="275" spans="1:9" s="151" customFormat="1" ht="54" outlineLevel="2">
      <c r="A275" s="153"/>
      <c r="B275" s="232" t="s">
        <v>713</v>
      </c>
      <c r="C275" s="174" t="s">
        <v>338</v>
      </c>
      <c r="D275" s="174">
        <v>90</v>
      </c>
      <c r="E275" s="174">
        <v>94</v>
      </c>
      <c r="F275" s="174">
        <v>90</v>
      </c>
      <c r="G275" s="174">
        <v>0</v>
      </c>
      <c r="H275" s="157">
        <f>G275/E275</f>
        <v>0</v>
      </c>
      <c r="I275" s="152"/>
    </row>
    <row r="276" spans="1:9" s="151" customFormat="1">
      <c r="A276" s="182" t="s">
        <v>393</v>
      </c>
      <c r="B276" s="378" t="s">
        <v>332</v>
      </c>
      <c r="C276" s="379"/>
      <c r="D276" s="379"/>
      <c r="E276" s="379"/>
      <c r="F276" s="379"/>
      <c r="G276" s="379"/>
      <c r="H276" s="379"/>
      <c r="I276" s="380"/>
    </row>
    <row r="277" spans="1:9" s="184" customFormat="1" outlineLevel="1">
      <c r="A277" s="183"/>
      <c r="B277" s="397" t="s">
        <v>400</v>
      </c>
      <c r="C277" s="398"/>
      <c r="D277" s="398"/>
      <c r="E277" s="398"/>
      <c r="F277" s="398"/>
      <c r="G277" s="398"/>
      <c r="H277" s="398"/>
      <c r="I277" s="387"/>
    </row>
    <row r="278" spans="1:9" s="184" customFormat="1" ht="40.5" outlineLevel="1">
      <c r="A278" s="183"/>
      <c r="B278" s="185" t="s">
        <v>618</v>
      </c>
      <c r="C278" s="173" t="s">
        <v>937</v>
      </c>
      <c r="D278" s="173">
        <v>2500</v>
      </c>
      <c r="E278" s="173">
        <v>5134</v>
      </c>
      <c r="F278" s="173">
        <v>4634</v>
      </c>
      <c r="G278" s="173">
        <v>0</v>
      </c>
      <c r="H278" s="186">
        <f>G278/E278</f>
        <v>0</v>
      </c>
      <c r="I278" s="152"/>
    </row>
    <row r="279" spans="1:9" s="184" customFormat="1" ht="40.5" outlineLevel="1">
      <c r="A279" s="183"/>
      <c r="B279" s="185" t="s">
        <v>619</v>
      </c>
      <c r="C279" s="173" t="s">
        <v>620</v>
      </c>
      <c r="D279" s="173">
        <v>11</v>
      </c>
      <c r="E279" s="173">
        <v>31</v>
      </c>
      <c r="F279" s="173">
        <v>15</v>
      </c>
      <c r="G279" s="173">
        <v>0</v>
      </c>
      <c r="H279" s="186">
        <f>G279/E279</f>
        <v>0</v>
      </c>
      <c r="I279" s="152"/>
    </row>
    <row r="280" spans="1:9" s="184" customFormat="1" ht="54" outlineLevel="1">
      <c r="A280" s="183"/>
      <c r="B280" s="185" t="s">
        <v>621</v>
      </c>
      <c r="C280" s="173" t="s">
        <v>338</v>
      </c>
      <c r="D280" s="173">
        <v>25</v>
      </c>
      <c r="E280" s="173">
        <v>27</v>
      </c>
      <c r="F280" s="173">
        <v>26</v>
      </c>
      <c r="G280" s="173">
        <v>0</v>
      </c>
      <c r="H280" s="186">
        <f t="shared" ref="H280" si="23">G280/E280</f>
        <v>0</v>
      </c>
      <c r="I280" s="152"/>
    </row>
    <row r="281" spans="1:9" s="184" customFormat="1" outlineLevel="1">
      <c r="A281" s="183"/>
      <c r="B281" s="397" t="s">
        <v>407</v>
      </c>
      <c r="C281" s="398"/>
      <c r="D281" s="398"/>
      <c r="E281" s="398"/>
      <c r="F281" s="398"/>
      <c r="G281" s="398"/>
      <c r="H281" s="398"/>
      <c r="I281" s="387"/>
    </row>
    <row r="282" spans="1:9" s="184" customFormat="1" ht="40.5" outlineLevel="1">
      <c r="A282" s="183"/>
      <c r="B282" s="185" t="s">
        <v>622</v>
      </c>
      <c r="C282" s="173" t="s">
        <v>623</v>
      </c>
      <c r="D282" s="173">
        <v>0</v>
      </c>
      <c r="E282" s="173">
        <v>0</v>
      </c>
      <c r="F282" s="173">
        <v>0</v>
      </c>
      <c r="G282" s="173">
        <v>0</v>
      </c>
      <c r="H282" s="186" t="s">
        <v>460</v>
      </c>
      <c r="I282" s="152"/>
    </row>
    <row r="283" spans="1:9" s="184" customFormat="1" ht="27" outlineLevel="1">
      <c r="A283" s="183"/>
      <c r="B283" s="185" t="s">
        <v>624</v>
      </c>
      <c r="C283" s="173" t="s">
        <v>338</v>
      </c>
      <c r="D283" s="173">
        <v>43</v>
      </c>
      <c r="E283" s="173">
        <v>43</v>
      </c>
      <c r="F283" s="173">
        <v>43</v>
      </c>
      <c r="G283" s="173">
        <v>43</v>
      </c>
      <c r="H283" s="186">
        <f>G283/E283</f>
        <v>1</v>
      </c>
      <c r="I283" s="152"/>
    </row>
    <row r="284" spans="1:9" s="184" customFormat="1" ht="27" outlineLevel="1">
      <c r="A284" s="183"/>
      <c r="B284" s="185" t="s">
        <v>625</v>
      </c>
      <c r="C284" s="173" t="s">
        <v>338</v>
      </c>
      <c r="D284" s="173">
        <v>0</v>
      </c>
      <c r="E284" s="173">
        <v>0</v>
      </c>
      <c r="F284" s="173">
        <v>0</v>
      </c>
      <c r="G284" s="173">
        <v>0</v>
      </c>
      <c r="H284" s="186" t="s">
        <v>460</v>
      </c>
      <c r="I284" s="152"/>
    </row>
    <row r="285" spans="1:9" s="151" customFormat="1">
      <c r="A285" s="182" t="s">
        <v>394</v>
      </c>
      <c r="B285" s="378" t="s">
        <v>205</v>
      </c>
      <c r="C285" s="379"/>
      <c r="D285" s="379"/>
      <c r="E285" s="379"/>
      <c r="F285" s="379"/>
      <c r="G285" s="379"/>
      <c r="H285" s="379"/>
      <c r="I285" s="380"/>
    </row>
    <row r="286" spans="1:9" s="203" customFormat="1" outlineLevel="2">
      <c r="A286" s="183"/>
      <c r="B286" s="375" t="s">
        <v>418</v>
      </c>
      <c r="C286" s="376"/>
      <c r="D286" s="376"/>
      <c r="E286" s="376"/>
      <c r="F286" s="376"/>
      <c r="G286" s="376"/>
      <c r="H286" s="376"/>
      <c r="I286" s="377"/>
    </row>
    <row r="287" spans="1:9" s="203" customFormat="1" ht="40.5" outlineLevel="2">
      <c r="A287" s="183"/>
      <c r="B287" s="237" t="s">
        <v>730</v>
      </c>
      <c r="C287" s="297" t="s">
        <v>338</v>
      </c>
      <c r="D287" s="153">
        <v>7</v>
      </c>
      <c r="E287" s="153">
        <v>6</v>
      </c>
      <c r="F287" s="153">
        <v>0</v>
      </c>
      <c r="G287" s="153">
        <v>0</v>
      </c>
      <c r="H287" s="204">
        <f t="shared" ref="H287:H289" si="24">G287/E287</f>
        <v>0</v>
      </c>
      <c r="I287" s="297"/>
    </row>
    <row r="288" spans="1:9" s="203" customFormat="1" ht="54" outlineLevel="2">
      <c r="A288" s="183"/>
      <c r="B288" s="237" t="s">
        <v>731</v>
      </c>
      <c r="C288" s="297" t="s">
        <v>338</v>
      </c>
      <c r="D288" s="153">
        <v>23</v>
      </c>
      <c r="E288" s="153">
        <v>20</v>
      </c>
      <c r="F288" s="153">
        <v>0</v>
      </c>
      <c r="G288" s="153">
        <v>0</v>
      </c>
      <c r="H288" s="204">
        <f t="shared" si="24"/>
        <v>0</v>
      </c>
      <c r="I288" s="297"/>
    </row>
    <row r="289" spans="1:9" s="203" customFormat="1" ht="40.5" outlineLevel="2">
      <c r="A289" s="183"/>
      <c r="B289" s="237" t="s">
        <v>732</v>
      </c>
      <c r="C289" s="297" t="s">
        <v>338</v>
      </c>
      <c r="D289" s="153">
        <v>83</v>
      </c>
      <c r="E289" s="153">
        <v>88</v>
      </c>
      <c r="F289" s="153">
        <v>88</v>
      </c>
      <c r="G289" s="153">
        <v>2</v>
      </c>
      <c r="H289" s="204">
        <f t="shared" si="24"/>
        <v>2.2727272727272728E-2</v>
      </c>
      <c r="I289" s="297"/>
    </row>
    <row r="290" spans="1:9" s="203" customFormat="1" outlineLevel="2">
      <c r="A290" s="183"/>
      <c r="B290" s="375" t="s">
        <v>407</v>
      </c>
      <c r="C290" s="376"/>
      <c r="D290" s="376"/>
      <c r="E290" s="376"/>
      <c r="F290" s="376"/>
      <c r="G290" s="376"/>
      <c r="H290" s="376"/>
      <c r="I290" s="377"/>
    </row>
    <row r="291" spans="1:9" s="203" customFormat="1" ht="40.5" outlineLevel="2">
      <c r="A291" s="183"/>
      <c r="B291" s="237" t="s">
        <v>733</v>
      </c>
      <c r="C291" s="297" t="s">
        <v>338</v>
      </c>
      <c r="D291" s="153">
        <v>84</v>
      </c>
      <c r="E291" s="153">
        <v>90</v>
      </c>
      <c r="F291" s="153">
        <v>89</v>
      </c>
      <c r="G291" s="153">
        <v>0</v>
      </c>
      <c r="H291" s="204">
        <f>G291/E291</f>
        <v>0</v>
      </c>
      <c r="I291" s="297"/>
    </row>
    <row r="292" spans="1:9" s="151" customFormat="1">
      <c r="A292" s="182" t="s">
        <v>395</v>
      </c>
      <c r="B292" s="378" t="s">
        <v>177</v>
      </c>
      <c r="C292" s="379"/>
      <c r="D292" s="379"/>
      <c r="E292" s="379"/>
      <c r="F292" s="379"/>
      <c r="G292" s="379"/>
      <c r="H292" s="379"/>
      <c r="I292" s="380"/>
    </row>
    <row r="293" spans="1:9" s="203" customFormat="1" outlineLevel="2">
      <c r="A293" s="183"/>
      <c r="B293" s="375" t="s">
        <v>418</v>
      </c>
      <c r="C293" s="376"/>
      <c r="D293" s="376"/>
      <c r="E293" s="376"/>
      <c r="F293" s="376"/>
      <c r="G293" s="376"/>
      <c r="H293" s="376"/>
      <c r="I293" s="377"/>
    </row>
    <row r="294" spans="1:9" s="203" customFormat="1" ht="27" outlineLevel="2">
      <c r="A294" s="183"/>
      <c r="B294" s="237" t="s">
        <v>734</v>
      </c>
      <c r="C294" s="291" t="s">
        <v>405</v>
      </c>
      <c r="D294" s="153">
        <v>17784</v>
      </c>
      <c r="E294" s="153">
        <v>14820</v>
      </c>
      <c r="F294" s="153">
        <v>30134</v>
      </c>
      <c r="G294" s="153">
        <v>13989</v>
      </c>
      <c r="H294" s="204">
        <f t="shared" ref="H294:H295" si="25">G294/E294</f>
        <v>0.94392712550607283</v>
      </c>
      <c r="I294" s="291" t="s">
        <v>736</v>
      </c>
    </row>
    <row r="295" spans="1:9" s="203" customFormat="1" outlineLevel="2">
      <c r="A295" s="183"/>
      <c r="B295" s="237" t="s">
        <v>735</v>
      </c>
      <c r="C295" s="291" t="s">
        <v>405</v>
      </c>
      <c r="D295" s="153">
        <v>1482</v>
      </c>
      <c r="E295" s="153">
        <v>1235</v>
      </c>
      <c r="F295" s="153">
        <v>1674</v>
      </c>
      <c r="G295" s="153">
        <v>2332</v>
      </c>
      <c r="H295" s="204">
        <f t="shared" si="25"/>
        <v>1.8882591093117409</v>
      </c>
      <c r="I295" s="291" t="s">
        <v>736</v>
      </c>
    </row>
    <row r="296" spans="1:9" s="203" customFormat="1" outlineLevel="2">
      <c r="A296" s="183"/>
      <c r="B296" s="375" t="s">
        <v>407</v>
      </c>
      <c r="C296" s="376"/>
      <c r="D296" s="376"/>
      <c r="E296" s="376"/>
      <c r="F296" s="376"/>
      <c r="G296" s="376"/>
      <c r="H296" s="376"/>
      <c r="I296" s="377"/>
    </row>
    <row r="297" spans="1:9" s="203" customFormat="1" ht="40.5" outlineLevel="2">
      <c r="A297" s="183"/>
      <c r="B297" s="237" t="s">
        <v>737</v>
      </c>
      <c r="C297" s="291" t="s">
        <v>338</v>
      </c>
      <c r="D297" s="153">
        <v>95</v>
      </c>
      <c r="E297" s="153">
        <v>90</v>
      </c>
      <c r="F297" s="153">
        <v>92</v>
      </c>
      <c r="G297" s="153">
        <v>88</v>
      </c>
      <c r="H297" s="204">
        <f>G297/E297</f>
        <v>0.97777777777777775</v>
      </c>
      <c r="I297" s="291" t="s">
        <v>736</v>
      </c>
    </row>
    <row r="298" spans="1:9" s="203" customFormat="1" ht="163.5" customHeight="1" outlineLevel="2">
      <c r="A298" s="183"/>
      <c r="B298" s="237" t="s">
        <v>738</v>
      </c>
      <c r="C298" s="291" t="s">
        <v>338</v>
      </c>
      <c r="D298" s="153">
        <v>68.5</v>
      </c>
      <c r="E298" s="153">
        <v>77.900000000000006</v>
      </c>
      <c r="F298" s="153">
        <v>70.8</v>
      </c>
      <c r="G298" s="153">
        <v>73.3</v>
      </c>
      <c r="H298" s="204">
        <f>G298/E298</f>
        <v>0.94094993581514752</v>
      </c>
      <c r="I298" s="291" t="s">
        <v>739</v>
      </c>
    </row>
    <row r="299" spans="1:9" s="151" customFormat="1">
      <c r="A299" s="182" t="s">
        <v>396</v>
      </c>
      <c r="B299" s="378" t="s">
        <v>186</v>
      </c>
      <c r="C299" s="379"/>
      <c r="D299" s="379"/>
      <c r="E299" s="379"/>
      <c r="F299" s="379"/>
      <c r="G299" s="379"/>
      <c r="H299" s="379"/>
      <c r="I299" s="380"/>
    </row>
    <row r="300" spans="1:9" s="203" customFormat="1" ht="15" customHeight="1" outlineLevel="1">
      <c r="A300" s="183"/>
      <c r="B300" s="381" t="s">
        <v>178</v>
      </c>
      <c r="C300" s="382"/>
      <c r="D300" s="382"/>
      <c r="E300" s="382"/>
      <c r="F300" s="382"/>
      <c r="G300" s="382"/>
      <c r="H300" s="382"/>
      <c r="I300" s="383"/>
    </row>
    <row r="301" spans="1:9" s="203" customFormat="1" outlineLevel="2">
      <c r="A301" s="183"/>
      <c r="B301" s="375" t="s">
        <v>418</v>
      </c>
      <c r="C301" s="376"/>
      <c r="D301" s="376"/>
      <c r="E301" s="376"/>
      <c r="F301" s="376"/>
      <c r="G301" s="376"/>
      <c r="H301" s="376"/>
      <c r="I301" s="377"/>
    </row>
    <row r="302" spans="1:9" s="203" customFormat="1" ht="27" outlineLevel="2">
      <c r="A302" s="183"/>
      <c r="B302" s="237" t="s">
        <v>836</v>
      </c>
      <c r="C302" s="153" t="s">
        <v>837</v>
      </c>
      <c r="D302" s="153">
        <v>0</v>
      </c>
      <c r="E302" s="153">
        <v>0.68</v>
      </c>
      <c r="F302" s="153">
        <v>0.85</v>
      </c>
      <c r="G302" s="153">
        <v>0</v>
      </c>
      <c r="H302" s="186">
        <f t="shared" ref="H302:H304" si="26">G302/E302</f>
        <v>0</v>
      </c>
      <c r="I302" s="153"/>
    </row>
    <row r="303" spans="1:9" s="203" customFormat="1" ht="40.5" customHeight="1" outlineLevel="2">
      <c r="A303" s="183"/>
      <c r="B303" s="237" t="s">
        <v>838</v>
      </c>
      <c r="C303" s="153" t="s">
        <v>837</v>
      </c>
      <c r="D303" s="153" t="s">
        <v>839</v>
      </c>
      <c r="E303" s="153">
        <v>0</v>
      </c>
      <c r="F303" s="153">
        <v>0</v>
      </c>
      <c r="G303" s="153">
        <v>0</v>
      </c>
      <c r="H303" s="186" t="s">
        <v>460</v>
      </c>
      <c r="I303" s="334"/>
    </row>
    <row r="304" spans="1:9" s="203" customFormat="1" ht="27" outlineLevel="2">
      <c r="A304" s="183"/>
      <c r="B304" s="237" t="s">
        <v>179</v>
      </c>
      <c r="C304" s="153" t="s">
        <v>837</v>
      </c>
      <c r="D304" s="153" t="s">
        <v>840</v>
      </c>
      <c r="E304" s="153">
        <v>3</v>
      </c>
      <c r="F304" s="153">
        <v>3</v>
      </c>
      <c r="G304" s="153">
        <v>0</v>
      </c>
      <c r="H304" s="186">
        <f t="shared" si="26"/>
        <v>0</v>
      </c>
      <c r="I304" s="334"/>
    </row>
    <row r="305" spans="1:9" s="203" customFormat="1" outlineLevel="2">
      <c r="A305" s="183"/>
      <c r="B305" s="375" t="s">
        <v>423</v>
      </c>
      <c r="C305" s="376"/>
      <c r="D305" s="376"/>
      <c r="E305" s="376"/>
      <c r="F305" s="376"/>
      <c r="G305" s="376"/>
      <c r="H305" s="376"/>
      <c r="I305" s="377"/>
    </row>
    <row r="306" spans="1:9" s="203" customFormat="1" ht="40.5" outlineLevel="2">
      <c r="A306" s="183"/>
      <c r="B306" s="237" t="s">
        <v>841</v>
      </c>
      <c r="C306" s="332" t="s">
        <v>338</v>
      </c>
      <c r="D306" s="153">
        <v>0</v>
      </c>
      <c r="E306" s="153" t="s">
        <v>844</v>
      </c>
      <c r="F306" s="153">
        <v>100</v>
      </c>
      <c r="G306" s="153">
        <v>0</v>
      </c>
      <c r="H306" s="186">
        <f>G306/E306</f>
        <v>0</v>
      </c>
      <c r="I306" s="153"/>
    </row>
    <row r="307" spans="1:9" s="203" customFormat="1" ht="40.5" outlineLevel="2">
      <c r="A307" s="183"/>
      <c r="B307" s="237" t="s">
        <v>842</v>
      </c>
      <c r="C307" s="332" t="s">
        <v>338</v>
      </c>
      <c r="D307" s="153" t="s">
        <v>844</v>
      </c>
      <c r="E307" s="153">
        <v>0</v>
      </c>
      <c r="F307" s="153">
        <v>0</v>
      </c>
      <c r="G307" s="153">
        <v>0</v>
      </c>
      <c r="H307" s="186" t="s">
        <v>460</v>
      </c>
      <c r="I307" s="334"/>
    </row>
    <row r="308" spans="1:9" s="203" customFormat="1" ht="40.5" outlineLevel="2">
      <c r="A308" s="183"/>
      <c r="B308" s="237" t="s">
        <v>843</v>
      </c>
      <c r="C308" s="332" t="s">
        <v>338</v>
      </c>
      <c r="D308" s="153" t="s">
        <v>844</v>
      </c>
      <c r="E308" s="153">
        <v>100</v>
      </c>
      <c r="F308" s="153">
        <v>100</v>
      </c>
      <c r="G308" s="153">
        <v>0</v>
      </c>
      <c r="H308" s="186">
        <f>G308/E308</f>
        <v>0</v>
      </c>
      <c r="I308" s="334"/>
    </row>
    <row r="309" spans="1:9" s="203" customFormat="1" ht="15" customHeight="1" outlineLevel="1">
      <c r="A309" s="183"/>
      <c r="B309" s="381" t="s">
        <v>180</v>
      </c>
      <c r="C309" s="382"/>
      <c r="D309" s="382"/>
      <c r="E309" s="382"/>
      <c r="F309" s="382"/>
      <c r="G309" s="382"/>
      <c r="H309" s="382"/>
      <c r="I309" s="383"/>
    </row>
    <row r="310" spans="1:9" s="203" customFormat="1" outlineLevel="2">
      <c r="A310" s="183"/>
      <c r="B310" s="375" t="s">
        <v>418</v>
      </c>
      <c r="C310" s="376"/>
      <c r="D310" s="376"/>
      <c r="E310" s="376"/>
      <c r="F310" s="376"/>
      <c r="G310" s="376"/>
      <c r="H310" s="376"/>
      <c r="I310" s="377"/>
    </row>
    <row r="311" spans="1:9" s="203" customFormat="1" outlineLevel="2">
      <c r="A311" s="183"/>
      <c r="B311" s="237" t="s">
        <v>845</v>
      </c>
      <c r="C311" s="334" t="s">
        <v>405</v>
      </c>
      <c r="D311" s="153" t="s">
        <v>849</v>
      </c>
      <c r="E311" s="153">
        <v>180</v>
      </c>
      <c r="F311" s="153">
        <v>210</v>
      </c>
      <c r="G311" s="153">
        <v>92</v>
      </c>
      <c r="H311" s="186">
        <f t="shared" ref="H311:H314" si="27">G311/E311</f>
        <v>0.51111111111111107</v>
      </c>
      <c r="I311" s="153"/>
    </row>
    <row r="312" spans="1:9" s="203" customFormat="1" outlineLevel="2">
      <c r="A312" s="183"/>
      <c r="B312" s="237" t="s">
        <v>846</v>
      </c>
      <c r="C312" s="334" t="s">
        <v>405</v>
      </c>
      <c r="D312" s="153">
        <v>0</v>
      </c>
      <c r="E312" s="153">
        <v>1</v>
      </c>
      <c r="F312" s="153">
        <v>0</v>
      </c>
      <c r="G312" s="153">
        <v>0</v>
      </c>
      <c r="H312" s="186">
        <f t="shared" si="27"/>
        <v>0</v>
      </c>
      <c r="I312" s="153"/>
    </row>
    <row r="313" spans="1:9" s="203" customFormat="1" outlineLevel="2">
      <c r="A313" s="183"/>
      <c r="B313" s="237" t="s">
        <v>847</v>
      </c>
      <c r="C313" s="334" t="s">
        <v>405</v>
      </c>
      <c r="D313" s="337">
        <v>8472</v>
      </c>
      <c r="E313" s="337">
        <v>7800</v>
      </c>
      <c r="F313" s="337">
        <v>9466</v>
      </c>
      <c r="G313" s="153">
        <v>3658</v>
      </c>
      <c r="H313" s="186">
        <f t="shared" si="27"/>
        <v>0.46897435897435896</v>
      </c>
      <c r="I313" s="334"/>
    </row>
    <row r="314" spans="1:9" s="203" customFormat="1" outlineLevel="2">
      <c r="A314" s="183"/>
      <c r="B314" s="237" t="s">
        <v>848</v>
      </c>
      <c r="C314" s="334" t="s">
        <v>405</v>
      </c>
      <c r="D314" s="153">
        <v>46</v>
      </c>
      <c r="E314" s="153">
        <v>46</v>
      </c>
      <c r="F314" s="153">
        <v>46</v>
      </c>
      <c r="G314" s="153">
        <v>14</v>
      </c>
      <c r="H314" s="186">
        <f t="shared" si="27"/>
        <v>0.30434782608695654</v>
      </c>
      <c r="I314" s="334"/>
    </row>
    <row r="315" spans="1:9" s="203" customFormat="1" outlineLevel="2">
      <c r="A315" s="183"/>
      <c r="B315" s="375" t="s">
        <v>423</v>
      </c>
      <c r="C315" s="376"/>
      <c r="D315" s="376"/>
      <c r="E315" s="376"/>
      <c r="F315" s="376"/>
      <c r="G315" s="376"/>
      <c r="H315" s="376"/>
      <c r="I315" s="377"/>
    </row>
    <row r="316" spans="1:9" s="203" customFormat="1" ht="27" outlineLevel="2">
      <c r="A316" s="183"/>
      <c r="B316" s="237" t="s">
        <v>850</v>
      </c>
      <c r="C316" s="334" t="s">
        <v>338</v>
      </c>
      <c r="D316" s="153">
        <v>100</v>
      </c>
      <c r="E316" s="153">
        <v>100</v>
      </c>
      <c r="F316" s="153">
        <v>100</v>
      </c>
      <c r="G316" s="153">
        <v>51.1</v>
      </c>
      <c r="H316" s="186">
        <f t="shared" ref="H316:H317" si="28">G316/E316</f>
        <v>0.51100000000000001</v>
      </c>
      <c r="I316" s="333"/>
    </row>
    <row r="317" spans="1:9" s="203" customFormat="1" ht="27" outlineLevel="2">
      <c r="A317" s="183"/>
      <c r="B317" s="237" t="s">
        <v>851</v>
      </c>
      <c r="C317" s="334" t="s">
        <v>338</v>
      </c>
      <c r="D317" s="153">
        <v>100</v>
      </c>
      <c r="E317" s="153">
        <v>100</v>
      </c>
      <c r="F317" s="153">
        <v>100</v>
      </c>
      <c r="G317" s="153">
        <v>0</v>
      </c>
      <c r="H317" s="186">
        <f t="shared" si="28"/>
        <v>0</v>
      </c>
      <c r="I317" s="333"/>
    </row>
    <row r="318" spans="1:9" s="203" customFormat="1" ht="27" outlineLevel="2">
      <c r="A318" s="183"/>
      <c r="B318" s="237" t="s">
        <v>852</v>
      </c>
      <c r="C318" s="334" t="s">
        <v>338</v>
      </c>
      <c r="D318" s="153">
        <v>100</v>
      </c>
      <c r="E318" s="153">
        <v>100</v>
      </c>
      <c r="F318" s="153">
        <v>100</v>
      </c>
      <c r="G318" s="153">
        <v>46.9</v>
      </c>
      <c r="H318" s="186">
        <f>G318/E318</f>
        <v>0.46899999999999997</v>
      </c>
      <c r="I318" s="334"/>
    </row>
    <row r="319" spans="1:9" s="203" customFormat="1" ht="27" outlineLevel="2">
      <c r="A319" s="183"/>
      <c r="B319" s="237" t="s">
        <v>853</v>
      </c>
      <c r="C319" s="334" t="s">
        <v>338</v>
      </c>
      <c r="D319" s="153">
        <v>100</v>
      </c>
      <c r="E319" s="153">
        <v>100</v>
      </c>
      <c r="F319" s="153">
        <v>100</v>
      </c>
      <c r="G319" s="153">
        <v>30.4</v>
      </c>
      <c r="H319" s="186">
        <f>G319/E319</f>
        <v>0.30399999999999999</v>
      </c>
      <c r="I319" s="334"/>
    </row>
    <row r="320" spans="1:9" s="203" customFormat="1" ht="15" customHeight="1" outlineLevel="1">
      <c r="A320" s="183"/>
      <c r="B320" s="381" t="s">
        <v>854</v>
      </c>
      <c r="C320" s="382"/>
      <c r="D320" s="382"/>
      <c r="E320" s="382"/>
      <c r="F320" s="382"/>
      <c r="G320" s="382"/>
      <c r="H320" s="382"/>
      <c r="I320" s="383"/>
    </row>
    <row r="321" spans="1:9" s="203" customFormat="1" outlineLevel="2">
      <c r="A321" s="183"/>
      <c r="B321" s="375" t="s">
        <v>418</v>
      </c>
      <c r="C321" s="376"/>
      <c r="D321" s="376"/>
      <c r="E321" s="376"/>
      <c r="F321" s="376"/>
      <c r="G321" s="376"/>
      <c r="H321" s="376"/>
      <c r="I321" s="377"/>
    </row>
    <row r="322" spans="1:9" s="203" customFormat="1" outlineLevel="2">
      <c r="A322" s="183"/>
      <c r="B322" s="237" t="s">
        <v>855</v>
      </c>
      <c r="C322" s="334" t="s">
        <v>856</v>
      </c>
      <c r="D322" s="338">
        <v>45776</v>
      </c>
      <c r="E322" s="338">
        <v>47552</v>
      </c>
      <c r="F322" s="338">
        <v>47552</v>
      </c>
      <c r="G322" s="338">
        <v>47552</v>
      </c>
      <c r="H322" s="186">
        <f t="shared" ref="H322:H324" si="29">G322/E322</f>
        <v>1</v>
      </c>
      <c r="I322" s="153"/>
    </row>
    <row r="323" spans="1:9" s="203" customFormat="1" outlineLevel="2">
      <c r="A323" s="183"/>
      <c r="B323" s="237" t="s">
        <v>857</v>
      </c>
      <c r="C323" s="334" t="s">
        <v>405</v>
      </c>
      <c r="D323" s="153" t="s">
        <v>861</v>
      </c>
      <c r="E323" s="153" t="s">
        <v>861</v>
      </c>
      <c r="F323" s="153">
        <v>35</v>
      </c>
      <c r="G323" s="153">
        <v>35</v>
      </c>
      <c r="H323" s="186">
        <f t="shared" si="29"/>
        <v>1</v>
      </c>
      <c r="I323" s="153"/>
    </row>
    <row r="324" spans="1:9" s="203" customFormat="1" outlineLevel="2">
      <c r="A324" s="183"/>
      <c r="B324" s="237" t="s">
        <v>858</v>
      </c>
      <c r="C324" s="334" t="s">
        <v>405</v>
      </c>
      <c r="D324" s="243">
        <v>1400</v>
      </c>
      <c r="E324" s="243">
        <v>1430</v>
      </c>
      <c r="F324" s="243">
        <v>1400</v>
      </c>
      <c r="G324" s="243">
        <v>1430</v>
      </c>
      <c r="H324" s="186">
        <f t="shared" si="29"/>
        <v>1</v>
      </c>
      <c r="I324" s="153"/>
    </row>
    <row r="325" spans="1:9" s="203" customFormat="1" outlineLevel="2">
      <c r="A325" s="183"/>
      <c r="B325" s="237" t="s">
        <v>859</v>
      </c>
      <c r="C325" s="334" t="s">
        <v>436</v>
      </c>
      <c r="D325" s="243">
        <v>7500</v>
      </c>
      <c r="E325" s="243">
        <v>7700</v>
      </c>
      <c r="F325" s="243">
        <v>7700</v>
      </c>
      <c r="G325" s="243">
        <v>7700</v>
      </c>
      <c r="H325" s="186">
        <f t="shared" ref="H325:H326" si="30">G325/E325</f>
        <v>1</v>
      </c>
      <c r="I325" s="334"/>
    </row>
    <row r="326" spans="1:9" s="203" customFormat="1" outlineLevel="2">
      <c r="A326" s="183"/>
      <c r="B326" s="237" t="s">
        <v>860</v>
      </c>
      <c r="C326" s="334" t="s">
        <v>561</v>
      </c>
      <c r="D326" s="153" t="s">
        <v>862</v>
      </c>
      <c r="E326" s="153" t="s">
        <v>862</v>
      </c>
      <c r="F326" s="153" t="s">
        <v>862</v>
      </c>
      <c r="G326" s="153" t="s">
        <v>862</v>
      </c>
      <c r="H326" s="186">
        <f t="shared" si="30"/>
        <v>1</v>
      </c>
      <c r="I326" s="334"/>
    </row>
    <row r="327" spans="1:9" s="203" customFormat="1" outlineLevel="2">
      <c r="A327" s="183"/>
      <c r="B327" s="375" t="s">
        <v>423</v>
      </c>
      <c r="C327" s="376"/>
      <c r="D327" s="376"/>
      <c r="E327" s="376"/>
      <c r="F327" s="376"/>
      <c r="G327" s="376"/>
      <c r="H327" s="376"/>
      <c r="I327" s="377"/>
    </row>
    <row r="328" spans="1:9" s="203" customFormat="1" ht="27" outlineLevel="2">
      <c r="A328" s="183"/>
      <c r="B328" s="237" t="s">
        <v>863</v>
      </c>
      <c r="C328" s="153" t="s">
        <v>338</v>
      </c>
      <c r="D328" s="153">
        <v>100</v>
      </c>
      <c r="E328" s="153">
        <v>100</v>
      </c>
      <c r="F328" s="153">
        <v>100</v>
      </c>
      <c r="G328" s="153">
        <v>100</v>
      </c>
      <c r="H328" s="186">
        <f t="shared" ref="H328:H330" si="31">G328/E328</f>
        <v>1</v>
      </c>
      <c r="I328" s="153"/>
    </row>
    <row r="329" spans="1:9" s="203" customFormat="1" ht="27" outlineLevel="2">
      <c r="A329" s="183"/>
      <c r="B329" s="237" t="s">
        <v>864</v>
      </c>
      <c r="C329" s="153" t="s">
        <v>338</v>
      </c>
      <c r="D329" s="153">
        <v>100</v>
      </c>
      <c r="E329" s="153">
        <v>100</v>
      </c>
      <c r="F329" s="153">
        <v>100</v>
      </c>
      <c r="G329" s="153">
        <v>100</v>
      </c>
      <c r="H329" s="186">
        <f t="shared" si="31"/>
        <v>1</v>
      </c>
      <c r="I329" s="153"/>
    </row>
    <row r="330" spans="1:9" s="203" customFormat="1" ht="27" outlineLevel="2">
      <c r="A330" s="183"/>
      <c r="B330" s="237" t="s">
        <v>865</v>
      </c>
      <c r="C330" s="153" t="s">
        <v>338</v>
      </c>
      <c r="D330" s="153">
        <v>100</v>
      </c>
      <c r="E330" s="153">
        <v>100</v>
      </c>
      <c r="F330" s="153">
        <v>100</v>
      </c>
      <c r="G330" s="153">
        <v>100</v>
      </c>
      <c r="H330" s="186">
        <f t="shared" si="31"/>
        <v>1</v>
      </c>
      <c r="I330" s="153"/>
    </row>
    <row r="331" spans="1:9" s="203" customFormat="1" ht="27" outlineLevel="2">
      <c r="A331" s="183"/>
      <c r="B331" s="237" t="s">
        <v>866</v>
      </c>
      <c r="C331" s="153" t="s">
        <v>338</v>
      </c>
      <c r="D331" s="153">
        <v>100</v>
      </c>
      <c r="E331" s="153">
        <v>100</v>
      </c>
      <c r="F331" s="153">
        <v>100</v>
      </c>
      <c r="G331" s="153">
        <v>100</v>
      </c>
      <c r="H331" s="186">
        <f>G331/E331</f>
        <v>1</v>
      </c>
      <c r="I331" s="334"/>
    </row>
    <row r="332" spans="1:9" s="203" customFormat="1" ht="27" outlineLevel="2">
      <c r="A332" s="183"/>
      <c r="B332" s="237" t="s">
        <v>867</v>
      </c>
      <c r="C332" s="153" t="s">
        <v>338</v>
      </c>
      <c r="D332" s="153">
        <v>100</v>
      </c>
      <c r="E332" s="153">
        <v>100</v>
      </c>
      <c r="F332" s="153">
        <v>100</v>
      </c>
      <c r="G332" s="153">
        <v>100</v>
      </c>
      <c r="H332" s="186">
        <f>G332/E332</f>
        <v>1</v>
      </c>
      <c r="I332" s="334"/>
    </row>
    <row r="333" spans="1:9" s="151" customFormat="1">
      <c r="A333" s="182" t="s">
        <v>397</v>
      </c>
      <c r="B333" s="378" t="s">
        <v>895</v>
      </c>
      <c r="C333" s="379"/>
      <c r="D333" s="379"/>
      <c r="E333" s="379"/>
      <c r="F333" s="379"/>
      <c r="G333" s="379"/>
      <c r="H333" s="379"/>
      <c r="I333" s="380"/>
    </row>
    <row r="334" spans="1:9" s="203" customFormat="1" ht="15" customHeight="1" outlineLevel="1">
      <c r="A334" s="183"/>
      <c r="B334" s="381" t="s">
        <v>868</v>
      </c>
      <c r="C334" s="382"/>
      <c r="D334" s="382"/>
      <c r="E334" s="382"/>
      <c r="F334" s="382"/>
      <c r="G334" s="382"/>
      <c r="H334" s="382"/>
      <c r="I334" s="383"/>
    </row>
    <row r="335" spans="1:9" s="203" customFormat="1" outlineLevel="2">
      <c r="A335" s="183"/>
      <c r="B335" s="375" t="s">
        <v>418</v>
      </c>
      <c r="C335" s="376"/>
      <c r="D335" s="376"/>
      <c r="E335" s="376"/>
      <c r="F335" s="376"/>
      <c r="G335" s="376"/>
      <c r="H335" s="376"/>
      <c r="I335" s="377"/>
    </row>
    <row r="336" spans="1:9" s="203" customFormat="1" outlineLevel="2">
      <c r="A336" s="183"/>
      <c r="B336" s="237" t="s">
        <v>869</v>
      </c>
      <c r="C336" s="153"/>
      <c r="D336" s="153" t="s">
        <v>870</v>
      </c>
      <c r="E336" s="153" t="s">
        <v>875</v>
      </c>
      <c r="F336" s="186" t="s">
        <v>460</v>
      </c>
      <c r="G336" s="186" t="s">
        <v>460</v>
      </c>
      <c r="H336" s="153" t="s">
        <v>460</v>
      </c>
      <c r="I336" s="153"/>
    </row>
    <row r="337" spans="1:9" s="203" customFormat="1" ht="40.5" outlineLevel="2">
      <c r="A337" s="183"/>
      <c r="B337" s="237" t="s">
        <v>871</v>
      </c>
      <c r="C337" s="238" t="s">
        <v>338</v>
      </c>
      <c r="D337" s="239">
        <v>43.3</v>
      </c>
      <c r="E337" s="239">
        <v>18</v>
      </c>
      <c r="F337" s="186" t="s">
        <v>460</v>
      </c>
      <c r="G337" s="186" t="s">
        <v>460</v>
      </c>
      <c r="H337" s="153" t="s">
        <v>460</v>
      </c>
      <c r="I337" s="153"/>
    </row>
    <row r="338" spans="1:9" s="203" customFormat="1" ht="54" outlineLevel="2">
      <c r="A338" s="183"/>
      <c r="B338" s="237" t="s">
        <v>872</v>
      </c>
      <c r="C338" s="240" t="s">
        <v>338</v>
      </c>
      <c r="D338" s="241">
        <v>0</v>
      </c>
      <c r="E338" s="241">
        <v>90</v>
      </c>
      <c r="F338" s="186" t="s">
        <v>460</v>
      </c>
      <c r="G338" s="186" t="s">
        <v>460</v>
      </c>
      <c r="H338" s="153" t="s">
        <v>460</v>
      </c>
      <c r="I338" s="153"/>
    </row>
    <row r="339" spans="1:9" s="203" customFormat="1" ht="40.5" customHeight="1" outlineLevel="2">
      <c r="A339" s="183"/>
      <c r="B339" s="237" t="s">
        <v>873</v>
      </c>
      <c r="C339" s="240" t="s">
        <v>338</v>
      </c>
      <c r="D339" s="241">
        <v>100</v>
      </c>
      <c r="E339" s="241">
        <v>100</v>
      </c>
      <c r="F339" s="186" t="s">
        <v>460</v>
      </c>
      <c r="G339" s="186" t="s">
        <v>460</v>
      </c>
      <c r="H339" s="153" t="s">
        <v>460</v>
      </c>
      <c r="I339" s="158"/>
    </row>
    <row r="340" spans="1:9" s="203" customFormat="1" ht="67.5" outlineLevel="2">
      <c r="A340" s="183"/>
      <c r="B340" s="237" t="s">
        <v>874</v>
      </c>
      <c r="C340" s="153"/>
      <c r="D340" s="153" t="s">
        <v>875</v>
      </c>
      <c r="E340" s="153" t="s">
        <v>875</v>
      </c>
      <c r="F340" s="186" t="s">
        <v>460</v>
      </c>
      <c r="G340" s="186" t="s">
        <v>460</v>
      </c>
      <c r="H340" s="186" t="s">
        <v>460</v>
      </c>
      <c r="I340" s="158"/>
    </row>
    <row r="341" spans="1:9" s="203" customFormat="1" outlineLevel="2">
      <c r="A341" s="183"/>
      <c r="B341" s="375" t="s">
        <v>423</v>
      </c>
      <c r="C341" s="376"/>
      <c r="D341" s="376"/>
      <c r="E341" s="376"/>
      <c r="F341" s="376"/>
      <c r="G341" s="376"/>
      <c r="H341" s="376"/>
      <c r="I341" s="377"/>
    </row>
    <row r="342" spans="1:9" s="203" customFormat="1" ht="54" outlineLevel="2">
      <c r="A342" s="183"/>
      <c r="B342" s="237" t="s">
        <v>876</v>
      </c>
      <c r="C342" s="177" t="s">
        <v>338</v>
      </c>
      <c r="D342" s="153">
        <v>124.9</v>
      </c>
      <c r="E342" s="153" t="s">
        <v>878</v>
      </c>
      <c r="F342" s="186" t="s">
        <v>460</v>
      </c>
      <c r="G342" s="186" t="s">
        <v>460</v>
      </c>
      <c r="H342" s="186" t="s">
        <v>460</v>
      </c>
      <c r="I342" s="158"/>
    </row>
    <row r="343" spans="1:9" s="203" customFormat="1" ht="54" outlineLevel="2">
      <c r="A343" s="183"/>
      <c r="B343" s="237" t="s">
        <v>877</v>
      </c>
      <c r="C343" s="177" t="s">
        <v>338</v>
      </c>
      <c r="D343" s="153">
        <v>95</v>
      </c>
      <c r="E343" s="153" t="s">
        <v>879</v>
      </c>
      <c r="F343" s="186" t="s">
        <v>460</v>
      </c>
      <c r="G343" s="186" t="s">
        <v>460</v>
      </c>
      <c r="H343" s="186" t="s">
        <v>460</v>
      </c>
      <c r="I343" s="158"/>
    </row>
    <row r="344" spans="1:9" s="203" customFormat="1" ht="15" customHeight="1" outlineLevel="1">
      <c r="A344" s="183"/>
      <c r="B344" s="381" t="s">
        <v>880</v>
      </c>
      <c r="C344" s="382"/>
      <c r="D344" s="382"/>
      <c r="E344" s="382"/>
      <c r="F344" s="382"/>
      <c r="G344" s="382"/>
      <c r="H344" s="382"/>
      <c r="I344" s="383"/>
    </row>
    <row r="345" spans="1:9" s="203" customFormat="1" outlineLevel="2">
      <c r="A345" s="183"/>
      <c r="B345" s="375" t="s">
        <v>418</v>
      </c>
      <c r="C345" s="376"/>
      <c r="D345" s="376"/>
      <c r="E345" s="376"/>
      <c r="F345" s="376"/>
      <c r="G345" s="376"/>
      <c r="H345" s="376"/>
      <c r="I345" s="377"/>
    </row>
    <row r="346" spans="1:9" s="203" customFormat="1" ht="40.5" outlineLevel="2">
      <c r="A346" s="183"/>
      <c r="B346" s="237" t="s">
        <v>882</v>
      </c>
      <c r="C346" s="158" t="s">
        <v>884</v>
      </c>
      <c r="D346" s="153">
        <v>0</v>
      </c>
      <c r="E346" s="153">
        <v>10.6</v>
      </c>
      <c r="F346" s="153" t="s">
        <v>460</v>
      </c>
      <c r="G346" s="153" t="s">
        <v>460</v>
      </c>
      <c r="H346" s="153" t="s">
        <v>460</v>
      </c>
      <c r="I346" s="153"/>
    </row>
    <row r="347" spans="1:9" s="203" customFormat="1" ht="67.5" outlineLevel="2">
      <c r="A347" s="183"/>
      <c r="B347" s="237" t="s">
        <v>883</v>
      </c>
      <c r="C347" s="158" t="s">
        <v>338</v>
      </c>
      <c r="D347" s="153">
        <v>0</v>
      </c>
      <c r="E347" s="153">
        <v>50</v>
      </c>
      <c r="F347" s="153" t="s">
        <v>460</v>
      </c>
      <c r="G347" s="153" t="s">
        <v>460</v>
      </c>
      <c r="H347" s="153" t="s">
        <v>460</v>
      </c>
      <c r="I347" s="153"/>
    </row>
    <row r="348" spans="1:9" s="203" customFormat="1" outlineLevel="2">
      <c r="A348" s="183"/>
      <c r="B348" s="375" t="s">
        <v>423</v>
      </c>
      <c r="C348" s="376"/>
      <c r="D348" s="376"/>
      <c r="E348" s="376"/>
      <c r="F348" s="376"/>
      <c r="G348" s="376"/>
      <c r="H348" s="376"/>
      <c r="I348" s="377"/>
    </row>
    <row r="349" spans="1:9" s="203" customFormat="1" ht="54" outlineLevel="2">
      <c r="A349" s="183"/>
      <c r="B349" s="237" t="s">
        <v>885</v>
      </c>
      <c r="C349" s="158"/>
      <c r="D349" s="153" t="s">
        <v>875</v>
      </c>
      <c r="E349" s="153" t="s">
        <v>875</v>
      </c>
      <c r="F349" s="153" t="s">
        <v>460</v>
      </c>
      <c r="G349" s="153" t="s">
        <v>460</v>
      </c>
      <c r="H349" s="153" t="s">
        <v>460</v>
      </c>
      <c r="I349" s="178"/>
    </row>
    <row r="350" spans="1:9" s="203" customFormat="1" ht="15" customHeight="1" outlineLevel="1">
      <c r="A350" s="183"/>
      <c r="B350" s="381" t="s">
        <v>881</v>
      </c>
      <c r="C350" s="382"/>
      <c r="D350" s="382"/>
      <c r="E350" s="382"/>
      <c r="F350" s="382"/>
      <c r="G350" s="382"/>
      <c r="H350" s="382"/>
      <c r="I350" s="383"/>
    </row>
    <row r="351" spans="1:9" s="203" customFormat="1" outlineLevel="2">
      <c r="A351" s="183"/>
      <c r="B351" s="375" t="s">
        <v>418</v>
      </c>
      <c r="C351" s="376"/>
      <c r="D351" s="376"/>
      <c r="E351" s="376"/>
      <c r="F351" s="376"/>
      <c r="G351" s="376"/>
      <c r="H351" s="376"/>
      <c r="I351" s="377"/>
    </row>
    <row r="352" spans="1:9" s="203" customFormat="1" ht="40.5" outlineLevel="2">
      <c r="A352" s="183"/>
      <c r="B352" s="237" t="s">
        <v>886</v>
      </c>
      <c r="C352" s="158"/>
      <c r="D352" s="242">
        <v>77.8</v>
      </c>
      <c r="E352" s="242">
        <v>80</v>
      </c>
      <c r="F352" s="153" t="s">
        <v>460</v>
      </c>
      <c r="G352" s="153" t="s">
        <v>460</v>
      </c>
      <c r="H352" s="153" t="s">
        <v>460</v>
      </c>
      <c r="I352" s="153"/>
    </row>
    <row r="353" spans="1:9" s="203" customFormat="1" ht="67.5" outlineLevel="2">
      <c r="A353" s="183"/>
      <c r="B353" s="237" t="s">
        <v>887</v>
      </c>
      <c r="C353" s="158" t="s">
        <v>338</v>
      </c>
      <c r="D353" s="243">
        <v>100</v>
      </c>
      <c r="E353" s="243">
        <v>100</v>
      </c>
      <c r="F353" s="153" t="s">
        <v>460</v>
      </c>
      <c r="G353" s="153" t="s">
        <v>460</v>
      </c>
      <c r="H353" s="153" t="s">
        <v>460</v>
      </c>
      <c r="I353" s="153"/>
    </row>
    <row r="354" spans="1:9" s="203" customFormat="1" ht="27" outlineLevel="2">
      <c r="A354" s="183"/>
      <c r="B354" s="237" t="s">
        <v>888</v>
      </c>
      <c r="C354" s="158"/>
      <c r="D354" s="243" t="s">
        <v>875</v>
      </c>
      <c r="E354" s="243" t="s">
        <v>875</v>
      </c>
      <c r="F354" s="153" t="s">
        <v>460</v>
      </c>
      <c r="G354" s="153" t="s">
        <v>460</v>
      </c>
      <c r="H354" s="153" t="s">
        <v>460</v>
      </c>
      <c r="I354" s="153"/>
    </row>
    <row r="355" spans="1:9" s="203" customFormat="1" outlineLevel="2">
      <c r="A355" s="183"/>
      <c r="B355" s="375" t="s">
        <v>423</v>
      </c>
      <c r="C355" s="376"/>
      <c r="D355" s="376"/>
      <c r="E355" s="376"/>
      <c r="F355" s="376"/>
      <c r="G355" s="376"/>
      <c r="H355" s="376"/>
      <c r="I355" s="377"/>
    </row>
    <row r="356" spans="1:9" s="203" customFormat="1" ht="40.5" outlineLevel="2">
      <c r="A356" s="183"/>
      <c r="B356" s="237" t="s">
        <v>889</v>
      </c>
      <c r="C356" s="153"/>
      <c r="D356" s="242">
        <v>84.1</v>
      </c>
      <c r="E356" s="242">
        <v>85</v>
      </c>
      <c r="F356" s="153" t="s">
        <v>460</v>
      </c>
      <c r="G356" s="153" t="s">
        <v>460</v>
      </c>
      <c r="H356" s="153" t="s">
        <v>460</v>
      </c>
      <c r="I356" s="153"/>
    </row>
    <row r="357" spans="1:9" s="203" customFormat="1" ht="27" outlineLevel="2">
      <c r="A357" s="183"/>
      <c r="B357" s="237" t="s">
        <v>890</v>
      </c>
      <c r="C357" s="153"/>
      <c r="D357" s="243" t="s">
        <v>875</v>
      </c>
      <c r="E357" s="243" t="s">
        <v>875</v>
      </c>
      <c r="F357" s="153" t="s">
        <v>460</v>
      </c>
      <c r="G357" s="153" t="s">
        <v>460</v>
      </c>
      <c r="H357" s="153" t="s">
        <v>460</v>
      </c>
      <c r="I357" s="153"/>
    </row>
    <row r="358" spans="1:9" s="151" customFormat="1">
      <c r="A358" s="182" t="s">
        <v>398</v>
      </c>
      <c r="B358" s="378" t="s">
        <v>897</v>
      </c>
      <c r="C358" s="379"/>
      <c r="D358" s="379"/>
      <c r="E358" s="379"/>
      <c r="F358" s="379"/>
      <c r="G358" s="379"/>
      <c r="H358" s="379"/>
      <c r="I358" s="380"/>
    </row>
    <row r="359" spans="1:9" s="203" customFormat="1" outlineLevel="2">
      <c r="A359" s="183"/>
      <c r="B359" s="375" t="s">
        <v>418</v>
      </c>
      <c r="C359" s="376"/>
      <c r="D359" s="376"/>
      <c r="E359" s="376"/>
      <c r="F359" s="376"/>
      <c r="G359" s="376"/>
      <c r="H359" s="376"/>
      <c r="I359" s="377"/>
    </row>
    <row r="360" spans="1:9" s="203" customFormat="1" ht="40.5" outlineLevel="2">
      <c r="A360" s="183"/>
      <c r="B360" s="237" t="s">
        <v>891</v>
      </c>
      <c r="C360" s="153" t="s">
        <v>338</v>
      </c>
      <c r="D360" s="153">
        <v>1.4</v>
      </c>
      <c r="E360" s="244">
        <v>1</v>
      </c>
      <c r="F360" s="186" t="s">
        <v>460</v>
      </c>
      <c r="G360" s="186" t="s">
        <v>460</v>
      </c>
      <c r="H360" s="153" t="s">
        <v>460</v>
      </c>
      <c r="I360" s="153"/>
    </row>
    <row r="361" spans="1:9" s="203" customFormat="1" ht="27" outlineLevel="2">
      <c r="A361" s="183"/>
      <c r="B361" s="237" t="s">
        <v>892</v>
      </c>
      <c r="C361" s="238" t="s">
        <v>338</v>
      </c>
      <c r="D361" s="239">
        <v>0</v>
      </c>
      <c r="E361" s="239">
        <v>0</v>
      </c>
      <c r="F361" s="186" t="s">
        <v>460</v>
      </c>
      <c r="G361" s="186" t="s">
        <v>460</v>
      </c>
      <c r="H361" s="153" t="s">
        <v>460</v>
      </c>
      <c r="I361" s="153"/>
    </row>
    <row r="362" spans="1:9" s="203" customFormat="1" ht="40.5" outlineLevel="2">
      <c r="A362" s="183"/>
      <c r="B362" s="237" t="s">
        <v>893</v>
      </c>
      <c r="C362" s="240" t="s">
        <v>405</v>
      </c>
      <c r="D362" s="241">
        <v>4</v>
      </c>
      <c r="E362" s="241">
        <v>5</v>
      </c>
      <c r="F362" s="186" t="s">
        <v>460</v>
      </c>
      <c r="G362" s="186" t="s">
        <v>460</v>
      </c>
      <c r="H362" s="153" t="s">
        <v>460</v>
      </c>
      <c r="I362" s="153"/>
    </row>
    <row r="363" spans="1:9" s="203" customFormat="1" outlineLevel="2">
      <c r="A363" s="183"/>
      <c r="B363" s="375" t="s">
        <v>423</v>
      </c>
      <c r="C363" s="376"/>
      <c r="D363" s="376"/>
      <c r="E363" s="376"/>
      <c r="F363" s="376"/>
      <c r="G363" s="376"/>
      <c r="H363" s="376"/>
      <c r="I363" s="377"/>
    </row>
    <row r="364" spans="1:9" s="203" customFormat="1" ht="40.5" outlineLevel="2">
      <c r="A364" s="183"/>
      <c r="B364" s="237" t="s">
        <v>894</v>
      </c>
      <c r="C364" s="177"/>
      <c r="D364" s="153">
        <v>82</v>
      </c>
      <c r="E364" s="153">
        <v>83</v>
      </c>
      <c r="F364" s="186" t="s">
        <v>460</v>
      </c>
      <c r="G364" s="186" t="s">
        <v>460</v>
      </c>
      <c r="H364" s="186" t="s">
        <v>460</v>
      </c>
      <c r="I364" s="158"/>
    </row>
    <row r="365" spans="1:9" s="151" customFormat="1"/>
    <row r="366" spans="1:9" s="151" customFormat="1">
      <c r="A366" s="328" t="s">
        <v>896</v>
      </c>
      <c r="B366" s="328" t="s">
        <v>898</v>
      </c>
    </row>
    <row r="367" spans="1:9" s="151" customFormat="1">
      <c r="B367" s="328" t="s">
        <v>899</v>
      </c>
    </row>
  </sheetData>
  <mergeCells count="146">
    <mergeCell ref="B359:I359"/>
    <mergeCell ref="B363:I363"/>
    <mergeCell ref="B327:I327"/>
    <mergeCell ref="B333:I333"/>
    <mergeCell ref="B358:I358"/>
    <mergeCell ref="B334:I334"/>
    <mergeCell ref="B335:I335"/>
    <mergeCell ref="B341:I341"/>
    <mergeCell ref="B344:I344"/>
    <mergeCell ref="B345:I345"/>
    <mergeCell ref="B348:I348"/>
    <mergeCell ref="B350:I350"/>
    <mergeCell ref="B351:I351"/>
    <mergeCell ref="B355:I355"/>
    <mergeCell ref="B65:I65"/>
    <mergeCell ref="B69:I69"/>
    <mergeCell ref="B70:I70"/>
    <mergeCell ref="B73:I73"/>
    <mergeCell ref="B315:I315"/>
    <mergeCell ref="B299:I299"/>
    <mergeCell ref="B320:I320"/>
    <mergeCell ref="B321:I321"/>
    <mergeCell ref="B300:I300"/>
    <mergeCell ref="B301:I301"/>
    <mergeCell ref="B305:I305"/>
    <mergeCell ref="B309:I309"/>
    <mergeCell ref="B310:I310"/>
    <mergeCell ref="B235:I235"/>
    <mergeCell ref="B215:I215"/>
    <mergeCell ref="B216:I216"/>
    <mergeCell ref="B217:I217"/>
    <mergeCell ref="B222:I222"/>
    <mergeCell ref="B247:I247"/>
    <mergeCell ref="B176:I176"/>
    <mergeCell ref="B177:I177"/>
    <mergeCell ref="B183:I183"/>
    <mergeCell ref="B277:I277"/>
    <mergeCell ref="B281:I281"/>
    <mergeCell ref="B61:I61"/>
    <mergeCell ref="B128:I128"/>
    <mergeCell ref="B14:I14"/>
    <mergeCell ref="B15:I15"/>
    <mergeCell ref="B21:I21"/>
    <mergeCell ref="B26:I26"/>
    <mergeCell ref="B27:I27"/>
    <mergeCell ref="B33:I33"/>
    <mergeCell ref="B37:I37"/>
    <mergeCell ref="B38:I38"/>
    <mergeCell ref="B44:H44"/>
    <mergeCell ref="B46:I46"/>
    <mergeCell ref="B50:I50"/>
    <mergeCell ref="B53:I53"/>
    <mergeCell ref="B54:I54"/>
    <mergeCell ref="B57:I57"/>
    <mergeCell ref="B122:I122"/>
    <mergeCell ref="B83:I83"/>
    <mergeCell ref="B84:I84"/>
    <mergeCell ref="B87:I87"/>
    <mergeCell ref="B75:I75"/>
    <mergeCell ref="B76:I76"/>
    <mergeCell ref="B77:I77"/>
    <mergeCell ref="B80:I80"/>
    <mergeCell ref="B276:I276"/>
    <mergeCell ref="B260:I260"/>
    <mergeCell ref="B261:I261"/>
    <mergeCell ref="B264:I264"/>
    <mergeCell ref="B266:I266"/>
    <mergeCell ref="B267:I267"/>
    <mergeCell ref="B248:I248"/>
    <mergeCell ref="B254:I254"/>
    <mergeCell ref="B272:I272"/>
    <mergeCell ref="B259:I259"/>
    <mergeCell ref="B230:I230"/>
    <mergeCell ref="B232:H232"/>
    <mergeCell ref="B188:I188"/>
    <mergeCell ref="B189:I189"/>
    <mergeCell ref="B201:I201"/>
    <mergeCell ref="B202:I202"/>
    <mergeCell ref="B212:I212"/>
    <mergeCell ref="B197:I197"/>
    <mergeCell ref="B196:I196"/>
    <mergeCell ref="B224:I224"/>
    <mergeCell ref="B225:I225"/>
    <mergeCell ref="B227:I227"/>
    <mergeCell ref="B155:I155"/>
    <mergeCell ref="B158:I158"/>
    <mergeCell ref="B148:I148"/>
    <mergeCell ref="B149:I149"/>
    <mergeCell ref="B151:I151"/>
    <mergeCell ref="B170:I170"/>
    <mergeCell ref="B173:I173"/>
    <mergeCell ref="B199:I199"/>
    <mergeCell ref="B229:I229"/>
    <mergeCell ref="B161:I161"/>
    <mergeCell ref="B162:I162"/>
    <mergeCell ref="B167:I167"/>
    <mergeCell ref="B169:I169"/>
    <mergeCell ref="B160:I160"/>
    <mergeCell ref="A1:I1"/>
    <mergeCell ref="A2:I2"/>
    <mergeCell ref="H4:H5"/>
    <mergeCell ref="B139:I139"/>
    <mergeCell ref="B91:I91"/>
    <mergeCell ref="B93:I93"/>
    <mergeCell ref="B129:I129"/>
    <mergeCell ref="B95:I95"/>
    <mergeCell ref="B131:I131"/>
    <mergeCell ref="B111:I111"/>
    <mergeCell ref="B112:I112"/>
    <mergeCell ref="B118:I118"/>
    <mergeCell ref="B6:I6"/>
    <mergeCell ref="B132:I132"/>
    <mergeCell ref="B134:I134"/>
    <mergeCell ref="B136:I136"/>
    <mergeCell ref="B137:I137"/>
    <mergeCell ref="B7:I7"/>
    <mergeCell ref="B10:I10"/>
    <mergeCell ref="B124:H124"/>
    <mergeCell ref="B58:I58"/>
    <mergeCell ref="B13:I13"/>
    <mergeCell ref="B47:I47"/>
    <mergeCell ref="B60:I60"/>
    <mergeCell ref="B286:I286"/>
    <mergeCell ref="B290:I290"/>
    <mergeCell ref="B293:I293"/>
    <mergeCell ref="B296:I296"/>
    <mergeCell ref="B285:I285"/>
    <mergeCell ref="B292:I292"/>
    <mergeCell ref="B140:I140"/>
    <mergeCell ref="A4:A5"/>
    <mergeCell ref="B4:B5"/>
    <mergeCell ref="F4:G4"/>
    <mergeCell ref="C4:C5"/>
    <mergeCell ref="D4:D5"/>
    <mergeCell ref="E4:E5"/>
    <mergeCell ref="B96:I96"/>
    <mergeCell ref="B97:I97"/>
    <mergeCell ref="B108:I108"/>
    <mergeCell ref="B66:I66"/>
    <mergeCell ref="B90:I90"/>
    <mergeCell ref="I4:I5"/>
    <mergeCell ref="B121:I121"/>
    <mergeCell ref="B234:I234"/>
    <mergeCell ref="B141:I141"/>
    <mergeCell ref="B144:I144"/>
    <mergeCell ref="B154:I154"/>
  </mergeCells>
  <hyperlinks>
    <hyperlink ref="B200" r:id="rId1" display="consultantplus://offline/ref=D79F21A63A1E1D7C968EE246A7E712F39C5456DE2F3506B9B9473F3AE9BECEBA7DEF928DA1743633598D8A59C9G"/>
  </hyperlinks>
  <pageMargins left="0.7" right="0.7" top="0.75" bottom="0.75" header="0.3" footer="0.3"/>
  <pageSetup paperSize="9" scale="55" fitToHeight="0" orientation="portrait" verticalDpi="0" r:id="rId2"/>
</worksheet>
</file>

<file path=xl/worksheets/sheet4.xml><?xml version="1.0" encoding="utf-8"?>
<worksheet xmlns="http://schemas.openxmlformats.org/spreadsheetml/2006/main" xmlns:r="http://schemas.openxmlformats.org/officeDocument/2006/relationships">
  <sheetPr>
    <outlinePr summaryBelow="0"/>
    <pageSetUpPr fitToPage="1"/>
  </sheetPr>
  <dimension ref="A1:V205"/>
  <sheetViews>
    <sheetView view="pageBreakPreview" zoomScale="70" zoomScaleNormal="100" zoomScaleSheetLayoutView="70" workbookViewId="0">
      <pane xSplit="2" ySplit="5" topLeftCell="C6" activePane="bottomRight" state="frozen"/>
      <selection pane="topRight" activeCell="C1" sqref="C1"/>
      <selection pane="bottomLeft" activeCell="A6" sqref="A6"/>
      <selection pane="bottomRight" activeCell="A39" sqref="A39:I39"/>
    </sheetView>
  </sheetViews>
  <sheetFormatPr defaultRowHeight="15" outlineLevelRow="3"/>
  <cols>
    <col min="1" max="1" width="4.42578125" style="2" customWidth="1"/>
    <col min="2" max="2" width="52.42578125" style="2" customWidth="1"/>
    <col min="3" max="3" width="6.85546875" style="2" customWidth="1"/>
    <col min="4" max="5" width="11" style="2" customWidth="1"/>
    <col min="6" max="6" width="11.7109375" style="2" customWidth="1"/>
    <col min="7" max="7" width="10.7109375" style="2" customWidth="1"/>
    <col min="8" max="8" width="11.5703125" style="2" customWidth="1"/>
    <col min="9" max="9" width="22.42578125" style="2" customWidth="1"/>
    <col min="10" max="16384" width="9.140625" style="2"/>
  </cols>
  <sheetData>
    <row r="1" spans="1:22" s="151" customFormat="1" ht="18.75">
      <c r="A1" s="389" t="s">
        <v>371</v>
      </c>
      <c r="B1" s="389"/>
      <c r="C1" s="389"/>
      <c r="D1" s="389"/>
      <c r="E1" s="389"/>
      <c r="F1" s="389"/>
      <c r="G1" s="389"/>
      <c r="H1" s="389"/>
      <c r="I1" s="389"/>
      <c r="J1" s="293"/>
      <c r="K1" s="293"/>
      <c r="L1" s="293"/>
      <c r="M1" s="293"/>
      <c r="N1" s="293"/>
      <c r="O1" s="293"/>
      <c r="P1" s="293"/>
      <c r="Q1" s="293"/>
      <c r="R1" s="293"/>
      <c r="S1" s="293"/>
      <c r="T1" s="293"/>
      <c r="U1" s="293"/>
      <c r="V1" s="293"/>
    </row>
    <row r="2" spans="1:22" s="151" customFormat="1" ht="51.75" customHeight="1">
      <c r="A2" s="390" t="s">
        <v>1031</v>
      </c>
      <c r="B2" s="390"/>
      <c r="C2" s="390"/>
      <c r="D2" s="390"/>
      <c r="E2" s="390"/>
      <c r="F2" s="390"/>
      <c r="G2" s="390"/>
      <c r="H2" s="390"/>
      <c r="I2" s="390"/>
      <c r="J2" s="293"/>
      <c r="K2" s="293"/>
      <c r="L2" s="293"/>
      <c r="M2" s="293"/>
      <c r="N2" s="293"/>
      <c r="O2" s="293"/>
      <c r="P2" s="293"/>
      <c r="Q2" s="293"/>
      <c r="R2" s="293"/>
      <c r="S2" s="293"/>
      <c r="T2" s="293"/>
      <c r="U2" s="293"/>
      <c r="V2" s="293"/>
    </row>
    <row r="3" spans="1:22" s="151" customFormat="1"/>
    <row r="4" spans="1:22" s="151" customFormat="1" ht="18.75" customHeight="1">
      <c r="A4" s="346" t="s">
        <v>0</v>
      </c>
      <c r="B4" s="346" t="s">
        <v>372</v>
      </c>
      <c r="C4" s="346" t="s">
        <v>373</v>
      </c>
      <c r="D4" s="346" t="s">
        <v>374</v>
      </c>
      <c r="E4" s="346" t="s">
        <v>375</v>
      </c>
      <c r="F4" s="384" t="s">
        <v>376</v>
      </c>
      <c r="G4" s="384"/>
      <c r="H4" s="391" t="s">
        <v>412</v>
      </c>
      <c r="I4" s="384" t="s">
        <v>379</v>
      </c>
    </row>
    <row r="5" spans="1:22" s="151" customFormat="1" ht="67.5" customHeight="1">
      <c r="A5" s="346"/>
      <c r="B5" s="346"/>
      <c r="C5" s="346"/>
      <c r="D5" s="346"/>
      <c r="E5" s="346"/>
      <c r="F5" s="281" t="s">
        <v>377</v>
      </c>
      <c r="G5" s="281" t="s">
        <v>378</v>
      </c>
      <c r="H5" s="392"/>
      <c r="I5" s="384"/>
    </row>
    <row r="6" spans="1:22" s="151" customFormat="1" ht="17.25" customHeight="1" collapsed="1">
      <c r="A6" s="405" t="s">
        <v>211</v>
      </c>
      <c r="B6" s="406"/>
      <c r="C6" s="406"/>
      <c r="D6" s="406"/>
      <c r="E6" s="406"/>
      <c r="F6" s="406"/>
      <c r="G6" s="406"/>
      <c r="H6" s="406"/>
      <c r="I6" s="407"/>
    </row>
    <row r="7" spans="1:22" s="151" customFormat="1" ht="32.25" hidden="1" customHeight="1" outlineLevel="1" collapsed="1">
      <c r="A7" s="150"/>
      <c r="B7" s="381" t="s">
        <v>212</v>
      </c>
      <c r="C7" s="382"/>
      <c r="D7" s="382"/>
      <c r="E7" s="382"/>
      <c r="F7" s="382"/>
      <c r="G7" s="382"/>
      <c r="H7" s="382"/>
      <c r="I7" s="383"/>
    </row>
    <row r="8" spans="1:22" s="151" customFormat="1" hidden="1" outlineLevel="2">
      <c r="A8" s="150"/>
      <c r="B8" s="402" t="s">
        <v>501</v>
      </c>
      <c r="C8" s="403"/>
      <c r="D8" s="403"/>
      <c r="E8" s="403"/>
      <c r="F8" s="403"/>
      <c r="G8" s="403"/>
      <c r="H8" s="403"/>
      <c r="I8" s="404"/>
    </row>
    <row r="9" spans="1:22" s="151" customFormat="1" ht="27" hidden="1" outlineLevel="2">
      <c r="A9" s="150"/>
      <c r="B9" s="152" t="s">
        <v>548</v>
      </c>
      <c r="C9" s="153" t="s">
        <v>405</v>
      </c>
      <c r="D9" s="153">
        <v>30</v>
      </c>
      <c r="E9" s="153">
        <v>40</v>
      </c>
      <c r="F9" s="153">
        <v>40</v>
      </c>
      <c r="G9" s="153">
        <v>0</v>
      </c>
      <c r="H9" s="154">
        <f>G9/E9</f>
        <v>0</v>
      </c>
      <c r="I9" s="155"/>
    </row>
    <row r="10" spans="1:22" s="151" customFormat="1" ht="40.5" hidden="1" outlineLevel="2">
      <c r="A10" s="150"/>
      <c r="B10" s="152" t="s">
        <v>549</v>
      </c>
      <c r="C10" s="153" t="s">
        <v>550</v>
      </c>
      <c r="D10" s="153">
        <v>1</v>
      </c>
      <c r="E10" s="153">
        <v>0</v>
      </c>
      <c r="F10" s="153">
        <v>1</v>
      </c>
      <c r="G10" s="153">
        <v>0</v>
      </c>
      <c r="H10" s="154" t="s">
        <v>460</v>
      </c>
      <c r="I10" s="155"/>
    </row>
    <row r="11" spans="1:22" s="151" customFormat="1" ht="54" hidden="1" outlineLevel="2">
      <c r="A11" s="150"/>
      <c r="B11" s="152" t="s">
        <v>551</v>
      </c>
      <c r="C11" s="153" t="s">
        <v>338</v>
      </c>
      <c r="D11" s="153">
        <v>60</v>
      </c>
      <c r="E11" s="153">
        <v>10</v>
      </c>
      <c r="F11" s="153">
        <v>10</v>
      </c>
      <c r="G11" s="153">
        <v>0</v>
      </c>
      <c r="H11" s="154">
        <f t="shared" ref="H11:H14" si="0">G11/E11</f>
        <v>0</v>
      </c>
      <c r="I11" s="155"/>
    </row>
    <row r="12" spans="1:22" s="151" customFormat="1" ht="27" hidden="1" outlineLevel="2">
      <c r="A12" s="150"/>
      <c r="B12" s="152" t="s">
        <v>552</v>
      </c>
      <c r="C12" s="153" t="s">
        <v>405</v>
      </c>
      <c r="D12" s="153">
        <v>5</v>
      </c>
      <c r="E12" s="153">
        <v>1</v>
      </c>
      <c r="F12" s="153">
        <v>1</v>
      </c>
      <c r="G12" s="153">
        <v>0</v>
      </c>
      <c r="H12" s="154">
        <f t="shared" si="0"/>
        <v>0</v>
      </c>
      <c r="I12" s="155"/>
    </row>
    <row r="13" spans="1:22" s="151" customFormat="1" ht="27" hidden="1" outlineLevel="2">
      <c r="A13" s="150"/>
      <c r="B13" s="152" t="s">
        <v>553</v>
      </c>
      <c r="C13" s="297" t="s">
        <v>546</v>
      </c>
      <c r="D13" s="153">
        <v>15</v>
      </c>
      <c r="E13" s="153">
        <v>15</v>
      </c>
      <c r="F13" s="153">
        <v>0</v>
      </c>
      <c r="G13" s="153">
        <v>0</v>
      </c>
      <c r="H13" s="154">
        <f t="shared" si="0"/>
        <v>0</v>
      </c>
      <c r="I13" s="155"/>
    </row>
    <row r="14" spans="1:22" s="151" customFormat="1" ht="40.5" hidden="1" outlineLevel="2">
      <c r="A14" s="150"/>
      <c r="B14" s="152" t="s">
        <v>554</v>
      </c>
      <c r="C14" s="153" t="s">
        <v>933</v>
      </c>
      <c r="D14" s="153">
        <v>0</v>
      </c>
      <c r="E14" s="153">
        <v>500</v>
      </c>
      <c r="F14" s="153">
        <v>500</v>
      </c>
      <c r="G14" s="153">
        <v>0</v>
      </c>
      <c r="H14" s="154">
        <f t="shared" si="0"/>
        <v>0</v>
      </c>
      <c r="I14" s="155"/>
    </row>
    <row r="15" spans="1:22" s="151" customFormat="1" hidden="1" outlineLevel="2">
      <c r="A15" s="150"/>
      <c r="B15" s="402" t="s">
        <v>509</v>
      </c>
      <c r="C15" s="403"/>
      <c r="D15" s="403"/>
      <c r="E15" s="403"/>
      <c r="F15" s="403"/>
      <c r="G15" s="403"/>
      <c r="H15" s="403"/>
      <c r="I15" s="404"/>
    </row>
    <row r="16" spans="1:22" s="151" customFormat="1" ht="27" hidden="1" outlineLevel="2">
      <c r="A16" s="150"/>
      <c r="B16" s="152" t="s">
        <v>555</v>
      </c>
      <c r="C16" s="153" t="s">
        <v>405</v>
      </c>
      <c r="D16" s="153">
        <v>1</v>
      </c>
      <c r="E16" s="153">
        <v>0</v>
      </c>
      <c r="F16" s="153">
        <v>0</v>
      </c>
      <c r="G16" s="153">
        <v>0</v>
      </c>
      <c r="H16" s="154" t="s">
        <v>460</v>
      </c>
      <c r="I16" s="155"/>
    </row>
    <row r="17" spans="1:9" s="151" customFormat="1" hidden="1" outlineLevel="2">
      <c r="A17" s="150"/>
      <c r="B17" s="152" t="s">
        <v>556</v>
      </c>
      <c r="C17" s="153" t="s">
        <v>422</v>
      </c>
      <c r="D17" s="153">
        <v>30</v>
      </c>
      <c r="E17" s="153">
        <v>40</v>
      </c>
      <c r="F17" s="153">
        <v>40</v>
      </c>
      <c r="G17" s="153">
        <v>0</v>
      </c>
      <c r="H17" s="154">
        <f t="shared" ref="H17:H20" si="1">G17/E17</f>
        <v>0</v>
      </c>
      <c r="I17" s="155"/>
    </row>
    <row r="18" spans="1:9" s="151" customFormat="1" hidden="1" outlineLevel="2">
      <c r="A18" s="150"/>
      <c r="B18" s="152" t="s">
        <v>557</v>
      </c>
      <c r="C18" s="153" t="s">
        <v>405</v>
      </c>
      <c r="D18" s="153">
        <v>1</v>
      </c>
      <c r="E18" s="153">
        <v>0</v>
      </c>
      <c r="F18" s="153">
        <v>0</v>
      </c>
      <c r="G18" s="153">
        <v>0</v>
      </c>
      <c r="H18" s="154" t="s">
        <v>460</v>
      </c>
      <c r="I18" s="155"/>
    </row>
    <row r="19" spans="1:9" s="151" customFormat="1" ht="27" hidden="1" outlineLevel="2">
      <c r="A19" s="150"/>
      <c r="B19" s="152" t="s">
        <v>558</v>
      </c>
      <c r="C19" s="153" t="s">
        <v>547</v>
      </c>
      <c r="D19" s="153">
        <v>250</v>
      </c>
      <c r="E19" s="153">
        <v>300</v>
      </c>
      <c r="F19" s="153">
        <v>400</v>
      </c>
      <c r="G19" s="153">
        <v>100</v>
      </c>
      <c r="H19" s="154">
        <f t="shared" si="1"/>
        <v>0.33333333333333331</v>
      </c>
      <c r="I19" s="155"/>
    </row>
    <row r="20" spans="1:9" s="151" customFormat="1" ht="54" hidden="1" outlineLevel="2">
      <c r="A20" s="150"/>
      <c r="B20" s="152" t="s">
        <v>559</v>
      </c>
      <c r="C20" s="297" t="s">
        <v>547</v>
      </c>
      <c r="D20" s="153">
        <v>250</v>
      </c>
      <c r="E20" s="153">
        <v>300</v>
      </c>
      <c r="F20" s="153">
        <v>400</v>
      </c>
      <c r="G20" s="153">
        <v>100</v>
      </c>
      <c r="H20" s="154">
        <f t="shared" si="1"/>
        <v>0.33333333333333331</v>
      </c>
      <c r="I20" s="155"/>
    </row>
    <row r="21" spans="1:9" s="151" customFormat="1" ht="33.75" hidden="1" customHeight="1" outlineLevel="1" collapsed="1">
      <c r="A21" s="150"/>
      <c r="B21" s="381" t="s">
        <v>213</v>
      </c>
      <c r="C21" s="382"/>
      <c r="D21" s="382"/>
      <c r="E21" s="382"/>
      <c r="F21" s="382"/>
      <c r="G21" s="382"/>
      <c r="H21" s="382"/>
      <c r="I21" s="383"/>
    </row>
    <row r="22" spans="1:9" s="151" customFormat="1" hidden="1" outlineLevel="2">
      <c r="A22" s="150"/>
      <c r="B22" s="399" t="s">
        <v>501</v>
      </c>
      <c r="C22" s="400"/>
      <c r="D22" s="400"/>
      <c r="E22" s="400"/>
      <c r="F22" s="400"/>
      <c r="G22" s="400"/>
      <c r="H22" s="400"/>
      <c r="I22" s="401"/>
    </row>
    <row r="23" spans="1:9" s="151" customFormat="1" ht="27" hidden="1" outlineLevel="2">
      <c r="A23" s="150"/>
      <c r="B23" s="152" t="s">
        <v>566</v>
      </c>
      <c r="C23" s="153" t="s">
        <v>561</v>
      </c>
      <c r="D23" s="153">
        <v>150</v>
      </c>
      <c r="E23" s="153">
        <v>230</v>
      </c>
      <c r="F23" s="153">
        <v>343</v>
      </c>
      <c r="G23" s="153">
        <v>153</v>
      </c>
      <c r="H23" s="154">
        <f>G23/E23</f>
        <v>0.66521739130434787</v>
      </c>
      <c r="I23" s="155"/>
    </row>
    <row r="24" spans="1:9" s="151" customFormat="1" ht="40.5" hidden="1" outlineLevel="2">
      <c r="A24" s="150"/>
      <c r="B24" s="152" t="s">
        <v>567</v>
      </c>
      <c r="C24" s="158" t="s">
        <v>562</v>
      </c>
      <c r="D24" s="153">
        <v>0</v>
      </c>
      <c r="E24" s="153">
        <v>1</v>
      </c>
      <c r="F24" s="153">
        <v>1</v>
      </c>
      <c r="G24" s="153">
        <v>0</v>
      </c>
      <c r="H24" s="154">
        <f t="shared" ref="H24:H26" si="2">G24/E24</f>
        <v>0</v>
      </c>
      <c r="I24" s="155"/>
    </row>
    <row r="25" spans="1:9" s="151" customFormat="1" ht="40.5" hidden="1" outlineLevel="2">
      <c r="A25" s="150"/>
      <c r="B25" s="152" t="s">
        <v>568</v>
      </c>
      <c r="C25" s="153" t="s">
        <v>563</v>
      </c>
      <c r="D25" s="153">
        <v>0</v>
      </c>
      <c r="E25" s="153">
        <v>0</v>
      </c>
      <c r="F25" s="153">
        <v>1</v>
      </c>
      <c r="G25" s="153">
        <v>0</v>
      </c>
      <c r="H25" s="154" t="s">
        <v>460</v>
      </c>
      <c r="I25" s="155"/>
    </row>
    <row r="26" spans="1:9" s="151" customFormat="1" ht="40.5" hidden="1" outlineLevel="2">
      <c r="A26" s="150"/>
      <c r="B26" s="152" t="s">
        <v>569</v>
      </c>
      <c r="C26" s="158" t="s">
        <v>933</v>
      </c>
      <c r="D26" s="153">
        <v>3350</v>
      </c>
      <c r="E26" s="153">
        <v>200</v>
      </c>
      <c r="F26" s="153">
        <v>400</v>
      </c>
      <c r="G26" s="153">
        <v>200</v>
      </c>
      <c r="H26" s="154">
        <f t="shared" si="2"/>
        <v>1</v>
      </c>
      <c r="I26" s="155"/>
    </row>
    <row r="27" spans="1:9" s="151" customFormat="1" hidden="1" outlineLevel="2">
      <c r="A27" s="150"/>
      <c r="B27" s="399" t="s">
        <v>509</v>
      </c>
      <c r="C27" s="400"/>
      <c r="D27" s="400"/>
      <c r="E27" s="400"/>
      <c r="F27" s="400"/>
      <c r="G27" s="400"/>
      <c r="H27" s="400"/>
      <c r="I27" s="401"/>
    </row>
    <row r="28" spans="1:9" s="151" customFormat="1" hidden="1" outlineLevel="2">
      <c r="A28" s="150"/>
      <c r="B28" s="152" t="s">
        <v>570</v>
      </c>
      <c r="C28" s="153" t="s">
        <v>564</v>
      </c>
      <c r="D28" s="153">
        <v>100</v>
      </c>
      <c r="E28" s="153">
        <v>93.5</v>
      </c>
      <c r="F28" s="153">
        <v>104</v>
      </c>
      <c r="G28" s="159">
        <v>1</v>
      </c>
      <c r="H28" s="154">
        <f>G28/E28</f>
        <v>1.06951871657754E-2</v>
      </c>
      <c r="I28" s="155"/>
    </row>
    <row r="29" spans="1:9" s="151" customFormat="1" ht="67.5" hidden="1" outlineLevel="2">
      <c r="A29" s="150"/>
      <c r="B29" s="152" t="s">
        <v>571</v>
      </c>
      <c r="C29" s="297" t="s">
        <v>565</v>
      </c>
      <c r="D29" s="153">
        <v>130</v>
      </c>
      <c r="E29" s="153">
        <v>122.3</v>
      </c>
      <c r="F29" s="153">
        <v>124</v>
      </c>
      <c r="G29" s="153">
        <v>2.1</v>
      </c>
      <c r="H29" s="154">
        <f t="shared" ref="H29:H31" si="3">G29/E29</f>
        <v>1.7170891251022079E-2</v>
      </c>
      <c r="I29" s="155"/>
    </row>
    <row r="30" spans="1:9" s="151" customFormat="1" ht="54" hidden="1" outlineLevel="2">
      <c r="A30" s="150"/>
      <c r="B30" s="152" t="s">
        <v>560</v>
      </c>
      <c r="C30" s="153" t="s">
        <v>338</v>
      </c>
      <c r="D30" s="153">
        <v>100</v>
      </c>
      <c r="E30" s="153">
        <v>20</v>
      </c>
      <c r="F30" s="153">
        <v>11.3</v>
      </c>
      <c r="G30" s="153">
        <v>1.3</v>
      </c>
      <c r="H30" s="170">
        <f t="shared" si="3"/>
        <v>6.5000000000000002E-2</v>
      </c>
      <c r="I30" s="155"/>
    </row>
    <row r="31" spans="1:9" s="151" customFormat="1" ht="54" hidden="1" outlineLevel="2">
      <c r="A31" s="150"/>
      <c r="B31" s="331" t="s">
        <v>1056</v>
      </c>
      <c r="C31" s="153" t="s">
        <v>405</v>
      </c>
      <c r="D31" s="153">
        <v>15</v>
      </c>
      <c r="E31" s="153">
        <v>13.5</v>
      </c>
      <c r="F31" s="153">
        <v>0</v>
      </c>
      <c r="G31" s="153">
        <v>0</v>
      </c>
      <c r="H31" s="157">
        <f t="shared" si="3"/>
        <v>0</v>
      </c>
      <c r="I31" s="155"/>
    </row>
    <row r="32" spans="1:9" s="151" customFormat="1" ht="27.75" hidden="1" customHeight="1" outlineLevel="1" collapsed="1">
      <c r="A32" s="150"/>
      <c r="B32" s="381" t="s">
        <v>479</v>
      </c>
      <c r="C32" s="382"/>
      <c r="D32" s="382"/>
      <c r="E32" s="382"/>
      <c r="F32" s="382"/>
      <c r="G32" s="382"/>
      <c r="H32" s="382"/>
      <c r="I32" s="383"/>
    </row>
    <row r="33" spans="1:9" s="151" customFormat="1" hidden="1" outlineLevel="2">
      <c r="A33" s="150"/>
      <c r="B33" s="399" t="s">
        <v>501</v>
      </c>
      <c r="C33" s="400"/>
      <c r="D33" s="400"/>
      <c r="E33" s="400"/>
      <c r="F33" s="400"/>
      <c r="G33" s="400"/>
      <c r="H33" s="400"/>
      <c r="I33" s="401"/>
    </row>
    <row r="34" spans="1:9" s="151" customFormat="1" ht="40.5" hidden="1" outlineLevel="2">
      <c r="A34" s="150"/>
      <c r="B34" s="152" t="s">
        <v>542</v>
      </c>
      <c r="C34" s="153" t="s">
        <v>422</v>
      </c>
      <c r="D34" s="153">
        <v>5</v>
      </c>
      <c r="E34" s="153">
        <v>1</v>
      </c>
      <c r="F34" s="153">
        <v>0</v>
      </c>
      <c r="G34" s="153">
        <v>0</v>
      </c>
      <c r="H34" s="154">
        <f>G34/E34</f>
        <v>0</v>
      </c>
      <c r="I34" s="155"/>
    </row>
    <row r="35" spans="1:9" s="151" customFormat="1" ht="27" hidden="1" outlineLevel="2">
      <c r="A35" s="150"/>
      <c r="B35" s="152" t="s">
        <v>543</v>
      </c>
      <c r="C35" s="153" t="s">
        <v>422</v>
      </c>
      <c r="D35" s="153">
        <v>5</v>
      </c>
      <c r="E35" s="153">
        <v>5</v>
      </c>
      <c r="F35" s="153">
        <v>10</v>
      </c>
      <c r="G35" s="153">
        <v>5</v>
      </c>
      <c r="H35" s="154">
        <f>G35/E35</f>
        <v>1</v>
      </c>
      <c r="I35" s="155"/>
    </row>
    <row r="36" spans="1:9" s="151" customFormat="1" hidden="1" outlineLevel="2">
      <c r="A36" s="150"/>
      <c r="B36" s="399" t="s">
        <v>509</v>
      </c>
      <c r="C36" s="400"/>
      <c r="D36" s="400"/>
      <c r="E36" s="400"/>
      <c r="F36" s="400"/>
      <c r="G36" s="400"/>
      <c r="H36" s="400"/>
      <c r="I36" s="401"/>
    </row>
    <row r="37" spans="1:9" s="151" customFormat="1" ht="54" hidden="1" outlineLevel="2">
      <c r="A37" s="150"/>
      <c r="B37" s="152" t="s">
        <v>544</v>
      </c>
      <c r="C37" s="153" t="s">
        <v>338</v>
      </c>
      <c r="D37" s="153">
        <v>100</v>
      </c>
      <c r="E37" s="153">
        <v>100</v>
      </c>
      <c r="F37" s="153">
        <v>100</v>
      </c>
      <c r="G37" s="153">
        <v>0</v>
      </c>
      <c r="H37" s="154">
        <f>G37/E37</f>
        <v>0</v>
      </c>
      <c r="I37" s="155"/>
    </row>
    <row r="38" spans="1:9" s="151" customFormat="1" ht="27" hidden="1" outlineLevel="2">
      <c r="A38" s="150"/>
      <c r="B38" s="152" t="s">
        <v>545</v>
      </c>
      <c r="C38" s="153" t="s">
        <v>338</v>
      </c>
      <c r="D38" s="153">
        <v>100</v>
      </c>
      <c r="E38" s="153">
        <v>100</v>
      </c>
      <c r="F38" s="153">
        <v>100</v>
      </c>
      <c r="G38" s="153">
        <v>100</v>
      </c>
      <c r="H38" s="154">
        <f>G38/E38</f>
        <v>1</v>
      </c>
      <c r="I38" s="155"/>
    </row>
    <row r="39" spans="1:9" s="151" customFormat="1" ht="17.25" customHeight="1" collapsed="1">
      <c r="A39" s="405" t="s">
        <v>220</v>
      </c>
      <c r="B39" s="406"/>
      <c r="C39" s="406"/>
      <c r="D39" s="406"/>
      <c r="E39" s="406"/>
      <c r="F39" s="406"/>
      <c r="G39" s="406"/>
      <c r="H39" s="406"/>
      <c r="I39" s="407"/>
    </row>
    <row r="40" spans="1:9" s="151" customFormat="1" ht="32.25" hidden="1" customHeight="1" outlineLevel="1">
      <c r="A40" s="150"/>
      <c r="B40" s="381" t="s">
        <v>221</v>
      </c>
      <c r="C40" s="382"/>
      <c r="D40" s="382"/>
      <c r="E40" s="382"/>
      <c r="F40" s="382"/>
      <c r="G40" s="382"/>
      <c r="H40" s="382"/>
      <c r="I40" s="383"/>
    </row>
    <row r="41" spans="1:9" s="151" customFormat="1" hidden="1" outlineLevel="2">
      <c r="A41" s="150"/>
      <c r="B41" s="399" t="s">
        <v>501</v>
      </c>
      <c r="C41" s="400"/>
      <c r="D41" s="400"/>
      <c r="E41" s="400"/>
      <c r="F41" s="400"/>
      <c r="G41" s="400"/>
      <c r="H41" s="400"/>
      <c r="I41" s="401"/>
    </row>
    <row r="42" spans="1:9" s="151" customFormat="1" ht="27" hidden="1" outlineLevel="2">
      <c r="A42" s="150"/>
      <c r="B42" s="152" t="s">
        <v>750</v>
      </c>
      <c r="C42" s="153" t="s">
        <v>561</v>
      </c>
      <c r="D42" s="153">
        <v>20</v>
      </c>
      <c r="E42" s="153">
        <v>50</v>
      </c>
      <c r="F42" s="153">
        <v>100</v>
      </c>
      <c r="G42" s="153">
        <v>50</v>
      </c>
      <c r="H42" s="154">
        <f t="shared" ref="H42:H45" si="4">G42/E42</f>
        <v>1</v>
      </c>
      <c r="I42" s="175"/>
    </row>
    <row r="43" spans="1:9" s="151" customFormat="1" ht="40.5" hidden="1" outlineLevel="2">
      <c r="A43" s="150"/>
      <c r="B43" s="152" t="s">
        <v>751</v>
      </c>
      <c r="C43" s="153" t="s">
        <v>405</v>
      </c>
      <c r="D43" s="153">
        <v>1</v>
      </c>
      <c r="E43" s="153">
        <v>1</v>
      </c>
      <c r="F43" s="153">
        <v>2</v>
      </c>
      <c r="G43" s="153">
        <v>1</v>
      </c>
      <c r="H43" s="154">
        <f t="shared" si="4"/>
        <v>1</v>
      </c>
      <c r="I43" s="175"/>
    </row>
    <row r="44" spans="1:9" s="151" customFormat="1" ht="54" hidden="1" outlineLevel="2">
      <c r="A44" s="150"/>
      <c r="B44" s="152" t="s">
        <v>748</v>
      </c>
      <c r="C44" s="153" t="s">
        <v>338</v>
      </c>
      <c r="D44" s="153">
        <v>60</v>
      </c>
      <c r="E44" s="153">
        <v>10</v>
      </c>
      <c r="F44" s="153">
        <v>10</v>
      </c>
      <c r="G44" s="153">
        <v>10</v>
      </c>
      <c r="H44" s="154">
        <f t="shared" si="4"/>
        <v>1</v>
      </c>
      <c r="I44" s="175"/>
    </row>
    <row r="45" spans="1:9" s="151" customFormat="1" ht="27" hidden="1" outlineLevel="2">
      <c r="A45" s="150"/>
      <c r="B45" s="152" t="s">
        <v>752</v>
      </c>
      <c r="C45" s="153" t="s">
        <v>405</v>
      </c>
      <c r="D45" s="153">
        <v>5</v>
      </c>
      <c r="E45" s="153">
        <v>1</v>
      </c>
      <c r="F45" s="153">
        <v>2</v>
      </c>
      <c r="G45" s="153">
        <v>1</v>
      </c>
      <c r="H45" s="154">
        <f t="shared" si="4"/>
        <v>1</v>
      </c>
      <c r="I45" s="175"/>
    </row>
    <row r="46" spans="1:9" s="151" customFormat="1" ht="27.75" hidden="1" customHeight="1" outlineLevel="2">
      <c r="A46" s="150"/>
      <c r="B46" s="152" t="s">
        <v>553</v>
      </c>
      <c r="C46" s="153" t="s">
        <v>749</v>
      </c>
      <c r="D46" s="153">
        <v>15</v>
      </c>
      <c r="E46" s="153">
        <v>10</v>
      </c>
      <c r="F46" s="153">
        <v>20</v>
      </c>
      <c r="G46" s="153">
        <v>10</v>
      </c>
      <c r="H46" s="154">
        <f>G46/E46</f>
        <v>1</v>
      </c>
      <c r="I46" s="155"/>
    </row>
    <row r="47" spans="1:9" s="151" customFormat="1" ht="27.75" hidden="1" customHeight="1" outlineLevel="2">
      <c r="A47" s="150"/>
      <c r="B47" s="152" t="s">
        <v>554</v>
      </c>
      <c r="C47" s="153" t="s">
        <v>986</v>
      </c>
      <c r="D47" s="153">
        <v>0</v>
      </c>
      <c r="E47" s="153">
        <v>500</v>
      </c>
      <c r="F47" s="153">
        <v>500</v>
      </c>
      <c r="G47" s="153">
        <v>0</v>
      </c>
      <c r="H47" s="154">
        <f>G47/E47</f>
        <v>0</v>
      </c>
      <c r="I47" s="155"/>
    </row>
    <row r="48" spans="1:9" s="151" customFormat="1" hidden="1" outlineLevel="2">
      <c r="A48" s="150"/>
      <c r="B48" s="399" t="s">
        <v>509</v>
      </c>
      <c r="C48" s="400"/>
      <c r="D48" s="400"/>
      <c r="E48" s="400"/>
      <c r="F48" s="400"/>
      <c r="G48" s="400"/>
      <c r="H48" s="400"/>
      <c r="I48" s="401"/>
    </row>
    <row r="49" spans="1:9" s="151" customFormat="1" ht="27.75" hidden="1" customHeight="1" outlineLevel="2">
      <c r="A49" s="150"/>
      <c r="B49" s="152" t="s">
        <v>555</v>
      </c>
      <c r="C49" s="158" t="s">
        <v>405</v>
      </c>
      <c r="D49" s="153">
        <v>1</v>
      </c>
      <c r="E49" s="153">
        <v>0</v>
      </c>
      <c r="F49" s="153">
        <v>0</v>
      </c>
      <c r="G49" s="153">
        <v>0</v>
      </c>
      <c r="H49" s="154" t="s">
        <v>460</v>
      </c>
      <c r="I49" s="155"/>
    </row>
    <row r="50" spans="1:9" s="151" customFormat="1" ht="27.75" hidden="1" customHeight="1" outlineLevel="2">
      <c r="A50" s="150"/>
      <c r="B50" s="152" t="s">
        <v>556</v>
      </c>
      <c r="C50" s="158" t="s">
        <v>755</v>
      </c>
      <c r="D50" s="153">
        <v>30</v>
      </c>
      <c r="E50" s="153">
        <v>30</v>
      </c>
      <c r="F50" s="153">
        <v>30</v>
      </c>
      <c r="G50" s="153">
        <v>0</v>
      </c>
      <c r="H50" s="154">
        <f t="shared" ref="H50:H53" si="5">G50/E50</f>
        <v>0</v>
      </c>
      <c r="I50" s="155"/>
    </row>
    <row r="51" spans="1:9" s="151" customFormat="1" ht="27" hidden="1" outlineLevel="2">
      <c r="A51" s="150"/>
      <c r="B51" s="152" t="s">
        <v>557</v>
      </c>
      <c r="C51" s="158" t="s">
        <v>753</v>
      </c>
      <c r="D51" s="153">
        <v>1</v>
      </c>
      <c r="E51" s="153">
        <v>0</v>
      </c>
      <c r="F51" s="153">
        <v>0</v>
      </c>
      <c r="G51" s="153">
        <v>0</v>
      </c>
      <c r="H51" s="154" t="s">
        <v>460</v>
      </c>
      <c r="I51" s="155"/>
    </row>
    <row r="52" spans="1:9" s="151" customFormat="1" ht="27" hidden="1" outlineLevel="2">
      <c r="A52" s="150"/>
      <c r="B52" s="152" t="s">
        <v>558</v>
      </c>
      <c r="C52" s="158" t="s">
        <v>754</v>
      </c>
      <c r="D52" s="153">
        <v>150</v>
      </c>
      <c r="E52" s="153">
        <v>200</v>
      </c>
      <c r="F52" s="153">
        <v>200</v>
      </c>
      <c r="G52" s="153">
        <v>0</v>
      </c>
      <c r="H52" s="154">
        <f t="shared" si="5"/>
        <v>0</v>
      </c>
      <c r="I52" s="155"/>
    </row>
    <row r="53" spans="1:9" s="151" customFormat="1" ht="54" hidden="1" outlineLevel="2">
      <c r="A53" s="150"/>
      <c r="B53" s="152" t="s">
        <v>559</v>
      </c>
      <c r="C53" s="158" t="s">
        <v>754</v>
      </c>
      <c r="D53" s="153">
        <v>100</v>
      </c>
      <c r="E53" s="153">
        <v>200</v>
      </c>
      <c r="F53" s="153">
        <v>200</v>
      </c>
      <c r="G53" s="153">
        <v>0</v>
      </c>
      <c r="H53" s="154">
        <f t="shared" si="5"/>
        <v>0</v>
      </c>
      <c r="I53" s="155"/>
    </row>
    <row r="54" spans="1:9" s="151" customFormat="1" ht="33.75" hidden="1" customHeight="1" outlineLevel="1">
      <c r="A54" s="150"/>
      <c r="B54" s="381" t="s">
        <v>480</v>
      </c>
      <c r="C54" s="382"/>
      <c r="D54" s="382"/>
      <c r="E54" s="382"/>
      <c r="F54" s="382"/>
      <c r="G54" s="382"/>
      <c r="H54" s="382"/>
      <c r="I54" s="383"/>
    </row>
    <row r="55" spans="1:9" s="151" customFormat="1" hidden="1" outlineLevel="2">
      <c r="A55" s="150"/>
      <c r="B55" s="399" t="s">
        <v>501</v>
      </c>
      <c r="C55" s="400"/>
      <c r="D55" s="400"/>
      <c r="E55" s="400"/>
      <c r="F55" s="400"/>
      <c r="G55" s="400"/>
      <c r="H55" s="400"/>
      <c r="I55" s="401"/>
    </row>
    <row r="56" spans="1:9" s="151" customFormat="1" ht="27" hidden="1" outlineLevel="2">
      <c r="B56" s="152" t="s">
        <v>740</v>
      </c>
      <c r="C56" s="153" t="s">
        <v>561</v>
      </c>
      <c r="D56" s="153">
        <v>110</v>
      </c>
      <c r="E56" s="153">
        <v>30</v>
      </c>
      <c r="F56" s="153">
        <v>30</v>
      </c>
      <c r="G56" s="153">
        <v>0</v>
      </c>
      <c r="H56" s="154">
        <f>G56/E56</f>
        <v>0</v>
      </c>
      <c r="I56" s="155"/>
    </row>
    <row r="57" spans="1:9" s="151" customFormat="1" ht="49.5" hidden="1" customHeight="1" outlineLevel="2">
      <c r="A57" s="150"/>
      <c r="B57" s="152" t="s">
        <v>988</v>
      </c>
      <c r="C57" s="153" t="s">
        <v>405</v>
      </c>
      <c r="D57" s="153">
        <v>0</v>
      </c>
      <c r="E57" s="153">
        <v>0.4</v>
      </c>
      <c r="F57" s="153">
        <v>0</v>
      </c>
      <c r="G57" s="153">
        <v>0</v>
      </c>
      <c r="H57" s="154">
        <f>G57/E57</f>
        <v>0</v>
      </c>
      <c r="I57" s="155"/>
    </row>
    <row r="58" spans="1:9" s="151" customFormat="1" ht="27.75" hidden="1" customHeight="1" outlineLevel="2">
      <c r="A58" s="150"/>
      <c r="B58" s="152" t="s">
        <v>989</v>
      </c>
      <c r="C58" s="153" t="s">
        <v>436</v>
      </c>
      <c r="D58" s="153">
        <v>3109</v>
      </c>
      <c r="E58" s="153">
        <v>233</v>
      </c>
      <c r="F58" s="153">
        <f>233+218</f>
        <v>451</v>
      </c>
      <c r="G58" s="153">
        <v>233</v>
      </c>
      <c r="H58" s="154">
        <f>G58/E58</f>
        <v>1</v>
      </c>
      <c r="I58" s="155"/>
    </row>
    <row r="59" spans="1:9" s="151" customFormat="1" hidden="1" outlineLevel="2">
      <c r="A59" s="150"/>
      <c r="B59" s="399" t="s">
        <v>509</v>
      </c>
      <c r="C59" s="400"/>
      <c r="D59" s="400"/>
      <c r="E59" s="400"/>
      <c r="F59" s="400"/>
      <c r="G59" s="400"/>
      <c r="H59" s="400"/>
      <c r="I59" s="401"/>
    </row>
    <row r="60" spans="1:9" s="151" customFormat="1" ht="27.75" hidden="1" customHeight="1" outlineLevel="2">
      <c r="A60" s="150"/>
      <c r="B60" s="152" t="s">
        <v>742</v>
      </c>
      <c r="C60" s="153" t="s">
        <v>741</v>
      </c>
      <c r="D60" s="153">
        <v>6800</v>
      </c>
      <c r="E60" s="153">
        <v>6398</v>
      </c>
      <c r="F60" s="153">
        <v>6596</v>
      </c>
      <c r="G60" s="159">
        <v>0</v>
      </c>
      <c r="H60" s="154">
        <f>G60/E60</f>
        <v>0</v>
      </c>
      <c r="I60" s="155"/>
    </row>
    <row r="61" spans="1:9" s="151" customFormat="1" ht="27.75" hidden="1" customHeight="1" outlineLevel="2">
      <c r="A61" s="150"/>
      <c r="B61" s="152" t="s">
        <v>743</v>
      </c>
      <c r="C61" s="375"/>
      <c r="D61" s="376"/>
      <c r="E61" s="376"/>
      <c r="F61" s="376"/>
      <c r="G61" s="376"/>
      <c r="H61" s="376"/>
      <c r="I61" s="377"/>
    </row>
    <row r="62" spans="1:9" s="151" customFormat="1" hidden="1" outlineLevel="2">
      <c r="A62" s="150"/>
      <c r="B62" s="152" t="s">
        <v>744</v>
      </c>
      <c r="C62" s="153" t="s">
        <v>405</v>
      </c>
      <c r="D62" s="153" t="s">
        <v>745</v>
      </c>
      <c r="E62" s="153">
        <v>1</v>
      </c>
      <c r="F62" s="153">
        <v>1</v>
      </c>
      <c r="G62" s="153">
        <v>0</v>
      </c>
      <c r="H62" s="154">
        <f t="shared" ref="H62:H64" si="6">G62/E62</f>
        <v>0</v>
      </c>
      <c r="I62" s="155"/>
    </row>
    <row r="63" spans="1:9" s="151" customFormat="1" hidden="1" outlineLevel="2">
      <c r="A63" s="150"/>
      <c r="B63" s="171" t="s">
        <v>746</v>
      </c>
      <c r="C63" s="153" t="s">
        <v>338</v>
      </c>
      <c r="D63" s="153">
        <v>100</v>
      </c>
      <c r="E63" s="153">
        <v>10</v>
      </c>
      <c r="F63" s="153">
        <v>10</v>
      </c>
      <c r="G63" s="153">
        <v>0</v>
      </c>
      <c r="H63" s="154">
        <f t="shared" si="6"/>
        <v>0</v>
      </c>
      <c r="I63" s="155"/>
    </row>
    <row r="64" spans="1:9" s="166" customFormat="1" ht="66" hidden="1" customHeight="1" outlineLevel="2">
      <c r="A64" s="160"/>
      <c r="B64" s="161" t="s">
        <v>747</v>
      </c>
      <c r="C64" s="162" t="s">
        <v>565</v>
      </c>
      <c r="D64" s="163">
        <v>13.8</v>
      </c>
      <c r="E64" s="163">
        <v>13</v>
      </c>
      <c r="F64" s="163">
        <v>13.4</v>
      </c>
      <c r="G64" s="163">
        <v>0</v>
      </c>
      <c r="H64" s="164">
        <f t="shared" si="6"/>
        <v>0</v>
      </c>
      <c r="I64" s="165"/>
    </row>
    <row r="65" spans="1:9" s="151" customFormat="1" ht="27.75" hidden="1" customHeight="1" outlineLevel="1">
      <c r="A65" s="150"/>
      <c r="B65" s="381" t="s">
        <v>481</v>
      </c>
      <c r="C65" s="382"/>
      <c r="D65" s="382"/>
      <c r="E65" s="382"/>
      <c r="F65" s="382"/>
      <c r="G65" s="382"/>
      <c r="H65" s="382"/>
      <c r="I65" s="383"/>
    </row>
    <row r="66" spans="1:9" s="151" customFormat="1" hidden="1" outlineLevel="2">
      <c r="A66" s="150"/>
      <c r="B66" s="399" t="s">
        <v>501</v>
      </c>
      <c r="C66" s="400"/>
      <c r="D66" s="400"/>
      <c r="E66" s="400"/>
      <c r="F66" s="400"/>
      <c r="G66" s="400"/>
      <c r="H66" s="400"/>
      <c r="I66" s="401"/>
    </row>
    <row r="67" spans="1:9" s="151" customFormat="1" ht="27.75" hidden="1" customHeight="1" outlineLevel="2">
      <c r="A67" s="150"/>
      <c r="B67" s="152" t="s">
        <v>542</v>
      </c>
      <c r="C67" s="153" t="s">
        <v>422</v>
      </c>
      <c r="D67" s="153">
        <v>6</v>
      </c>
      <c r="E67" s="153">
        <v>1</v>
      </c>
      <c r="F67" s="153">
        <v>3</v>
      </c>
      <c r="G67" s="153">
        <v>0</v>
      </c>
      <c r="H67" s="154">
        <f>G67/E67</f>
        <v>0</v>
      </c>
      <c r="I67" s="155"/>
    </row>
    <row r="68" spans="1:9" s="151" customFormat="1" ht="27.75" hidden="1" customHeight="1" outlineLevel="2">
      <c r="A68" s="150"/>
      <c r="B68" s="152" t="s">
        <v>543</v>
      </c>
      <c r="C68" s="153" t="s">
        <v>422</v>
      </c>
      <c r="D68" s="153">
        <v>5</v>
      </c>
      <c r="E68" s="153">
        <v>5</v>
      </c>
      <c r="F68" s="153">
        <v>5</v>
      </c>
      <c r="G68" s="153">
        <v>0</v>
      </c>
      <c r="H68" s="154">
        <f>G68/E68</f>
        <v>0</v>
      </c>
      <c r="I68" s="155"/>
    </row>
    <row r="69" spans="1:9" s="151" customFormat="1" hidden="1" outlineLevel="2">
      <c r="A69" s="150"/>
      <c r="B69" s="399" t="s">
        <v>509</v>
      </c>
      <c r="C69" s="400"/>
      <c r="D69" s="400"/>
      <c r="E69" s="400"/>
      <c r="F69" s="400"/>
      <c r="G69" s="400"/>
      <c r="H69" s="400"/>
      <c r="I69" s="401"/>
    </row>
    <row r="70" spans="1:9" s="151" customFormat="1" ht="27.75" hidden="1" customHeight="1" outlineLevel="2">
      <c r="A70" s="150"/>
      <c r="B70" s="152" t="s">
        <v>544</v>
      </c>
      <c r="C70" s="153" t="s">
        <v>338</v>
      </c>
      <c r="D70" s="153">
        <v>100</v>
      </c>
      <c r="E70" s="153">
        <v>100</v>
      </c>
      <c r="F70" s="153">
        <v>100</v>
      </c>
      <c r="G70" s="153">
        <v>0</v>
      </c>
      <c r="H70" s="154">
        <f>G70/E70</f>
        <v>0</v>
      </c>
      <c r="I70" s="155"/>
    </row>
    <row r="71" spans="1:9" s="151" customFormat="1" ht="27.75" hidden="1" customHeight="1" outlineLevel="2">
      <c r="A71" s="150"/>
      <c r="B71" s="152" t="s">
        <v>545</v>
      </c>
      <c r="C71" s="153" t="s">
        <v>338</v>
      </c>
      <c r="D71" s="153">
        <v>100</v>
      </c>
      <c r="E71" s="153">
        <v>100</v>
      </c>
      <c r="F71" s="153">
        <v>100</v>
      </c>
      <c r="G71" s="153">
        <v>0</v>
      </c>
      <c r="H71" s="154">
        <f>G71/E71</f>
        <v>0</v>
      </c>
      <c r="I71" s="155"/>
    </row>
    <row r="72" spans="1:9" s="151" customFormat="1" ht="17.25" customHeight="1" collapsed="1">
      <c r="A72" s="405" t="s">
        <v>230</v>
      </c>
      <c r="B72" s="406"/>
      <c r="C72" s="406"/>
      <c r="D72" s="406"/>
      <c r="E72" s="406"/>
      <c r="F72" s="406"/>
      <c r="G72" s="406"/>
      <c r="H72" s="406"/>
      <c r="I72" s="407"/>
    </row>
    <row r="73" spans="1:9" s="151" customFormat="1" ht="32.25" hidden="1" customHeight="1" outlineLevel="1">
      <c r="A73" s="150"/>
      <c r="B73" s="381" t="s">
        <v>482</v>
      </c>
      <c r="C73" s="382"/>
      <c r="D73" s="382"/>
      <c r="E73" s="382"/>
      <c r="F73" s="382"/>
      <c r="G73" s="382"/>
      <c r="H73" s="382"/>
      <c r="I73" s="383"/>
    </row>
    <row r="74" spans="1:9" s="151" customFormat="1" hidden="1" outlineLevel="2">
      <c r="A74" s="150"/>
      <c r="B74" s="402" t="s">
        <v>501</v>
      </c>
      <c r="C74" s="403"/>
      <c r="D74" s="403"/>
      <c r="E74" s="403"/>
      <c r="F74" s="403"/>
      <c r="G74" s="403"/>
      <c r="H74" s="403"/>
      <c r="I74" s="404"/>
    </row>
    <row r="75" spans="1:9" s="151" customFormat="1" ht="32.25" hidden="1" customHeight="1" outlineLevel="2">
      <c r="A75" s="150"/>
      <c r="B75" s="152" t="s">
        <v>572</v>
      </c>
      <c r="C75" s="153" t="s">
        <v>405</v>
      </c>
      <c r="D75" s="153">
        <v>30</v>
      </c>
      <c r="E75" s="153">
        <v>40</v>
      </c>
      <c r="F75" s="153">
        <v>90</v>
      </c>
      <c r="G75" s="153">
        <v>20</v>
      </c>
      <c r="H75" s="154">
        <f>G75/E75</f>
        <v>0.5</v>
      </c>
      <c r="I75" s="155"/>
    </row>
    <row r="76" spans="1:9" s="151" customFormat="1" ht="40.5" hidden="1" outlineLevel="2">
      <c r="A76" s="150"/>
      <c r="B76" s="152" t="s">
        <v>573</v>
      </c>
      <c r="C76" s="153" t="s">
        <v>550</v>
      </c>
      <c r="D76" s="153">
        <v>1</v>
      </c>
      <c r="E76" s="153">
        <v>1</v>
      </c>
      <c r="F76" s="153">
        <v>3</v>
      </c>
      <c r="G76" s="153">
        <v>1</v>
      </c>
      <c r="H76" s="154">
        <f t="shared" ref="H76:H80" si="7">G76/E76</f>
        <v>1</v>
      </c>
      <c r="I76" s="155"/>
    </row>
    <row r="77" spans="1:9" s="151" customFormat="1" ht="32.25" hidden="1" customHeight="1" outlineLevel="2">
      <c r="A77" s="150"/>
      <c r="B77" s="152" t="s">
        <v>574</v>
      </c>
      <c r="C77" s="153" t="s">
        <v>338</v>
      </c>
      <c r="D77" s="153">
        <v>60</v>
      </c>
      <c r="E77" s="153">
        <v>10</v>
      </c>
      <c r="F77" s="153">
        <v>70</v>
      </c>
      <c r="G77" s="153">
        <v>0</v>
      </c>
      <c r="H77" s="154">
        <f t="shared" si="7"/>
        <v>0</v>
      </c>
      <c r="I77" s="155"/>
    </row>
    <row r="78" spans="1:9" s="151" customFormat="1" ht="32.25" hidden="1" customHeight="1" outlineLevel="2">
      <c r="A78" s="150"/>
      <c r="B78" s="152" t="s">
        <v>575</v>
      </c>
      <c r="C78" s="153" t="s">
        <v>405</v>
      </c>
      <c r="D78" s="153">
        <v>6</v>
      </c>
      <c r="E78" s="153">
        <v>6</v>
      </c>
      <c r="F78" s="153">
        <v>12</v>
      </c>
      <c r="G78" s="153">
        <v>0</v>
      </c>
      <c r="H78" s="154">
        <f t="shared" si="7"/>
        <v>0</v>
      </c>
      <c r="I78" s="155"/>
    </row>
    <row r="79" spans="1:9" s="151" customFormat="1" ht="32.25" hidden="1" customHeight="1" outlineLevel="2">
      <c r="A79" s="150"/>
      <c r="B79" s="152" t="s">
        <v>553</v>
      </c>
      <c r="C79" s="158" t="s">
        <v>546</v>
      </c>
      <c r="D79" s="153">
        <v>15</v>
      </c>
      <c r="E79" s="153">
        <v>10</v>
      </c>
      <c r="F79" s="153">
        <v>25</v>
      </c>
      <c r="G79" s="153">
        <v>0</v>
      </c>
      <c r="H79" s="154">
        <f t="shared" si="7"/>
        <v>0</v>
      </c>
      <c r="I79" s="155"/>
    </row>
    <row r="80" spans="1:9" s="151" customFormat="1" ht="40.5" hidden="1" outlineLevel="2">
      <c r="A80" s="150"/>
      <c r="B80" s="152" t="s">
        <v>554</v>
      </c>
      <c r="C80" s="153" t="s">
        <v>933</v>
      </c>
      <c r="D80" s="153">
        <v>0</v>
      </c>
      <c r="E80" s="153">
        <v>400</v>
      </c>
      <c r="F80" s="153">
        <v>400</v>
      </c>
      <c r="G80" s="153">
        <v>0</v>
      </c>
      <c r="H80" s="154">
        <f t="shared" si="7"/>
        <v>0</v>
      </c>
      <c r="I80" s="155"/>
    </row>
    <row r="81" spans="1:9" s="151" customFormat="1" hidden="1" outlineLevel="2">
      <c r="A81" s="150"/>
      <c r="B81" s="402" t="s">
        <v>509</v>
      </c>
      <c r="C81" s="403"/>
      <c r="D81" s="403"/>
      <c r="E81" s="403"/>
      <c r="F81" s="403"/>
      <c r="G81" s="403"/>
      <c r="H81" s="403"/>
      <c r="I81" s="404"/>
    </row>
    <row r="82" spans="1:9" s="151" customFormat="1" ht="32.25" hidden="1" customHeight="1" outlineLevel="2">
      <c r="A82" s="150"/>
      <c r="B82" s="152" t="s">
        <v>576</v>
      </c>
      <c r="C82" s="153" t="s">
        <v>405</v>
      </c>
      <c r="D82" s="153">
        <v>1</v>
      </c>
      <c r="E82" s="153">
        <v>0</v>
      </c>
      <c r="F82" s="153">
        <v>1</v>
      </c>
      <c r="G82" s="153">
        <v>0</v>
      </c>
      <c r="H82" s="154" t="s">
        <v>460</v>
      </c>
      <c r="I82" s="155"/>
    </row>
    <row r="83" spans="1:9" s="151" customFormat="1" ht="32.25" hidden="1" customHeight="1" outlineLevel="2">
      <c r="A83" s="150"/>
      <c r="B83" s="152" t="s">
        <v>556</v>
      </c>
      <c r="C83" s="153" t="s">
        <v>422</v>
      </c>
      <c r="D83" s="153">
        <v>30</v>
      </c>
      <c r="E83" s="153">
        <v>40</v>
      </c>
      <c r="F83" s="153">
        <v>90</v>
      </c>
      <c r="G83" s="153">
        <v>20</v>
      </c>
      <c r="H83" s="154">
        <f t="shared" ref="H83" si="8">G83/E83</f>
        <v>0.5</v>
      </c>
      <c r="I83" s="155"/>
    </row>
    <row r="84" spans="1:9" s="151" customFormat="1" ht="32.25" hidden="1" customHeight="1" outlineLevel="2">
      <c r="A84" s="150"/>
      <c r="B84" s="152" t="s">
        <v>557</v>
      </c>
      <c r="C84" s="153" t="s">
        <v>405</v>
      </c>
      <c r="D84" s="153">
        <v>1</v>
      </c>
      <c r="E84" s="153">
        <v>0</v>
      </c>
      <c r="F84" s="153">
        <v>1</v>
      </c>
      <c r="G84" s="153">
        <v>0</v>
      </c>
      <c r="H84" s="154" t="s">
        <v>460</v>
      </c>
      <c r="I84" s="155"/>
    </row>
    <row r="85" spans="1:9" s="151" customFormat="1" ht="32.25" hidden="1" customHeight="1" outlineLevel="2">
      <c r="A85" s="150"/>
      <c r="B85" s="152" t="s">
        <v>577</v>
      </c>
      <c r="C85" s="153" t="s">
        <v>547</v>
      </c>
      <c r="D85" s="153">
        <v>250</v>
      </c>
      <c r="E85" s="153">
        <v>300</v>
      </c>
      <c r="F85" s="153">
        <v>570</v>
      </c>
      <c r="G85" s="153">
        <v>20</v>
      </c>
      <c r="H85" s="154">
        <f t="shared" ref="H85" si="9">G85/E85</f>
        <v>6.6666666666666666E-2</v>
      </c>
      <c r="I85" s="155"/>
    </row>
    <row r="86" spans="1:9" s="151" customFormat="1" ht="33.75" hidden="1" customHeight="1" outlineLevel="1">
      <c r="A86" s="150"/>
      <c r="B86" s="381" t="s">
        <v>234</v>
      </c>
      <c r="C86" s="382"/>
      <c r="D86" s="382"/>
      <c r="E86" s="382"/>
      <c r="F86" s="382"/>
      <c r="G86" s="382"/>
      <c r="H86" s="382"/>
      <c r="I86" s="383"/>
    </row>
    <row r="87" spans="1:9" s="151" customFormat="1" hidden="1" outlineLevel="2">
      <c r="A87" s="150"/>
      <c r="B87" s="399" t="s">
        <v>501</v>
      </c>
      <c r="C87" s="400"/>
      <c r="D87" s="400"/>
      <c r="E87" s="400"/>
      <c r="F87" s="400"/>
      <c r="G87" s="400"/>
      <c r="H87" s="400"/>
      <c r="I87" s="401"/>
    </row>
    <row r="88" spans="1:9" s="151" customFormat="1" ht="27" hidden="1" outlineLevel="2">
      <c r="A88" s="150"/>
      <c r="B88" s="152" t="s">
        <v>566</v>
      </c>
      <c r="C88" s="153" t="s">
        <v>561</v>
      </c>
      <c r="D88" s="153">
        <v>50</v>
      </c>
      <c r="E88" s="153">
        <v>50</v>
      </c>
      <c r="F88" s="153">
        <v>50</v>
      </c>
      <c r="G88" s="153">
        <v>0</v>
      </c>
      <c r="H88" s="154">
        <f>G88/E88</f>
        <v>0</v>
      </c>
      <c r="I88" s="155"/>
    </row>
    <row r="89" spans="1:9" s="151" customFormat="1" ht="40.5" hidden="1" outlineLevel="2">
      <c r="A89" s="150"/>
      <c r="B89" s="152" t="s">
        <v>567</v>
      </c>
      <c r="C89" s="158" t="s">
        <v>562</v>
      </c>
      <c r="D89" s="153">
        <v>0</v>
      </c>
      <c r="E89" s="153">
        <v>1</v>
      </c>
      <c r="F89" s="153">
        <v>1</v>
      </c>
      <c r="G89" s="153">
        <v>0</v>
      </c>
      <c r="H89" s="154">
        <f t="shared" ref="H89" si="10">G89/E89</f>
        <v>0</v>
      </c>
      <c r="I89" s="155"/>
    </row>
    <row r="90" spans="1:9" s="151" customFormat="1" ht="40.5" hidden="1" outlineLevel="2">
      <c r="A90" s="150"/>
      <c r="B90" s="152" t="s">
        <v>568</v>
      </c>
      <c r="C90" s="153" t="s">
        <v>563</v>
      </c>
      <c r="D90" s="153">
        <v>0</v>
      </c>
      <c r="E90" s="153">
        <v>0</v>
      </c>
      <c r="F90" s="153">
        <v>0</v>
      </c>
      <c r="G90" s="153">
        <v>0</v>
      </c>
      <c r="H90" s="154" t="s">
        <v>460</v>
      </c>
      <c r="I90" s="155"/>
    </row>
    <row r="91" spans="1:9" s="151" customFormat="1" ht="40.5" hidden="1" outlineLevel="2">
      <c r="A91" s="150"/>
      <c r="B91" s="152" t="s">
        <v>578</v>
      </c>
      <c r="C91" s="158" t="s">
        <v>933</v>
      </c>
      <c r="D91" s="153">
        <v>2000</v>
      </c>
      <c r="E91" s="153">
        <v>350</v>
      </c>
      <c r="F91" s="153">
        <v>2700</v>
      </c>
      <c r="G91" s="153">
        <v>350</v>
      </c>
      <c r="H91" s="154">
        <f t="shared" ref="H91" si="11">G91/E91</f>
        <v>1</v>
      </c>
      <c r="I91" s="155"/>
    </row>
    <row r="92" spans="1:9" s="151" customFormat="1" hidden="1" outlineLevel="2">
      <c r="A92" s="150"/>
      <c r="B92" s="399" t="s">
        <v>509</v>
      </c>
      <c r="C92" s="400"/>
      <c r="D92" s="400"/>
      <c r="E92" s="400"/>
      <c r="F92" s="400"/>
      <c r="G92" s="400"/>
      <c r="H92" s="400"/>
      <c r="I92" s="401"/>
    </row>
    <row r="93" spans="1:9" s="151" customFormat="1" hidden="1" outlineLevel="2">
      <c r="A93" s="150"/>
      <c r="B93" s="152" t="s">
        <v>579</v>
      </c>
      <c r="C93" s="153" t="s">
        <v>564</v>
      </c>
      <c r="D93" s="153">
        <v>100</v>
      </c>
      <c r="E93" s="153">
        <v>95</v>
      </c>
      <c r="F93" s="153">
        <v>195</v>
      </c>
      <c r="G93" s="153">
        <v>0</v>
      </c>
      <c r="H93" s="154">
        <f>G93/E93</f>
        <v>0</v>
      </c>
      <c r="I93" s="155"/>
    </row>
    <row r="94" spans="1:9" s="166" customFormat="1" ht="67.5" hidden="1" outlineLevel="2">
      <c r="A94" s="160"/>
      <c r="B94" s="161" t="s">
        <v>580</v>
      </c>
      <c r="C94" s="162" t="s">
        <v>565</v>
      </c>
      <c r="D94" s="163">
        <v>116</v>
      </c>
      <c r="E94" s="163">
        <v>112.5</v>
      </c>
      <c r="F94" s="163">
        <v>228.5</v>
      </c>
      <c r="G94" s="163">
        <v>0</v>
      </c>
      <c r="H94" s="164">
        <f t="shared" ref="H94:H95" si="12">G94/E94</f>
        <v>0</v>
      </c>
      <c r="I94" s="165"/>
    </row>
    <row r="95" spans="1:9" s="151" customFormat="1" ht="40.5" hidden="1" outlineLevel="2">
      <c r="A95" s="150"/>
      <c r="B95" s="152" t="s">
        <v>581</v>
      </c>
      <c r="C95" s="153" t="s">
        <v>338</v>
      </c>
      <c r="D95" s="153">
        <v>100</v>
      </c>
      <c r="E95" s="153">
        <v>10</v>
      </c>
      <c r="F95" s="153">
        <v>10</v>
      </c>
      <c r="G95" s="153">
        <v>0</v>
      </c>
      <c r="H95" s="157">
        <f t="shared" si="12"/>
        <v>0</v>
      </c>
      <c r="I95" s="155"/>
    </row>
    <row r="96" spans="1:9" s="151" customFormat="1" ht="27.75" hidden="1" customHeight="1" outlineLevel="1">
      <c r="A96" s="150"/>
      <c r="B96" s="381" t="s">
        <v>486</v>
      </c>
      <c r="C96" s="382"/>
      <c r="D96" s="382"/>
      <c r="E96" s="382"/>
      <c r="F96" s="382"/>
      <c r="G96" s="382"/>
      <c r="H96" s="382"/>
      <c r="I96" s="383"/>
    </row>
    <row r="97" spans="1:9" s="151" customFormat="1" hidden="1" outlineLevel="2">
      <c r="A97" s="150"/>
      <c r="B97" s="399" t="s">
        <v>501</v>
      </c>
      <c r="C97" s="400"/>
      <c r="D97" s="400"/>
      <c r="E97" s="400"/>
      <c r="F97" s="400"/>
      <c r="G97" s="400"/>
      <c r="H97" s="400"/>
      <c r="I97" s="401"/>
    </row>
    <row r="98" spans="1:9" s="151" customFormat="1" ht="27.75" hidden="1" customHeight="1" outlineLevel="2">
      <c r="A98" s="150"/>
      <c r="B98" s="152" t="s">
        <v>542</v>
      </c>
      <c r="C98" s="153" t="s">
        <v>422</v>
      </c>
      <c r="D98" s="153">
        <v>5</v>
      </c>
      <c r="E98" s="153">
        <v>2</v>
      </c>
      <c r="F98" s="153">
        <v>4</v>
      </c>
      <c r="G98" s="153">
        <v>0</v>
      </c>
      <c r="H98" s="154">
        <f>G98/E98</f>
        <v>0</v>
      </c>
      <c r="I98" s="155"/>
    </row>
    <row r="99" spans="1:9" s="151" customFormat="1" ht="27.75" hidden="1" customHeight="1" outlineLevel="2">
      <c r="A99" s="150"/>
      <c r="B99" s="152" t="s">
        <v>543</v>
      </c>
      <c r="C99" s="153" t="s">
        <v>422</v>
      </c>
      <c r="D99" s="153">
        <v>5</v>
      </c>
      <c r="E99" s="153">
        <v>5</v>
      </c>
      <c r="F99" s="153">
        <v>5</v>
      </c>
      <c r="G99" s="153">
        <v>5</v>
      </c>
      <c r="H99" s="154">
        <f>G99/E99</f>
        <v>1</v>
      </c>
      <c r="I99" s="155"/>
    </row>
    <row r="100" spans="1:9" s="151" customFormat="1" hidden="1" outlineLevel="2">
      <c r="A100" s="150"/>
      <c r="B100" s="399" t="s">
        <v>509</v>
      </c>
      <c r="C100" s="400"/>
      <c r="D100" s="400"/>
      <c r="E100" s="400"/>
      <c r="F100" s="400"/>
      <c r="G100" s="400"/>
      <c r="H100" s="400"/>
      <c r="I100" s="401"/>
    </row>
    <row r="101" spans="1:9" s="151" customFormat="1" ht="44.25" hidden="1" customHeight="1" outlineLevel="2">
      <c r="A101" s="150"/>
      <c r="B101" s="152" t="s">
        <v>544</v>
      </c>
      <c r="C101" s="153" t="s">
        <v>338</v>
      </c>
      <c r="D101" s="153">
        <v>100</v>
      </c>
      <c r="E101" s="153">
        <v>100</v>
      </c>
      <c r="F101" s="153">
        <v>100</v>
      </c>
      <c r="G101" s="153">
        <v>0</v>
      </c>
      <c r="H101" s="154">
        <f>G101/E101</f>
        <v>0</v>
      </c>
      <c r="I101" s="155"/>
    </row>
    <row r="102" spans="1:9" s="151" customFormat="1" ht="27" hidden="1" outlineLevel="2">
      <c r="A102" s="150"/>
      <c r="B102" s="152" t="s">
        <v>545</v>
      </c>
      <c r="C102" s="153" t="s">
        <v>338</v>
      </c>
      <c r="D102" s="153">
        <v>100</v>
      </c>
      <c r="E102" s="153">
        <v>100</v>
      </c>
      <c r="F102" s="153">
        <v>100</v>
      </c>
      <c r="G102" s="153">
        <v>100</v>
      </c>
      <c r="H102" s="154">
        <f>G102/E102</f>
        <v>1</v>
      </c>
      <c r="I102" s="155"/>
    </row>
    <row r="103" spans="1:9" s="151" customFormat="1" ht="17.25" customHeight="1" collapsed="1">
      <c r="A103" s="405" t="s">
        <v>239</v>
      </c>
      <c r="B103" s="406"/>
      <c r="C103" s="406"/>
      <c r="D103" s="406"/>
      <c r="E103" s="406"/>
      <c r="F103" s="406"/>
      <c r="G103" s="406"/>
      <c r="H103" s="406"/>
      <c r="I103" s="407"/>
    </row>
    <row r="104" spans="1:9" s="151" customFormat="1" ht="32.25" hidden="1" customHeight="1" outlineLevel="1" collapsed="1">
      <c r="A104" s="150"/>
      <c r="B104" s="381" t="s">
        <v>483</v>
      </c>
      <c r="C104" s="382"/>
      <c r="D104" s="382"/>
      <c r="E104" s="382"/>
      <c r="F104" s="382"/>
      <c r="G104" s="382"/>
      <c r="H104" s="382"/>
      <c r="I104" s="383"/>
    </row>
    <row r="105" spans="1:9" s="151" customFormat="1" hidden="1" outlineLevel="2">
      <c r="A105" s="150"/>
      <c r="B105" s="402" t="s">
        <v>501</v>
      </c>
      <c r="C105" s="403"/>
      <c r="D105" s="403"/>
      <c r="E105" s="403"/>
      <c r="F105" s="403"/>
      <c r="G105" s="403"/>
      <c r="H105" s="403"/>
      <c r="I105" s="404"/>
    </row>
    <row r="106" spans="1:9" s="151" customFormat="1" ht="54" hidden="1" outlineLevel="2">
      <c r="A106" s="150"/>
      <c r="B106" s="152" t="s">
        <v>757</v>
      </c>
      <c r="C106" s="153" t="s">
        <v>338</v>
      </c>
      <c r="D106" s="153">
        <v>60</v>
      </c>
      <c r="E106" s="153">
        <v>10</v>
      </c>
      <c r="F106" s="153">
        <v>70</v>
      </c>
      <c r="G106" s="153">
        <v>0</v>
      </c>
      <c r="H106" s="154">
        <f>G106/E106</f>
        <v>0</v>
      </c>
      <c r="I106" s="155"/>
    </row>
    <row r="107" spans="1:9" s="151" customFormat="1" ht="27" hidden="1" outlineLevel="2">
      <c r="A107" s="150"/>
      <c r="B107" s="152" t="s">
        <v>552</v>
      </c>
      <c r="C107" s="153" t="s">
        <v>405</v>
      </c>
      <c r="D107" s="153">
        <v>5</v>
      </c>
      <c r="E107" s="153">
        <v>0</v>
      </c>
      <c r="F107" s="153">
        <v>8</v>
      </c>
      <c r="G107" s="153">
        <v>0</v>
      </c>
      <c r="H107" s="154" t="s">
        <v>460</v>
      </c>
      <c r="I107" s="155"/>
    </row>
    <row r="108" spans="1:9" s="151" customFormat="1" ht="32.25" hidden="1" customHeight="1" outlineLevel="2">
      <c r="A108" s="150"/>
      <c r="B108" s="152" t="s">
        <v>756</v>
      </c>
      <c r="C108" s="153" t="s">
        <v>405</v>
      </c>
      <c r="D108" s="153">
        <v>15</v>
      </c>
      <c r="E108" s="153">
        <v>4</v>
      </c>
      <c r="F108" s="153">
        <v>22</v>
      </c>
      <c r="G108" s="153">
        <v>0</v>
      </c>
      <c r="H108" s="154">
        <f t="shared" ref="H108" si="13">G108/E108</f>
        <v>0</v>
      </c>
      <c r="I108" s="155"/>
    </row>
    <row r="109" spans="1:9" s="151" customFormat="1" hidden="1" outlineLevel="2">
      <c r="A109" s="150"/>
      <c r="B109" s="402" t="s">
        <v>509</v>
      </c>
      <c r="C109" s="403"/>
      <c r="D109" s="403"/>
      <c r="E109" s="403"/>
      <c r="F109" s="403"/>
      <c r="G109" s="403"/>
      <c r="H109" s="403"/>
      <c r="I109" s="404"/>
    </row>
    <row r="110" spans="1:9" s="151" customFormat="1" ht="32.25" hidden="1" customHeight="1" outlineLevel="2">
      <c r="A110" s="150"/>
      <c r="B110" s="152" t="s">
        <v>759</v>
      </c>
      <c r="C110" s="153" t="s">
        <v>645</v>
      </c>
      <c r="D110" s="153">
        <v>1</v>
      </c>
      <c r="E110" s="153">
        <v>0</v>
      </c>
      <c r="F110" s="153">
        <v>0</v>
      </c>
      <c r="G110" s="153">
        <v>0</v>
      </c>
      <c r="H110" s="154" t="s">
        <v>460</v>
      </c>
      <c r="I110" s="155"/>
    </row>
    <row r="111" spans="1:9" s="151" customFormat="1" ht="32.25" hidden="1" customHeight="1" outlineLevel="2">
      <c r="A111" s="150"/>
      <c r="B111" s="152" t="s">
        <v>557</v>
      </c>
      <c r="C111" s="153" t="s">
        <v>645</v>
      </c>
      <c r="D111" s="153">
        <v>1</v>
      </c>
      <c r="E111" s="153">
        <v>0</v>
      </c>
      <c r="F111" s="153">
        <v>0</v>
      </c>
      <c r="G111" s="153">
        <v>0</v>
      </c>
      <c r="H111" s="154" t="s">
        <v>460</v>
      </c>
      <c r="I111" s="155"/>
    </row>
    <row r="112" spans="1:9" s="151" customFormat="1" ht="32.25" hidden="1" customHeight="1" outlineLevel="2">
      <c r="A112" s="150"/>
      <c r="B112" s="152" t="s">
        <v>760</v>
      </c>
      <c r="C112" s="153" t="s">
        <v>758</v>
      </c>
      <c r="D112" s="153">
        <v>350</v>
      </c>
      <c r="E112" s="153">
        <v>300</v>
      </c>
      <c r="F112" s="153">
        <v>300</v>
      </c>
      <c r="G112" s="153">
        <v>300</v>
      </c>
      <c r="H112" s="154">
        <f t="shared" ref="H112" si="14">G112/E112</f>
        <v>1</v>
      </c>
      <c r="I112" s="155"/>
    </row>
    <row r="113" spans="1:9" s="151" customFormat="1" ht="33.75" hidden="1" customHeight="1" outlineLevel="1">
      <c r="A113" s="150"/>
      <c r="B113" s="381" t="s">
        <v>243</v>
      </c>
      <c r="C113" s="382"/>
      <c r="D113" s="382"/>
      <c r="E113" s="382"/>
      <c r="F113" s="382"/>
      <c r="G113" s="382"/>
      <c r="H113" s="382"/>
      <c r="I113" s="383"/>
    </row>
    <row r="114" spans="1:9" s="151" customFormat="1" hidden="1" outlineLevel="2">
      <c r="A114" s="150"/>
      <c r="B114" s="402" t="s">
        <v>501</v>
      </c>
      <c r="C114" s="403"/>
      <c r="D114" s="403"/>
      <c r="E114" s="403"/>
      <c r="F114" s="403"/>
      <c r="G114" s="403"/>
      <c r="H114" s="403"/>
      <c r="I114" s="404"/>
    </row>
    <row r="115" spans="1:9" s="151" customFormat="1" ht="32.25" hidden="1" customHeight="1" outlineLevel="2">
      <c r="A115" s="150"/>
      <c r="B115" s="152" t="s">
        <v>761</v>
      </c>
      <c r="C115" s="153" t="s">
        <v>561</v>
      </c>
      <c r="D115" s="153">
        <v>160</v>
      </c>
      <c r="E115" s="153">
        <v>30</v>
      </c>
      <c r="F115" s="153">
        <v>190</v>
      </c>
      <c r="G115" s="153">
        <v>0</v>
      </c>
      <c r="H115" s="157">
        <f>G115/E115</f>
        <v>0</v>
      </c>
      <c r="I115" s="155"/>
    </row>
    <row r="116" spans="1:9" s="151" customFormat="1" ht="54" hidden="1" outlineLevel="2">
      <c r="A116" s="150"/>
      <c r="B116" s="152" t="s">
        <v>762</v>
      </c>
      <c r="C116" s="153" t="s">
        <v>405</v>
      </c>
      <c r="D116" s="153">
        <v>0</v>
      </c>
      <c r="E116" s="153">
        <v>0</v>
      </c>
      <c r="F116" s="153">
        <v>1</v>
      </c>
      <c r="G116" s="153">
        <v>0</v>
      </c>
      <c r="H116" s="154" t="s">
        <v>460</v>
      </c>
      <c r="I116" s="155"/>
    </row>
    <row r="117" spans="1:9" s="151" customFormat="1" hidden="1" outlineLevel="2">
      <c r="A117" s="150"/>
      <c r="B117" s="402" t="s">
        <v>509</v>
      </c>
      <c r="C117" s="403"/>
      <c r="D117" s="403"/>
      <c r="E117" s="403"/>
      <c r="F117" s="403"/>
      <c r="G117" s="403"/>
      <c r="H117" s="403"/>
      <c r="I117" s="404"/>
    </row>
    <row r="118" spans="1:9" s="151" customFormat="1" ht="32.25" hidden="1" customHeight="1" outlineLevel="2">
      <c r="A118" s="150"/>
      <c r="B118" s="152" t="s">
        <v>763</v>
      </c>
      <c r="C118" s="158" t="s">
        <v>926</v>
      </c>
      <c r="D118" s="153">
        <v>107</v>
      </c>
      <c r="E118" s="153">
        <v>101</v>
      </c>
      <c r="F118" s="153">
        <v>105</v>
      </c>
      <c r="G118" s="159">
        <v>0</v>
      </c>
      <c r="H118" s="154">
        <f t="shared" ref="H118:H120" si="15">G118/E118</f>
        <v>0</v>
      </c>
      <c r="I118" s="155"/>
    </row>
    <row r="119" spans="1:9" s="166" customFormat="1" ht="63.75" hidden="1" customHeight="1" outlineLevel="2">
      <c r="A119" s="160"/>
      <c r="B119" s="161" t="s">
        <v>765</v>
      </c>
      <c r="C119" s="162" t="s">
        <v>565</v>
      </c>
      <c r="D119" s="163">
        <v>140</v>
      </c>
      <c r="E119" s="163">
        <v>131.69999999999999</v>
      </c>
      <c r="F119" s="163">
        <v>135.80000000000001</v>
      </c>
      <c r="G119" s="163">
        <v>0</v>
      </c>
      <c r="H119" s="164">
        <f t="shared" si="15"/>
        <v>0</v>
      </c>
      <c r="I119" s="165"/>
    </row>
    <row r="120" spans="1:9" ht="32.25" hidden="1" customHeight="1" outlineLevel="2">
      <c r="A120" s="5"/>
      <c r="B120" s="3" t="s">
        <v>764</v>
      </c>
      <c r="C120" s="30" t="s">
        <v>338</v>
      </c>
      <c r="D120" s="4">
        <v>100</v>
      </c>
      <c r="E120" s="167">
        <v>12</v>
      </c>
      <c r="F120" s="4">
        <v>112</v>
      </c>
      <c r="G120" s="4">
        <v>0</v>
      </c>
      <c r="H120" s="28">
        <f t="shared" si="15"/>
        <v>0</v>
      </c>
      <c r="I120" s="29"/>
    </row>
    <row r="121" spans="1:9" s="151" customFormat="1" ht="27.75" hidden="1" customHeight="1" outlineLevel="1" collapsed="1">
      <c r="A121" s="150"/>
      <c r="B121" s="381" t="s">
        <v>487</v>
      </c>
      <c r="C121" s="382"/>
      <c r="D121" s="382"/>
      <c r="E121" s="382"/>
      <c r="F121" s="382"/>
      <c r="G121" s="382"/>
      <c r="H121" s="382"/>
      <c r="I121" s="383"/>
    </row>
    <row r="122" spans="1:9" s="151" customFormat="1" ht="15" hidden="1" customHeight="1" outlineLevel="2">
      <c r="A122" s="150"/>
      <c r="B122" s="399" t="s">
        <v>501</v>
      </c>
      <c r="C122" s="400"/>
      <c r="D122" s="400"/>
      <c r="E122" s="400"/>
      <c r="F122" s="400"/>
      <c r="G122" s="400"/>
      <c r="H122" s="400"/>
      <c r="I122" s="401"/>
    </row>
    <row r="123" spans="1:9" s="151" customFormat="1" ht="27.75" hidden="1" customHeight="1" outlineLevel="2">
      <c r="A123" s="150"/>
      <c r="B123" s="152" t="s">
        <v>542</v>
      </c>
      <c r="C123" s="153" t="s">
        <v>422</v>
      </c>
      <c r="D123" s="153">
        <v>5</v>
      </c>
      <c r="E123" s="153">
        <v>3</v>
      </c>
      <c r="F123" s="153">
        <v>4</v>
      </c>
      <c r="G123" s="153">
        <v>0</v>
      </c>
      <c r="H123" s="154">
        <f>G123/E123</f>
        <v>0</v>
      </c>
      <c r="I123" s="155"/>
    </row>
    <row r="124" spans="1:9" s="151" customFormat="1" ht="27.75" hidden="1" customHeight="1" outlineLevel="2">
      <c r="A124" s="150"/>
      <c r="B124" s="152" t="s">
        <v>543</v>
      </c>
      <c r="C124" s="153" t="s">
        <v>422</v>
      </c>
      <c r="D124" s="153">
        <v>5</v>
      </c>
      <c r="E124" s="153">
        <v>5</v>
      </c>
      <c r="F124" s="153">
        <v>5</v>
      </c>
      <c r="G124" s="153">
        <v>0</v>
      </c>
      <c r="H124" s="154">
        <f>G124/E124</f>
        <v>0</v>
      </c>
      <c r="I124" s="155"/>
    </row>
    <row r="125" spans="1:9" s="151" customFormat="1" hidden="1" outlineLevel="2">
      <c r="A125" s="150"/>
      <c r="B125" s="399" t="s">
        <v>509</v>
      </c>
      <c r="C125" s="400"/>
      <c r="D125" s="400"/>
      <c r="E125" s="400"/>
      <c r="F125" s="400"/>
      <c r="G125" s="400"/>
      <c r="H125" s="400"/>
      <c r="I125" s="401"/>
    </row>
    <row r="126" spans="1:9" s="151" customFormat="1" ht="44.25" hidden="1" customHeight="1" outlineLevel="2">
      <c r="A126" s="150"/>
      <c r="B126" s="152" t="s">
        <v>544</v>
      </c>
      <c r="C126" s="153" t="s">
        <v>338</v>
      </c>
      <c r="D126" s="153">
        <v>100</v>
      </c>
      <c r="E126" s="153">
        <v>100</v>
      </c>
      <c r="F126" s="153">
        <v>100</v>
      </c>
      <c r="G126" s="153">
        <v>0</v>
      </c>
      <c r="H126" s="154">
        <f>G126/E126</f>
        <v>0</v>
      </c>
      <c r="I126" s="155"/>
    </row>
    <row r="127" spans="1:9" s="151" customFormat="1" ht="27" hidden="1" outlineLevel="2">
      <c r="A127" s="150"/>
      <c r="B127" s="152" t="s">
        <v>545</v>
      </c>
      <c r="C127" s="153" t="s">
        <v>338</v>
      </c>
      <c r="D127" s="153">
        <v>100</v>
      </c>
      <c r="E127" s="153">
        <v>100</v>
      </c>
      <c r="F127" s="153">
        <v>100</v>
      </c>
      <c r="G127" s="153">
        <v>0</v>
      </c>
      <c r="H127" s="154">
        <f>G127/E127</f>
        <v>0</v>
      </c>
      <c r="I127" s="155"/>
    </row>
    <row r="128" spans="1:9" s="151" customFormat="1" ht="17.25" customHeight="1" collapsed="1">
      <c r="A128" s="405" t="s">
        <v>248</v>
      </c>
      <c r="B128" s="406"/>
      <c r="C128" s="406"/>
      <c r="D128" s="406"/>
      <c r="E128" s="406"/>
      <c r="F128" s="406"/>
      <c r="G128" s="406"/>
      <c r="H128" s="406"/>
      <c r="I128" s="407"/>
    </row>
    <row r="129" spans="1:9" s="151" customFormat="1" ht="32.25" hidden="1" customHeight="1" outlineLevel="1">
      <c r="A129" s="150"/>
      <c r="B129" s="381" t="s">
        <v>484</v>
      </c>
      <c r="C129" s="382"/>
      <c r="D129" s="382"/>
      <c r="E129" s="382"/>
      <c r="F129" s="382"/>
      <c r="G129" s="382"/>
      <c r="H129" s="382"/>
      <c r="I129" s="383"/>
    </row>
    <row r="130" spans="1:9" s="151" customFormat="1" hidden="1" outlineLevel="2">
      <c r="A130" s="150"/>
      <c r="B130" s="402" t="s">
        <v>501</v>
      </c>
      <c r="C130" s="403"/>
      <c r="D130" s="403"/>
      <c r="E130" s="403"/>
      <c r="F130" s="403"/>
      <c r="G130" s="403"/>
      <c r="H130" s="403"/>
      <c r="I130" s="404"/>
    </row>
    <row r="131" spans="1:9" s="151" customFormat="1" ht="67.5" hidden="1" outlineLevel="2">
      <c r="A131" s="150"/>
      <c r="B131" s="152" t="s">
        <v>769</v>
      </c>
      <c r="C131" s="153" t="s">
        <v>547</v>
      </c>
      <c r="D131" s="153">
        <v>150</v>
      </c>
      <c r="E131" s="153">
        <v>200</v>
      </c>
      <c r="F131" s="153">
        <v>200</v>
      </c>
      <c r="G131" s="153">
        <v>200</v>
      </c>
      <c r="H131" s="154">
        <f t="shared" ref="H131:H132" si="16">G131/E131</f>
        <v>1</v>
      </c>
      <c r="I131" s="292"/>
    </row>
    <row r="132" spans="1:9" s="151" customFormat="1" ht="40.5" hidden="1" outlineLevel="2">
      <c r="A132" s="150"/>
      <c r="B132" s="152" t="s">
        <v>770</v>
      </c>
      <c r="C132" s="153" t="s">
        <v>550</v>
      </c>
      <c r="D132" s="153">
        <v>1</v>
      </c>
      <c r="E132" s="153">
        <v>1</v>
      </c>
      <c r="F132" s="153">
        <v>1</v>
      </c>
      <c r="G132" s="153">
        <v>1</v>
      </c>
      <c r="H132" s="154">
        <f t="shared" si="16"/>
        <v>1</v>
      </c>
      <c r="I132" s="292"/>
    </row>
    <row r="133" spans="1:9" s="151" customFormat="1" ht="32.25" hidden="1" customHeight="1" outlineLevel="2">
      <c r="A133" s="150"/>
      <c r="B133" s="152" t="s">
        <v>766</v>
      </c>
      <c r="C133" s="153" t="s">
        <v>767</v>
      </c>
      <c r="D133" s="153">
        <v>5</v>
      </c>
      <c r="E133" s="153">
        <v>3</v>
      </c>
      <c r="F133" s="153">
        <v>1</v>
      </c>
      <c r="G133" s="153">
        <v>0</v>
      </c>
      <c r="H133" s="154">
        <f>G133/E133</f>
        <v>0</v>
      </c>
      <c r="I133" s="155"/>
    </row>
    <row r="134" spans="1:9" s="151" customFormat="1" ht="40.5" hidden="1" outlineLevel="2">
      <c r="A134" s="150"/>
      <c r="B134" s="152" t="s">
        <v>768</v>
      </c>
      <c r="C134" s="153" t="s">
        <v>338</v>
      </c>
      <c r="D134" s="153">
        <v>60</v>
      </c>
      <c r="E134" s="153">
        <v>10</v>
      </c>
      <c r="F134" s="153">
        <v>0</v>
      </c>
      <c r="G134" s="153">
        <v>0</v>
      </c>
      <c r="H134" s="154">
        <f>G134/E134</f>
        <v>0</v>
      </c>
      <c r="I134" s="155"/>
    </row>
    <row r="135" spans="1:9" s="151" customFormat="1" ht="32.25" hidden="1" customHeight="1" outlineLevel="2">
      <c r="A135" s="150"/>
      <c r="B135" s="152" t="s">
        <v>552</v>
      </c>
      <c r="C135" s="153" t="s">
        <v>767</v>
      </c>
      <c r="D135" s="153">
        <v>20</v>
      </c>
      <c r="E135" s="153">
        <v>10</v>
      </c>
      <c r="F135" s="153">
        <v>10</v>
      </c>
      <c r="G135" s="153">
        <v>0</v>
      </c>
      <c r="H135" s="154">
        <f t="shared" ref="H135" si="17">G135/E135</f>
        <v>0</v>
      </c>
      <c r="I135" s="155"/>
    </row>
    <row r="136" spans="1:9" s="151" customFormat="1" hidden="1" outlineLevel="2">
      <c r="A136" s="150"/>
      <c r="B136" s="402" t="s">
        <v>509</v>
      </c>
      <c r="C136" s="403"/>
      <c r="D136" s="403"/>
      <c r="E136" s="403"/>
      <c r="F136" s="403"/>
      <c r="G136" s="403"/>
      <c r="H136" s="403"/>
      <c r="I136" s="404"/>
    </row>
    <row r="137" spans="1:9" s="151" customFormat="1" ht="32.25" hidden="1" customHeight="1" outlineLevel="2">
      <c r="A137" s="150"/>
      <c r="B137" s="152" t="s">
        <v>771</v>
      </c>
      <c r="C137" s="153" t="s">
        <v>609</v>
      </c>
      <c r="D137" s="153">
        <v>3</v>
      </c>
      <c r="E137" s="153">
        <v>1</v>
      </c>
      <c r="F137" s="153">
        <v>3</v>
      </c>
      <c r="G137" s="153">
        <v>1</v>
      </c>
      <c r="H137" s="154">
        <f t="shared" ref="H137:H139" si="18">G137/E137</f>
        <v>1</v>
      </c>
      <c r="I137" s="155"/>
    </row>
    <row r="138" spans="1:9" s="151" customFormat="1" ht="32.25" hidden="1" customHeight="1" outlineLevel="2">
      <c r="A138" s="150"/>
      <c r="B138" s="152" t="s">
        <v>772</v>
      </c>
      <c r="C138" s="153" t="s">
        <v>338</v>
      </c>
      <c r="D138" s="153">
        <v>100</v>
      </c>
      <c r="E138" s="153">
        <v>70</v>
      </c>
      <c r="F138" s="153">
        <v>85</v>
      </c>
      <c r="G138" s="153">
        <v>70</v>
      </c>
      <c r="H138" s="154">
        <f t="shared" si="18"/>
        <v>1</v>
      </c>
      <c r="I138" s="155"/>
    </row>
    <row r="139" spans="1:9" s="151" customFormat="1" ht="32.25" hidden="1" customHeight="1" outlineLevel="2">
      <c r="A139" s="150"/>
      <c r="B139" s="152" t="s">
        <v>773</v>
      </c>
      <c r="C139" s="153" t="s">
        <v>338</v>
      </c>
      <c r="D139" s="153">
        <v>10</v>
      </c>
      <c r="E139" s="153">
        <v>10</v>
      </c>
      <c r="F139" s="153">
        <v>10</v>
      </c>
      <c r="G139" s="153">
        <v>0</v>
      </c>
      <c r="H139" s="154">
        <f t="shared" si="18"/>
        <v>0</v>
      </c>
      <c r="I139" s="155"/>
    </row>
    <row r="140" spans="1:9" s="151" customFormat="1" ht="33.75" hidden="1" customHeight="1" outlineLevel="1">
      <c r="A140" s="150"/>
      <c r="B140" s="381" t="s">
        <v>252</v>
      </c>
      <c r="C140" s="382"/>
      <c r="D140" s="382"/>
      <c r="E140" s="382"/>
      <c r="F140" s="382"/>
      <c r="G140" s="382"/>
      <c r="H140" s="382"/>
      <c r="I140" s="383"/>
    </row>
    <row r="141" spans="1:9" s="151" customFormat="1" hidden="1" outlineLevel="2">
      <c r="A141" s="150"/>
      <c r="B141" s="402" t="s">
        <v>501</v>
      </c>
      <c r="C141" s="403"/>
      <c r="D141" s="403"/>
      <c r="E141" s="403"/>
      <c r="F141" s="403"/>
      <c r="G141" s="403"/>
      <c r="H141" s="403"/>
      <c r="I141" s="404"/>
    </row>
    <row r="142" spans="1:9" s="151" customFormat="1" ht="27" hidden="1" outlineLevel="2">
      <c r="A142" s="150"/>
      <c r="B142" s="152" t="s">
        <v>778</v>
      </c>
      <c r="C142" s="291" t="s">
        <v>774</v>
      </c>
      <c r="D142" s="153">
        <v>90</v>
      </c>
      <c r="E142" s="153">
        <v>45</v>
      </c>
      <c r="F142" s="153">
        <v>24</v>
      </c>
      <c r="G142" s="153">
        <v>0</v>
      </c>
      <c r="H142" s="154">
        <f>G142/E142</f>
        <v>0</v>
      </c>
      <c r="I142" s="292"/>
    </row>
    <row r="143" spans="1:9" s="151" customFormat="1" ht="32.25" hidden="1" customHeight="1" outlineLevel="2">
      <c r="A143" s="150"/>
      <c r="B143" s="152" t="s">
        <v>777</v>
      </c>
      <c r="C143" s="291" t="s">
        <v>775</v>
      </c>
      <c r="D143" s="153">
        <v>0</v>
      </c>
      <c r="E143" s="153">
        <v>1</v>
      </c>
      <c r="F143" s="153">
        <v>1</v>
      </c>
      <c r="G143" s="153">
        <v>0</v>
      </c>
      <c r="H143" s="154">
        <f>G143/E143</f>
        <v>0</v>
      </c>
      <c r="I143" s="155"/>
    </row>
    <row r="144" spans="1:9" s="151" customFormat="1" ht="40.5" hidden="1" outlineLevel="2">
      <c r="A144" s="150"/>
      <c r="B144" s="152" t="s">
        <v>776</v>
      </c>
      <c r="C144" s="291" t="s">
        <v>774</v>
      </c>
      <c r="D144" s="153">
        <v>0</v>
      </c>
      <c r="E144" s="153">
        <v>3</v>
      </c>
      <c r="F144" s="153">
        <v>7</v>
      </c>
      <c r="G144" s="153">
        <v>3</v>
      </c>
      <c r="H144" s="154">
        <f>G144/E144</f>
        <v>1</v>
      </c>
      <c r="I144" s="155"/>
    </row>
    <row r="145" spans="1:9" s="151" customFormat="1" hidden="1" outlineLevel="2">
      <c r="A145" s="150"/>
      <c r="B145" s="402" t="s">
        <v>509</v>
      </c>
      <c r="C145" s="403"/>
      <c r="D145" s="403"/>
      <c r="E145" s="403"/>
      <c r="F145" s="403"/>
      <c r="G145" s="403"/>
      <c r="H145" s="403"/>
      <c r="I145" s="404"/>
    </row>
    <row r="146" spans="1:9" s="151" customFormat="1" ht="54" hidden="1" outlineLevel="2">
      <c r="A146" s="150"/>
      <c r="B146" s="152" t="s">
        <v>779</v>
      </c>
      <c r="C146" s="291" t="s">
        <v>338</v>
      </c>
      <c r="D146" s="153">
        <v>100</v>
      </c>
      <c r="E146" s="153">
        <v>97</v>
      </c>
      <c r="F146" s="153">
        <v>100</v>
      </c>
      <c r="G146" s="153">
        <v>100</v>
      </c>
      <c r="H146" s="154">
        <f>E146/G146</f>
        <v>0.97</v>
      </c>
      <c r="I146" s="155"/>
    </row>
    <row r="147" spans="1:9" s="151" customFormat="1" ht="40.5" hidden="1" outlineLevel="2">
      <c r="A147" s="150"/>
      <c r="B147" s="152" t="s">
        <v>780</v>
      </c>
      <c r="C147" s="291" t="s">
        <v>338</v>
      </c>
      <c r="D147" s="153">
        <v>35</v>
      </c>
      <c r="E147" s="153">
        <v>55</v>
      </c>
      <c r="F147" s="153">
        <v>45</v>
      </c>
      <c r="G147" s="153">
        <v>55</v>
      </c>
      <c r="H147" s="154">
        <f t="shared" ref="H147" si="19">G147/E147</f>
        <v>1</v>
      </c>
      <c r="I147" s="155"/>
    </row>
    <row r="148" spans="1:9" s="151" customFormat="1" ht="27.75" hidden="1" customHeight="1" outlineLevel="1">
      <c r="A148" s="150"/>
      <c r="B148" s="381" t="s">
        <v>488</v>
      </c>
      <c r="C148" s="382"/>
      <c r="D148" s="382"/>
      <c r="E148" s="382"/>
      <c r="F148" s="382"/>
      <c r="G148" s="382"/>
      <c r="H148" s="382"/>
      <c r="I148" s="383"/>
    </row>
    <row r="149" spans="1:9" s="151" customFormat="1" ht="15" hidden="1" customHeight="1" outlineLevel="2">
      <c r="A149" s="150"/>
      <c r="B149" s="399" t="s">
        <v>501</v>
      </c>
      <c r="C149" s="400"/>
      <c r="D149" s="400"/>
      <c r="E149" s="400"/>
      <c r="F149" s="400"/>
      <c r="G149" s="400"/>
      <c r="H149" s="400"/>
      <c r="I149" s="401"/>
    </row>
    <row r="150" spans="1:9" s="151" customFormat="1" ht="27.75" hidden="1" customHeight="1" outlineLevel="2">
      <c r="A150" s="150"/>
      <c r="B150" s="152" t="s">
        <v>542</v>
      </c>
      <c r="C150" s="153" t="s">
        <v>422</v>
      </c>
      <c r="D150" s="153">
        <v>4</v>
      </c>
      <c r="E150" s="153">
        <v>1</v>
      </c>
      <c r="F150" s="153">
        <v>2</v>
      </c>
      <c r="G150" s="153">
        <v>0</v>
      </c>
      <c r="H150" s="154">
        <f>G150/E150</f>
        <v>0</v>
      </c>
      <c r="I150" s="155"/>
    </row>
    <row r="151" spans="1:9" s="151" customFormat="1" ht="27.75" hidden="1" customHeight="1" outlineLevel="2">
      <c r="A151" s="150"/>
      <c r="B151" s="152" t="s">
        <v>543</v>
      </c>
      <c r="C151" s="153" t="s">
        <v>422</v>
      </c>
      <c r="D151" s="153">
        <v>4</v>
      </c>
      <c r="E151" s="153">
        <v>4</v>
      </c>
      <c r="F151" s="153">
        <v>4</v>
      </c>
      <c r="G151" s="153">
        <v>0</v>
      </c>
      <c r="H151" s="154">
        <f>G151/E151</f>
        <v>0</v>
      </c>
      <c r="I151" s="155"/>
    </row>
    <row r="152" spans="1:9" s="151" customFormat="1" hidden="1" outlineLevel="2">
      <c r="A152" s="150"/>
      <c r="B152" s="399" t="s">
        <v>509</v>
      </c>
      <c r="C152" s="400"/>
      <c r="D152" s="400"/>
      <c r="E152" s="400"/>
      <c r="F152" s="400"/>
      <c r="G152" s="400"/>
      <c r="H152" s="400"/>
      <c r="I152" s="401"/>
    </row>
    <row r="153" spans="1:9" s="151" customFormat="1" ht="44.25" hidden="1" customHeight="1" outlineLevel="2">
      <c r="A153" s="150"/>
      <c r="B153" s="152" t="s">
        <v>544</v>
      </c>
      <c r="C153" s="153" t="s">
        <v>338</v>
      </c>
      <c r="D153" s="153">
        <v>100</v>
      </c>
      <c r="E153" s="153">
        <v>100</v>
      </c>
      <c r="F153" s="153">
        <v>100</v>
      </c>
      <c r="G153" s="153">
        <v>0</v>
      </c>
      <c r="H153" s="154">
        <f>G153/E153</f>
        <v>0</v>
      </c>
      <c r="I153" s="155"/>
    </row>
    <row r="154" spans="1:9" s="151" customFormat="1" ht="27" hidden="1" outlineLevel="2">
      <c r="A154" s="150"/>
      <c r="B154" s="152" t="s">
        <v>545</v>
      </c>
      <c r="C154" s="153" t="s">
        <v>338</v>
      </c>
      <c r="D154" s="153">
        <v>100</v>
      </c>
      <c r="E154" s="153">
        <v>100</v>
      </c>
      <c r="F154" s="153">
        <v>100</v>
      </c>
      <c r="G154" s="153">
        <v>0</v>
      </c>
      <c r="H154" s="154">
        <f>G154/E154</f>
        <v>0</v>
      </c>
      <c r="I154" s="155"/>
    </row>
    <row r="155" spans="1:9" s="151" customFormat="1" ht="17.25" customHeight="1" collapsed="1">
      <c r="A155" s="405" t="s">
        <v>262</v>
      </c>
      <c r="B155" s="406"/>
      <c r="C155" s="406"/>
      <c r="D155" s="406"/>
      <c r="E155" s="406"/>
      <c r="F155" s="406"/>
      <c r="G155" s="406"/>
      <c r="H155" s="406"/>
      <c r="I155" s="407"/>
    </row>
    <row r="156" spans="1:9" s="151" customFormat="1" ht="32.25" hidden="1" customHeight="1" outlineLevel="1" collapsed="1">
      <c r="A156" s="150"/>
      <c r="B156" s="381" t="s">
        <v>485</v>
      </c>
      <c r="C156" s="382"/>
      <c r="D156" s="382"/>
      <c r="E156" s="382"/>
      <c r="F156" s="382"/>
      <c r="G156" s="382"/>
      <c r="H156" s="382"/>
      <c r="I156" s="383"/>
    </row>
    <row r="157" spans="1:9" s="151" customFormat="1" hidden="1" outlineLevel="2">
      <c r="A157" s="150"/>
      <c r="B157" s="402" t="s">
        <v>501</v>
      </c>
      <c r="C157" s="403"/>
      <c r="D157" s="403"/>
      <c r="E157" s="403"/>
      <c r="F157" s="403"/>
      <c r="G157" s="403"/>
      <c r="H157" s="403"/>
      <c r="I157" s="404"/>
    </row>
    <row r="158" spans="1:9" s="151" customFormat="1" ht="40.5" hidden="1" outlineLevel="2">
      <c r="A158" s="150"/>
      <c r="B158" s="152" t="s">
        <v>782</v>
      </c>
      <c r="C158" s="153" t="s">
        <v>561</v>
      </c>
      <c r="D158" s="153">
        <v>150</v>
      </c>
      <c r="E158" s="153">
        <v>200</v>
      </c>
      <c r="F158" s="153">
        <v>200</v>
      </c>
      <c r="G158" s="153">
        <v>0</v>
      </c>
      <c r="H158" s="154">
        <f t="shared" ref="H158:H159" si="20">G158/E158</f>
        <v>0</v>
      </c>
      <c r="I158" s="168"/>
    </row>
    <row r="159" spans="1:9" s="151" customFormat="1" ht="40.5" hidden="1" outlineLevel="2">
      <c r="A159" s="150"/>
      <c r="B159" s="152" t="s">
        <v>783</v>
      </c>
      <c r="C159" s="153" t="s">
        <v>338</v>
      </c>
      <c r="D159" s="153">
        <v>60</v>
      </c>
      <c r="E159" s="153">
        <v>80</v>
      </c>
      <c r="F159" s="153">
        <v>70</v>
      </c>
      <c r="G159" s="153">
        <v>0</v>
      </c>
      <c r="H159" s="154">
        <f t="shared" si="20"/>
        <v>0</v>
      </c>
      <c r="I159" s="168"/>
    </row>
    <row r="160" spans="1:9" s="151" customFormat="1" hidden="1" outlineLevel="2">
      <c r="A160" s="150"/>
      <c r="B160" s="402" t="s">
        <v>509</v>
      </c>
      <c r="C160" s="403"/>
      <c r="D160" s="403"/>
      <c r="E160" s="403"/>
      <c r="F160" s="403"/>
      <c r="G160" s="403"/>
      <c r="H160" s="403"/>
      <c r="I160" s="404"/>
    </row>
    <row r="161" spans="1:9" s="151" customFormat="1" ht="32.25" hidden="1" customHeight="1" outlineLevel="2">
      <c r="A161" s="150"/>
      <c r="B161" s="152" t="s">
        <v>784</v>
      </c>
      <c r="C161" s="153"/>
      <c r="D161" s="153">
        <v>1</v>
      </c>
      <c r="E161" s="153">
        <v>0</v>
      </c>
      <c r="F161" s="153">
        <v>0</v>
      </c>
      <c r="G161" s="153">
        <v>0</v>
      </c>
      <c r="H161" s="154" t="s">
        <v>460</v>
      </c>
      <c r="I161" s="155"/>
    </row>
    <row r="162" spans="1:9" s="151" customFormat="1" ht="40.5" hidden="1" outlineLevel="2">
      <c r="A162" s="150"/>
      <c r="B162" s="152" t="s">
        <v>785</v>
      </c>
      <c r="C162" s="153" t="s">
        <v>422</v>
      </c>
      <c r="D162" s="153">
        <v>45</v>
      </c>
      <c r="E162" s="153">
        <v>14</v>
      </c>
      <c r="F162" s="153">
        <v>12</v>
      </c>
      <c r="G162" s="153">
        <v>8</v>
      </c>
      <c r="H162" s="154">
        <f t="shared" ref="H162" si="21">G162/E162</f>
        <v>0.5714285714285714</v>
      </c>
      <c r="I162" s="155"/>
    </row>
    <row r="163" spans="1:9" s="151" customFormat="1" ht="33.75" hidden="1" customHeight="1" outlineLevel="1">
      <c r="A163" s="150"/>
      <c r="B163" s="381" t="s">
        <v>266</v>
      </c>
      <c r="C163" s="382"/>
      <c r="D163" s="382"/>
      <c r="E163" s="382"/>
      <c r="F163" s="382"/>
      <c r="G163" s="382"/>
      <c r="H163" s="382"/>
      <c r="I163" s="383"/>
    </row>
    <row r="164" spans="1:9" s="151" customFormat="1" hidden="1" outlineLevel="2">
      <c r="A164" s="150"/>
      <c r="B164" s="399" t="s">
        <v>501</v>
      </c>
      <c r="C164" s="400"/>
      <c r="D164" s="400"/>
      <c r="E164" s="400"/>
      <c r="F164" s="400"/>
      <c r="G164" s="400"/>
      <c r="H164" s="400"/>
      <c r="I164" s="401"/>
    </row>
    <row r="165" spans="1:9" s="151" customFormat="1" ht="57" hidden="1" outlineLevel="2">
      <c r="B165" s="152" t="s">
        <v>930</v>
      </c>
      <c r="C165" s="153" t="s">
        <v>561</v>
      </c>
      <c r="D165" s="153">
        <v>4</v>
      </c>
      <c r="E165" s="153">
        <v>2</v>
      </c>
      <c r="F165" s="153">
        <v>2</v>
      </c>
      <c r="G165" s="153">
        <v>0</v>
      </c>
      <c r="H165" s="154">
        <f>G165/E165</f>
        <v>0</v>
      </c>
      <c r="I165" s="155"/>
    </row>
    <row r="166" spans="1:9" s="151" customFormat="1" ht="27.75" hidden="1" customHeight="1" outlineLevel="2">
      <c r="A166" s="150"/>
      <c r="B166" s="152" t="s">
        <v>740</v>
      </c>
      <c r="C166" s="153" t="s">
        <v>561</v>
      </c>
      <c r="D166" s="153">
        <v>90</v>
      </c>
      <c r="E166" s="153">
        <v>30</v>
      </c>
      <c r="F166" s="153">
        <v>30</v>
      </c>
      <c r="G166" s="153">
        <v>0</v>
      </c>
      <c r="H166" s="154">
        <f>G166/E166</f>
        <v>0</v>
      </c>
      <c r="I166" s="155"/>
    </row>
    <row r="167" spans="1:9" s="151" customFormat="1" hidden="1" outlineLevel="2">
      <c r="A167" s="150"/>
      <c r="B167" s="399" t="s">
        <v>509</v>
      </c>
      <c r="C167" s="400"/>
      <c r="D167" s="400"/>
      <c r="E167" s="400"/>
      <c r="F167" s="400"/>
      <c r="G167" s="400"/>
      <c r="H167" s="400"/>
      <c r="I167" s="401"/>
    </row>
    <row r="168" spans="1:9" s="151" customFormat="1" ht="27.75" hidden="1" customHeight="1" outlineLevel="2">
      <c r="A168" s="150"/>
      <c r="B168" s="152" t="s">
        <v>786</v>
      </c>
      <c r="C168" s="153" t="s">
        <v>787</v>
      </c>
      <c r="D168" s="169">
        <v>114523</v>
      </c>
      <c r="E168" s="169">
        <v>107754</v>
      </c>
      <c r="F168" s="169">
        <v>125094</v>
      </c>
      <c r="G168" s="169">
        <v>32427</v>
      </c>
      <c r="H168" s="170">
        <f>G168/E168</f>
        <v>0.30093546411270117</v>
      </c>
      <c r="I168" s="155"/>
    </row>
    <row r="169" spans="1:9" s="151" customFormat="1" ht="27.75" hidden="1" customHeight="1" outlineLevel="2">
      <c r="A169" s="150"/>
      <c r="B169" s="152" t="s">
        <v>791</v>
      </c>
      <c r="C169" s="375"/>
      <c r="D169" s="376"/>
      <c r="E169" s="376"/>
      <c r="F169" s="376"/>
      <c r="G169" s="376"/>
      <c r="H169" s="376"/>
      <c r="I169" s="377"/>
    </row>
    <row r="170" spans="1:9" s="151" customFormat="1" hidden="1" outlineLevel="2">
      <c r="A170" s="150"/>
      <c r="B170" s="152" t="s">
        <v>789</v>
      </c>
      <c r="C170" s="153" t="s">
        <v>405</v>
      </c>
      <c r="D170" s="153" t="s">
        <v>745</v>
      </c>
      <c r="E170" s="153">
        <v>1</v>
      </c>
      <c r="F170" s="153">
        <v>2</v>
      </c>
      <c r="G170" s="153">
        <v>0</v>
      </c>
      <c r="H170" s="154">
        <f t="shared" ref="H170:H172" si="22">G170/E170</f>
        <v>0</v>
      </c>
      <c r="I170" s="155"/>
    </row>
    <row r="171" spans="1:9" s="151" customFormat="1" hidden="1" outlineLevel="2">
      <c r="A171" s="150"/>
      <c r="B171" s="171" t="s">
        <v>790</v>
      </c>
      <c r="C171" s="153" t="s">
        <v>338</v>
      </c>
      <c r="D171" s="153">
        <v>100</v>
      </c>
      <c r="E171" s="153">
        <v>10</v>
      </c>
      <c r="F171" s="153">
        <v>40</v>
      </c>
      <c r="G171" s="153">
        <v>0</v>
      </c>
      <c r="H171" s="154">
        <f t="shared" si="22"/>
        <v>0</v>
      </c>
      <c r="I171" s="155"/>
    </row>
    <row r="172" spans="1:9" s="166" customFormat="1" ht="66" hidden="1" customHeight="1" outlineLevel="2">
      <c r="A172" s="160"/>
      <c r="B172" s="161" t="s">
        <v>788</v>
      </c>
      <c r="C172" s="162" t="s">
        <v>565</v>
      </c>
      <c r="D172" s="294">
        <v>1741.8</v>
      </c>
      <c r="E172" s="294">
        <v>1638.8</v>
      </c>
      <c r="F172" s="294">
        <v>1986.1</v>
      </c>
      <c r="G172" s="294">
        <v>249.4</v>
      </c>
      <c r="H172" s="295">
        <f t="shared" si="22"/>
        <v>0.15218452526238713</v>
      </c>
      <c r="I172" s="165"/>
    </row>
    <row r="173" spans="1:9" s="151" customFormat="1" ht="27.75" hidden="1" customHeight="1" outlineLevel="1" collapsed="1">
      <c r="A173" s="150"/>
      <c r="B173" s="381" t="s">
        <v>489</v>
      </c>
      <c r="C173" s="382"/>
      <c r="D173" s="382"/>
      <c r="E173" s="382"/>
      <c r="F173" s="382"/>
      <c r="G173" s="382"/>
      <c r="H173" s="382"/>
      <c r="I173" s="383"/>
    </row>
    <row r="174" spans="1:9" s="151" customFormat="1" ht="15" hidden="1" customHeight="1" outlineLevel="2">
      <c r="A174" s="150"/>
      <c r="B174" s="399" t="s">
        <v>501</v>
      </c>
      <c r="C174" s="400"/>
      <c r="D174" s="400"/>
      <c r="E174" s="400"/>
      <c r="F174" s="400"/>
      <c r="G174" s="400"/>
      <c r="H174" s="400"/>
      <c r="I174" s="401"/>
    </row>
    <row r="175" spans="1:9" s="151" customFormat="1" ht="27.75" hidden="1" customHeight="1" outlineLevel="2">
      <c r="A175" s="150"/>
      <c r="B175" s="152" t="s">
        <v>113</v>
      </c>
      <c r="C175" s="153" t="s">
        <v>422</v>
      </c>
      <c r="D175" s="153">
        <v>5</v>
      </c>
      <c r="E175" s="153">
        <v>1</v>
      </c>
      <c r="F175" s="153">
        <v>4</v>
      </c>
      <c r="G175" s="153">
        <v>0</v>
      </c>
      <c r="H175" s="154">
        <f>G175/E175</f>
        <v>0</v>
      </c>
      <c r="I175" s="155"/>
    </row>
    <row r="176" spans="1:9" s="151" customFormat="1" hidden="1" outlineLevel="2">
      <c r="A176" s="150"/>
      <c r="B176" s="152" t="s">
        <v>112</v>
      </c>
      <c r="C176" s="153" t="s">
        <v>422</v>
      </c>
      <c r="D176" s="153">
        <v>5</v>
      </c>
      <c r="E176" s="153">
        <v>5</v>
      </c>
      <c r="F176" s="153">
        <v>4</v>
      </c>
      <c r="G176" s="153">
        <v>0</v>
      </c>
      <c r="H176" s="154">
        <f>G176/E176</f>
        <v>0</v>
      </c>
      <c r="I176" s="155"/>
    </row>
    <row r="177" spans="1:9" s="151" customFormat="1" hidden="1" outlineLevel="2">
      <c r="A177" s="150"/>
      <c r="B177" s="399" t="s">
        <v>509</v>
      </c>
      <c r="C177" s="400"/>
      <c r="D177" s="400"/>
      <c r="E177" s="400"/>
      <c r="F177" s="400"/>
      <c r="G177" s="400"/>
      <c r="H177" s="400"/>
      <c r="I177" s="401"/>
    </row>
    <row r="178" spans="1:9" s="151" customFormat="1" ht="44.25" hidden="1" customHeight="1" outlineLevel="2">
      <c r="A178" s="150"/>
      <c r="B178" s="152" t="s">
        <v>544</v>
      </c>
      <c r="C178" s="153" t="s">
        <v>338</v>
      </c>
      <c r="D178" s="153">
        <v>100</v>
      </c>
      <c r="E178" s="153">
        <v>100</v>
      </c>
      <c r="F178" s="153">
        <v>400</v>
      </c>
      <c r="G178" s="153">
        <v>0</v>
      </c>
      <c r="H178" s="154">
        <f>G178/E178</f>
        <v>0</v>
      </c>
      <c r="I178" s="155"/>
    </row>
    <row r="179" spans="1:9" s="151" customFormat="1" ht="27" hidden="1" outlineLevel="2">
      <c r="A179" s="150"/>
      <c r="B179" s="152" t="s">
        <v>781</v>
      </c>
      <c r="C179" s="153" t="s">
        <v>338</v>
      </c>
      <c r="D179" s="153">
        <v>100</v>
      </c>
      <c r="E179" s="153">
        <v>100</v>
      </c>
      <c r="F179" s="153">
        <v>80</v>
      </c>
      <c r="G179" s="153">
        <v>0</v>
      </c>
      <c r="H179" s="154">
        <f>G179/E179</f>
        <v>0</v>
      </c>
      <c r="I179" s="155"/>
    </row>
    <row r="180" spans="1:9" s="151" customFormat="1" ht="17.25" customHeight="1" collapsed="1">
      <c r="A180" s="405" t="s">
        <v>275</v>
      </c>
      <c r="B180" s="406"/>
      <c r="C180" s="406"/>
      <c r="D180" s="406"/>
      <c r="E180" s="406"/>
      <c r="F180" s="406"/>
      <c r="G180" s="406"/>
      <c r="H180" s="406"/>
      <c r="I180" s="407"/>
    </row>
    <row r="181" spans="1:9" s="151" customFormat="1" ht="32.25" hidden="1" customHeight="1" outlineLevel="1" collapsed="1">
      <c r="A181" s="150"/>
      <c r="B181" s="381" t="s">
        <v>490</v>
      </c>
      <c r="C181" s="382"/>
      <c r="D181" s="382"/>
      <c r="E181" s="382"/>
      <c r="F181" s="382"/>
      <c r="G181" s="382"/>
      <c r="H181" s="382"/>
      <c r="I181" s="383"/>
    </row>
    <row r="182" spans="1:9" s="203" customFormat="1" ht="15" hidden="1" customHeight="1" outlineLevel="2" collapsed="1">
      <c r="A182" s="183"/>
      <c r="B182" s="381" t="s">
        <v>682</v>
      </c>
      <c r="C182" s="382"/>
      <c r="D182" s="382"/>
      <c r="E182" s="382"/>
      <c r="F182" s="382"/>
      <c r="G182" s="382"/>
      <c r="H182" s="382"/>
      <c r="I182" s="383"/>
    </row>
    <row r="183" spans="1:9" s="203" customFormat="1" hidden="1" outlineLevel="3">
      <c r="A183" s="183"/>
      <c r="B183" s="375" t="s">
        <v>418</v>
      </c>
      <c r="C183" s="376"/>
      <c r="D183" s="376"/>
      <c r="E183" s="376"/>
      <c r="F183" s="376"/>
      <c r="G183" s="376"/>
      <c r="H183" s="376"/>
      <c r="I183" s="377"/>
    </row>
    <row r="184" spans="1:9" s="203" customFormat="1" ht="54" hidden="1" outlineLevel="3">
      <c r="A184" s="183"/>
      <c r="B184" s="237" t="s">
        <v>792</v>
      </c>
      <c r="C184" s="297" t="s">
        <v>338</v>
      </c>
      <c r="D184" s="153">
        <v>100</v>
      </c>
      <c r="E184" s="153">
        <v>100</v>
      </c>
      <c r="F184" s="153">
        <v>100</v>
      </c>
      <c r="G184" s="153">
        <v>100</v>
      </c>
      <c r="H184" s="186">
        <f t="shared" ref="H184" si="23">G184/E184</f>
        <v>1</v>
      </c>
      <c r="I184" s="297"/>
    </row>
    <row r="185" spans="1:9" s="203" customFormat="1" hidden="1" outlineLevel="3">
      <c r="A185" s="183"/>
      <c r="B185" s="375" t="s">
        <v>407</v>
      </c>
      <c r="C185" s="376"/>
      <c r="D185" s="376"/>
      <c r="E185" s="376"/>
      <c r="F185" s="376"/>
      <c r="G185" s="376"/>
      <c r="H185" s="376"/>
      <c r="I185" s="377"/>
    </row>
    <row r="186" spans="1:9" s="203" customFormat="1" ht="40.5" hidden="1" outlineLevel="3">
      <c r="A186" s="183"/>
      <c r="B186" s="237" t="s">
        <v>793</v>
      </c>
      <c r="C186" s="297" t="s">
        <v>338</v>
      </c>
      <c r="D186" s="153">
        <v>100</v>
      </c>
      <c r="E186" s="153">
        <v>100</v>
      </c>
      <c r="F186" s="153">
        <v>100</v>
      </c>
      <c r="G186" s="153">
        <v>100</v>
      </c>
      <c r="H186" s="186">
        <f>G186/E186</f>
        <v>1</v>
      </c>
      <c r="I186" s="297"/>
    </row>
    <row r="187" spans="1:9" s="203" customFormat="1" ht="15" hidden="1" customHeight="1" outlineLevel="2" collapsed="1">
      <c r="A187" s="183"/>
      <c r="B187" s="381" t="s">
        <v>688</v>
      </c>
      <c r="C187" s="382"/>
      <c r="D187" s="382"/>
      <c r="E187" s="382"/>
      <c r="F187" s="382"/>
      <c r="G187" s="382"/>
      <c r="H187" s="382"/>
      <c r="I187" s="383"/>
    </row>
    <row r="188" spans="1:9" s="203" customFormat="1" hidden="1" outlineLevel="3">
      <c r="A188" s="183"/>
      <c r="B188" s="375" t="s">
        <v>418</v>
      </c>
      <c r="C188" s="376"/>
      <c r="D188" s="376"/>
      <c r="E188" s="376"/>
      <c r="F188" s="376"/>
      <c r="G188" s="376"/>
      <c r="H188" s="376"/>
      <c r="I188" s="377"/>
    </row>
    <row r="189" spans="1:9" s="203" customFormat="1" ht="40.5" hidden="1" customHeight="1" outlineLevel="3">
      <c r="A189" s="183"/>
      <c r="B189" s="237" t="s">
        <v>794</v>
      </c>
      <c r="C189" s="297" t="s">
        <v>422</v>
      </c>
      <c r="D189" s="153">
        <v>1</v>
      </c>
      <c r="E189" s="153">
        <v>1</v>
      </c>
      <c r="F189" s="153">
        <v>0</v>
      </c>
      <c r="G189" s="153">
        <v>0</v>
      </c>
      <c r="H189" s="186">
        <f t="shared" ref="H189:H190" si="24">G189/E189</f>
        <v>0</v>
      </c>
      <c r="I189" s="297"/>
    </row>
    <row r="190" spans="1:9" s="203" customFormat="1" ht="40.5" hidden="1" outlineLevel="3">
      <c r="A190" s="183"/>
      <c r="B190" s="237" t="s">
        <v>795</v>
      </c>
      <c r="C190" s="297" t="s">
        <v>422</v>
      </c>
      <c r="D190" s="153">
        <v>1</v>
      </c>
      <c r="E190" s="153">
        <v>1</v>
      </c>
      <c r="F190" s="153">
        <v>0</v>
      </c>
      <c r="G190" s="153">
        <v>0</v>
      </c>
      <c r="H190" s="186">
        <f t="shared" si="24"/>
        <v>0</v>
      </c>
      <c r="I190" s="297"/>
    </row>
    <row r="191" spans="1:9" s="203" customFormat="1" hidden="1" outlineLevel="3">
      <c r="A191" s="183"/>
      <c r="B191" s="375" t="s">
        <v>423</v>
      </c>
      <c r="C191" s="376"/>
      <c r="D191" s="376"/>
      <c r="E191" s="376"/>
      <c r="F191" s="376"/>
      <c r="G191" s="376"/>
      <c r="H191" s="376"/>
      <c r="I191" s="377"/>
    </row>
    <row r="192" spans="1:9" s="203" customFormat="1" ht="67.5" hidden="1" outlineLevel="3">
      <c r="A192" s="183"/>
      <c r="B192" s="237" t="s">
        <v>796</v>
      </c>
      <c r="C192" s="297" t="s">
        <v>338</v>
      </c>
      <c r="D192" s="153">
        <v>100</v>
      </c>
      <c r="E192" s="153">
        <v>100</v>
      </c>
      <c r="F192" s="153">
        <v>0</v>
      </c>
      <c r="G192" s="153">
        <v>0</v>
      </c>
      <c r="H192" s="186">
        <f>G192/E192</f>
        <v>0</v>
      </c>
      <c r="I192" s="297"/>
    </row>
    <row r="193" spans="1:9" s="203" customFormat="1" ht="40.5" hidden="1" outlineLevel="3">
      <c r="A193" s="183"/>
      <c r="B193" s="237" t="s">
        <v>797</v>
      </c>
      <c r="C193" s="297" t="s">
        <v>693</v>
      </c>
      <c r="D193" s="153">
        <v>100</v>
      </c>
      <c r="E193" s="153">
        <v>100</v>
      </c>
      <c r="F193" s="153">
        <v>50</v>
      </c>
      <c r="G193" s="153">
        <v>0</v>
      </c>
      <c r="H193" s="186">
        <f>G193/E193</f>
        <v>0</v>
      </c>
      <c r="I193" s="297"/>
    </row>
    <row r="194" spans="1:9" s="151" customFormat="1" ht="33.75" hidden="1" customHeight="1" outlineLevel="1" collapsed="1">
      <c r="A194" s="150"/>
      <c r="B194" s="381" t="s">
        <v>491</v>
      </c>
      <c r="C194" s="382"/>
      <c r="D194" s="382"/>
      <c r="E194" s="382"/>
      <c r="F194" s="382"/>
      <c r="G194" s="382"/>
      <c r="H194" s="382"/>
      <c r="I194" s="383"/>
    </row>
    <row r="195" spans="1:9" s="151" customFormat="1" hidden="1" outlineLevel="2">
      <c r="A195" s="150"/>
      <c r="B195" s="408" t="s">
        <v>318</v>
      </c>
      <c r="C195" s="409"/>
      <c r="D195" s="409"/>
      <c r="E195" s="409"/>
      <c r="F195" s="409"/>
      <c r="G195" s="409"/>
      <c r="H195" s="409"/>
      <c r="I195" s="410"/>
    </row>
    <row r="196" spans="1:9" s="151" customFormat="1" hidden="1" outlineLevel="2">
      <c r="A196" s="150"/>
      <c r="B196" s="399" t="s">
        <v>501</v>
      </c>
      <c r="C196" s="400"/>
      <c r="D196" s="400"/>
      <c r="E196" s="400"/>
      <c r="F196" s="400"/>
      <c r="G196" s="400"/>
      <c r="H196" s="400"/>
      <c r="I196" s="401"/>
    </row>
    <row r="197" spans="1:9" s="151" customFormat="1" ht="23.25" hidden="1" customHeight="1" outlineLevel="2">
      <c r="A197" s="150"/>
      <c r="B197" s="330" t="s">
        <v>502</v>
      </c>
      <c r="C197" s="153" t="s">
        <v>1055</v>
      </c>
      <c r="D197" s="153">
        <v>744</v>
      </c>
      <c r="E197" s="153">
        <v>744</v>
      </c>
      <c r="F197" s="153">
        <v>1079.2</v>
      </c>
      <c r="G197" s="153">
        <v>143.19999999999999</v>
      </c>
      <c r="H197" s="154">
        <f>G197/E197</f>
        <v>0.19247311827956987</v>
      </c>
      <c r="I197" s="153" t="s">
        <v>504</v>
      </c>
    </row>
    <row r="198" spans="1:9" s="151" customFormat="1" ht="16.5" hidden="1" outlineLevel="2">
      <c r="A198" s="150"/>
      <c r="B198" s="330" t="s">
        <v>503</v>
      </c>
      <c r="C198" s="153" t="s">
        <v>1055</v>
      </c>
      <c r="D198" s="153">
        <v>704</v>
      </c>
      <c r="E198" s="153">
        <v>704</v>
      </c>
      <c r="F198" s="153">
        <v>1068.0999999999999</v>
      </c>
      <c r="G198" s="153">
        <v>120.1</v>
      </c>
      <c r="H198" s="154">
        <f t="shared" ref="H198:H200" si="25">G198/E198</f>
        <v>0.17059659090909091</v>
      </c>
      <c r="I198" s="153" t="s">
        <v>504</v>
      </c>
    </row>
    <row r="199" spans="1:9" s="151" customFormat="1" ht="30.75" hidden="1" customHeight="1" outlineLevel="2">
      <c r="A199" s="150"/>
      <c r="B199" s="330" t="s">
        <v>505</v>
      </c>
      <c r="C199" s="296" t="s">
        <v>506</v>
      </c>
      <c r="D199" s="153">
        <v>105</v>
      </c>
      <c r="E199" s="153">
        <v>105</v>
      </c>
      <c r="F199" s="153">
        <v>14.9</v>
      </c>
      <c r="G199" s="153">
        <v>14.9</v>
      </c>
      <c r="H199" s="154">
        <f t="shared" si="25"/>
        <v>0.14190476190476189</v>
      </c>
      <c r="I199" s="153" t="s">
        <v>504</v>
      </c>
    </row>
    <row r="200" spans="1:9" s="151" customFormat="1" ht="16.5" hidden="1" outlineLevel="2">
      <c r="A200" s="150"/>
      <c r="B200" s="330" t="s">
        <v>507</v>
      </c>
      <c r="C200" s="153" t="s">
        <v>937</v>
      </c>
      <c r="D200" s="153">
        <v>8600</v>
      </c>
      <c r="E200" s="153">
        <v>8600</v>
      </c>
      <c r="F200" s="153">
        <v>10057.200000000001</v>
      </c>
      <c r="G200" s="153">
        <v>3266.2</v>
      </c>
      <c r="H200" s="154">
        <f t="shared" si="25"/>
        <v>0.37979069767441859</v>
      </c>
      <c r="I200" s="153" t="s">
        <v>504</v>
      </c>
    </row>
    <row r="201" spans="1:9" s="151" customFormat="1" hidden="1" outlineLevel="2">
      <c r="A201" s="150"/>
      <c r="B201" s="408" t="s">
        <v>321</v>
      </c>
      <c r="C201" s="409"/>
      <c r="D201" s="409"/>
      <c r="E201" s="409"/>
      <c r="F201" s="409"/>
      <c r="G201" s="409"/>
      <c r="H201" s="409"/>
      <c r="I201" s="410"/>
    </row>
    <row r="202" spans="1:9" s="151" customFormat="1" hidden="1" outlineLevel="2">
      <c r="A202" s="150"/>
      <c r="B202" s="399" t="s">
        <v>501</v>
      </c>
      <c r="C202" s="400"/>
      <c r="D202" s="400"/>
      <c r="E202" s="400"/>
      <c r="F202" s="400"/>
      <c r="G202" s="400"/>
      <c r="H202" s="400"/>
      <c r="I202" s="401"/>
    </row>
    <row r="203" spans="1:9" s="151" customFormat="1" ht="33" hidden="1" customHeight="1" outlineLevel="2">
      <c r="A203" s="150"/>
      <c r="B203" s="152" t="s">
        <v>428</v>
      </c>
      <c r="C203" s="153" t="s">
        <v>429</v>
      </c>
      <c r="D203" s="153">
        <v>2.78</v>
      </c>
      <c r="E203" s="153">
        <v>0.8</v>
      </c>
      <c r="F203" s="153">
        <v>3.12</v>
      </c>
      <c r="G203" s="153">
        <v>0</v>
      </c>
      <c r="H203" s="154">
        <f>G203/E203</f>
        <v>0</v>
      </c>
      <c r="I203" s="297" t="s">
        <v>508</v>
      </c>
    </row>
    <row r="204" spans="1:9" s="151" customFormat="1" hidden="1" outlineLevel="2">
      <c r="A204" s="150"/>
      <c r="B204" s="399" t="s">
        <v>509</v>
      </c>
      <c r="C204" s="400"/>
      <c r="D204" s="400"/>
      <c r="E204" s="400"/>
      <c r="F204" s="400"/>
      <c r="G204" s="400"/>
      <c r="H204" s="400"/>
      <c r="I204" s="401"/>
    </row>
    <row r="205" spans="1:9" s="151" customFormat="1" ht="40.5" hidden="1" outlineLevel="2">
      <c r="A205" s="150"/>
      <c r="B205" s="152" t="s">
        <v>510</v>
      </c>
      <c r="C205" s="153" t="s">
        <v>338</v>
      </c>
      <c r="D205" s="153">
        <v>12.5</v>
      </c>
      <c r="E205" s="153">
        <v>0.5</v>
      </c>
      <c r="F205" s="244">
        <v>14</v>
      </c>
      <c r="G205" s="153">
        <v>0</v>
      </c>
      <c r="H205" s="154">
        <f>G205/E205</f>
        <v>0</v>
      </c>
      <c r="I205" s="153"/>
    </row>
  </sheetData>
  <autoFilter ref="A4:I205">
    <filterColumn colId="5" showButton="0"/>
  </autoFilter>
  <mergeCells count="86">
    <mergeCell ref="B92:I92"/>
    <mergeCell ref="B97:I97"/>
    <mergeCell ref="B100:I100"/>
    <mergeCell ref="B201:I201"/>
    <mergeCell ref="B202:I202"/>
    <mergeCell ref="B104:I104"/>
    <mergeCell ref="B113:I113"/>
    <mergeCell ref="B121:I121"/>
    <mergeCell ref="A128:I128"/>
    <mergeCell ref="B129:I129"/>
    <mergeCell ref="B122:I122"/>
    <mergeCell ref="B125:I125"/>
    <mergeCell ref="B105:I105"/>
    <mergeCell ref="B109:I109"/>
    <mergeCell ref="B114:I114"/>
    <mergeCell ref="B117:I117"/>
    <mergeCell ref="B204:I204"/>
    <mergeCell ref="B8:I8"/>
    <mergeCell ref="B15:I15"/>
    <mergeCell ref="B22:I22"/>
    <mergeCell ref="A180:I180"/>
    <mergeCell ref="B181:I181"/>
    <mergeCell ref="B194:I194"/>
    <mergeCell ref="B195:I195"/>
    <mergeCell ref="B196:I196"/>
    <mergeCell ref="B140:I140"/>
    <mergeCell ref="B148:I148"/>
    <mergeCell ref="A155:I155"/>
    <mergeCell ref="B156:I156"/>
    <mergeCell ref="B163:I163"/>
    <mergeCell ref="B173:I173"/>
    <mergeCell ref="A103:I103"/>
    <mergeCell ref="B21:I21"/>
    <mergeCell ref="B65:I65"/>
    <mergeCell ref="A6:I6"/>
    <mergeCell ref="B7:I7"/>
    <mergeCell ref="A39:I39"/>
    <mergeCell ref="B59:I59"/>
    <mergeCell ref="C61:I61"/>
    <mergeCell ref="B41:I41"/>
    <mergeCell ref="B48:I48"/>
    <mergeCell ref="A72:I72"/>
    <mergeCell ref="B73:I73"/>
    <mergeCell ref="B86:I86"/>
    <mergeCell ref="B96:I96"/>
    <mergeCell ref="B27:I27"/>
    <mergeCell ref="B32:I32"/>
    <mergeCell ref="B36:I36"/>
    <mergeCell ref="B69:I69"/>
    <mergeCell ref="B33:I33"/>
    <mergeCell ref="B40:I40"/>
    <mergeCell ref="B54:I54"/>
    <mergeCell ref="B66:I66"/>
    <mergeCell ref="B74:I74"/>
    <mergeCell ref="B81:I81"/>
    <mergeCell ref="B87:I87"/>
    <mergeCell ref="B55:I55"/>
    <mergeCell ref="A1:I1"/>
    <mergeCell ref="A2:I2"/>
    <mergeCell ref="A4:A5"/>
    <mergeCell ref="B4:B5"/>
    <mergeCell ref="C4:C5"/>
    <mergeCell ref="D4:D5"/>
    <mergeCell ref="E4:E5"/>
    <mergeCell ref="F4:G4"/>
    <mergeCell ref="H4:H5"/>
    <mergeCell ref="I4:I5"/>
    <mergeCell ref="B149:I149"/>
    <mergeCell ref="B152:I152"/>
    <mergeCell ref="B130:I130"/>
    <mergeCell ref="B136:I136"/>
    <mergeCell ref="B141:I141"/>
    <mergeCell ref="B145:I145"/>
    <mergeCell ref="B174:I174"/>
    <mergeCell ref="B177:I177"/>
    <mergeCell ref="B157:I157"/>
    <mergeCell ref="B160:I160"/>
    <mergeCell ref="B164:I164"/>
    <mergeCell ref="B167:I167"/>
    <mergeCell ref="C169:I169"/>
    <mergeCell ref="B191:I191"/>
    <mergeCell ref="B182:I182"/>
    <mergeCell ref="B183:I183"/>
    <mergeCell ref="B185:I185"/>
    <mergeCell ref="B187:I187"/>
    <mergeCell ref="B188:I188"/>
  </mergeCells>
  <pageMargins left="0.7" right="0.7" top="0.75" bottom="0.75" header="0.3" footer="0.3"/>
  <pageSetup paperSize="9" scale="61" orientation="portrait" verticalDpi="0" r:id="rId1"/>
  <rowBreaks count="1" manualBreakCount="1">
    <brk id="62" max="8" man="1"/>
  </rowBreaks>
  <colBreaks count="1" manualBreakCount="1">
    <brk id="1" max="1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Бр</vt:lpstr>
      <vt:lpstr>Поселения</vt:lpstr>
      <vt:lpstr>Показатели Бр</vt:lpstr>
      <vt:lpstr>Показатели поселения</vt:lpstr>
      <vt:lpstr>'Показатели поселения'!_GoBack</vt:lpstr>
      <vt:lpstr>Бр!Заголовки_для_печати</vt:lpstr>
      <vt:lpstr>Поселения!Заголовки_для_печати</vt:lpstr>
      <vt:lpstr>Бр!Область_печати</vt:lpstr>
      <vt:lpstr>'Показатели Бр'!Область_печати</vt:lpstr>
      <vt:lpstr>'Показатели поселения'!Область_печати</vt:lpstr>
      <vt:lpstr>Поселения!Область_печати</vt:lpstr>
    </vt:vector>
  </TitlesOfParts>
  <Company>RePack by SPecialiST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lelhovmb</dc:creator>
  <cp:lastModifiedBy>KononenkoOE</cp:lastModifiedBy>
  <cp:lastPrinted>2015-08-21T05:35:33Z</cp:lastPrinted>
  <dcterms:created xsi:type="dcterms:W3CDTF">2014-04-24T03:02:31Z</dcterms:created>
  <dcterms:modified xsi:type="dcterms:W3CDTF">2015-08-21T08:10:05Z</dcterms:modified>
</cp:coreProperties>
</file>