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1085" windowHeight="7665"/>
  </bookViews>
  <sheets>
    <sheet name="Бр" sheetId="1" r:id="rId1"/>
    <sheet name="Поселения" sheetId="4" r:id="rId2"/>
    <sheet name="Лист1" sheetId="5" r:id="rId3"/>
  </sheets>
  <definedNames>
    <definedName name="_xlnm.Print_Titles" localSheetId="0">Бр!$4:$7</definedName>
    <definedName name="_xlnm.Print_Titles" localSheetId="1">Поселения!$4:$6</definedName>
    <definedName name="_xlnm.Print_Area" localSheetId="0">Бр!$A$1:$U$349</definedName>
    <definedName name="_xlnm.Print_Area" localSheetId="1">Поселения!$A$1:$Q$139</definedName>
  </definedNames>
  <calcPr calcId="125725"/>
</workbook>
</file>

<file path=xl/calcChain.xml><?xml version="1.0" encoding="utf-8"?>
<calcChain xmlns="http://schemas.openxmlformats.org/spreadsheetml/2006/main">
  <c r="Q169" i="1"/>
  <c r="Q170"/>
  <c r="Q171"/>
  <c r="R160"/>
  <c r="I85"/>
  <c r="T342"/>
  <c r="T341"/>
  <c r="T340"/>
  <c r="T339"/>
  <c r="T338"/>
  <c r="T337"/>
  <c r="T336"/>
  <c r="T335"/>
  <c r="T334"/>
  <c r="T333"/>
  <c r="T332"/>
  <c r="T331"/>
  <c r="T330"/>
  <c r="T329"/>
  <c r="T328"/>
  <c r="T327"/>
  <c r="T326"/>
  <c r="T325"/>
  <c r="T324"/>
  <c r="T323"/>
  <c r="T322"/>
  <c r="T321"/>
  <c r="T320"/>
  <c r="T319"/>
  <c r="T318"/>
  <c r="T317"/>
  <c r="T316"/>
  <c r="T315"/>
  <c r="T314"/>
  <c r="T313"/>
  <c r="T312"/>
  <c r="T310"/>
  <c r="T309"/>
  <c r="T308"/>
  <c r="T307"/>
  <c r="T306"/>
  <c r="T305"/>
  <c r="T304"/>
  <c r="T303"/>
  <c r="T302"/>
  <c r="T301"/>
  <c r="T300"/>
  <c r="T299"/>
  <c r="T298"/>
  <c r="T297"/>
  <c r="T296"/>
  <c r="T295"/>
  <c r="T293"/>
  <c r="T292"/>
  <c r="T291"/>
  <c r="T290"/>
  <c r="T289"/>
  <c r="T288"/>
  <c r="T287"/>
  <c r="T286"/>
  <c r="T285"/>
  <c r="T284"/>
  <c r="T283"/>
  <c r="T282"/>
  <c r="T281"/>
  <c r="T280"/>
  <c r="T279"/>
  <c r="T278"/>
  <c r="T277"/>
  <c r="T276"/>
  <c r="T275"/>
  <c r="T274"/>
  <c r="T273"/>
  <c r="T272"/>
  <c r="T270"/>
  <c r="T269"/>
  <c r="T268"/>
  <c r="T267"/>
  <c r="T266"/>
  <c r="T265"/>
  <c r="T264"/>
  <c r="T263"/>
  <c r="T262"/>
  <c r="T260"/>
  <c r="T259"/>
  <c r="T258"/>
  <c r="T257"/>
  <c r="T256"/>
  <c r="T255"/>
  <c r="T254"/>
  <c r="T253"/>
  <c r="T252"/>
  <c r="T251"/>
  <c r="T250"/>
  <c r="T249"/>
  <c r="T248"/>
  <c r="T247"/>
  <c r="T246"/>
  <c r="T245"/>
  <c r="T244"/>
  <c r="T243"/>
  <c r="T242"/>
  <c r="T241"/>
  <c r="T239"/>
  <c r="T238"/>
  <c r="T237"/>
  <c r="T235"/>
  <c r="T234"/>
  <c r="T233"/>
  <c r="T232"/>
  <c r="T231"/>
  <c r="T230"/>
  <c r="T229"/>
  <c r="T228"/>
  <c r="T227"/>
  <c r="T226"/>
  <c r="T225"/>
  <c r="T224"/>
  <c r="T223"/>
  <c r="T221"/>
  <c r="T220"/>
  <c r="T219"/>
  <c r="T218"/>
  <c r="T217"/>
  <c r="T216"/>
  <c r="T214"/>
  <c r="T213"/>
  <c r="T212"/>
  <c r="T211"/>
  <c r="T210"/>
  <c r="T209"/>
  <c r="T207"/>
  <c r="T206"/>
  <c r="T205"/>
  <c r="T204"/>
  <c r="T202"/>
  <c r="T201"/>
  <c r="T200"/>
  <c r="T199"/>
  <c r="T198"/>
  <c r="T197"/>
  <c r="T196"/>
  <c r="T194"/>
  <c r="T193"/>
  <c r="T192"/>
  <c r="T191"/>
  <c r="T189"/>
  <c r="T188"/>
  <c r="T187"/>
  <c r="T185"/>
  <c r="T183"/>
  <c r="T182"/>
  <c r="T181"/>
  <c r="T180"/>
  <c r="T179"/>
  <c r="T177"/>
  <c r="T176"/>
  <c r="T175"/>
  <c r="T174"/>
  <c r="T173"/>
  <c r="T172"/>
  <c r="T171"/>
  <c r="T170"/>
  <c r="T169"/>
  <c r="T168"/>
  <c r="T166"/>
  <c r="T165"/>
  <c r="T164"/>
  <c r="T163"/>
  <c r="T162"/>
  <c r="T161"/>
  <c r="T160"/>
  <c r="T159"/>
  <c r="T158"/>
  <c r="T156"/>
  <c r="T155"/>
  <c r="T154"/>
  <c r="T153"/>
  <c r="T151"/>
  <c r="T150"/>
  <c r="T149"/>
  <c r="T148"/>
  <c r="T147"/>
  <c r="T146"/>
  <c r="T143"/>
  <c r="T141"/>
  <c r="T140"/>
  <c r="T139"/>
  <c r="T137"/>
  <c r="T135"/>
  <c r="T134"/>
  <c r="T133"/>
  <c r="T131"/>
  <c r="T130"/>
  <c r="T129"/>
  <c r="T128"/>
  <c r="T127"/>
  <c r="T126"/>
  <c r="T125"/>
  <c r="T124"/>
  <c r="T123"/>
  <c r="T122"/>
  <c r="T121"/>
  <c r="T120"/>
  <c r="T119"/>
  <c r="T118"/>
  <c r="T117"/>
  <c r="T116"/>
  <c r="T115"/>
  <c r="T114"/>
  <c r="T113"/>
  <c r="T112"/>
  <c r="T111"/>
  <c r="T110"/>
  <c r="T109"/>
  <c r="T108"/>
  <c r="T107"/>
  <c r="T106"/>
  <c r="T105"/>
  <c r="T104"/>
  <c r="T103"/>
  <c r="T102"/>
  <c r="T101"/>
  <c r="T100"/>
  <c r="T98"/>
  <c r="T97"/>
  <c r="T96"/>
  <c r="T95"/>
  <c r="T94"/>
  <c r="T93"/>
  <c r="T92"/>
  <c r="T91"/>
  <c r="T90"/>
  <c r="T89"/>
  <c r="T88"/>
  <c r="T87"/>
  <c r="T86"/>
  <c r="T85"/>
  <c r="T84"/>
  <c r="T83"/>
  <c r="T82"/>
  <c r="T81"/>
  <c r="T80"/>
  <c r="T79"/>
  <c r="T78"/>
  <c r="T77"/>
  <c r="T76"/>
  <c r="T75"/>
  <c r="T74"/>
  <c r="T73"/>
  <c r="T72"/>
  <c r="T69"/>
  <c r="T68"/>
  <c r="T67"/>
  <c r="T66"/>
  <c r="T64"/>
  <c r="T62"/>
  <c r="T61"/>
  <c r="T59"/>
  <c r="T58"/>
  <c r="T57"/>
  <c r="T56"/>
  <c r="T55"/>
  <c r="T54"/>
  <c r="T52"/>
  <c r="T50"/>
  <c r="T48"/>
  <c r="T47"/>
  <c r="T46"/>
  <c r="T45"/>
  <c r="T44"/>
  <c r="T43"/>
  <c r="T42"/>
  <c r="T41"/>
  <c r="T40"/>
  <c r="T39"/>
  <c r="T38"/>
  <c r="T37"/>
  <c r="T36"/>
  <c r="T35"/>
  <c r="T34"/>
  <c r="T33"/>
  <c r="T32"/>
  <c r="T30"/>
  <c r="T28"/>
  <c r="T26"/>
  <c r="T23"/>
  <c r="T22"/>
  <c r="T21"/>
  <c r="T20"/>
  <c r="T19"/>
  <c r="T18"/>
  <c r="T17"/>
  <c r="T16"/>
  <c r="T15"/>
  <c r="T14"/>
  <c r="T13"/>
  <c r="T12"/>
  <c r="T11"/>
  <c r="T10"/>
  <c r="R10"/>
  <c r="R11"/>
  <c r="R12"/>
  <c r="R13"/>
  <c r="R14"/>
  <c r="R15"/>
  <c r="R16"/>
  <c r="R17"/>
  <c r="R18"/>
  <c r="R19"/>
  <c r="R20"/>
  <c r="R21"/>
  <c r="R22"/>
  <c r="R23"/>
  <c r="R26"/>
  <c r="R28"/>
  <c r="R30"/>
  <c r="R32"/>
  <c r="R33"/>
  <c r="R34"/>
  <c r="R35"/>
  <c r="R36"/>
  <c r="R37"/>
  <c r="R38"/>
  <c r="R39"/>
  <c r="R40"/>
  <c r="R41"/>
  <c r="R42"/>
  <c r="R43"/>
  <c r="R44"/>
  <c r="R45"/>
  <c r="R46"/>
  <c r="R47"/>
  <c r="R48"/>
  <c r="R50"/>
  <c r="R52"/>
  <c r="R54"/>
  <c r="R55"/>
  <c r="R56"/>
  <c r="R57"/>
  <c r="R58"/>
  <c r="R59"/>
  <c r="R61"/>
  <c r="R62"/>
  <c r="R64"/>
  <c r="R66"/>
  <c r="R67"/>
  <c r="R68"/>
  <c r="R69"/>
  <c r="R72"/>
  <c r="R73"/>
  <c r="R74"/>
  <c r="R75"/>
  <c r="R76"/>
  <c r="R77"/>
  <c r="R78"/>
  <c r="R79"/>
  <c r="R80"/>
  <c r="R81"/>
  <c r="R82"/>
  <c r="R83"/>
  <c r="R84"/>
  <c r="R85"/>
  <c r="R86"/>
  <c r="R87"/>
  <c r="R88"/>
  <c r="R89"/>
  <c r="R90"/>
  <c r="R91"/>
  <c r="R92"/>
  <c r="R93"/>
  <c r="R94"/>
  <c r="R95"/>
  <c r="R96"/>
  <c r="R97"/>
  <c r="R98"/>
  <c r="R100"/>
  <c r="R101"/>
  <c r="R102"/>
  <c r="R103"/>
  <c r="R104"/>
  <c r="R105"/>
  <c r="R106"/>
  <c r="R107"/>
  <c r="R108"/>
  <c r="R109"/>
  <c r="R110"/>
  <c r="R111"/>
  <c r="R112"/>
  <c r="R113"/>
  <c r="R114"/>
  <c r="R115"/>
  <c r="R116"/>
  <c r="R117"/>
  <c r="R118"/>
  <c r="R119"/>
  <c r="R120"/>
  <c r="R121"/>
  <c r="R122"/>
  <c r="R123"/>
  <c r="R124"/>
  <c r="R125"/>
  <c r="R126"/>
  <c r="R127"/>
  <c r="R128"/>
  <c r="R129"/>
  <c r="R130"/>
  <c r="R131"/>
  <c r="R133"/>
  <c r="R134"/>
  <c r="R135"/>
  <c r="R137"/>
  <c r="R139"/>
  <c r="R140"/>
  <c r="R141"/>
  <c r="R143"/>
  <c r="R146"/>
  <c r="R147"/>
  <c r="R148"/>
  <c r="R149"/>
  <c r="R150"/>
  <c r="R151"/>
  <c r="R153"/>
  <c r="R154"/>
  <c r="R155"/>
  <c r="R156"/>
  <c r="R158"/>
  <c r="R159"/>
  <c r="R161"/>
  <c r="R162"/>
  <c r="R163"/>
  <c r="R164"/>
  <c r="R165"/>
  <c r="R166"/>
  <c r="R168"/>
  <c r="R169"/>
  <c r="R170"/>
  <c r="R171"/>
  <c r="R172"/>
  <c r="R173"/>
  <c r="R174"/>
  <c r="R175"/>
  <c r="R176"/>
  <c r="R177"/>
  <c r="R179"/>
  <c r="R180"/>
  <c r="R181"/>
  <c r="R182"/>
  <c r="R183"/>
  <c r="R185"/>
  <c r="R187"/>
  <c r="R188"/>
  <c r="R189"/>
  <c r="R191"/>
  <c r="R192"/>
  <c r="R193"/>
  <c r="R194"/>
  <c r="R196"/>
  <c r="R197"/>
  <c r="R198"/>
  <c r="R199"/>
  <c r="R200"/>
  <c r="R201"/>
  <c r="R202"/>
  <c r="R204"/>
  <c r="R205"/>
  <c r="R206"/>
  <c r="R207"/>
  <c r="R209"/>
  <c r="R210"/>
  <c r="R211"/>
  <c r="R212"/>
  <c r="R213"/>
  <c r="R214"/>
  <c r="R216"/>
  <c r="R217"/>
  <c r="R218"/>
  <c r="R220"/>
  <c r="R221"/>
  <c r="R223"/>
  <c r="R224"/>
  <c r="R225"/>
  <c r="R226"/>
  <c r="R227"/>
  <c r="R228"/>
  <c r="R229"/>
  <c r="R230"/>
  <c r="R231"/>
  <c r="R232"/>
  <c r="R233"/>
  <c r="R234"/>
  <c r="R235"/>
  <c r="R237"/>
  <c r="R238"/>
  <c r="R239"/>
  <c r="R241"/>
  <c r="R242"/>
  <c r="R243"/>
  <c r="R244"/>
  <c r="R245"/>
  <c r="R246"/>
  <c r="R247"/>
  <c r="R248"/>
  <c r="R249"/>
  <c r="R250"/>
  <c r="R251"/>
  <c r="R252"/>
  <c r="R253"/>
  <c r="R254"/>
  <c r="R255"/>
  <c r="R256"/>
  <c r="R257"/>
  <c r="R258"/>
  <c r="R259"/>
  <c r="R260"/>
  <c r="R262"/>
  <c r="R263"/>
  <c r="R264"/>
  <c r="R265"/>
  <c r="R266"/>
  <c r="R267"/>
  <c r="R268"/>
  <c r="R269"/>
  <c r="R270"/>
  <c r="R272"/>
  <c r="R273"/>
  <c r="R274"/>
  <c r="R275"/>
  <c r="R276"/>
  <c r="R277"/>
  <c r="R278"/>
  <c r="R279"/>
  <c r="R280"/>
  <c r="R281"/>
  <c r="R282"/>
  <c r="R283"/>
  <c r="R284"/>
  <c r="R285"/>
  <c r="R286"/>
  <c r="R287"/>
  <c r="R288"/>
  <c r="R289"/>
  <c r="R290"/>
  <c r="R291"/>
  <c r="R292"/>
  <c r="R293"/>
  <c r="R295"/>
  <c r="R296"/>
  <c r="R297"/>
  <c r="R298"/>
  <c r="R299"/>
  <c r="R300"/>
  <c r="R301"/>
  <c r="R302"/>
  <c r="R303"/>
  <c r="R304"/>
  <c r="R305"/>
  <c r="R306"/>
  <c r="R307"/>
  <c r="R308"/>
  <c r="R309"/>
  <c r="R310"/>
  <c r="R312"/>
  <c r="R313"/>
  <c r="R314"/>
  <c r="R315"/>
  <c r="R316"/>
  <c r="R317"/>
  <c r="R318"/>
  <c r="R319"/>
  <c r="R320"/>
  <c r="R321"/>
  <c r="R322"/>
  <c r="R323"/>
  <c r="R324"/>
  <c r="R325"/>
  <c r="R326"/>
  <c r="R327"/>
  <c r="R328"/>
  <c r="R329"/>
  <c r="R330"/>
  <c r="R331"/>
  <c r="R332"/>
  <c r="R333"/>
  <c r="R334"/>
  <c r="R335"/>
  <c r="R336"/>
  <c r="R337"/>
  <c r="R338"/>
  <c r="R339"/>
  <c r="R340"/>
  <c r="R341"/>
  <c r="R342"/>
  <c r="P10"/>
  <c r="P11"/>
  <c r="P12"/>
  <c r="P13"/>
  <c r="P14"/>
  <c r="P15"/>
  <c r="P16"/>
  <c r="P17"/>
  <c r="P18"/>
  <c r="P19"/>
  <c r="P20"/>
  <c r="P21"/>
  <c r="P22"/>
  <c r="P23"/>
  <c r="P26"/>
  <c r="P28"/>
  <c r="P30"/>
  <c r="P32"/>
  <c r="P33"/>
  <c r="P34"/>
  <c r="P35"/>
  <c r="P37"/>
  <c r="P38"/>
  <c r="P39"/>
  <c r="P41"/>
  <c r="P42"/>
  <c r="P43"/>
  <c r="P44"/>
  <c r="P45"/>
  <c r="P46"/>
  <c r="P47"/>
  <c r="P48"/>
  <c r="P50"/>
  <c r="P52"/>
  <c r="P54"/>
  <c r="P55"/>
  <c r="P56"/>
  <c r="P57"/>
  <c r="P58"/>
  <c r="P59"/>
  <c r="P61"/>
  <c r="P62"/>
  <c r="P64"/>
  <c r="P66"/>
  <c r="P67"/>
  <c r="P68"/>
  <c r="P69"/>
  <c r="P72"/>
  <c r="P73"/>
  <c r="P74"/>
  <c r="P75"/>
  <c r="P76"/>
  <c r="P77"/>
  <c r="P78"/>
  <c r="P79"/>
  <c r="P80"/>
  <c r="P81"/>
  <c r="P82"/>
  <c r="P83"/>
  <c r="P84"/>
  <c r="P85"/>
  <c r="P86"/>
  <c r="P87"/>
  <c r="P88"/>
  <c r="P89"/>
  <c r="P90"/>
  <c r="P91"/>
  <c r="P92"/>
  <c r="P93"/>
  <c r="P94"/>
  <c r="P95"/>
  <c r="P96"/>
  <c r="P97"/>
  <c r="P98"/>
  <c r="P100"/>
  <c r="P101"/>
  <c r="P102"/>
  <c r="P103"/>
  <c r="P104"/>
  <c r="P105"/>
  <c r="P106"/>
  <c r="P107"/>
  <c r="P108"/>
  <c r="P109"/>
  <c r="P110"/>
  <c r="P111"/>
  <c r="P112"/>
  <c r="P113"/>
  <c r="P114"/>
  <c r="P115"/>
  <c r="P116"/>
  <c r="P117"/>
  <c r="P118"/>
  <c r="P119"/>
  <c r="P120"/>
  <c r="P121"/>
  <c r="P122"/>
  <c r="P123"/>
  <c r="P124"/>
  <c r="P125"/>
  <c r="P126"/>
  <c r="P127"/>
  <c r="P128"/>
  <c r="P129"/>
  <c r="P130"/>
  <c r="P131"/>
  <c r="P133"/>
  <c r="P134"/>
  <c r="P135"/>
  <c r="P137"/>
  <c r="P139"/>
  <c r="P140"/>
  <c r="P141"/>
  <c r="P143"/>
  <c r="P146"/>
  <c r="P147"/>
  <c r="P148"/>
  <c r="P149"/>
  <c r="P150"/>
  <c r="P151"/>
  <c r="P153"/>
  <c r="P154"/>
  <c r="P155"/>
  <c r="P156"/>
  <c r="P158"/>
  <c r="P159"/>
  <c r="P160"/>
  <c r="P161"/>
  <c r="P162"/>
  <c r="P163"/>
  <c r="P164"/>
  <c r="P165"/>
  <c r="P166"/>
  <c r="P168"/>
  <c r="P169"/>
  <c r="P170"/>
  <c r="P171"/>
  <c r="P172"/>
  <c r="P174"/>
  <c r="P176"/>
  <c r="P177"/>
  <c r="P179"/>
  <c r="P180"/>
  <c r="P181"/>
  <c r="P182"/>
  <c r="P183"/>
  <c r="P185"/>
  <c r="P187"/>
  <c r="P188"/>
  <c r="P191"/>
  <c r="P192"/>
  <c r="P193"/>
  <c r="P194"/>
  <c r="P196"/>
  <c r="P197"/>
  <c r="P198"/>
  <c r="P199"/>
  <c r="P200"/>
  <c r="P201"/>
  <c r="P202"/>
  <c r="P204"/>
  <c r="P205"/>
  <c r="P206"/>
  <c r="P207"/>
  <c r="P209"/>
  <c r="P210"/>
  <c r="P211"/>
  <c r="P212"/>
  <c r="P213"/>
  <c r="P214"/>
  <c r="P216"/>
  <c r="P217"/>
  <c r="P218"/>
  <c r="P220"/>
  <c r="P221"/>
  <c r="P223"/>
  <c r="P224"/>
  <c r="P225"/>
  <c r="P226"/>
  <c r="P227"/>
  <c r="P228"/>
  <c r="P229"/>
  <c r="P230"/>
  <c r="P231"/>
  <c r="P232"/>
  <c r="P233"/>
  <c r="P234"/>
  <c r="P235"/>
  <c r="P237"/>
  <c r="P238"/>
  <c r="P239"/>
  <c r="P242"/>
  <c r="P243"/>
  <c r="P244"/>
  <c r="P245"/>
  <c r="P246"/>
  <c r="P247"/>
  <c r="P248"/>
  <c r="P249"/>
  <c r="P250"/>
  <c r="P251"/>
  <c r="P252"/>
  <c r="P253"/>
  <c r="P254"/>
  <c r="P255"/>
  <c r="P256"/>
  <c r="P257"/>
  <c r="P258"/>
  <c r="P259"/>
  <c r="P260"/>
  <c r="P262"/>
  <c r="P263"/>
  <c r="P264"/>
  <c r="P265"/>
  <c r="P266"/>
  <c r="P267"/>
  <c r="P268"/>
  <c r="P269"/>
  <c r="P270"/>
  <c r="P272"/>
  <c r="P273"/>
  <c r="P274"/>
  <c r="P275"/>
  <c r="P276"/>
  <c r="P277"/>
  <c r="P278"/>
  <c r="P281"/>
  <c r="P282"/>
  <c r="P283"/>
  <c r="P284"/>
  <c r="P285"/>
  <c r="P286"/>
  <c r="P288"/>
  <c r="P289"/>
  <c r="P290"/>
  <c r="P291"/>
  <c r="P292"/>
  <c r="P293"/>
  <c r="P295"/>
  <c r="P296"/>
  <c r="P297"/>
  <c r="P298"/>
  <c r="P299"/>
  <c r="P300"/>
  <c r="P301"/>
  <c r="P302"/>
  <c r="P303"/>
  <c r="P304"/>
  <c r="P305"/>
  <c r="P306"/>
  <c r="P307"/>
  <c r="P308"/>
  <c r="P309"/>
  <c r="P310"/>
  <c r="P312"/>
  <c r="P313"/>
  <c r="P314"/>
  <c r="P315"/>
  <c r="P316"/>
  <c r="P317"/>
  <c r="P318"/>
  <c r="P319"/>
  <c r="P320"/>
  <c r="P321"/>
  <c r="P322"/>
  <c r="P323"/>
  <c r="P324"/>
  <c r="P325"/>
  <c r="P326"/>
  <c r="P327"/>
  <c r="P328"/>
  <c r="P329"/>
  <c r="P330"/>
  <c r="P331"/>
  <c r="P332"/>
  <c r="P334"/>
  <c r="P335"/>
  <c r="P336"/>
  <c r="P337"/>
  <c r="P338"/>
  <c r="P339"/>
  <c r="P340"/>
  <c r="P341"/>
  <c r="P342"/>
  <c r="O32"/>
  <c r="Q32"/>
  <c r="S32"/>
  <c r="J315" l="1"/>
  <c r="K315"/>
  <c r="L315"/>
  <c r="I315"/>
  <c r="E315"/>
  <c r="F315"/>
  <c r="G315"/>
  <c r="D315"/>
  <c r="H266"/>
  <c r="C266"/>
  <c r="N266" s="1"/>
  <c r="H265"/>
  <c r="C265"/>
  <c r="H214"/>
  <c r="C214"/>
  <c r="N214" s="1"/>
  <c r="O44"/>
  <c r="Q44"/>
  <c r="S44"/>
  <c r="J40"/>
  <c r="K40"/>
  <c r="L40"/>
  <c r="I40"/>
  <c r="E40"/>
  <c r="F40"/>
  <c r="G40"/>
  <c r="D40"/>
  <c r="P40" s="1"/>
  <c r="N265" l="1"/>
  <c r="C40"/>
  <c r="S10" l="1"/>
  <c r="D127" l="1"/>
  <c r="I127"/>
  <c r="D102"/>
  <c r="I102"/>
  <c r="D119"/>
  <c r="I119"/>
  <c r="D103"/>
  <c r="I103"/>
  <c r="I76"/>
  <c r="D76"/>
  <c r="O341" l="1"/>
  <c r="Q341"/>
  <c r="S341"/>
  <c r="E196" l="1"/>
  <c r="F196"/>
  <c r="G196"/>
  <c r="I196"/>
  <c r="J196"/>
  <c r="K196"/>
  <c r="L196"/>
  <c r="D196"/>
  <c r="O198"/>
  <c r="Q198"/>
  <c r="S198"/>
  <c r="C196" l="1"/>
  <c r="H307"/>
  <c r="O307"/>
  <c r="Q307"/>
  <c r="S307"/>
  <c r="D305"/>
  <c r="C307"/>
  <c r="N307" l="1"/>
  <c r="M307"/>
  <c r="N128" i="4" l="1"/>
  <c r="O128"/>
  <c r="P128"/>
  <c r="E127"/>
  <c r="F127"/>
  <c r="G127"/>
  <c r="N114"/>
  <c r="O114"/>
  <c r="P114"/>
  <c r="N86"/>
  <c r="O86"/>
  <c r="P86"/>
  <c r="N87"/>
  <c r="O87"/>
  <c r="P87"/>
  <c r="N58"/>
  <c r="O58"/>
  <c r="P58"/>
  <c r="J36"/>
  <c r="K36"/>
  <c r="L36"/>
  <c r="E36"/>
  <c r="F36"/>
  <c r="G36"/>
  <c r="J21"/>
  <c r="K21"/>
  <c r="L21"/>
  <c r="E21"/>
  <c r="F21"/>
  <c r="G21"/>
  <c r="J17"/>
  <c r="K17"/>
  <c r="L17"/>
  <c r="E17"/>
  <c r="F17"/>
  <c r="G17"/>
  <c r="J10"/>
  <c r="K10"/>
  <c r="L10"/>
  <c r="E10"/>
  <c r="F10"/>
  <c r="G10"/>
  <c r="N18"/>
  <c r="O18"/>
  <c r="P18"/>
  <c r="N19"/>
  <c r="O19"/>
  <c r="P19"/>
  <c r="N20"/>
  <c r="O20"/>
  <c r="P20"/>
  <c r="H10" i="1" l="1"/>
  <c r="H11"/>
  <c r="H12"/>
  <c r="H13"/>
  <c r="H14"/>
  <c r="H15"/>
  <c r="H16"/>
  <c r="H17"/>
  <c r="H18"/>
  <c r="H19"/>
  <c r="H20"/>
  <c r="H21"/>
  <c r="H22"/>
  <c r="H23"/>
  <c r="H26"/>
  <c r="H28"/>
  <c r="H30"/>
  <c r="H32"/>
  <c r="H33"/>
  <c r="H34"/>
  <c r="H35"/>
  <c r="H37"/>
  <c r="H38"/>
  <c r="H39"/>
  <c r="H41"/>
  <c r="H42"/>
  <c r="H43"/>
  <c r="H44"/>
  <c r="H45"/>
  <c r="H47"/>
  <c r="H48"/>
  <c r="H50"/>
  <c r="H52"/>
  <c r="H55"/>
  <c r="H56"/>
  <c r="H57"/>
  <c r="H58"/>
  <c r="H59"/>
  <c r="H61"/>
  <c r="H62"/>
  <c r="H64"/>
  <c r="H66"/>
  <c r="H67"/>
  <c r="H68"/>
  <c r="H69"/>
  <c r="H72"/>
  <c r="H73"/>
  <c r="H74"/>
  <c r="H75"/>
  <c r="H76"/>
  <c r="H77"/>
  <c r="H78"/>
  <c r="H79"/>
  <c r="H80"/>
  <c r="H81"/>
  <c r="H82"/>
  <c r="H83"/>
  <c r="H84"/>
  <c r="H85"/>
  <c r="H86"/>
  <c r="H87"/>
  <c r="H88"/>
  <c r="H89"/>
  <c r="H90"/>
  <c r="H91"/>
  <c r="H92"/>
  <c r="H93"/>
  <c r="H94"/>
  <c r="H95"/>
  <c r="H96"/>
  <c r="H97"/>
  <c r="H98"/>
  <c r="H100"/>
  <c r="H101"/>
  <c r="H102"/>
  <c r="H103"/>
  <c r="H104"/>
  <c r="H105"/>
  <c r="H106"/>
  <c r="H107"/>
  <c r="H108"/>
  <c r="H109"/>
  <c r="H110"/>
  <c r="H111"/>
  <c r="H112"/>
  <c r="H113"/>
  <c r="H114"/>
  <c r="H115"/>
  <c r="H116"/>
  <c r="H117"/>
  <c r="H118"/>
  <c r="H119"/>
  <c r="H120"/>
  <c r="H121"/>
  <c r="H122"/>
  <c r="H123"/>
  <c r="H124"/>
  <c r="H125"/>
  <c r="H126"/>
  <c r="H127"/>
  <c r="H128"/>
  <c r="H129"/>
  <c r="H130"/>
  <c r="H131"/>
  <c r="H133"/>
  <c r="H134"/>
  <c r="H135"/>
  <c r="H137"/>
  <c r="H139"/>
  <c r="H140"/>
  <c r="H141"/>
  <c r="H143"/>
  <c r="H146"/>
  <c r="H147"/>
  <c r="H148"/>
  <c r="H149"/>
  <c r="H150"/>
  <c r="H151"/>
  <c r="H153"/>
  <c r="H154"/>
  <c r="H155"/>
  <c r="H156"/>
  <c r="H158"/>
  <c r="H159"/>
  <c r="H160"/>
  <c r="H161"/>
  <c r="H162"/>
  <c r="H163"/>
  <c r="H164"/>
  <c r="H165"/>
  <c r="H166"/>
  <c r="H169"/>
  <c r="H170"/>
  <c r="H171"/>
  <c r="H172"/>
  <c r="H173"/>
  <c r="H174"/>
  <c r="H175"/>
  <c r="H176"/>
  <c r="H177"/>
  <c r="H179"/>
  <c r="H180"/>
  <c r="H181"/>
  <c r="H182"/>
  <c r="H183"/>
  <c r="H185"/>
  <c r="H187"/>
  <c r="H188"/>
  <c r="H191"/>
  <c r="H193"/>
  <c r="H194"/>
  <c r="H197"/>
  <c r="H198"/>
  <c r="H199"/>
  <c r="H200"/>
  <c r="H201"/>
  <c r="H204"/>
  <c r="H205"/>
  <c r="H206"/>
  <c r="H207"/>
  <c r="H209"/>
  <c r="H210"/>
  <c r="H211"/>
  <c r="H212"/>
  <c r="H213"/>
  <c r="H216"/>
  <c r="H217"/>
  <c r="H218"/>
  <c r="H219"/>
  <c r="H220"/>
  <c r="H221"/>
  <c r="H224"/>
  <c r="H225"/>
  <c r="H226"/>
  <c r="H227"/>
  <c r="H228"/>
  <c r="H229"/>
  <c r="H230"/>
  <c r="H231"/>
  <c r="H232"/>
  <c r="H234"/>
  <c r="H235"/>
  <c r="H237"/>
  <c r="H238"/>
  <c r="H239"/>
  <c r="H242"/>
  <c r="H243"/>
  <c r="H244"/>
  <c r="H245"/>
  <c r="H246"/>
  <c r="H247"/>
  <c r="H248"/>
  <c r="H249"/>
  <c r="H250"/>
  <c r="H251"/>
  <c r="H252"/>
  <c r="H253"/>
  <c r="H254"/>
  <c r="H255"/>
  <c r="H256"/>
  <c r="H257"/>
  <c r="H259"/>
  <c r="H260"/>
  <c r="H262"/>
  <c r="H263"/>
  <c r="H264"/>
  <c r="H268"/>
  <c r="H269"/>
  <c r="H270"/>
  <c r="H272"/>
  <c r="H273"/>
  <c r="H274"/>
  <c r="H275"/>
  <c r="H276"/>
  <c r="H277"/>
  <c r="H278"/>
  <c r="H281"/>
  <c r="H282"/>
  <c r="H283"/>
  <c r="H284"/>
  <c r="H285"/>
  <c r="H286"/>
  <c r="H288"/>
  <c r="H289"/>
  <c r="H290"/>
  <c r="H291"/>
  <c r="H292"/>
  <c r="H293"/>
  <c r="H295"/>
  <c r="H296"/>
  <c r="H297"/>
  <c r="H298"/>
  <c r="H299"/>
  <c r="H300"/>
  <c r="H301"/>
  <c r="H302"/>
  <c r="H303"/>
  <c r="H304"/>
  <c r="H306"/>
  <c r="H308"/>
  <c r="H309"/>
  <c r="H310"/>
  <c r="H312"/>
  <c r="H313"/>
  <c r="H316"/>
  <c r="H317"/>
  <c r="H318"/>
  <c r="H320"/>
  <c r="H321"/>
  <c r="H322"/>
  <c r="H324"/>
  <c r="H325"/>
  <c r="H328"/>
  <c r="H329"/>
  <c r="H330"/>
  <c r="H332"/>
  <c r="H333"/>
  <c r="H334"/>
  <c r="C10"/>
  <c r="N10" s="1"/>
  <c r="C11"/>
  <c r="C12"/>
  <c r="C13"/>
  <c r="N13" s="1"/>
  <c r="C14"/>
  <c r="N14" s="1"/>
  <c r="C15"/>
  <c r="C16"/>
  <c r="C17"/>
  <c r="N17" s="1"/>
  <c r="C18"/>
  <c r="N18" s="1"/>
  <c r="C19"/>
  <c r="C20"/>
  <c r="C21"/>
  <c r="N21" s="1"/>
  <c r="C22"/>
  <c r="N22" s="1"/>
  <c r="C23"/>
  <c r="C26"/>
  <c r="C28"/>
  <c r="N28" s="1"/>
  <c r="C30"/>
  <c r="N30" s="1"/>
  <c r="C32"/>
  <c r="N32" s="1"/>
  <c r="C33"/>
  <c r="N33" s="1"/>
  <c r="C34"/>
  <c r="N34" s="1"/>
  <c r="C35"/>
  <c r="N35" s="1"/>
  <c r="C37"/>
  <c r="N37" s="1"/>
  <c r="C38"/>
  <c r="N38" s="1"/>
  <c r="C39"/>
  <c r="N39" s="1"/>
  <c r="C41"/>
  <c r="N41" s="1"/>
  <c r="C42"/>
  <c r="N42" s="1"/>
  <c r="C43"/>
  <c r="N43" s="1"/>
  <c r="C44"/>
  <c r="N44" s="1"/>
  <c r="C45"/>
  <c r="N45" s="1"/>
  <c r="C47"/>
  <c r="N47" s="1"/>
  <c r="C48"/>
  <c r="N48" s="1"/>
  <c r="C50"/>
  <c r="N50" s="1"/>
  <c r="C52"/>
  <c r="N52" s="1"/>
  <c r="C55"/>
  <c r="N55" s="1"/>
  <c r="C56"/>
  <c r="N56" s="1"/>
  <c r="C57"/>
  <c r="N57" s="1"/>
  <c r="C58"/>
  <c r="N58" s="1"/>
  <c r="C59"/>
  <c r="N59" s="1"/>
  <c r="C61"/>
  <c r="N61" s="1"/>
  <c r="C62"/>
  <c r="N62" s="1"/>
  <c r="C64"/>
  <c r="N64" s="1"/>
  <c r="C66"/>
  <c r="C67"/>
  <c r="C68"/>
  <c r="N68" s="1"/>
  <c r="C69"/>
  <c r="N69" s="1"/>
  <c r="C72"/>
  <c r="N72" s="1"/>
  <c r="C73"/>
  <c r="C74"/>
  <c r="N74" s="1"/>
  <c r="C75"/>
  <c r="N75" s="1"/>
  <c r="C76"/>
  <c r="N76" s="1"/>
  <c r="C77"/>
  <c r="C78"/>
  <c r="N78" s="1"/>
  <c r="C79"/>
  <c r="N79" s="1"/>
  <c r="C80"/>
  <c r="N80" s="1"/>
  <c r="C81"/>
  <c r="C82"/>
  <c r="N82" s="1"/>
  <c r="C83"/>
  <c r="N83" s="1"/>
  <c r="C84"/>
  <c r="N84" s="1"/>
  <c r="C85"/>
  <c r="C86"/>
  <c r="N86" s="1"/>
  <c r="C87"/>
  <c r="N87" s="1"/>
  <c r="C88"/>
  <c r="N88" s="1"/>
  <c r="C89"/>
  <c r="C90"/>
  <c r="N90" s="1"/>
  <c r="C91"/>
  <c r="N91" s="1"/>
  <c r="C92"/>
  <c r="N92" s="1"/>
  <c r="C93"/>
  <c r="C94"/>
  <c r="N94" s="1"/>
  <c r="C95"/>
  <c r="N95" s="1"/>
  <c r="C96"/>
  <c r="N96" s="1"/>
  <c r="C97"/>
  <c r="C98"/>
  <c r="N98" s="1"/>
  <c r="C100"/>
  <c r="N100" s="1"/>
  <c r="C101"/>
  <c r="N101" s="1"/>
  <c r="C102"/>
  <c r="N102" s="1"/>
  <c r="C103"/>
  <c r="N103" s="1"/>
  <c r="C104"/>
  <c r="N104" s="1"/>
  <c r="C105"/>
  <c r="N105" s="1"/>
  <c r="C106"/>
  <c r="N106" s="1"/>
  <c r="C107"/>
  <c r="N107" s="1"/>
  <c r="C108"/>
  <c r="N108" s="1"/>
  <c r="C109"/>
  <c r="N109" s="1"/>
  <c r="C110"/>
  <c r="N110" s="1"/>
  <c r="C111"/>
  <c r="N111" s="1"/>
  <c r="C112"/>
  <c r="N112" s="1"/>
  <c r="C113"/>
  <c r="N113" s="1"/>
  <c r="C114"/>
  <c r="N114" s="1"/>
  <c r="C115"/>
  <c r="N115" s="1"/>
  <c r="C116"/>
  <c r="N116" s="1"/>
  <c r="C117"/>
  <c r="N117" s="1"/>
  <c r="C118"/>
  <c r="N118" s="1"/>
  <c r="C119"/>
  <c r="N119" s="1"/>
  <c r="C120"/>
  <c r="N120" s="1"/>
  <c r="C121"/>
  <c r="N121" s="1"/>
  <c r="C122"/>
  <c r="N122" s="1"/>
  <c r="C123"/>
  <c r="N123" s="1"/>
  <c r="C124"/>
  <c r="N124" s="1"/>
  <c r="C125"/>
  <c r="N125" s="1"/>
  <c r="C126"/>
  <c r="N126" s="1"/>
  <c r="C127"/>
  <c r="N127" s="1"/>
  <c r="C128"/>
  <c r="N128" s="1"/>
  <c r="C129"/>
  <c r="N129" s="1"/>
  <c r="C130"/>
  <c r="N130" s="1"/>
  <c r="C131"/>
  <c r="N131" s="1"/>
  <c r="C133"/>
  <c r="N133" s="1"/>
  <c r="C134"/>
  <c r="N134" s="1"/>
  <c r="C135"/>
  <c r="N135" s="1"/>
  <c r="C137"/>
  <c r="N137" s="1"/>
  <c r="C139"/>
  <c r="N139" s="1"/>
  <c r="C140"/>
  <c r="N140" s="1"/>
  <c r="C141"/>
  <c r="C143"/>
  <c r="N143" s="1"/>
  <c r="C146"/>
  <c r="N146" s="1"/>
  <c r="C147"/>
  <c r="N147" s="1"/>
  <c r="C148"/>
  <c r="N148" s="1"/>
  <c r="C149"/>
  <c r="N149" s="1"/>
  <c r="C150"/>
  <c r="N150" s="1"/>
  <c r="C151"/>
  <c r="N151" s="1"/>
  <c r="C153"/>
  <c r="N153" s="1"/>
  <c r="C154"/>
  <c r="N154" s="1"/>
  <c r="C155"/>
  <c r="N155" s="1"/>
  <c r="C156"/>
  <c r="N156" s="1"/>
  <c r="C158"/>
  <c r="C159"/>
  <c r="N159" s="1"/>
  <c r="C160"/>
  <c r="N160" s="1"/>
  <c r="C161"/>
  <c r="N161" s="1"/>
  <c r="C162"/>
  <c r="N162" s="1"/>
  <c r="C163"/>
  <c r="N163" s="1"/>
  <c r="C164"/>
  <c r="N164" s="1"/>
  <c r="C165"/>
  <c r="N165" s="1"/>
  <c r="C166"/>
  <c r="N166" s="1"/>
  <c r="C169"/>
  <c r="N169" s="1"/>
  <c r="C170"/>
  <c r="N170" s="1"/>
  <c r="C171"/>
  <c r="N171" s="1"/>
  <c r="C172"/>
  <c r="N172" s="1"/>
  <c r="C173"/>
  <c r="N173" s="1"/>
  <c r="C174"/>
  <c r="N174" s="1"/>
  <c r="C175"/>
  <c r="N175" s="1"/>
  <c r="C176"/>
  <c r="N176" s="1"/>
  <c r="C177"/>
  <c r="N177" s="1"/>
  <c r="C179"/>
  <c r="N179" s="1"/>
  <c r="C180"/>
  <c r="N180" s="1"/>
  <c r="C181"/>
  <c r="N181" s="1"/>
  <c r="C182"/>
  <c r="N182" s="1"/>
  <c r="C183"/>
  <c r="N183" s="1"/>
  <c r="C185"/>
  <c r="C187"/>
  <c r="N187" s="1"/>
  <c r="C188"/>
  <c r="N188" s="1"/>
  <c r="C191"/>
  <c r="N191" s="1"/>
  <c r="C193"/>
  <c r="N193" s="1"/>
  <c r="C194"/>
  <c r="N194" s="1"/>
  <c r="C197"/>
  <c r="N197" s="1"/>
  <c r="C198"/>
  <c r="N198" s="1"/>
  <c r="C199"/>
  <c r="N199" s="1"/>
  <c r="C200"/>
  <c r="N200" s="1"/>
  <c r="C201"/>
  <c r="N201" s="1"/>
  <c r="C204"/>
  <c r="N204" s="1"/>
  <c r="C205"/>
  <c r="N205" s="1"/>
  <c r="C206"/>
  <c r="N206" s="1"/>
  <c r="C207"/>
  <c r="N207" s="1"/>
  <c r="C209"/>
  <c r="N209" s="1"/>
  <c r="C210"/>
  <c r="C211"/>
  <c r="C212"/>
  <c r="N212" s="1"/>
  <c r="C213"/>
  <c r="N213" s="1"/>
  <c r="C216"/>
  <c r="N216" s="1"/>
  <c r="C217"/>
  <c r="N217" s="1"/>
  <c r="C218"/>
  <c r="N218" s="1"/>
  <c r="C220"/>
  <c r="N220" s="1"/>
  <c r="C221"/>
  <c r="N221" s="1"/>
  <c r="C224"/>
  <c r="N224" s="1"/>
  <c r="C225"/>
  <c r="N225" s="1"/>
  <c r="C226"/>
  <c r="N226" s="1"/>
  <c r="C227"/>
  <c r="N227" s="1"/>
  <c r="C228"/>
  <c r="N228" s="1"/>
  <c r="C229"/>
  <c r="N229" s="1"/>
  <c r="C230"/>
  <c r="N230" s="1"/>
  <c r="C231"/>
  <c r="N231" s="1"/>
  <c r="C232"/>
  <c r="N232" s="1"/>
  <c r="C234"/>
  <c r="N234" s="1"/>
  <c r="C237"/>
  <c r="N237" s="1"/>
  <c r="C238"/>
  <c r="N238" s="1"/>
  <c r="C239"/>
  <c r="N239" s="1"/>
  <c r="C242"/>
  <c r="N242" s="1"/>
  <c r="C243"/>
  <c r="N243" s="1"/>
  <c r="C245"/>
  <c r="N245" s="1"/>
  <c r="C246"/>
  <c r="N246" s="1"/>
  <c r="C247"/>
  <c r="N247" s="1"/>
  <c r="C248"/>
  <c r="N248" s="1"/>
  <c r="C249"/>
  <c r="N249" s="1"/>
  <c r="C250"/>
  <c r="N250" s="1"/>
  <c r="C251"/>
  <c r="N251" s="1"/>
  <c r="C252"/>
  <c r="N252" s="1"/>
  <c r="C253"/>
  <c r="N253" s="1"/>
  <c r="C254"/>
  <c r="N254" s="1"/>
  <c r="C255"/>
  <c r="N255" s="1"/>
  <c r="C256"/>
  <c r="N256" s="1"/>
  <c r="C257"/>
  <c r="N257" s="1"/>
  <c r="C259"/>
  <c r="N259" s="1"/>
  <c r="C260"/>
  <c r="N260" s="1"/>
  <c r="C262"/>
  <c r="N262" s="1"/>
  <c r="C263"/>
  <c r="N263" s="1"/>
  <c r="C264"/>
  <c r="N264" s="1"/>
  <c r="C268"/>
  <c r="N268" s="1"/>
  <c r="C269"/>
  <c r="N269" s="1"/>
  <c r="C270"/>
  <c r="N270" s="1"/>
  <c r="C272"/>
  <c r="N272" s="1"/>
  <c r="C273"/>
  <c r="C274"/>
  <c r="N274" s="1"/>
  <c r="C275"/>
  <c r="N275" s="1"/>
  <c r="C276"/>
  <c r="N276" s="1"/>
  <c r="C277"/>
  <c r="C278"/>
  <c r="N278" s="1"/>
  <c r="C281"/>
  <c r="N281" s="1"/>
  <c r="C282"/>
  <c r="N282" s="1"/>
  <c r="C283"/>
  <c r="N283" s="1"/>
  <c r="C284"/>
  <c r="N284" s="1"/>
  <c r="C285"/>
  <c r="N285" s="1"/>
  <c r="C286"/>
  <c r="C288"/>
  <c r="N288" s="1"/>
  <c r="C289"/>
  <c r="C290"/>
  <c r="N290" s="1"/>
  <c r="C291"/>
  <c r="N291" s="1"/>
  <c r="C292"/>
  <c r="N292" s="1"/>
  <c r="C293"/>
  <c r="N293" s="1"/>
  <c r="C295"/>
  <c r="N295" s="1"/>
  <c r="C296"/>
  <c r="N296" s="1"/>
  <c r="C297"/>
  <c r="C298"/>
  <c r="N298" s="1"/>
  <c r="C299"/>
  <c r="N299" s="1"/>
  <c r="C300"/>
  <c r="N300" s="1"/>
  <c r="C301"/>
  <c r="C302"/>
  <c r="N302" s="1"/>
  <c r="C303"/>
  <c r="N303" s="1"/>
  <c r="C304"/>
  <c r="N304" s="1"/>
  <c r="C306"/>
  <c r="N306" s="1"/>
  <c r="C308"/>
  <c r="N308" s="1"/>
  <c r="C309"/>
  <c r="N309" s="1"/>
  <c r="C310"/>
  <c r="N310" s="1"/>
  <c r="C312"/>
  <c r="C313"/>
  <c r="N313" s="1"/>
  <c r="C316"/>
  <c r="N316" s="1"/>
  <c r="C317"/>
  <c r="N317" s="1"/>
  <c r="C318"/>
  <c r="N318" s="1"/>
  <c r="C320"/>
  <c r="N320" s="1"/>
  <c r="C321"/>
  <c r="N321" s="1"/>
  <c r="C322"/>
  <c r="N322" s="1"/>
  <c r="C324"/>
  <c r="N324" s="1"/>
  <c r="C325"/>
  <c r="N325" s="1"/>
  <c r="C328"/>
  <c r="N328" s="1"/>
  <c r="C329"/>
  <c r="N329" s="1"/>
  <c r="C330"/>
  <c r="N330" s="1"/>
  <c r="C332"/>
  <c r="N332" s="1"/>
  <c r="C333"/>
  <c r="N333" s="1"/>
  <c r="C334"/>
  <c r="N334" s="1"/>
  <c r="N312" l="1"/>
  <c r="N301"/>
  <c r="N297"/>
  <c r="N277"/>
  <c r="N273"/>
  <c r="N210"/>
  <c r="N211"/>
  <c r="N185"/>
  <c r="N141"/>
  <c r="N97"/>
  <c r="N93"/>
  <c r="N89"/>
  <c r="N81"/>
  <c r="N77"/>
  <c r="N73"/>
  <c r="N66"/>
  <c r="N67"/>
  <c r="N26"/>
  <c r="N20"/>
  <c r="N16"/>
  <c r="N12"/>
  <c r="N19"/>
  <c r="N15"/>
  <c r="N11"/>
  <c r="N289"/>
  <c r="N286"/>
  <c r="N158"/>
  <c r="N85"/>
  <c r="N23"/>
  <c r="M32"/>
  <c r="M44"/>
  <c r="H196"/>
  <c r="N196" s="1"/>
  <c r="M198"/>
  <c r="M133"/>
  <c r="O109"/>
  <c r="Q109"/>
  <c r="S109"/>
  <c r="O77" l="1"/>
  <c r="Q77"/>
  <c r="S77"/>
  <c r="J108" i="4" l="1"/>
  <c r="Q234" i="1" l="1"/>
  <c r="J233"/>
  <c r="I233"/>
  <c r="E233"/>
  <c r="N95" i="4" l="1"/>
  <c r="O95"/>
  <c r="P95"/>
  <c r="O68" l="1"/>
  <c r="N68"/>
  <c r="J67"/>
  <c r="K67"/>
  <c r="E67"/>
  <c r="F67"/>
  <c r="G67"/>
  <c r="D67"/>
  <c r="E186" i="1" l="1"/>
  <c r="D99"/>
  <c r="O112"/>
  <c r="Q112"/>
  <c r="S112"/>
  <c r="O111"/>
  <c r="Q111"/>
  <c r="S111"/>
  <c r="O124"/>
  <c r="Q124"/>
  <c r="S124"/>
  <c r="O125"/>
  <c r="Q125"/>
  <c r="S125"/>
  <c r="O126"/>
  <c r="Q126"/>
  <c r="S126"/>
  <c r="O130"/>
  <c r="Q130"/>
  <c r="S130"/>
  <c r="O131"/>
  <c r="Q131"/>
  <c r="S131"/>
  <c r="O94"/>
  <c r="Q94"/>
  <c r="S94"/>
  <c r="O95"/>
  <c r="Q95"/>
  <c r="S95"/>
  <c r="Q96"/>
  <c r="S96"/>
  <c r="Q97"/>
  <c r="S97"/>
  <c r="J71"/>
  <c r="K71"/>
  <c r="L71"/>
  <c r="I71"/>
  <c r="E71"/>
  <c r="R71" s="1"/>
  <c r="F71"/>
  <c r="T71" s="1"/>
  <c r="G71"/>
  <c r="O98"/>
  <c r="Q98"/>
  <c r="S98"/>
  <c r="O88"/>
  <c r="Q88"/>
  <c r="S88"/>
  <c r="H71" l="1"/>
  <c r="M94"/>
  <c r="M95"/>
  <c r="M111"/>
  <c r="M112"/>
  <c r="M98"/>
  <c r="J168" l="1"/>
  <c r="H168" s="1"/>
  <c r="E168"/>
  <c r="C168" s="1"/>
  <c r="N168" s="1"/>
  <c r="M264"/>
  <c r="O264"/>
  <c r="Q264"/>
  <c r="S264"/>
  <c r="O263" l="1"/>
  <c r="Q263"/>
  <c r="S263"/>
  <c r="J241"/>
  <c r="K241"/>
  <c r="L241"/>
  <c r="I241"/>
  <c r="P241" s="1"/>
  <c r="O257"/>
  <c r="Q257"/>
  <c r="S257"/>
  <c r="O251"/>
  <c r="Q251"/>
  <c r="S251"/>
  <c r="O252"/>
  <c r="Q252"/>
  <c r="S252"/>
  <c r="O253"/>
  <c r="Q253"/>
  <c r="S253"/>
  <c r="O254"/>
  <c r="Q254"/>
  <c r="S254"/>
  <c r="O255"/>
  <c r="Q255"/>
  <c r="S255"/>
  <c r="O256"/>
  <c r="Q256"/>
  <c r="S256"/>
  <c r="H241" l="1"/>
  <c r="M257"/>
  <c r="M256"/>
  <c r="O242" l="1"/>
  <c r="Q242"/>
  <c r="S242"/>
  <c r="O243"/>
  <c r="Q243"/>
  <c r="S243"/>
  <c r="I223" l="1"/>
  <c r="O224"/>
  <c r="Q224"/>
  <c r="N9" i="4" l="1"/>
  <c r="O9"/>
  <c r="O10"/>
  <c r="N11"/>
  <c r="O11"/>
  <c r="N12"/>
  <c r="O12"/>
  <c r="N13"/>
  <c r="O13"/>
  <c r="N14"/>
  <c r="O14"/>
  <c r="N15"/>
  <c r="O15"/>
  <c r="O17"/>
  <c r="O21"/>
  <c r="N22"/>
  <c r="N23"/>
  <c r="N24"/>
  <c r="N25"/>
  <c r="N28"/>
  <c r="O28"/>
  <c r="N29"/>
  <c r="O29"/>
  <c r="N32"/>
  <c r="O32"/>
  <c r="N33"/>
  <c r="O33"/>
  <c r="N35"/>
  <c r="O35"/>
  <c r="O36"/>
  <c r="N37"/>
  <c r="O37"/>
  <c r="N38"/>
  <c r="O38"/>
  <c r="N39"/>
  <c r="O39"/>
  <c r="N40"/>
  <c r="O40"/>
  <c r="N43"/>
  <c r="O43"/>
  <c r="N44"/>
  <c r="O44"/>
  <c r="N47"/>
  <c r="O47"/>
  <c r="N48"/>
  <c r="O48"/>
  <c r="N50"/>
  <c r="O50"/>
  <c r="N51"/>
  <c r="O51"/>
  <c r="N54"/>
  <c r="O54"/>
  <c r="N55"/>
  <c r="O55"/>
  <c r="N59"/>
  <c r="O59"/>
  <c r="N61"/>
  <c r="O61"/>
  <c r="N63"/>
  <c r="O63"/>
  <c r="N64"/>
  <c r="O64"/>
  <c r="N65"/>
  <c r="O65"/>
  <c r="N66"/>
  <c r="O66"/>
  <c r="N71"/>
  <c r="O71"/>
  <c r="N72"/>
  <c r="O72"/>
  <c r="N75"/>
  <c r="O75"/>
  <c r="N76"/>
  <c r="O76"/>
  <c r="N78"/>
  <c r="O78"/>
  <c r="N80"/>
  <c r="O80"/>
  <c r="N81"/>
  <c r="O81"/>
  <c r="N82"/>
  <c r="O82"/>
  <c r="N83"/>
  <c r="O83"/>
  <c r="N84"/>
  <c r="O84"/>
  <c r="N85"/>
  <c r="O85"/>
  <c r="N90"/>
  <c r="O90"/>
  <c r="N91"/>
  <c r="O91"/>
  <c r="N94"/>
  <c r="O94"/>
  <c r="N97"/>
  <c r="O97"/>
  <c r="N99"/>
  <c r="O99"/>
  <c r="N100"/>
  <c r="O100"/>
  <c r="N101"/>
  <c r="O101"/>
  <c r="N102"/>
  <c r="O102"/>
  <c r="N103"/>
  <c r="O103"/>
  <c r="N104"/>
  <c r="O104"/>
  <c r="N105"/>
  <c r="O105"/>
  <c r="N106"/>
  <c r="O106"/>
  <c r="N109"/>
  <c r="O109"/>
  <c r="N110"/>
  <c r="O110"/>
  <c r="I116"/>
  <c r="I98"/>
  <c r="I96" s="1"/>
  <c r="N96" s="1"/>
  <c r="D98"/>
  <c r="D96" s="1"/>
  <c r="P106"/>
  <c r="P102"/>
  <c r="H106"/>
  <c r="M106" s="1"/>
  <c r="C106"/>
  <c r="N98" l="1"/>
  <c r="I79"/>
  <c r="D79"/>
  <c r="D77" s="1"/>
  <c r="H87"/>
  <c r="M87" s="1"/>
  <c r="C87"/>
  <c r="I62"/>
  <c r="P66"/>
  <c r="H66"/>
  <c r="C66"/>
  <c r="D62"/>
  <c r="D60" s="1"/>
  <c r="N79" l="1"/>
  <c r="N62"/>
  <c r="M66"/>
  <c r="P54" l="1"/>
  <c r="I36" l="1"/>
  <c r="D36"/>
  <c r="P37"/>
  <c r="P38"/>
  <c r="P39"/>
  <c r="P40"/>
  <c r="C40"/>
  <c r="H40"/>
  <c r="N36" l="1"/>
  <c r="M40"/>
  <c r="B7" i="5" l="1"/>
  <c r="B8"/>
  <c r="B9"/>
  <c r="B10"/>
  <c r="B11"/>
  <c r="B12"/>
  <c r="B13"/>
  <c r="B14"/>
  <c r="B15"/>
  <c r="B16"/>
  <c r="B17"/>
  <c r="B18"/>
  <c r="B19"/>
  <c r="B20"/>
  <c r="B21"/>
  <c r="B22"/>
  <c r="B23"/>
  <c r="B24"/>
  <c r="B25"/>
  <c r="B26"/>
  <c r="B27"/>
  <c r="A27" l="1"/>
  <c r="A26"/>
  <c r="A25"/>
  <c r="A24"/>
  <c r="A23"/>
  <c r="A22"/>
  <c r="A21"/>
  <c r="A20"/>
  <c r="A19"/>
  <c r="A18"/>
  <c r="A17"/>
  <c r="A16"/>
  <c r="A15"/>
  <c r="A14"/>
  <c r="A13"/>
  <c r="A12"/>
  <c r="A11"/>
  <c r="A10"/>
  <c r="A9"/>
  <c r="A8"/>
  <c r="E208" i="1"/>
  <c r="R208" s="1"/>
  <c r="F208"/>
  <c r="T208" s="1"/>
  <c r="G208"/>
  <c r="F203"/>
  <c r="T203" s="1"/>
  <c r="G203"/>
  <c r="D203"/>
  <c r="P203" s="1"/>
  <c r="E192"/>
  <c r="F192"/>
  <c r="G192"/>
  <c r="E190"/>
  <c r="R190" s="1"/>
  <c r="F190"/>
  <c r="T190" s="1"/>
  <c r="G190"/>
  <c r="E142" l="1"/>
  <c r="F142"/>
  <c r="G142"/>
  <c r="L9" l="1"/>
  <c r="G9"/>
  <c r="J31" l="1"/>
  <c r="K31"/>
  <c r="L31"/>
  <c r="F31"/>
  <c r="G31"/>
  <c r="D31"/>
  <c r="P31" s="1"/>
  <c r="E31"/>
  <c r="R31" s="1"/>
  <c r="O30"/>
  <c r="T31" l="1"/>
  <c r="C31"/>
  <c r="H31"/>
  <c r="E27"/>
  <c r="E29"/>
  <c r="E36"/>
  <c r="P130" i="4"/>
  <c r="O130"/>
  <c r="N130"/>
  <c r="H130"/>
  <c r="C130"/>
  <c r="L129"/>
  <c r="K129"/>
  <c r="J129"/>
  <c r="I129"/>
  <c r="G129"/>
  <c r="F129"/>
  <c r="E129"/>
  <c r="D129"/>
  <c r="H128"/>
  <c r="C128"/>
  <c r="L127"/>
  <c r="K127"/>
  <c r="P127" s="1"/>
  <c r="J127"/>
  <c r="O127" s="1"/>
  <c r="I127"/>
  <c r="D127"/>
  <c r="C127" s="1"/>
  <c r="E126"/>
  <c r="P125"/>
  <c r="O125"/>
  <c r="N125"/>
  <c r="H125"/>
  <c r="C125"/>
  <c r="P124"/>
  <c r="O124"/>
  <c r="N124"/>
  <c r="H124"/>
  <c r="C124"/>
  <c r="P123"/>
  <c r="O123"/>
  <c r="N123"/>
  <c r="H123"/>
  <c r="C123"/>
  <c r="L122"/>
  <c r="K122"/>
  <c r="N31" i="1" l="1"/>
  <c r="N127" i="4"/>
  <c r="O129"/>
  <c r="N129"/>
  <c r="P129"/>
  <c r="M128"/>
  <c r="J126"/>
  <c r="H129"/>
  <c r="K126"/>
  <c r="I126"/>
  <c r="D126"/>
  <c r="M124"/>
  <c r="M123"/>
  <c r="M130"/>
  <c r="F126"/>
  <c r="C129"/>
  <c r="H127"/>
  <c r="M127" s="1"/>
  <c r="M125"/>
  <c r="J122"/>
  <c r="J121" s="1"/>
  <c r="I122"/>
  <c r="G122"/>
  <c r="F122"/>
  <c r="P122" s="1"/>
  <c r="E122"/>
  <c r="E121" s="1"/>
  <c r="D122"/>
  <c r="K121"/>
  <c r="M129" l="1"/>
  <c r="N126"/>
  <c r="H122"/>
  <c r="C122"/>
  <c r="P126"/>
  <c r="O126" s="1"/>
  <c r="O122"/>
  <c r="I121"/>
  <c r="O121"/>
  <c r="F121"/>
  <c r="P121" s="1"/>
  <c r="D121"/>
  <c r="D120" s="1"/>
  <c r="N122"/>
  <c r="K120"/>
  <c r="J120"/>
  <c r="E120"/>
  <c r="P119"/>
  <c r="O119"/>
  <c r="N119"/>
  <c r="H119"/>
  <c r="C119"/>
  <c r="P118"/>
  <c r="O118"/>
  <c r="N118"/>
  <c r="H118"/>
  <c r="C118"/>
  <c r="P117"/>
  <c r="O117"/>
  <c r="N117"/>
  <c r="H117"/>
  <c r="C117"/>
  <c r="L116"/>
  <c r="K116"/>
  <c r="J116"/>
  <c r="G116"/>
  <c r="G115" s="1"/>
  <c r="F116"/>
  <c r="F115" s="1"/>
  <c r="E116"/>
  <c r="E115" s="1"/>
  <c r="D116"/>
  <c r="D115" s="1"/>
  <c r="M122" l="1"/>
  <c r="C116"/>
  <c r="C115" s="1"/>
  <c r="H116"/>
  <c r="N116"/>
  <c r="M118"/>
  <c r="M117"/>
  <c r="N121"/>
  <c r="O120"/>
  <c r="P116"/>
  <c r="O116" s="1"/>
  <c r="M119"/>
  <c r="I120"/>
  <c r="M116" l="1"/>
  <c r="N120"/>
  <c r="H114"/>
  <c r="M114" s="1"/>
  <c r="C114"/>
  <c r="I113"/>
  <c r="G113"/>
  <c r="F113"/>
  <c r="E113"/>
  <c r="D113" l="1"/>
  <c r="N113" s="1"/>
  <c r="F112"/>
  <c r="E112" s="1"/>
  <c r="D112" l="1"/>
  <c r="D111" s="1"/>
  <c r="C113"/>
  <c r="E111"/>
  <c r="P110"/>
  <c r="H110"/>
  <c r="C110"/>
  <c r="P109"/>
  <c r="H109"/>
  <c r="C109"/>
  <c r="L108"/>
  <c r="K108"/>
  <c r="I108"/>
  <c r="G108"/>
  <c r="F108"/>
  <c r="E108"/>
  <c r="E107" s="1"/>
  <c r="D108"/>
  <c r="D107" s="1"/>
  <c r="P105"/>
  <c r="H105"/>
  <c r="C105"/>
  <c r="P104"/>
  <c r="H104"/>
  <c r="C104"/>
  <c r="P103"/>
  <c r="H103"/>
  <c r="C103"/>
  <c r="H102"/>
  <c r="C102"/>
  <c r="P101"/>
  <c r="H101"/>
  <c r="C101"/>
  <c r="P100"/>
  <c r="H100"/>
  <c r="C100"/>
  <c r="P99"/>
  <c r="H99"/>
  <c r="C99"/>
  <c r="L98"/>
  <c r="K98"/>
  <c r="J98"/>
  <c r="G98"/>
  <c r="F98"/>
  <c r="E98"/>
  <c r="P97"/>
  <c r="H97"/>
  <c r="C97"/>
  <c r="H95"/>
  <c r="C95"/>
  <c r="P94"/>
  <c r="H94"/>
  <c r="C94"/>
  <c r="L93"/>
  <c r="K93"/>
  <c r="J93"/>
  <c r="I93"/>
  <c r="G93"/>
  <c r="F93"/>
  <c r="E93"/>
  <c r="D93"/>
  <c r="P91"/>
  <c r="H91"/>
  <c r="C91"/>
  <c r="P90"/>
  <c r="H90"/>
  <c r="C90"/>
  <c r="L89"/>
  <c r="K89"/>
  <c r="J89"/>
  <c r="I89"/>
  <c r="G89"/>
  <c r="F89"/>
  <c r="P89" s="1"/>
  <c r="E89"/>
  <c r="D89"/>
  <c r="D88" s="1"/>
  <c r="H86"/>
  <c r="C86"/>
  <c r="P85"/>
  <c r="H85"/>
  <c r="C85"/>
  <c r="P84"/>
  <c r="H84"/>
  <c r="C84"/>
  <c r="P83"/>
  <c r="H83"/>
  <c r="C83"/>
  <c r="P82"/>
  <c r="H82"/>
  <c r="C82"/>
  <c r="P81"/>
  <c r="H81"/>
  <c r="C81"/>
  <c r="P80"/>
  <c r="H80"/>
  <c r="C80"/>
  <c r="L79"/>
  <c r="K79"/>
  <c r="J79"/>
  <c r="I77"/>
  <c r="N77" s="1"/>
  <c r="G79"/>
  <c r="F79"/>
  <c r="E79"/>
  <c r="P78"/>
  <c r="H78"/>
  <c r="C78"/>
  <c r="P76"/>
  <c r="H76"/>
  <c r="C76"/>
  <c r="P75"/>
  <c r="H75"/>
  <c r="C75"/>
  <c r="L74"/>
  <c r="K74"/>
  <c r="J74"/>
  <c r="I74"/>
  <c r="G74"/>
  <c r="F74"/>
  <c r="E74"/>
  <c r="D74"/>
  <c r="M86" l="1"/>
  <c r="M95"/>
  <c r="M102"/>
  <c r="N74"/>
  <c r="N93"/>
  <c r="O98"/>
  <c r="O108"/>
  <c r="N108"/>
  <c r="O93"/>
  <c r="J77"/>
  <c r="O79"/>
  <c r="O74"/>
  <c r="O89"/>
  <c r="N89"/>
  <c r="P74"/>
  <c r="M91"/>
  <c r="M84"/>
  <c r="M80"/>
  <c r="M75"/>
  <c r="M90"/>
  <c r="C74"/>
  <c r="M76"/>
  <c r="M81"/>
  <c r="M85"/>
  <c r="M94"/>
  <c r="M78"/>
  <c r="M83"/>
  <c r="C108"/>
  <c r="P79"/>
  <c r="M82"/>
  <c r="C89"/>
  <c r="D92"/>
  <c r="H79"/>
  <c r="M97"/>
  <c r="P108"/>
  <c r="M110"/>
  <c r="M101"/>
  <c r="M109"/>
  <c r="H74"/>
  <c r="C79"/>
  <c r="H89"/>
  <c r="H108"/>
  <c r="M99"/>
  <c r="M103"/>
  <c r="M104"/>
  <c r="C98"/>
  <c r="M105"/>
  <c r="H98"/>
  <c r="M100"/>
  <c r="F96"/>
  <c r="E96" s="1"/>
  <c r="P98"/>
  <c r="P93"/>
  <c r="H93"/>
  <c r="C93"/>
  <c r="P72"/>
  <c r="H72"/>
  <c r="C72"/>
  <c r="P71"/>
  <c r="H71"/>
  <c r="C71"/>
  <c r="L70"/>
  <c r="K70"/>
  <c r="J70"/>
  <c r="I70"/>
  <c r="G70"/>
  <c r="G69" s="1"/>
  <c r="F70"/>
  <c r="E70"/>
  <c r="E69" s="1"/>
  <c r="D70"/>
  <c r="P68"/>
  <c r="H68"/>
  <c r="C68"/>
  <c r="L67"/>
  <c r="I67"/>
  <c r="I69" l="1"/>
  <c r="N70"/>
  <c r="O70"/>
  <c r="M108"/>
  <c r="M74"/>
  <c r="D69"/>
  <c r="M72"/>
  <c r="M79"/>
  <c r="M71"/>
  <c r="M68"/>
  <c r="F69"/>
  <c r="H70"/>
  <c r="P70"/>
  <c r="M89"/>
  <c r="C70"/>
  <c r="H77"/>
  <c r="G77" s="1"/>
  <c r="M98"/>
  <c r="M93"/>
  <c r="E92"/>
  <c r="H67"/>
  <c r="P67"/>
  <c r="O67"/>
  <c r="N67"/>
  <c r="P65"/>
  <c r="H65"/>
  <c r="C65"/>
  <c r="P64"/>
  <c r="H64"/>
  <c r="C64"/>
  <c r="P63"/>
  <c r="H63"/>
  <c r="C63"/>
  <c r="L62"/>
  <c r="L60" s="1"/>
  <c r="K62"/>
  <c r="K60" s="1"/>
  <c r="J62"/>
  <c r="J60" s="1"/>
  <c r="G62"/>
  <c r="G60" s="1"/>
  <c r="F62"/>
  <c r="F60" s="1"/>
  <c r="E62"/>
  <c r="E60" s="1"/>
  <c r="P61"/>
  <c r="H61"/>
  <c r="C61"/>
  <c r="P59"/>
  <c r="H59"/>
  <c r="C59"/>
  <c r="H58"/>
  <c r="C58"/>
  <c r="M58" s="1"/>
  <c r="L57"/>
  <c r="K57"/>
  <c r="J57"/>
  <c r="I57"/>
  <c r="G57"/>
  <c r="F57"/>
  <c r="E57"/>
  <c r="D57"/>
  <c r="P55"/>
  <c r="H55"/>
  <c r="C55"/>
  <c r="H54"/>
  <c r="C54"/>
  <c r="L53"/>
  <c r="L52" s="1"/>
  <c r="K53"/>
  <c r="J53"/>
  <c r="I53"/>
  <c r="G53"/>
  <c r="F53"/>
  <c r="E53"/>
  <c r="D53"/>
  <c r="P51"/>
  <c r="H51"/>
  <c r="C51"/>
  <c r="P50"/>
  <c r="H50"/>
  <c r="C50"/>
  <c r="L49"/>
  <c r="K49"/>
  <c r="J49"/>
  <c r="G49"/>
  <c r="F49"/>
  <c r="E49"/>
  <c r="D49"/>
  <c r="P48"/>
  <c r="H48"/>
  <c r="C48"/>
  <c r="P47"/>
  <c r="H47"/>
  <c r="C47"/>
  <c r="L46"/>
  <c r="K46"/>
  <c r="J46"/>
  <c r="I46"/>
  <c r="G46"/>
  <c r="F46"/>
  <c r="E46"/>
  <c r="D46"/>
  <c r="C69" l="1"/>
  <c r="O57"/>
  <c r="N57"/>
  <c r="O62"/>
  <c r="N69"/>
  <c r="O53"/>
  <c r="M54"/>
  <c r="N53"/>
  <c r="O49"/>
  <c r="O46"/>
  <c r="N46"/>
  <c r="M61"/>
  <c r="M64"/>
  <c r="K52"/>
  <c r="K45" s="1"/>
  <c r="P53"/>
  <c r="M51"/>
  <c r="C57"/>
  <c r="M70"/>
  <c r="M59"/>
  <c r="P62"/>
  <c r="I49"/>
  <c r="M55"/>
  <c r="C62"/>
  <c r="H62"/>
  <c r="M65"/>
  <c r="H57"/>
  <c r="M63"/>
  <c r="F77"/>
  <c r="H53"/>
  <c r="C67"/>
  <c r="M67" s="1"/>
  <c r="P46"/>
  <c r="P57"/>
  <c r="C53"/>
  <c r="C46"/>
  <c r="M48"/>
  <c r="C49"/>
  <c r="J52"/>
  <c r="P49"/>
  <c r="M50"/>
  <c r="M47"/>
  <c r="H46"/>
  <c r="L45"/>
  <c r="P44"/>
  <c r="H44"/>
  <c r="C44"/>
  <c r="P43"/>
  <c r="H43"/>
  <c r="C43"/>
  <c r="L42"/>
  <c r="L41" s="1"/>
  <c r="K42"/>
  <c r="K41" s="1"/>
  <c r="J42"/>
  <c r="I42"/>
  <c r="G42"/>
  <c r="F42"/>
  <c r="F41" s="1"/>
  <c r="E42"/>
  <c r="D42"/>
  <c r="H39"/>
  <c r="C39"/>
  <c r="H38"/>
  <c r="C38"/>
  <c r="H37"/>
  <c r="C37"/>
  <c r="P36"/>
  <c r="H36"/>
  <c r="C36"/>
  <c r="P35"/>
  <c r="C35"/>
  <c r="K34"/>
  <c r="J34"/>
  <c r="G34"/>
  <c r="F34"/>
  <c r="E34"/>
  <c r="P33"/>
  <c r="H33"/>
  <c r="C33"/>
  <c r="P32"/>
  <c r="H32"/>
  <c r="C32"/>
  <c r="L31"/>
  <c r="K31"/>
  <c r="J31"/>
  <c r="I31"/>
  <c r="G31"/>
  <c r="F31"/>
  <c r="P31" s="1"/>
  <c r="E31"/>
  <c r="D31"/>
  <c r="P29"/>
  <c r="C29"/>
  <c r="P28"/>
  <c r="C28"/>
  <c r="K27"/>
  <c r="J27"/>
  <c r="I27"/>
  <c r="G27"/>
  <c r="F27"/>
  <c r="E27"/>
  <c r="D27"/>
  <c r="D26" s="1"/>
  <c r="H25"/>
  <c r="C25"/>
  <c r="H24"/>
  <c r="C24"/>
  <c r="H23"/>
  <c r="C23"/>
  <c r="N27" l="1"/>
  <c r="J26"/>
  <c r="O27"/>
  <c r="J41"/>
  <c r="O42"/>
  <c r="N42"/>
  <c r="J45"/>
  <c r="H49"/>
  <c r="M49" s="1"/>
  <c r="N49"/>
  <c r="O34"/>
  <c r="O31"/>
  <c r="N31"/>
  <c r="M62"/>
  <c r="M57"/>
  <c r="M53"/>
  <c r="M46"/>
  <c r="M38"/>
  <c r="M44"/>
  <c r="M37"/>
  <c r="M39"/>
  <c r="M43"/>
  <c r="M32"/>
  <c r="C42"/>
  <c r="H42"/>
  <c r="P42"/>
  <c r="P41"/>
  <c r="K30"/>
  <c r="E77"/>
  <c r="O77" s="1"/>
  <c r="I41"/>
  <c r="E41"/>
  <c r="D41" s="1"/>
  <c r="P34"/>
  <c r="D34"/>
  <c r="C34" s="1"/>
  <c r="J30"/>
  <c r="I34"/>
  <c r="M36"/>
  <c r="F30"/>
  <c r="C31"/>
  <c r="M33"/>
  <c r="H31"/>
  <c r="K26"/>
  <c r="C27"/>
  <c r="I26"/>
  <c r="N26" s="1"/>
  <c r="P27"/>
  <c r="I52"/>
  <c r="H22"/>
  <c r="C22"/>
  <c r="P21"/>
  <c r="I21"/>
  <c r="D21"/>
  <c r="N41" l="1"/>
  <c r="H21"/>
  <c r="N21"/>
  <c r="O41"/>
  <c r="N34"/>
  <c r="P30"/>
  <c r="E30"/>
  <c r="O30" s="1"/>
  <c r="M42"/>
  <c r="I30"/>
  <c r="H41"/>
  <c r="D30"/>
  <c r="M31"/>
  <c r="H52"/>
  <c r="I45"/>
  <c r="C21"/>
  <c r="H20"/>
  <c r="C20"/>
  <c r="H19"/>
  <c r="C19"/>
  <c r="H18"/>
  <c r="C18"/>
  <c r="P17"/>
  <c r="M18" l="1"/>
  <c r="M20"/>
  <c r="M19"/>
  <c r="M21"/>
  <c r="N30"/>
  <c r="C77"/>
  <c r="G41"/>
  <c r="G26"/>
  <c r="F26" s="1"/>
  <c r="G52"/>
  <c r="H45"/>
  <c r="I17"/>
  <c r="D17"/>
  <c r="C17" s="1"/>
  <c r="L16"/>
  <c r="K16"/>
  <c r="J16"/>
  <c r="G16"/>
  <c r="F16"/>
  <c r="E16"/>
  <c r="N17" l="1"/>
  <c r="O16"/>
  <c r="M77"/>
  <c r="L77" s="1"/>
  <c r="K77"/>
  <c r="G30"/>
  <c r="C41"/>
  <c r="P16"/>
  <c r="E26"/>
  <c r="O26" s="1"/>
  <c r="P26"/>
  <c r="D16"/>
  <c r="C16" s="1"/>
  <c r="I16"/>
  <c r="H17"/>
  <c r="M17" s="1"/>
  <c r="F52"/>
  <c r="G45"/>
  <c r="P15"/>
  <c r="H15"/>
  <c r="C15"/>
  <c r="P14"/>
  <c r="H14"/>
  <c r="C14"/>
  <c r="P13"/>
  <c r="N16" l="1"/>
  <c r="C30"/>
  <c r="M41"/>
  <c r="P77"/>
  <c r="C26"/>
  <c r="H16"/>
  <c r="M16" s="1"/>
  <c r="M14"/>
  <c r="M15"/>
  <c r="E52"/>
  <c r="O52" s="1"/>
  <c r="F45"/>
  <c r="P52"/>
  <c r="H13"/>
  <c r="C13"/>
  <c r="P12"/>
  <c r="H12"/>
  <c r="C12"/>
  <c r="P11"/>
  <c r="H11"/>
  <c r="C11"/>
  <c r="P10"/>
  <c r="M12" l="1"/>
  <c r="M11"/>
  <c r="M13"/>
  <c r="D52"/>
  <c r="N52" s="1"/>
  <c r="E45"/>
  <c r="O45" s="1"/>
  <c r="P45"/>
  <c r="I10"/>
  <c r="N10" s="1"/>
  <c r="D10"/>
  <c r="C10" s="1"/>
  <c r="P9"/>
  <c r="H10" l="1"/>
  <c r="M10" s="1"/>
  <c r="C52"/>
  <c r="D45"/>
  <c r="N45" s="1"/>
  <c r="H9"/>
  <c r="C9"/>
  <c r="M9" l="1"/>
  <c r="C45"/>
  <c r="M45" s="1"/>
  <c r="M52"/>
  <c r="L8" l="1"/>
  <c r="K8"/>
  <c r="J8"/>
  <c r="I8"/>
  <c r="G8"/>
  <c r="F8"/>
  <c r="E8"/>
  <c r="O8" l="1"/>
  <c r="P8"/>
  <c r="H8"/>
  <c r="D8"/>
  <c r="C8" s="1"/>
  <c r="N8" l="1"/>
  <c r="M8"/>
  <c r="K7"/>
  <c r="G7"/>
  <c r="F7"/>
  <c r="D7"/>
  <c r="C7"/>
  <c r="J7" l="1"/>
  <c r="O7" s="1"/>
  <c r="P7"/>
  <c r="I7" l="1"/>
  <c r="N7" s="1"/>
  <c r="S342" i="1"/>
  <c r="Q342"/>
  <c r="O342"/>
  <c r="H342" l="1"/>
  <c r="C342"/>
  <c r="N342" s="1"/>
  <c r="H341"/>
  <c r="M341" s="1"/>
  <c r="C341"/>
  <c r="S340"/>
  <c r="Q340"/>
  <c r="O340"/>
  <c r="H340"/>
  <c r="C340"/>
  <c r="S339"/>
  <c r="Q339"/>
  <c r="O339"/>
  <c r="H339"/>
  <c r="C339"/>
  <c r="N339" s="1"/>
  <c r="S338"/>
  <c r="Q338"/>
  <c r="O338"/>
  <c r="H338"/>
  <c r="C338"/>
  <c r="S337"/>
  <c r="Q337"/>
  <c r="O337"/>
  <c r="H337"/>
  <c r="C337"/>
  <c r="S336"/>
  <c r="Q336"/>
  <c r="O336"/>
  <c r="H336"/>
  <c r="C336"/>
  <c r="L335"/>
  <c r="K335"/>
  <c r="J335"/>
  <c r="N336" l="1"/>
  <c r="N340"/>
  <c r="N338"/>
  <c r="N337"/>
  <c r="N341"/>
  <c r="M338"/>
  <c r="M340"/>
  <c r="M337"/>
  <c r="M336"/>
  <c r="M339"/>
  <c r="M342"/>
  <c r="I335"/>
  <c r="H335" s="1"/>
  <c r="G335" l="1"/>
  <c r="F335"/>
  <c r="S335" s="1"/>
  <c r="R27" i="5" s="1"/>
  <c r="E335" i="1" l="1"/>
  <c r="Q335" s="1"/>
  <c r="Q27" i="5" s="1"/>
  <c r="D335" i="1"/>
  <c r="S333"/>
  <c r="Q333"/>
  <c r="O333"/>
  <c r="S332"/>
  <c r="Q332"/>
  <c r="O332"/>
  <c r="L331"/>
  <c r="K331"/>
  <c r="J331"/>
  <c r="I331"/>
  <c r="G331"/>
  <c r="F331"/>
  <c r="E331"/>
  <c r="D331"/>
  <c r="O335" l="1"/>
  <c r="P27" i="5" s="1"/>
  <c r="C335" i="1"/>
  <c r="C331"/>
  <c r="N331" s="1"/>
  <c r="H331"/>
  <c r="M333"/>
  <c r="S331"/>
  <c r="Q331"/>
  <c r="O331" s="1"/>
  <c r="M332"/>
  <c r="S330"/>
  <c r="Q330"/>
  <c r="O330"/>
  <c r="S329"/>
  <c r="Q329"/>
  <c r="O329"/>
  <c r="S328"/>
  <c r="Q328"/>
  <c r="O328"/>
  <c r="M335" l="1"/>
  <c r="O27" i="5" s="1"/>
  <c r="N335" i="1"/>
  <c r="M331"/>
  <c r="M329"/>
  <c r="M330"/>
  <c r="M328"/>
  <c r="L327"/>
  <c r="K327"/>
  <c r="J327"/>
  <c r="I327"/>
  <c r="G327"/>
  <c r="F327"/>
  <c r="E327"/>
  <c r="D327"/>
  <c r="C327" l="1"/>
  <c r="H327"/>
  <c r="O327"/>
  <c r="S327"/>
  <c r="Q327"/>
  <c r="L326"/>
  <c r="K326"/>
  <c r="J326"/>
  <c r="I326"/>
  <c r="G326"/>
  <c r="F326"/>
  <c r="E326"/>
  <c r="D326"/>
  <c r="S325"/>
  <c r="Q325"/>
  <c r="O325"/>
  <c r="S324"/>
  <c r="Q324"/>
  <c r="O324"/>
  <c r="L323"/>
  <c r="K323"/>
  <c r="J323"/>
  <c r="I323"/>
  <c r="G323"/>
  <c r="F323"/>
  <c r="E323"/>
  <c r="D323"/>
  <c r="S322"/>
  <c r="Q322"/>
  <c r="O322"/>
  <c r="S321"/>
  <c r="Q321"/>
  <c r="O321"/>
  <c r="S320"/>
  <c r="Q320"/>
  <c r="O320"/>
  <c r="L319"/>
  <c r="K319"/>
  <c r="J319"/>
  <c r="I319"/>
  <c r="G319"/>
  <c r="F319"/>
  <c r="E319"/>
  <c r="D319"/>
  <c r="S318"/>
  <c r="Q318"/>
  <c r="O318"/>
  <c r="S317"/>
  <c r="Q317"/>
  <c r="N327" l="1"/>
  <c r="C326"/>
  <c r="N326" s="1"/>
  <c r="H326"/>
  <c r="C319"/>
  <c r="N319" s="1"/>
  <c r="H319"/>
  <c r="C323"/>
  <c r="N323" s="1"/>
  <c r="H323"/>
  <c r="M327"/>
  <c r="M318"/>
  <c r="O326"/>
  <c r="P26" i="5" s="1"/>
  <c r="S323" i="1"/>
  <c r="Q323"/>
  <c r="Q326"/>
  <c r="Q26" i="5" s="1"/>
  <c r="S326" i="1"/>
  <c r="R26" i="5" s="1"/>
  <c r="O323" i="1"/>
  <c r="M324"/>
  <c r="S319"/>
  <c r="Q319" s="1"/>
  <c r="O319" s="1"/>
  <c r="M322"/>
  <c r="M321"/>
  <c r="M325"/>
  <c r="M320"/>
  <c r="O317"/>
  <c r="M326" l="1"/>
  <c r="O26" i="5" s="1"/>
  <c r="M319" i="1"/>
  <c r="M323"/>
  <c r="M317" l="1"/>
  <c r="S316"/>
  <c r="Q316"/>
  <c r="O316"/>
  <c r="S313"/>
  <c r="Q313"/>
  <c r="S312"/>
  <c r="Q312"/>
  <c r="L311"/>
  <c r="K311"/>
  <c r="J311"/>
  <c r="I311"/>
  <c r="G311"/>
  <c r="F311"/>
  <c r="T311" s="1"/>
  <c r="E311"/>
  <c r="R311" s="1"/>
  <c r="S310"/>
  <c r="Q310"/>
  <c r="O310"/>
  <c r="S309"/>
  <c r="Q309"/>
  <c r="O309"/>
  <c r="S308"/>
  <c r="Q308"/>
  <c r="O308"/>
  <c r="S306"/>
  <c r="Q306"/>
  <c r="I305"/>
  <c r="L305"/>
  <c r="K305"/>
  <c r="J305"/>
  <c r="G305"/>
  <c r="F305"/>
  <c r="E305"/>
  <c r="S304"/>
  <c r="Q304"/>
  <c r="O304"/>
  <c r="S303"/>
  <c r="Q303"/>
  <c r="O303"/>
  <c r="S302"/>
  <c r="Q302"/>
  <c r="O302"/>
  <c r="S301"/>
  <c r="Q301"/>
  <c r="O301"/>
  <c r="S300"/>
  <c r="Q300"/>
  <c r="O300"/>
  <c r="S299"/>
  <c r="Q299"/>
  <c r="O299"/>
  <c r="S298"/>
  <c r="Q298"/>
  <c r="O298"/>
  <c r="S297"/>
  <c r="Q297"/>
  <c r="O297"/>
  <c r="S296"/>
  <c r="Q296"/>
  <c r="O296"/>
  <c r="S295"/>
  <c r="Q295"/>
  <c r="O295"/>
  <c r="L294"/>
  <c r="K294"/>
  <c r="J294"/>
  <c r="I294"/>
  <c r="G294"/>
  <c r="F294"/>
  <c r="E294"/>
  <c r="R294" s="1"/>
  <c r="D294"/>
  <c r="S293"/>
  <c r="Q293"/>
  <c r="O293"/>
  <c r="S292"/>
  <c r="Q292"/>
  <c r="O292"/>
  <c r="S291"/>
  <c r="Q291"/>
  <c r="O291"/>
  <c r="S290"/>
  <c r="Q290"/>
  <c r="O290"/>
  <c r="S289"/>
  <c r="Q289"/>
  <c r="O289"/>
  <c r="S294" l="1"/>
  <c r="R22" i="5" s="1"/>
  <c r="T294" i="1"/>
  <c r="P294"/>
  <c r="C305"/>
  <c r="H305"/>
  <c r="C294"/>
  <c r="N294" s="1"/>
  <c r="H294"/>
  <c r="H311"/>
  <c r="Q311"/>
  <c r="Q24" i="5" s="1"/>
  <c r="O306" i="1"/>
  <c r="S305"/>
  <c r="R23" i="5" s="1"/>
  <c r="M306" i="1"/>
  <c r="E314"/>
  <c r="O305"/>
  <c r="P23" i="5" s="1"/>
  <c r="F314" i="1"/>
  <c r="M304"/>
  <c r="M295"/>
  <c r="M297"/>
  <c r="M300"/>
  <c r="M298"/>
  <c r="M302"/>
  <c r="M296"/>
  <c r="M303"/>
  <c r="S311"/>
  <c r="R24" i="5" s="1"/>
  <c r="M290" i="1"/>
  <c r="O294"/>
  <c r="P22" i="5" s="1"/>
  <c r="M299" i="1"/>
  <c r="G314"/>
  <c r="M301"/>
  <c r="Q294"/>
  <c r="Q22" i="5" s="1"/>
  <c r="Q305" i="1"/>
  <c r="Q23" i="5" s="1"/>
  <c r="M310" i="1"/>
  <c r="M291"/>
  <c r="M293"/>
  <c r="M292"/>
  <c r="M308"/>
  <c r="M316"/>
  <c r="M309"/>
  <c r="S288"/>
  <c r="Q288"/>
  <c r="O288"/>
  <c r="L287"/>
  <c r="K287"/>
  <c r="J287"/>
  <c r="N305" l="1"/>
  <c r="C315"/>
  <c r="N315" s="1"/>
  <c r="H315"/>
  <c r="Q315"/>
  <c r="J314"/>
  <c r="Q314" s="1"/>
  <c r="Q25" i="5" s="1"/>
  <c r="M305" i="1"/>
  <c r="O23" i="5" s="1"/>
  <c r="M294" i="1"/>
  <c r="O22" i="5" s="1"/>
  <c r="M289" i="1"/>
  <c r="O315"/>
  <c r="I314"/>
  <c r="M288"/>
  <c r="S315"/>
  <c r="K314"/>
  <c r="S314" s="1"/>
  <c r="R25" i="5" s="1"/>
  <c r="D314" i="1"/>
  <c r="C314" s="1"/>
  <c r="I287"/>
  <c r="G287"/>
  <c r="F287"/>
  <c r="S287" s="1"/>
  <c r="E287"/>
  <c r="Q287" s="1"/>
  <c r="D287"/>
  <c r="S286"/>
  <c r="Q286"/>
  <c r="O286"/>
  <c r="O285"/>
  <c r="S284"/>
  <c r="Q284"/>
  <c r="O284"/>
  <c r="S283"/>
  <c r="Q283"/>
  <c r="O283"/>
  <c r="S282"/>
  <c r="Q282"/>
  <c r="O282"/>
  <c r="S281"/>
  <c r="Q281"/>
  <c r="O281"/>
  <c r="L280"/>
  <c r="L279" s="1"/>
  <c r="K280"/>
  <c r="J280"/>
  <c r="I280"/>
  <c r="P280" s="1"/>
  <c r="G280"/>
  <c r="F280"/>
  <c r="E280"/>
  <c r="D280"/>
  <c r="S278"/>
  <c r="Q278"/>
  <c r="O278"/>
  <c r="S277"/>
  <c r="Q277"/>
  <c r="O277"/>
  <c r="S276"/>
  <c r="Q276"/>
  <c r="O276"/>
  <c r="S275"/>
  <c r="Q275"/>
  <c r="O275"/>
  <c r="S274"/>
  <c r="Q274"/>
  <c r="O274"/>
  <c r="S273"/>
  <c r="Q273"/>
  <c r="O273"/>
  <c r="S272"/>
  <c r="Q272"/>
  <c r="O272"/>
  <c r="L271"/>
  <c r="K271"/>
  <c r="J271"/>
  <c r="I271"/>
  <c r="G271"/>
  <c r="F271"/>
  <c r="T271" s="1"/>
  <c r="E271"/>
  <c r="R271" s="1"/>
  <c r="D271"/>
  <c r="P271" s="1"/>
  <c r="S270"/>
  <c r="Q270"/>
  <c r="O270"/>
  <c r="S269"/>
  <c r="Q269"/>
  <c r="O269"/>
  <c r="S268"/>
  <c r="Q268"/>
  <c r="O268"/>
  <c r="L267"/>
  <c r="K267"/>
  <c r="J267"/>
  <c r="I267"/>
  <c r="G267"/>
  <c r="F267"/>
  <c r="E267"/>
  <c r="D267"/>
  <c r="H287" l="1"/>
  <c r="P287"/>
  <c r="C280"/>
  <c r="C287"/>
  <c r="N287" s="1"/>
  <c r="C271"/>
  <c r="H271"/>
  <c r="I279"/>
  <c r="P279" s="1"/>
  <c r="H280"/>
  <c r="H267"/>
  <c r="C267"/>
  <c r="H314"/>
  <c r="N314" s="1"/>
  <c r="O280"/>
  <c r="S267"/>
  <c r="G279"/>
  <c r="M285"/>
  <c r="E279"/>
  <c r="S271"/>
  <c r="R20" i="5" s="1"/>
  <c r="Q271" i="1"/>
  <c r="Q20" i="5" s="1"/>
  <c r="M275" i="1"/>
  <c r="O271"/>
  <c r="P20" i="5" s="1"/>
  <c r="M281" i="1"/>
  <c r="O287"/>
  <c r="F279"/>
  <c r="Q280"/>
  <c r="J279"/>
  <c r="S280"/>
  <c r="Q267"/>
  <c r="M270"/>
  <c r="O267"/>
  <c r="O314"/>
  <c r="P25" i="5" s="1"/>
  <c r="M268" i="1"/>
  <c r="M273"/>
  <c r="M277"/>
  <c r="K279"/>
  <c r="M283"/>
  <c r="M315"/>
  <c r="M272"/>
  <c r="M276"/>
  <c r="M282"/>
  <c r="M269"/>
  <c r="M274"/>
  <c r="M278"/>
  <c r="D279"/>
  <c r="M284"/>
  <c r="M286"/>
  <c r="S262"/>
  <c r="Q262"/>
  <c r="O262"/>
  <c r="L261"/>
  <c r="K261"/>
  <c r="J261"/>
  <c r="I261"/>
  <c r="G261"/>
  <c r="F261"/>
  <c r="T261" s="1"/>
  <c r="E261"/>
  <c r="R261" s="1"/>
  <c r="D261"/>
  <c r="P261" s="1"/>
  <c r="O260"/>
  <c r="N271" l="1"/>
  <c r="N280"/>
  <c r="N267"/>
  <c r="C279"/>
  <c r="N279" s="1"/>
  <c r="Q279"/>
  <c r="Q21" i="5" s="1"/>
  <c r="H279" i="1"/>
  <c r="H261"/>
  <c r="C261"/>
  <c r="M271"/>
  <c r="O20" i="5" s="1"/>
  <c r="M263" i="1"/>
  <c r="M314"/>
  <c r="M287"/>
  <c r="S265"/>
  <c r="S279"/>
  <c r="R21" i="5" s="1"/>
  <c r="M267" i="1"/>
  <c r="S261"/>
  <c r="Q261"/>
  <c r="O261"/>
  <c r="Q265"/>
  <c r="O265"/>
  <c r="Q266"/>
  <c r="S266"/>
  <c r="O266"/>
  <c r="M262"/>
  <c r="O279"/>
  <c r="P21" i="5" s="1"/>
  <c r="M280" i="1"/>
  <c r="S259"/>
  <c r="Q259"/>
  <c r="O259"/>
  <c r="N261" l="1"/>
  <c r="L314"/>
  <c r="O25" i="5"/>
  <c r="M266" i="1"/>
  <c r="M279"/>
  <c r="O21" i="5" s="1"/>
  <c r="M260" i="1"/>
  <c r="M261"/>
  <c r="M259"/>
  <c r="M265"/>
  <c r="L258"/>
  <c r="K258"/>
  <c r="J258"/>
  <c r="I258"/>
  <c r="G258"/>
  <c r="F258"/>
  <c r="E258"/>
  <c r="D258"/>
  <c r="H258" l="1"/>
  <c r="C258"/>
  <c r="N258" s="1"/>
  <c r="M255"/>
  <c r="O258"/>
  <c r="S258"/>
  <c r="Q258"/>
  <c r="M252"/>
  <c r="M254" l="1"/>
  <c r="M258"/>
  <c r="M253"/>
  <c r="S250"/>
  <c r="Q250"/>
  <c r="O250"/>
  <c r="S249"/>
  <c r="Q249"/>
  <c r="O249"/>
  <c r="S248"/>
  <c r="Q248"/>
  <c r="O248"/>
  <c r="S247"/>
  <c r="Q247"/>
  <c r="O247"/>
  <c r="S246"/>
  <c r="Q246"/>
  <c r="O246"/>
  <c r="S245"/>
  <c r="Q245"/>
  <c r="O245"/>
  <c r="M242"/>
  <c r="G244" l="1"/>
  <c r="F244" s="1"/>
  <c r="M251"/>
  <c r="M243"/>
  <c r="M245"/>
  <c r="M246"/>
  <c r="M250"/>
  <c r="M249"/>
  <c r="M247"/>
  <c r="M248"/>
  <c r="E244" l="1"/>
  <c r="S244"/>
  <c r="G241"/>
  <c r="G240" s="1"/>
  <c r="L240"/>
  <c r="K240"/>
  <c r="J240"/>
  <c r="I240"/>
  <c r="S239"/>
  <c r="Q239"/>
  <c r="O239"/>
  <c r="S238"/>
  <c r="Q238"/>
  <c r="O238"/>
  <c r="H240" l="1"/>
  <c r="D244"/>
  <c r="Q244"/>
  <c r="F241"/>
  <c r="M239"/>
  <c r="S237"/>
  <c r="Q237"/>
  <c r="O237"/>
  <c r="L236"/>
  <c r="K236"/>
  <c r="J236"/>
  <c r="I236"/>
  <c r="G236"/>
  <c r="F236"/>
  <c r="T236" s="1"/>
  <c r="E236"/>
  <c r="R236" s="1"/>
  <c r="D236"/>
  <c r="S235"/>
  <c r="Q235"/>
  <c r="P236" l="1"/>
  <c r="C244"/>
  <c r="N244" s="1"/>
  <c r="D241"/>
  <c r="C236"/>
  <c r="N236" s="1"/>
  <c r="H236"/>
  <c r="E241"/>
  <c r="S241"/>
  <c r="F240"/>
  <c r="M244"/>
  <c r="O244"/>
  <c r="M238"/>
  <c r="Q236"/>
  <c r="S236"/>
  <c r="O236"/>
  <c r="M237"/>
  <c r="D235"/>
  <c r="S234"/>
  <c r="O234"/>
  <c r="L233"/>
  <c r="K233"/>
  <c r="H233" s="1"/>
  <c r="I222"/>
  <c r="G233"/>
  <c r="F233"/>
  <c r="D233"/>
  <c r="S232"/>
  <c r="Q232"/>
  <c r="O232"/>
  <c r="O231"/>
  <c r="O230"/>
  <c r="S229"/>
  <c r="Q229"/>
  <c r="O229"/>
  <c r="S228"/>
  <c r="Q228"/>
  <c r="O228"/>
  <c r="S227"/>
  <c r="Q227"/>
  <c r="O227"/>
  <c r="S226"/>
  <c r="Q226"/>
  <c r="O226"/>
  <c r="S225"/>
  <c r="Q225"/>
  <c r="O225"/>
  <c r="L223"/>
  <c r="K223"/>
  <c r="J223"/>
  <c r="G223"/>
  <c r="F223"/>
  <c r="E223"/>
  <c r="D223"/>
  <c r="S221"/>
  <c r="Q221"/>
  <c r="O221"/>
  <c r="S220"/>
  <c r="Q220"/>
  <c r="O220"/>
  <c r="S219"/>
  <c r="S218"/>
  <c r="Q218"/>
  <c r="O218"/>
  <c r="S217"/>
  <c r="Q217"/>
  <c r="O217"/>
  <c r="S216"/>
  <c r="Q216"/>
  <c r="O216"/>
  <c r="S240" l="1"/>
  <c r="R19" i="5" s="1"/>
  <c r="T240" i="1"/>
  <c r="F222"/>
  <c r="K222"/>
  <c r="O235"/>
  <c r="C235"/>
  <c r="C223"/>
  <c r="H223"/>
  <c r="C233"/>
  <c r="N233" s="1"/>
  <c r="G222"/>
  <c r="C241"/>
  <c r="N241" s="1"/>
  <c r="Q241"/>
  <c r="E240"/>
  <c r="M230"/>
  <c r="M231"/>
  <c r="M224"/>
  <c r="M236"/>
  <c r="Q223"/>
  <c r="L222"/>
  <c r="M216"/>
  <c r="M220"/>
  <c r="J222"/>
  <c r="S233"/>
  <c r="M225"/>
  <c r="Q233"/>
  <c r="S223"/>
  <c r="M229"/>
  <c r="M228"/>
  <c r="M232"/>
  <c r="M218"/>
  <c r="M217"/>
  <c r="M221"/>
  <c r="D222"/>
  <c r="P222" s="1"/>
  <c r="O223"/>
  <c r="M226"/>
  <c r="O233"/>
  <c r="E222"/>
  <c r="R222" s="1"/>
  <c r="M227"/>
  <c r="M234"/>
  <c r="L215"/>
  <c r="K215"/>
  <c r="Q240" l="1"/>
  <c r="Q19" i="5" s="1"/>
  <c r="R240" i="1"/>
  <c r="T222"/>
  <c r="M235"/>
  <c r="N235"/>
  <c r="N223"/>
  <c r="H222"/>
  <c r="S222"/>
  <c r="R18" i="5" s="1"/>
  <c r="C222" i="1"/>
  <c r="N222" s="1"/>
  <c r="D240"/>
  <c r="O241"/>
  <c r="M241"/>
  <c r="Q222"/>
  <c r="Q18" i="5" s="1"/>
  <c r="M233" i="1"/>
  <c r="M223"/>
  <c r="O222"/>
  <c r="P18" i="5" s="1"/>
  <c r="G215" i="1"/>
  <c r="F215"/>
  <c r="Q214"/>
  <c r="Q16" i="5" s="1"/>
  <c r="S213" i="1"/>
  <c r="Q213"/>
  <c r="O213"/>
  <c r="S212"/>
  <c r="Q212"/>
  <c r="O212"/>
  <c r="S211"/>
  <c r="Q211"/>
  <c r="O211"/>
  <c r="S210"/>
  <c r="Q210"/>
  <c r="O210"/>
  <c r="S209"/>
  <c r="Q209"/>
  <c r="O209"/>
  <c r="C240" l="1"/>
  <c r="N240" s="1"/>
  <c r="P240"/>
  <c r="S215"/>
  <c r="R17" i="5" s="1"/>
  <c r="T215" i="1"/>
  <c r="O240"/>
  <c r="P19" i="5" s="1"/>
  <c r="M240" i="1"/>
  <c r="O19" i="5" s="1"/>
  <c r="S214" i="1"/>
  <c r="R16" i="5" s="1"/>
  <c r="O214" i="1"/>
  <c r="P16" i="5" s="1"/>
  <c r="M209" i="1"/>
  <c r="M213"/>
  <c r="M212"/>
  <c r="M222"/>
  <c r="O18" i="5" s="1"/>
  <c r="M210" i="1"/>
  <c r="M211"/>
  <c r="S208"/>
  <c r="Q208"/>
  <c r="I208"/>
  <c r="H208" s="1"/>
  <c r="M214" l="1"/>
  <c r="O16" i="5" s="1"/>
  <c r="D208" i="1"/>
  <c r="P208" s="1"/>
  <c r="S207"/>
  <c r="Q207"/>
  <c r="O207"/>
  <c r="S206"/>
  <c r="Q206"/>
  <c r="O206"/>
  <c r="S205"/>
  <c r="Q205"/>
  <c r="O205"/>
  <c r="S204"/>
  <c r="Q204"/>
  <c r="O204"/>
  <c r="S203"/>
  <c r="O203"/>
  <c r="J203"/>
  <c r="H203" s="1"/>
  <c r="E203"/>
  <c r="S201"/>
  <c r="Q201"/>
  <c r="O201"/>
  <c r="S200"/>
  <c r="Q200"/>
  <c r="O200"/>
  <c r="S199"/>
  <c r="Q199"/>
  <c r="O199"/>
  <c r="S197"/>
  <c r="Q197"/>
  <c r="O197"/>
  <c r="C203" l="1"/>
  <c r="N203" s="1"/>
  <c r="R203"/>
  <c r="O208"/>
  <c r="C208"/>
  <c r="M206"/>
  <c r="M199"/>
  <c r="M207"/>
  <c r="M200"/>
  <c r="Q203"/>
  <c r="M204"/>
  <c r="M203"/>
  <c r="M201"/>
  <c r="M205"/>
  <c r="S196"/>
  <c r="M208" l="1"/>
  <c r="N208"/>
  <c r="M197"/>
  <c r="O196"/>
  <c r="Q196" l="1"/>
  <c r="M196"/>
  <c r="S194" l="1"/>
  <c r="Q194"/>
  <c r="O194"/>
  <c r="J195" l="1"/>
  <c r="S193"/>
  <c r="Q193"/>
  <c r="O193"/>
  <c r="L192"/>
  <c r="K192"/>
  <c r="M194" l="1"/>
  <c r="M193"/>
  <c r="I195"/>
  <c r="S192"/>
  <c r="J192"/>
  <c r="J189" s="1"/>
  <c r="I192"/>
  <c r="D192"/>
  <c r="C192" s="1"/>
  <c r="S191"/>
  <c r="Q191"/>
  <c r="O191"/>
  <c r="S190"/>
  <c r="Q190"/>
  <c r="I190"/>
  <c r="H190" s="1"/>
  <c r="D190"/>
  <c r="L189"/>
  <c r="K189"/>
  <c r="C190" l="1"/>
  <c r="N190" s="1"/>
  <c r="P190"/>
  <c r="H192"/>
  <c r="N192" s="1"/>
  <c r="Q192"/>
  <c r="M191"/>
  <c r="O190"/>
  <c r="M190"/>
  <c r="O192"/>
  <c r="I189"/>
  <c r="H189" s="1"/>
  <c r="G189"/>
  <c r="F189"/>
  <c r="S189" s="1"/>
  <c r="R14" i="5" s="1"/>
  <c r="E189" i="1"/>
  <c r="D189"/>
  <c r="P189" s="1"/>
  <c r="S188"/>
  <c r="Q188"/>
  <c r="O188"/>
  <c r="S187"/>
  <c r="Q187"/>
  <c r="O187"/>
  <c r="L186"/>
  <c r="K186"/>
  <c r="J186"/>
  <c r="R186" s="1"/>
  <c r="I186"/>
  <c r="G186"/>
  <c r="F186"/>
  <c r="T186" s="1"/>
  <c r="D186"/>
  <c r="P186" s="1"/>
  <c r="S185"/>
  <c r="Q185"/>
  <c r="O185"/>
  <c r="L184"/>
  <c r="K184"/>
  <c r="J184"/>
  <c r="I184"/>
  <c r="G184"/>
  <c r="F184"/>
  <c r="T184" s="1"/>
  <c r="E184"/>
  <c r="R184" s="1"/>
  <c r="D184"/>
  <c r="P184" s="1"/>
  <c r="S183"/>
  <c r="Q183"/>
  <c r="O183"/>
  <c r="S182"/>
  <c r="Q182"/>
  <c r="O182"/>
  <c r="S181"/>
  <c r="Q181"/>
  <c r="O181"/>
  <c r="S180"/>
  <c r="Q180"/>
  <c r="O180"/>
  <c r="S179"/>
  <c r="Q179"/>
  <c r="O179"/>
  <c r="L178"/>
  <c r="K178"/>
  <c r="J178"/>
  <c r="I178"/>
  <c r="G178"/>
  <c r="F178"/>
  <c r="T178" s="1"/>
  <c r="E178"/>
  <c r="D178"/>
  <c r="P178" s="1"/>
  <c r="S177"/>
  <c r="Q177"/>
  <c r="O177"/>
  <c r="S176"/>
  <c r="Q176"/>
  <c r="O176"/>
  <c r="S175"/>
  <c r="Q175"/>
  <c r="O175"/>
  <c r="M175"/>
  <c r="S174"/>
  <c r="Q174"/>
  <c r="O174"/>
  <c r="S173"/>
  <c r="Q173"/>
  <c r="O173"/>
  <c r="M173"/>
  <c r="S172"/>
  <c r="Q172"/>
  <c r="O172"/>
  <c r="S171"/>
  <c r="O171"/>
  <c r="S170"/>
  <c r="O170"/>
  <c r="S169"/>
  <c r="O169"/>
  <c r="S168"/>
  <c r="O168"/>
  <c r="E167" l="1"/>
  <c r="R178"/>
  <c r="H186"/>
  <c r="C186"/>
  <c r="C178"/>
  <c r="H178"/>
  <c r="C184"/>
  <c r="H184"/>
  <c r="C189"/>
  <c r="M172"/>
  <c r="M168"/>
  <c r="Q168"/>
  <c r="M192"/>
  <c r="M188"/>
  <c r="M177"/>
  <c r="M182"/>
  <c r="S186"/>
  <c r="Q186" s="1"/>
  <c r="S178"/>
  <c r="Q178"/>
  <c r="M181"/>
  <c r="M185"/>
  <c r="M169"/>
  <c r="M174"/>
  <c r="M179"/>
  <c r="M183"/>
  <c r="O178"/>
  <c r="O186"/>
  <c r="Q189"/>
  <c r="M171"/>
  <c r="M170"/>
  <c r="M176"/>
  <c r="M180"/>
  <c r="S184"/>
  <c r="Q184" s="1"/>
  <c r="O184" s="1"/>
  <c r="M187"/>
  <c r="K167"/>
  <c r="J167"/>
  <c r="I167"/>
  <c r="G167"/>
  <c r="F167"/>
  <c r="D167"/>
  <c r="P167" s="1"/>
  <c r="S166"/>
  <c r="Q166"/>
  <c r="O166"/>
  <c r="S165"/>
  <c r="Q165"/>
  <c r="O165"/>
  <c r="S164"/>
  <c r="Q164"/>
  <c r="O164"/>
  <c r="S163"/>
  <c r="Q163"/>
  <c r="O163"/>
  <c r="S162"/>
  <c r="Q162"/>
  <c r="O162"/>
  <c r="S161"/>
  <c r="Q161"/>
  <c r="O161"/>
  <c r="S160"/>
  <c r="Q160"/>
  <c r="O160"/>
  <c r="S159"/>
  <c r="Q159"/>
  <c r="O159"/>
  <c r="S158"/>
  <c r="Q158"/>
  <c r="O158"/>
  <c r="L157"/>
  <c r="K157"/>
  <c r="J157"/>
  <c r="I157"/>
  <c r="G157"/>
  <c r="F157"/>
  <c r="T157" s="1"/>
  <c r="E157"/>
  <c r="R157" s="1"/>
  <c r="D157"/>
  <c r="P157" s="1"/>
  <c r="S156"/>
  <c r="Q156"/>
  <c r="O156"/>
  <c r="S155"/>
  <c r="Q155"/>
  <c r="O155"/>
  <c r="S154"/>
  <c r="Q154"/>
  <c r="O154"/>
  <c r="S153"/>
  <c r="Q153"/>
  <c r="O153"/>
  <c r="N186" l="1"/>
  <c r="T167"/>
  <c r="N178"/>
  <c r="R167"/>
  <c r="N184"/>
  <c r="M189"/>
  <c r="O14" i="5" s="1"/>
  <c r="N189" i="1"/>
  <c r="C157"/>
  <c r="N157" s="1"/>
  <c r="H157"/>
  <c r="C167"/>
  <c r="H167"/>
  <c r="M184"/>
  <c r="O189"/>
  <c r="P14" i="5" s="1"/>
  <c r="Q14"/>
  <c r="M186" i="1"/>
  <c r="O157"/>
  <c r="M154"/>
  <c r="S157"/>
  <c r="Q157" s="1"/>
  <c r="M159"/>
  <c r="M178"/>
  <c r="M155"/>
  <c r="M158"/>
  <c r="M162"/>
  <c r="M166"/>
  <c r="M156"/>
  <c r="M160"/>
  <c r="M164"/>
  <c r="M163"/>
  <c r="S167"/>
  <c r="Q167" s="1"/>
  <c r="O167" s="1"/>
  <c r="M153"/>
  <c r="M161"/>
  <c r="M165"/>
  <c r="L152"/>
  <c r="K152"/>
  <c r="J152"/>
  <c r="I152"/>
  <c r="G152"/>
  <c r="F152"/>
  <c r="T152" s="1"/>
  <c r="E152"/>
  <c r="R152" s="1"/>
  <c r="D152"/>
  <c r="P152" s="1"/>
  <c r="S151"/>
  <c r="Q151"/>
  <c r="O151"/>
  <c r="S150"/>
  <c r="Q150"/>
  <c r="O150"/>
  <c r="S149"/>
  <c r="Q149"/>
  <c r="O149"/>
  <c r="S148"/>
  <c r="Q148"/>
  <c r="O148"/>
  <c r="S147"/>
  <c r="Q147"/>
  <c r="O147"/>
  <c r="S146"/>
  <c r="Q146"/>
  <c r="O146"/>
  <c r="N167" l="1"/>
  <c r="C152"/>
  <c r="N152" s="1"/>
  <c r="H152"/>
  <c r="M157"/>
  <c r="M146"/>
  <c r="M150"/>
  <c r="Q152"/>
  <c r="O152"/>
  <c r="M149"/>
  <c r="S152"/>
  <c r="M148"/>
  <c r="M147"/>
  <c r="M151"/>
  <c r="M152" l="1"/>
  <c r="L145"/>
  <c r="K145"/>
  <c r="J145"/>
  <c r="J144" s="1"/>
  <c r="G145"/>
  <c r="G144" s="1"/>
  <c r="F145"/>
  <c r="E145"/>
  <c r="D145"/>
  <c r="S143"/>
  <c r="Q143"/>
  <c r="O143"/>
  <c r="L142"/>
  <c r="K142"/>
  <c r="J142"/>
  <c r="R142" s="1"/>
  <c r="I142"/>
  <c r="D142"/>
  <c r="F144" l="1"/>
  <c r="T145"/>
  <c r="E144"/>
  <c r="R144" s="1"/>
  <c r="R145"/>
  <c r="S142"/>
  <c r="T142"/>
  <c r="C142"/>
  <c r="P142"/>
  <c r="D144"/>
  <c r="C145"/>
  <c r="H142"/>
  <c r="M143"/>
  <c r="Q142"/>
  <c r="O142" s="1"/>
  <c r="S145"/>
  <c r="I145"/>
  <c r="Q145"/>
  <c r="K144"/>
  <c r="S144" s="1"/>
  <c r="R13" i="5" s="1"/>
  <c r="S141" i="1"/>
  <c r="Q141"/>
  <c r="O141"/>
  <c r="S140"/>
  <c r="Q140"/>
  <c r="O140"/>
  <c r="S139"/>
  <c r="Q139"/>
  <c r="O139"/>
  <c r="L138"/>
  <c r="K138"/>
  <c r="J138"/>
  <c r="I138"/>
  <c r="G138"/>
  <c r="F138"/>
  <c r="T138" s="1"/>
  <c r="E138"/>
  <c r="R138" s="1"/>
  <c r="D138"/>
  <c r="P138" s="1"/>
  <c r="S137"/>
  <c r="Q137"/>
  <c r="O137"/>
  <c r="L136"/>
  <c r="K136"/>
  <c r="J136"/>
  <c r="I136"/>
  <c r="G136"/>
  <c r="F136"/>
  <c r="T136" s="1"/>
  <c r="E136"/>
  <c r="R136" s="1"/>
  <c r="D136"/>
  <c r="P136" s="1"/>
  <c r="S135"/>
  <c r="Q135"/>
  <c r="Q144" l="1"/>
  <c r="Q13" i="5" s="1"/>
  <c r="T144" i="1"/>
  <c r="N142"/>
  <c r="H145"/>
  <c r="P145"/>
  <c r="N145"/>
  <c r="C144"/>
  <c r="H136"/>
  <c r="C138"/>
  <c r="N138" s="1"/>
  <c r="H138"/>
  <c r="C136"/>
  <c r="S136"/>
  <c r="M140"/>
  <c r="Q136"/>
  <c r="O136" s="1"/>
  <c r="M139"/>
  <c r="M137"/>
  <c r="S138"/>
  <c r="Q138" s="1"/>
  <c r="M141"/>
  <c r="M142"/>
  <c r="O138"/>
  <c r="I144"/>
  <c r="H144" s="1"/>
  <c r="M145"/>
  <c r="O145"/>
  <c r="O135"/>
  <c r="S134"/>
  <c r="Q134"/>
  <c r="O134"/>
  <c r="S133"/>
  <c r="Q133"/>
  <c r="L132"/>
  <c r="K132"/>
  <c r="J132"/>
  <c r="I132"/>
  <c r="G132"/>
  <c r="F132"/>
  <c r="T132" s="1"/>
  <c r="E132"/>
  <c r="R132" s="1"/>
  <c r="S129"/>
  <c r="Q129"/>
  <c r="O129"/>
  <c r="S128"/>
  <c r="Q128"/>
  <c r="O128"/>
  <c r="S127"/>
  <c r="Q127"/>
  <c r="O127"/>
  <c r="S123"/>
  <c r="Q123"/>
  <c r="O123"/>
  <c r="S122"/>
  <c r="Q122"/>
  <c r="O122"/>
  <c r="S121"/>
  <c r="Q121"/>
  <c r="O121"/>
  <c r="S120"/>
  <c r="Q120"/>
  <c r="O120"/>
  <c r="S119"/>
  <c r="Q119"/>
  <c r="O119"/>
  <c r="S118"/>
  <c r="Q118"/>
  <c r="O118"/>
  <c r="S117"/>
  <c r="Q117"/>
  <c r="O117"/>
  <c r="S116"/>
  <c r="Q116"/>
  <c r="O116"/>
  <c r="S115"/>
  <c r="Q115"/>
  <c r="O115"/>
  <c r="S114"/>
  <c r="Q114"/>
  <c r="O114"/>
  <c r="S113"/>
  <c r="O113"/>
  <c r="S110"/>
  <c r="Q110"/>
  <c r="O110"/>
  <c r="N144" l="1"/>
  <c r="P144"/>
  <c r="N136"/>
  <c r="H132"/>
  <c r="M124"/>
  <c r="M130"/>
  <c r="M126"/>
  <c r="M131"/>
  <c r="M125"/>
  <c r="M136"/>
  <c r="M123"/>
  <c r="M120"/>
  <c r="M127"/>
  <c r="M138"/>
  <c r="M117"/>
  <c r="M114"/>
  <c r="M122"/>
  <c r="M129"/>
  <c r="M135"/>
  <c r="M134"/>
  <c r="M115"/>
  <c r="M116"/>
  <c r="M119"/>
  <c r="M118"/>
  <c r="Q132"/>
  <c r="M128"/>
  <c r="M113"/>
  <c r="M121"/>
  <c r="S132"/>
  <c r="O144"/>
  <c r="P13" i="5" s="1"/>
  <c r="S108" i="1"/>
  <c r="Q108"/>
  <c r="O108"/>
  <c r="M109" l="1"/>
  <c r="M110"/>
  <c r="S107"/>
  <c r="Q107"/>
  <c r="O107"/>
  <c r="S106"/>
  <c r="Q106"/>
  <c r="O106"/>
  <c r="S105"/>
  <c r="Q105"/>
  <c r="O105"/>
  <c r="S104"/>
  <c r="Q104"/>
  <c r="O104"/>
  <c r="S103"/>
  <c r="Q103"/>
  <c r="O103"/>
  <c r="S102"/>
  <c r="Q102"/>
  <c r="O102"/>
  <c r="M104" l="1"/>
  <c r="M105"/>
  <c r="M107"/>
  <c r="M108"/>
  <c r="M106"/>
  <c r="M103"/>
  <c r="S101"/>
  <c r="Q101"/>
  <c r="O101"/>
  <c r="S100"/>
  <c r="Q100"/>
  <c r="O100"/>
  <c r="L99"/>
  <c r="K99"/>
  <c r="J99"/>
  <c r="I99"/>
  <c r="P99" s="1"/>
  <c r="G99"/>
  <c r="F99"/>
  <c r="T99" s="1"/>
  <c r="E99"/>
  <c r="R99" s="1"/>
  <c r="S93"/>
  <c r="Q93"/>
  <c r="O93"/>
  <c r="S92"/>
  <c r="Q92"/>
  <c r="O92"/>
  <c r="H99" l="1"/>
  <c r="C99"/>
  <c r="N99" s="1"/>
  <c r="O99"/>
  <c r="M93"/>
  <c r="S99"/>
  <c r="M101"/>
  <c r="M100"/>
  <c r="Q99"/>
  <c r="M102"/>
  <c r="S91"/>
  <c r="Q91"/>
  <c r="O91"/>
  <c r="S90"/>
  <c r="Q90"/>
  <c r="O90"/>
  <c r="S89"/>
  <c r="Q89"/>
  <c r="O89"/>
  <c r="M92" l="1"/>
  <c r="M91"/>
  <c r="M89"/>
  <c r="M90"/>
  <c r="M99"/>
  <c r="S87"/>
  <c r="Q87"/>
  <c r="O87"/>
  <c r="S86"/>
  <c r="Q86"/>
  <c r="O86"/>
  <c r="S85"/>
  <c r="Q85"/>
  <c r="O85"/>
  <c r="S84"/>
  <c r="Q84"/>
  <c r="O84"/>
  <c r="S83"/>
  <c r="Q83"/>
  <c r="O83"/>
  <c r="S82"/>
  <c r="Q82"/>
  <c r="O82"/>
  <c r="S81"/>
  <c r="Q81"/>
  <c r="O81"/>
  <c r="S80"/>
  <c r="Q80"/>
  <c r="O80"/>
  <c r="M88" l="1"/>
  <c r="M83"/>
  <c r="M81"/>
  <c r="M87"/>
  <c r="M82"/>
  <c r="M85"/>
  <c r="M84"/>
  <c r="M86"/>
  <c r="S79"/>
  <c r="Q79"/>
  <c r="O79"/>
  <c r="S78"/>
  <c r="Q78"/>
  <c r="O78"/>
  <c r="S76"/>
  <c r="Q76"/>
  <c r="O76"/>
  <c r="S75"/>
  <c r="Q75"/>
  <c r="O75"/>
  <c r="S74"/>
  <c r="Q74"/>
  <c r="O74"/>
  <c r="S73"/>
  <c r="Q73"/>
  <c r="O73"/>
  <c r="S72"/>
  <c r="Q72"/>
  <c r="O72"/>
  <c r="L70"/>
  <c r="K70"/>
  <c r="M77" l="1"/>
  <c r="M73"/>
  <c r="M78"/>
  <c r="M79"/>
  <c r="M80"/>
  <c r="M75"/>
  <c r="M76"/>
  <c r="Q71"/>
  <c r="M72"/>
  <c r="J70"/>
  <c r="I70" s="1"/>
  <c r="H70" s="1"/>
  <c r="M74"/>
  <c r="S71"/>
  <c r="G70"/>
  <c r="F70"/>
  <c r="E70"/>
  <c r="S69"/>
  <c r="Q69"/>
  <c r="O69"/>
  <c r="S68"/>
  <c r="Q68"/>
  <c r="O68"/>
  <c r="S67"/>
  <c r="Q67"/>
  <c r="O67"/>
  <c r="S66"/>
  <c r="Q66"/>
  <c r="O66"/>
  <c r="L65"/>
  <c r="K65"/>
  <c r="J65"/>
  <c r="I65"/>
  <c r="S70" l="1"/>
  <c r="R12" i="5" s="1"/>
  <c r="T70" i="1"/>
  <c r="R70"/>
  <c r="H65"/>
  <c r="M69"/>
  <c r="M66"/>
  <c r="Q70"/>
  <c r="Q12" i="5" s="1"/>
  <c r="M67" i="1"/>
  <c r="M68"/>
  <c r="G65"/>
  <c r="F65"/>
  <c r="E65"/>
  <c r="R65" s="1"/>
  <c r="D65"/>
  <c r="P65" s="1"/>
  <c r="S64"/>
  <c r="Q64"/>
  <c r="O64"/>
  <c r="L63"/>
  <c r="K63"/>
  <c r="J63"/>
  <c r="I63"/>
  <c r="G63"/>
  <c r="F63"/>
  <c r="T63" s="1"/>
  <c r="E63"/>
  <c r="R63" s="1"/>
  <c r="D63"/>
  <c r="P63" s="1"/>
  <c r="S62"/>
  <c r="Q62"/>
  <c r="O62"/>
  <c r="S61"/>
  <c r="Q61"/>
  <c r="O61"/>
  <c r="L60"/>
  <c r="K60"/>
  <c r="J60"/>
  <c r="I60"/>
  <c r="G60"/>
  <c r="F60"/>
  <c r="T60" s="1"/>
  <c r="E60"/>
  <c r="R60" s="1"/>
  <c r="D60"/>
  <c r="P60" s="1"/>
  <c r="S59"/>
  <c r="Q59"/>
  <c r="O59"/>
  <c r="S58"/>
  <c r="Q58"/>
  <c r="O58"/>
  <c r="S57"/>
  <c r="Q57"/>
  <c r="O57"/>
  <c r="S56"/>
  <c r="Q56"/>
  <c r="O56"/>
  <c r="S55"/>
  <c r="Q55"/>
  <c r="O55"/>
  <c r="S65" l="1"/>
  <c r="R11" i="5" s="1"/>
  <c r="T65" i="1"/>
  <c r="C60"/>
  <c r="H60"/>
  <c r="C65"/>
  <c r="N65" s="1"/>
  <c r="C63"/>
  <c r="N63" s="1"/>
  <c r="H63"/>
  <c r="Q65"/>
  <c r="Q11" i="5" s="1"/>
  <c r="S60" i="1"/>
  <c r="Q60" s="1"/>
  <c r="O60"/>
  <c r="M56"/>
  <c r="O65"/>
  <c r="M55"/>
  <c r="M58"/>
  <c r="M61"/>
  <c r="M64"/>
  <c r="M57"/>
  <c r="S63"/>
  <c r="Q63" s="1"/>
  <c r="O63" s="1"/>
  <c r="M59"/>
  <c r="M62"/>
  <c r="L54"/>
  <c r="L53" s="1"/>
  <c r="K54"/>
  <c r="J54"/>
  <c r="J53" s="1"/>
  <c r="I54"/>
  <c r="G54"/>
  <c r="G53" s="1"/>
  <c r="F54"/>
  <c r="F53" s="1"/>
  <c r="E54"/>
  <c r="E53" s="1"/>
  <c r="R53" s="1"/>
  <c r="D54"/>
  <c r="S52"/>
  <c r="Q52"/>
  <c r="O52"/>
  <c r="L51"/>
  <c r="K51"/>
  <c r="J51"/>
  <c r="I51"/>
  <c r="G51"/>
  <c r="F51"/>
  <c r="T51" s="1"/>
  <c r="E51"/>
  <c r="R51" s="1"/>
  <c r="D51"/>
  <c r="P51" s="1"/>
  <c r="S50"/>
  <c r="Q50"/>
  <c r="O50"/>
  <c r="L49"/>
  <c r="K49"/>
  <c r="J49"/>
  <c r="I49"/>
  <c r="G49"/>
  <c r="F49"/>
  <c r="T49" s="1"/>
  <c r="E49"/>
  <c r="R49" s="1"/>
  <c r="D49"/>
  <c r="P49" s="1"/>
  <c r="S48"/>
  <c r="Q48"/>
  <c r="O48"/>
  <c r="S47"/>
  <c r="Q47"/>
  <c r="O47"/>
  <c r="L46"/>
  <c r="K46"/>
  <c r="J46"/>
  <c r="I46"/>
  <c r="G46"/>
  <c r="F46"/>
  <c r="E46"/>
  <c r="D46"/>
  <c r="S45"/>
  <c r="Q45"/>
  <c r="O45"/>
  <c r="S43"/>
  <c r="Q43"/>
  <c r="O43"/>
  <c r="S42"/>
  <c r="Q42"/>
  <c r="O42"/>
  <c r="S41"/>
  <c r="Q41"/>
  <c r="O41"/>
  <c r="N60" l="1"/>
  <c r="S49"/>
  <c r="C46"/>
  <c r="N46" s="1"/>
  <c r="H46"/>
  <c r="C49"/>
  <c r="H49"/>
  <c r="C51"/>
  <c r="H51"/>
  <c r="C54"/>
  <c r="M63"/>
  <c r="I53"/>
  <c r="H54"/>
  <c r="M65"/>
  <c r="O11" i="5" s="1"/>
  <c r="P11"/>
  <c r="M60" i="1"/>
  <c r="S54"/>
  <c r="Q54" s="1"/>
  <c r="K53"/>
  <c r="T53" s="1"/>
  <c r="S51"/>
  <c r="M41"/>
  <c r="S46"/>
  <c r="O54"/>
  <c r="M48"/>
  <c r="M45"/>
  <c r="M42"/>
  <c r="M52"/>
  <c r="D53"/>
  <c r="Q46"/>
  <c r="O46" s="1"/>
  <c r="Q49"/>
  <c r="O49" s="1"/>
  <c r="Q51"/>
  <c r="O51" s="1"/>
  <c r="M43"/>
  <c r="M47"/>
  <c r="M50"/>
  <c r="C53" l="1"/>
  <c r="P53"/>
  <c r="N51"/>
  <c r="N54"/>
  <c r="N49"/>
  <c r="H53"/>
  <c r="N53" s="1"/>
  <c r="M54"/>
  <c r="S53"/>
  <c r="M51"/>
  <c r="M49"/>
  <c r="M46"/>
  <c r="O53"/>
  <c r="Q53" l="1"/>
  <c r="Q10" i="5" s="1"/>
  <c r="R10"/>
  <c r="M53" i="1"/>
  <c r="O10" i="5" s="1"/>
  <c r="P10"/>
  <c r="S40" i="1"/>
  <c r="H40" l="1"/>
  <c r="N40" s="1"/>
  <c r="Q40"/>
  <c r="S39"/>
  <c r="Q39"/>
  <c r="O39"/>
  <c r="S38"/>
  <c r="Q38"/>
  <c r="O38"/>
  <c r="S37"/>
  <c r="Q37"/>
  <c r="O37"/>
  <c r="M39" l="1"/>
  <c r="M37"/>
  <c r="O40"/>
  <c r="M40" s="1"/>
  <c r="M38"/>
  <c r="L36"/>
  <c r="K36"/>
  <c r="J36"/>
  <c r="I36"/>
  <c r="P36" s="1"/>
  <c r="G36"/>
  <c r="F36"/>
  <c r="D36"/>
  <c r="S35"/>
  <c r="Q35"/>
  <c r="O35"/>
  <c r="S34"/>
  <c r="Q34"/>
  <c r="O34"/>
  <c r="S33"/>
  <c r="Q33"/>
  <c r="O33"/>
  <c r="C36" l="1"/>
  <c r="H36"/>
  <c r="M31"/>
  <c r="M33"/>
  <c r="S31"/>
  <c r="Q31" s="1"/>
  <c r="O31" s="1"/>
  <c r="M34"/>
  <c r="S36"/>
  <c r="Q36" s="1"/>
  <c r="O36" s="1"/>
  <c r="M35"/>
  <c r="S30"/>
  <c r="Q30"/>
  <c r="L29"/>
  <c r="K29"/>
  <c r="J29"/>
  <c r="R29" s="1"/>
  <c r="I29"/>
  <c r="G29"/>
  <c r="F29"/>
  <c r="T29" s="1"/>
  <c r="D29"/>
  <c r="S28"/>
  <c r="Q28"/>
  <c r="O28"/>
  <c r="P29" l="1"/>
  <c r="N36"/>
  <c r="C29"/>
  <c r="N29" s="1"/>
  <c r="H29"/>
  <c r="M36"/>
  <c r="Q29"/>
  <c r="O29" s="1"/>
  <c r="S29"/>
  <c r="M30"/>
  <c r="M28"/>
  <c r="L27"/>
  <c r="K27"/>
  <c r="J27"/>
  <c r="R27" s="1"/>
  <c r="I27"/>
  <c r="G27"/>
  <c r="F27"/>
  <c r="T27" s="1"/>
  <c r="D27"/>
  <c r="S26"/>
  <c r="Q26"/>
  <c r="P27" l="1"/>
  <c r="C27"/>
  <c r="H27"/>
  <c r="O27"/>
  <c r="M29"/>
  <c r="S27"/>
  <c r="Q27" s="1"/>
  <c r="L25"/>
  <c r="K25"/>
  <c r="J25"/>
  <c r="I25"/>
  <c r="G25"/>
  <c r="F25"/>
  <c r="T25" s="1"/>
  <c r="E25"/>
  <c r="R25" s="1"/>
  <c r="N27" l="1"/>
  <c r="H25"/>
  <c r="M27"/>
  <c r="Q25"/>
  <c r="S25"/>
  <c r="L24"/>
  <c r="K24"/>
  <c r="J24"/>
  <c r="I24"/>
  <c r="F24"/>
  <c r="T24" s="1"/>
  <c r="E24"/>
  <c r="S23"/>
  <c r="Q23"/>
  <c r="O23"/>
  <c r="S22"/>
  <c r="Q22"/>
  <c r="O22"/>
  <c r="S21"/>
  <c r="Q21"/>
  <c r="O21"/>
  <c r="S20"/>
  <c r="Q20"/>
  <c r="O20"/>
  <c r="S19"/>
  <c r="Q19"/>
  <c r="O19"/>
  <c r="S18"/>
  <c r="Q18"/>
  <c r="O18"/>
  <c r="S17"/>
  <c r="Q17"/>
  <c r="O17"/>
  <c r="S16"/>
  <c r="Q16"/>
  <c r="O16"/>
  <c r="S15"/>
  <c r="Q15"/>
  <c r="O15"/>
  <c r="S14"/>
  <c r="Q14"/>
  <c r="O14"/>
  <c r="S13"/>
  <c r="Q13"/>
  <c r="O13"/>
  <c r="S12"/>
  <c r="Q12"/>
  <c r="O12"/>
  <c r="S11"/>
  <c r="Q11"/>
  <c r="O11"/>
  <c r="Q10"/>
  <c r="O10"/>
  <c r="K9"/>
  <c r="J9"/>
  <c r="R24" l="1"/>
  <c r="H24"/>
  <c r="M10"/>
  <c r="G24"/>
  <c r="M12"/>
  <c r="M16"/>
  <c r="M20"/>
  <c r="Q24"/>
  <c r="Q9" i="5" s="1"/>
  <c r="S24" i="1"/>
  <c r="R9" i="5" s="1"/>
  <c r="M11" i="1"/>
  <c r="M15"/>
  <c r="M19"/>
  <c r="M23"/>
  <c r="M14"/>
  <c r="M18"/>
  <c r="M22"/>
  <c r="M13"/>
  <c r="M17"/>
  <c r="M21"/>
  <c r="I9"/>
  <c r="F9"/>
  <c r="E9"/>
  <c r="D9"/>
  <c r="S9" l="1"/>
  <c r="R8" i="5" s="1"/>
  <c r="T9" i="1"/>
  <c r="Q9"/>
  <c r="Q8" i="5" s="1"/>
  <c r="R9" i="1"/>
  <c r="P9"/>
  <c r="H9"/>
  <c r="C9"/>
  <c r="O9"/>
  <c r="P8" i="5" s="1"/>
  <c r="N9" i="1" l="1"/>
  <c r="M9"/>
  <c r="O8" i="5" s="1"/>
  <c r="L167" i="1" l="1"/>
  <c r="L144" s="1"/>
  <c r="K96" i="4"/>
  <c r="J96"/>
  <c r="O96" s="1"/>
  <c r="L96"/>
  <c r="G96"/>
  <c r="C96" s="1"/>
  <c r="M167" i="1" l="1"/>
  <c r="P96" i="4"/>
  <c r="H96"/>
  <c r="M144" i="1" l="1"/>
  <c r="O13" i="5" s="1"/>
  <c r="M96" i="4"/>
  <c r="I107"/>
  <c r="J107"/>
  <c r="K107"/>
  <c r="K92" s="1"/>
  <c r="L107"/>
  <c r="L92" s="1"/>
  <c r="F107"/>
  <c r="F92" s="1"/>
  <c r="G107"/>
  <c r="G92" s="1"/>
  <c r="I92" l="1"/>
  <c r="N92" s="1"/>
  <c r="N107"/>
  <c r="J92"/>
  <c r="O92" s="1"/>
  <c r="O107"/>
  <c r="C107"/>
  <c r="C92"/>
  <c r="H107"/>
  <c r="P92"/>
  <c r="P107"/>
  <c r="O26" i="1"/>
  <c r="M26"/>
  <c r="D25"/>
  <c r="P25" s="1"/>
  <c r="D24" l="1"/>
  <c r="C25"/>
  <c r="M107" i="4"/>
  <c r="H92"/>
  <c r="M92" s="1"/>
  <c r="O25" i="1"/>
  <c r="C24" l="1"/>
  <c r="N24" s="1"/>
  <c r="P24"/>
  <c r="M25"/>
  <c r="N25"/>
  <c r="M24"/>
  <c r="O9" i="5" s="1"/>
  <c r="O24" i="1"/>
  <c r="P9" i="5" s="1"/>
  <c r="O312" i="1"/>
  <c r="O313"/>
  <c r="M313"/>
  <c r="M312"/>
  <c r="D311"/>
  <c r="P311" s="1"/>
  <c r="O311" l="1"/>
  <c r="P24" i="5" s="1"/>
  <c r="C311" i="1"/>
  <c r="M311" l="1"/>
  <c r="O24" i="5" s="1"/>
  <c r="N311" i="1"/>
  <c r="I60" i="4"/>
  <c r="J69"/>
  <c r="K69"/>
  <c r="P69" s="1"/>
  <c r="L69"/>
  <c r="L56" s="1"/>
  <c r="I88"/>
  <c r="J88"/>
  <c r="K88"/>
  <c r="K73" s="1"/>
  <c r="L88"/>
  <c r="L73" s="1"/>
  <c r="D56"/>
  <c r="D73"/>
  <c r="E88"/>
  <c r="E73" s="1"/>
  <c r="F56"/>
  <c r="F88"/>
  <c r="F73" s="1"/>
  <c r="G56"/>
  <c r="G88"/>
  <c r="G73" s="1"/>
  <c r="L115"/>
  <c r="L113" s="1"/>
  <c r="L112" s="1"/>
  <c r="L121"/>
  <c r="H121" s="1"/>
  <c r="L126"/>
  <c r="H126" s="1"/>
  <c r="K115"/>
  <c r="K113" s="1"/>
  <c r="K112" s="1"/>
  <c r="F120"/>
  <c r="G112"/>
  <c r="C112" s="1"/>
  <c r="G126"/>
  <c r="G121" s="1"/>
  <c r="I115"/>
  <c r="I112" s="1"/>
  <c r="J115"/>
  <c r="J113" s="1"/>
  <c r="P115" l="1"/>
  <c r="J73"/>
  <c r="O73" s="1"/>
  <c r="O88"/>
  <c r="I73"/>
  <c r="N73" s="1"/>
  <c r="N88"/>
  <c r="H60"/>
  <c r="N60"/>
  <c r="J56"/>
  <c r="O69"/>
  <c r="E56"/>
  <c r="O60"/>
  <c r="C126"/>
  <c r="M126" s="1"/>
  <c r="O115"/>
  <c r="L120"/>
  <c r="H120" s="1"/>
  <c r="N115"/>
  <c r="K56"/>
  <c r="C88"/>
  <c r="H88"/>
  <c r="P88"/>
  <c r="P60"/>
  <c r="H115"/>
  <c r="M115" s="1"/>
  <c r="P113"/>
  <c r="P120"/>
  <c r="C60"/>
  <c r="C56" s="1"/>
  <c r="H69"/>
  <c r="M69" s="1"/>
  <c r="K111"/>
  <c r="P112"/>
  <c r="J112"/>
  <c r="H112" s="1"/>
  <c r="O113"/>
  <c r="H113"/>
  <c r="M113" s="1"/>
  <c r="C121"/>
  <c r="M121" s="1"/>
  <c r="G120"/>
  <c r="N112"/>
  <c r="I111"/>
  <c r="N111" s="1"/>
  <c r="P73"/>
  <c r="C73"/>
  <c r="F111"/>
  <c r="I56"/>
  <c r="N56" s="1"/>
  <c r="O56" l="1"/>
  <c r="H73"/>
  <c r="M73" s="1"/>
  <c r="L111"/>
  <c r="P56"/>
  <c r="M88"/>
  <c r="H56"/>
  <c r="M56" s="1"/>
  <c r="M60"/>
  <c r="G111"/>
  <c r="C111" s="1"/>
  <c r="C120"/>
  <c r="M120" s="1"/>
  <c r="P111"/>
  <c r="O112"/>
  <c r="J111"/>
  <c r="O111" s="1"/>
  <c r="H111"/>
  <c r="M112"/>
  <c r="M111" l="1"/>
  <c r="H35"/>
  <c r="M35" s="1"/>
  <c r="L34"/>
  <c r="H34" s="1"/>
  <c r="M34" l="1"/>
  <c r="H30"/>
  <c r="M30" s="1"/>
  <c r="L30"/>
  <c r="H29" l="1"/>
  <c r="M29" s="1"/>
  <c r="L27" l="1"/>
  <c r="H28"/>
  <c r="M28" s="1"/>
  <c r="H27" l="1"/>
  <c r="M27" s="1"/>
  <c r="L26"/>
  <c r="H26" l="1"/>
  <c r="L7"/>
  <c r="H7" l="1"/>
  <c r="M26"/>
  <c r="M7" l="1"/>
  <c r="I215" i="1"/>
  <c r="I8" l="1"/>
  <c r="J215"/>
  <c r="J8" s="1"/>
  <c r="H215" l="1"/>
  <c r="E219"/>
  <c r="R219" s="1"/>
  <c r="E215" l="1"/>
  <c r="R215" s="1"/>
  <c r="D219"/>
  <c r="Q219"/>
  <c r="C219" l="1"/>
  <c r="N219" s="1"/>
  <c r="P219"/>
  <c r="Q215"/>
  <c r="Q17" i="5" s="1"/>
  <c r="O219" i="1"/>
  <c r="D215"/>
  <c r="C215" l="1"/>
  <c r="N215" s="1"/>
  <c r="P215"/>
  <c r="M219"/>
  <c r="M215"/>
  <c r="O17" i="5" s="1"/>
  <c r="O215" i="1"/>
  <c r="P17" i="5" s="1"/>
  <c r="O96" i="1" l="1"/>
  <c r="O97"/>
  <c r="M97"/>
  <c r="M96"/>
  <c r="D71"/>
  <c r="P71" s="1"/>
  <c r="O71" l="1"/>
  <c r="C71"/>
  <c r="O133"/>
  <c r="D132"/>
  <c r="P132" s="1"/>
  <c r="M71" l="1"/>
  <c r="N71"/>
  <c r="O132"/>
  <c r="C132"/>
  <c r="D70"/>
  <c r="P70" s="1"/>
  <c r="M132" l="1"/>
  <c r="N132"/>
  <c r="C70"/>
  <c r="O70"/>
  <c r="P12" i="5" s="1"/>
  <c r="M70" i="1" l="1"/>
  <c r="O12" i="5" s="1"/>
  <c r="N70" i="1"/>
  <c r="L195"/>
  <c r="L8" s="1"/>
  <c r="K195"/>
  <c r="K8" s="1"/>
  <c r="H202"/>
  <c r="G202" s="1"/>
  <c r="F202" l="1"/>
  <c r="G195"/>
  <c r="G8" s="1"/>
  <c r="H195"/>
  <c r="H8" l="1"/>
  <c r="F195"/>
  <c r="T195" s="1"/>
  <c r="E202"/>
  <c r="F8" l="1"/>
  <c r="S195"/>
  <c r="R15" i="5" s="1"/>
  <c r="D202" i="1"/>
  <c r="Q202"/>
  <c r="E195"/>
  <c r="R195" s="1"/>
  <c r="S8" l="1"/>
  <c r="R7" i="5" s="1"/>
  <c r="F32" s="1"/>
  <c r="T8" i="1"/>
  <c r="C202"/>
  <c r="N202" s="1"/>
  <c r="D195"/>
  <c r="Q195"/>
  <c r="Q15" i="5" s="1"/>
  <c r="E8" i="1"/>
  <c r="D8" l="1"/>
  <c r="P8" s="1"/>
  <c r="P195"/>
  <c r="Q8"/>
  <c r="Q7" i="5" s="1"/>
  <c r="F31" s="1"/>
  <c r="R8" i="1"/>
  <c r="C195"/>
  <c r="O195"/>
  <c r="P15" i="5" s="1"/>
  <c r="M195" i="1" l="1"/>
  <c r="O15" i="5" s="1"/>
  <c r="N195" i="1"/>
  <c r="C8"/>
  <c r="O8"/>
  <c r="P7" i="5" s="1"/>
  <c r="F30" s="1"/>
  <c r="M8" i="1" l="1"/>
  <c r="O7" i="5" s="1"/>
  <c r="N8" i="1"/>
</calcChain>
</file>

<file path=xl/sharedStrings.xml><?xml version="1.0" encoding="utf-8"?>
<sst xmlns="http://schemas.openxmlformats.org/spreadsheetml/2006/main" count="786" uniqueCount="567">
  <si>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</si>
  <si>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</si>
  <si>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</si>
  <si>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</si>
  <si>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</si>
  <si>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</si>
  <si>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</si>
  <si>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</si>
  <si>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</si>
  <si>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</si>
  <si>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</si>
  <si>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</si>
  <si>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</si>
  <si>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</si>
  <si>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</si>
  <si>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</si>
  <si>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</si>
  <si>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</si>
  <si>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</si>
  <si>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</si>
  <si>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</si>
  <si>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</si>
  <si>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</si>
  <si>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</si>
  <si>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</si>
  <si>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</si>
  <si>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</si>
  <si>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</si>
  <si>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</si>
  <si>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</si>
  <si>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</si>
  <si>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</si>
  <si>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</si>
  <si>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</si>
  <si>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</si>
  <si>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</si>
  <si>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</si>
  <si>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</si>
  <si>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</si>
  <si>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</si>
  <si>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</si>
  <si>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</si>
  <si>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</si>
  <si>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</si>
  <si>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</si>
  <si>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</si>
  <si>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</si>
  <si>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</si>
  <si>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</si>
  <si>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</si>
  <si>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 xml:space="preserve">Подпрограмма 2 «Поддержка социально ориентированных некоммерческих организаций» </t>
  </si>
  <si>
    <t>Оказание финансовой поддержки социально ориентированным некоммерческим организациям путем присуждения муниципального гранта Белоярского района в области социально значимых проектов социально ориентированных некоммерческих организаций</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</si>
  <si>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</si>
  <si>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</si>
  <si>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</si>
  <si>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</si>
  <si>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</si>
  <si>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</si>
  <si>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</si>
  <si>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</si>
  <si>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</si>
  <si>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Обустройство подходов к  пешеходным переходам (с каждой стороны пешеходного перехода) на улично-дорожной сети города Белоярский (УТиС)</t>
  </si>
  <si>
    <t xml:space="preserve">Наименование  муниципальной программы, подпрограммы, мероприятий </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</si>
  <si>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</si>
  <si>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</si>
  <si>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</si>
  <si>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Оплата услуг по оцифровке краеведческих документов</t>
  </si>
  <si>
    <t>Гарантии и компенсации, связанные с проживанием в районах крайнего Севера</t>
  </si>
  <si>
    <t>Цикл мероприятий «Вечная память России» по духовно-нравственному воспитанию молодежи</t>
  </si>
  <si>
    <t>Цикл мероприятий по летней оздоровительной кампании</t>
  </si>
  <si>
    <t>Повышение квалификации работников</t>
  </si>
  <si>
    <t>Проведение Дня оленевода</t>
  </si>
  <si>
    <t>Приобретение оленей, мебели для МАУК «БВЗ»</t>
  </si>
  <si>
    <t>Улучшение материально-технической базы Детской школы искусств</t>
  </si>
  <si>
    <t>Выполнение работ по инженерным изысканиям и разработке проектной документации на строительство нового объекта Сельский дом культуры с.Ванзеват</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</si>
  <si>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«Белоярский выставочный зал»</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</si>
  <si>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</si>
  <si>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</si>
  <si>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</si>
  <si>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Мероприятия по организации отдыха и оздоровления детей</t>
  </si>
  <si>
    <t>Расходы на обеспечение деятельности (оказание услуг) учреждением</t>
  </si>
  <si>
    <t>Участие оркестра русских народных инструментов МАОУДОД «ДШИ» в Международном конкурсе-фестивале «Урал собирает друзей»</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</si>
  <si>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</si>
  <si>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</si>
  <si>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</si>
  <si>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</si>
  <si>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</si>
  <si>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Проведение мероприятий в рамках празднования Года культуры</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</si>
  <si>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</si>
  <si>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Приобретение широкоформатного печатного устройства для МАУК «ЦКиД «Камертон»</t>
  </si>
  <si>
    <t>Приобретение тканей и фурнитуры для пошива сценических костюмов МАУК «ЦКиД «Камертон»</t>
  </si>
  <si>
    <t>Электротехнические измерения электрооборудования электрощитовой, монтаж системы дымоудаления и автоматизации, автоматизация водяного пожаротушения, установку дополнительных запотолочных извещателей</t>
  </si>
  <si>
    <t>Изготовление национальных костюмов, сувенирной продукции МБУК «ЦКНТ»</t>
  </si>
  <si>
    <t>Подпрограмма III  «Поддержка средств массовой информации»</t>
  </si>
  <si>
    <t>Приобретение и установка автоматической телефонной станции АУ «БИЦ «Квадрат»</t>
  </si>
  <si>
    <t>Подпрограмма  IV «Обеспечение реализации муниципальной программы»</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</si>
  <si>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</si>
  <si>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</si>
  <si>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Обустройство пандуса в здании МАОУДОД «Детская школа искусств г. Белоярский»</t>
  </si>
  <si>
    <t>Сооружение пандуса и поручня центральной входной группы в МБУК «Центр культуры национального творчества»</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</si>
  <si>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</si>
  <si>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</si>
  <si>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</si>
  <si>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Сертификация объектов спорта</t>
  </si>
  <si>
    <t>Обеспечение деятельности муниципального автономного учреждения физической культуры и спорта Белоярского района «Дворец спорта»</t>
  </si>
  <si>
    <t>Укрепление пожарной безопасности учреждений физической культуры и спорта:</t>
  </si>
  <si>
    <t>МАУ «Дворец спорта»</t>
  </si>
  <si>
    <t>МАУ «База спорта и отдыха «Северянка»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</si>
  <si>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</si>
  <si>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</si>
  <si>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</si>
  <si>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</si>
  <si>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Содействие в создании временных рабочих мест для несовершеннолетних, в том числе находящихся в трудной жизненной ситуации, в свободное от учебы время, во время каникул</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</si>
  <si>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</si>
  <si>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</si>
  <si>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</si>
  <si>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</si>
  <si>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</si>
  <si>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</si>
  <si>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</si>
  <si>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</si>
  <si>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</si>
  <si>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</si>
  <si>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</si>
  <si>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</si>
  <si>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отдыха и оздоровления детей в лагере с дневным  пребыванием детей  на базе учреждений молодежной политики Белоярского района, в том числе питание*</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</si>
  <si>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</si>
  <si>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</si>
  <si>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МАУ «Северянка»</t>
  </si>
  <si>
    <t>МКУ МЦ «Спутник»</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</si>
  <si>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</si>
  <si>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</si>
  <si>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</si>
  <si>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</si>
  <si>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Обустройство въезда, перил к спортивному залу «Олимп», к зданию «Дворец спорта» МАУ «Дворец спорта»</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</si>
  <si>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</si>
  <si>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</si>
  <si>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</si>
  <si>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</si>
  <si>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Укрепление технической безопасности здания и сооружений учреждений физической культуры и спорта (МАУ «Дворец спорта»)</t>
  </si>
  <si>
    <t>Строительство объекта «Спортивный центр с плавательным бассейном в г.Белоярский»</t>
  </si>
  <si>
    <t>Материально-техническое обеспечение учреждений, обеспечивающих отдых и оздоровление детей на территории района</t>
  </si>
  <si>
    <t>Проведение диспансеризации муниципальных служащих</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</si>
  <si>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</si>
  <si>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</si>
  <si>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</si>
  <si>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</si>
  <si>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</si>
  <si>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</si>
  <si>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</si>
  <si>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</si>
  <si>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</si>
  <si>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</si>
  <si>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</si>
  <si>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</si>
  <si>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</si>
  <si>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</si>
  <si>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</si>
  <si>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</si>
  <si>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</si>
  <si>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</si>
  <si>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</si>
  <si>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</si>
  <si>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</si>
  <si>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</si>
  <si>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Строительство и (или) приобретение жилья</t>
  </si>
  <si>
    <t>Инженерные сети микрорайона 3А г.Белоярский</t>
  </si>
  <si>
    <t>Застройка микрорайона 5А в г.Белоярский. Инженерные сети</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</si>
  <si>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</si>
  <si>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</si>
  <si>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</si>
  <si>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</si>
  <si>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Подготовка документации по планировке территории</t>
  </si>
  <si>
    <t>Подпрограмма 3 «Улучшение жилищных условий населения Белоярского района»</t>
  </si>
  <si>
    <t>Выкуп жилых помещений в аварийном жилищном фонде</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</si>
  <si>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</si>
  <si>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</si>
  <si>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</si>
  <si>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</si>
  <si>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</si>
  <si>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Реализация электрической энергии в зоне децентрализованного электроснабжения</t>
  </si>
  <si>
    <t>Модернизация ВОС в с.Казым, с.Полноват</t>
  </si>
  <si>
    <t>Реконструкция водоочистных сооружений КС Сорумская в п.Сорум Белоярского района, первая очередь. Строительство водоочистных сооружений в п. Сорум (ВОС)</t>
  </si>
  <si>
    <t>Реконструкция сетей тепловодоснабжения микрорайона №3 в г. Белоярский. Третий этап</t>
  </si>
  <si>
    <t>Канализационная насосная станция № 4 по ул.Набережная в г. Белоярский</t>
  </si>
  <si>
    <t>Блочная газовая котельная в районе СУ-926 г. Беклоярский</t>
  </si>
  <si>
    <t>Локальные канализационно очистные сооружения (ПИР). Сельское поселение Казым.</t>
  </si>
  <si>
    <t>Локальные канализационно очистные сооружения (ПИР). Сельское поселение Полноват.</t>
  </si>
  <si>
    <t>Подземный водозабор питьевого и хоз-бытового водоснабжения г. Белоярский</t>
  </si>
  <si>
    <t xml:space="preserve">Подпрограмма 2 «Энергосбережение и повышение энергетической эффективности» </t>
  </si>
  <si>
    <t xml:space="preserve">Выполнение работ по обслуживанию и замене натриевых ламп высокого давления типа ДНаТ на светодиодные лампы на сети уличного освещения в городе Белоярский
</t>
  </si>
  <si>
    <t xml:space="preserve">Подпрограмма 3 «Наш дом » </t>
  </si>
  <si>
    <t xml:space="preserve">Капитальный ремонт дворовых территорий многоквартирных домов город Белоярский  </t>
  </si>
  <si>
    <t xml:space="preserve">Капитальный ремонт МКД город Белоярский </t>
  </si>
  <si>
    <t>Подпрограмма 5 «Проведение капитального ремонта многоквартирных домов»</t>
  </si>
  <si>
    <t>Подпрограмма 6 «Переселение граждан из аварийного жилищного фонда»</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</si>
  <si>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</si>
  <si>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</si>
  <si>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</si>
  <si>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</si>
  <si>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</si>
  <si>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</si>
  <si>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 xml:space="preserve">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</si>
  <si>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</si>
  <si>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</si>
  <si>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</si>
  <si>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Информационно-пропагандистское сопровождение противодействия незаконному употреблению наркотиков и других психо-активных веществ</t>
  </si>
  <si>
    <t>Приобретение видеорегистраторов для организации охраны общественного порядка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</si>
  <si>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</si>
  <si>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Проектно-изыскательские работы по строительству пожарного резервуара объемом 250м³ в селе Полноват</t>
  </si>
  <si>
    <t>Мероприятия по снижению вероятности возникновения пожара на отселяемых домах муниципального жилищного фонда</t>
  </si>
  <si>
    <t>Разработка информационного материала и его размещение в муниципальном жилищном фонде</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</si>
  <si>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</si>
  <si>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</si>
  <si>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Приобретение мобильного пункта обогрева</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</si>
  <si>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</si>
  <si>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</si>
  <si>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</si>
  <si>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</si>
  <si>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Создание сети пунктов приема вторичного сырья и опасных (ртутьсодержащих) отходов в поселениях Белоярского района (приобретение необходимого оборудования)</t>
  </si>
  <si>
    <t>Приобретение специализированных транспортных средств, измельчителей (шредеров) для крупногабаритных отходов и другого специального оборудования, необходимых для обращения с муниципальными отходами и их утилизации</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</si>
  <si>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</si>
  <si>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</si>
  <si>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</si>
  <si>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</si>
  <si>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</si>
  <si>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</si>
  <si>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</si>
  <si>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</si>
  <si>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</si>
  <si>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</si>
  <si>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</si>
  <si>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</si>
  <si>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</si>
  <si>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</si>
  <si>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</si>
  <si>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</si>
  <si>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</si>
  <si>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</si>
  <si>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</si>
  <si>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</si>
  <si>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</si>
  <si>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Разработка Стратегии социально-экономического развития Белоярского района до 2020 года и на период  до 2030 года.</t>
  </si>
  <si>
    <t>Модернизация автоматизированных систем Комитета по финансам и налоговой политике администрации Белоярского района, главных распорядителей бюджета Белоярского района</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</si>
  <si>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</si>
  <si>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</si>
  <si>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</si>
  <si>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</si>
  <si>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</si>
  <si>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</si>
  <si>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</si>
  <si>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Предоставление иных межбюджетных трансфертов на содействие местному самоуправлению в развитии исторических и иных местных традиций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</si>
  <si>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</si>
  <si>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</si>
  <si>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Объемы бюджетных ассигнований на реализацию муниципальной программы на 2014 год, тыс. рублей</t>
  </si>
  <si>
    <t>Реконструкция здания школы под комплекс "Школа-детский сад" в п. Сорум</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</si>
  <si>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</si>
  <si>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</si>
  <si>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Проектно изыскательские работы (отдельный пост пожарной охраны на 2 автомобиля) на территории автономного учреждения Белоярского райо-на «База отдыха «Северянка»</t>
  </si>
  <si>
    <t>Проектно-изыскательские работы по строительству пожарного резервуара объемом 250м³ в городе Белоярский</t>
  </si>
  <si>
    <t>Примечания</t>
  </si>
  <si>
    <t>Процент исполнения</t>
  </si>
  <si>
    <t>Подпрограмма 4 «Обеспечение реализации муниципальной программы»</t>
  </si>
  <si>
    <t>Федеральный бюджет</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</si>
  <si>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</si>
  <si>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 xml:space="preserve">«Управление муниципальным имуществом на 2014-2020 годы»
</t>
  </si>
  <si>
    <t>Приобретение  и замена оборудования спутниковой станции Центров общественного доступа в библиотеках  с. Ванзеват и  п. Сосновка</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</si>
  <si>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</si>
  <si>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</si>
  <si>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</si>
  <si>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</si>
  <si>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</si>
  <si>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</si>
  <si>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</si>
  <si>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</si>
  <si>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</si>
  <si>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</si>
  <si>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</si>
  <si>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</si>
  <si>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</si>
  <si>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</si>
  <si>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</si>
  <si>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</si>
  <si>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</si>
  <si>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</si>
  <si>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</si>
  <si>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</si>
  <si>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</si>
  <si>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</si>
  <si>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</si>
  <si>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</si>
  <si>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</si>
  <si>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</si>
  <si>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</si>
  <si>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</si>
  <si>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</si>
  <si>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</si>
  <si>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</si>
  <si>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</si>
  <si>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</si>
  <si>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</si>
  <si>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</si>
  <si>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</si>
  <si>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</si>
  <si>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</si>
  <si>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</si>
  <si>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</si>
  <si>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</si>
  <si>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</si>
  <si>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</si>
  <si>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</si>
  <si>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</si>
  <si>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</si>
  <si>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</si>
  <si>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</si>
  <si>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</si>
  <si>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</si>
  <si>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</si>
  <si>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</si>
  <si>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Обустройство сквера для массового отдыха в с.Тугияны (софинансирование мероприятия к юбилейной дате - 1%)</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</si>
  <si>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</si>
  <si>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Изготовление и установка скульптурной композиции святителя Филофея Лещинского</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</si>
  <si>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</si>
  <si>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</si>
  <si>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</si>
  <si>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</si>
  <si>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</si>
  <si>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</si>
  <si>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</si>
  <si>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</si>
  <si>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</si>
  <si>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</si>
  <si>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</si>
  <si>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</si>
  <si>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</si>
  <si>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</si>
  <si>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</si>
  <si>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</si>
  <si>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</si>
  <si>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</si>
  <si>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</si>
  <si>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</si>
  <si>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Начальник управления экономики, реформ и программ администрации Белоярского района                                                                                                                                                   Щугарева Ю.Н.</t>
  </si>
  <si>
    <t>Проведение диспасеризации</t>
  </si>
  <si>
    <t xml:space="preserve">Благоустройство (уличное освещение) </t>
  </si>
  <si>
    <t xml:space="preserve">Благоустройство (озеленение) </t>
  </si>
  <si>
    <t>Расходы на обеспечение деятельности (оказание услуг) муниципальным автономным учреждением культуры Белоярского района «Белоярский выставочный зал»</t>
  </si>
  <si>
    <t>Государственная поддержка заготовки и переработки дикоросов</t>
  </si>
  <si>
    <t>Предоставление субсидий в целях возмещения затрат в связи с производством сельскохозяйственной продукции</t>
  </si>
  <si>
    <t>Комплектование библиотечных фондов МАУК "БЦБС"</t>
  </si>
  <si>
    <t>Приобретение мебели, литературы, интеллектуальных игр МАУК "БЦБС"</t>
  </si>
  <si>
    <t>Приобретние оборудования для комплектации выставочных зон и бытовой техники в МАУК "БВЗ"</t>
  </si>
  <si>
    <t>Благоустройство (прочие мероприятия по благоустройству городских округов и поселений)</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</si>
  <si>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</si>
  <si>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</si>
  <si>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t>Измерение сопротивления изоляции проводов и кабелей</t>
  </si>
  <si>
    <r>
      <t>Благоустройство</t>
    </r>
    <r>
      <rPr>
        <sz val="12"/>
        <rFont val="Times New Roman"/>
        <family val="1"/>
        <charset val="204"/>
      </rPr>
      <t xml:space="preserve"> </t>
    </r>
    <r>
      <rPr>
        <sz val="11"/>
        <rFont val="Times New Roman"/>
        <family val="1"/>
        <charset val="204"/>
      </rPr>
      <t>(уличное освещение)</t>
    </r>
  </si>
  <si>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</si>
  <si>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</si>
  <si>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</si>
  <si>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</si>
  <si>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</si>
  <si>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Благоустройство (устройство основания и покрытия проезда по ул.Каксина,пер.Сосновый)</t>
  </si>
  <si>
    <t>Поддержка малых форм хозяйствования</t>
  </si>
  <si>
    <t>Канализационно-очистные сооружения (ПИР) с.п.Сорум</t>
  </si>
  <si>
    <t>Реконструкция сетей ТВС (ПИР)</t>
  </si>
  <si>
    <t>Выполнение работ по ремонту уличного освещения</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</si>
  <si>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</si>
  <si>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</si>
  <si>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Школа на 300 мест в г.Белоярский</t>
  </si>
  <si>
    <t>Строительство дошкольных образовательных учреждений (ДОУ энергоэффективный)  г.Белоярский</t>
  </si>
  <si>
    <t>Приобретение жилья (КМС)</t>
  </si>
  <si>
    <t>Инженерные сети микрорайона 4 г.Белоярский</t>
  </si>
  <si>
    <t>Инженерные сети микрорайона 7 г.Белоярский</t>
  </si>
  <si>
    <t>Установка источников наружного противопожарного водоснабжения</t>
  </si>
  <si>
    <t>265 737,6*</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</si>
  <si>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</si>
  <si>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t>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</si>
  <si>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</si>
  <si>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Проведение электротехнических измерений сопротивления изоляции электрических сетей в здании МАОУДОД «Детская школа искусств г.Белоярский» и структурных подразделений в п.Верхнеказымский, п.Сосновка, п.Сорум, п.Полноват</t>
  </si>
  <si>
    <t>Проведение специальной оценки условий труда в МАОУДОД «Детская школа искусств г.Белоярский»</t>
  </si>
  <si>
    <t>Осуществление авторского надзора за выполнением строительно-монтажных работ на объекте МАУК «ЦкиД «Камертон»</t>
  </si>
  <si>
    <t xml:space="preserve">Приобретение стеллажей и услуги по доставке </t>
  </si>
  <si>
    <t>Приобретение технического оборудования для концертно-театрального зала</t>
  </si>
  <si>
    <t>Проведение мероприятий летней оздоровительной кампании</t>
  </si>
  <si>
    <t>Проведение национального праздника «День рыбака»</t>
  </si>
  <si>
    <t>Приобретение музыкального оборудования</t>
  </si>
  <si>
    <t>Приобретение типографского оборудования</t>
  </si>
  <si>
    <t>Подпрограмма VI «Обеспечение деятельности подведомственных учреждений»</t>
  </si>
  <si>
    <t>Расходы на обеспечение функций МКУ Белоярского района "СМТО"</t>
  </si>
  <si>
    <t>Подпрограмма I «Обеспечение прав граждан на доступ к культурным ценностям и информации»</t>
  </si>
  <si>
    <t>Подпрограмма I «Обеспечение деятельности органов местного самоуправления Белоярского района»</t>
  </si>
  <si>
    <t>Подпрограмма II «Развитие муниципальной службы в Белоярском районе»</t>
  </si>
  <si>
    <t>Расходы на обеспечение функций органов местного самоуправления</t>
  </si>
  <si>
    <t>Капитальный ремонт систем теплоснабжения, водоснабжения и водоотведения для подготовки к осенне-зимнему периоду</t>
  </si>
  <si>
    <t>Капитальный ремонт КНС №1 в п.Верхнеказымский</t>
  </si>
  <si>
    <t>Установка и ремонт технических средств организации дорожного движения</t>
  </si>
  <si>
    <t xml:space="preserve">Подпрограмма 4 «Чистая вода » </t>
  </si>
  <si>
    <t>Реализация мероприятий подпрограммы "Обеспечение реализации государственной программы"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t>
  </si>
  <si>
    <t>Проведение конкурсов автономного округа в сфере жилищно-коммунального хозяйства</t>
  </si>
  <si>
    <t>«Повышение эффективности деятельности органов местного самоуправления  городского поселения Белоярский на 2014-2016 годы»</t>
  </si>
  <si>
    <t>Подпрограмма 1 «Обеспечение деятельности органов местного самоуправления городского поселения Белоярский»</t>
  </si>
  <si>
    <t>Реализация мероприятий подпрограммы  "Обеспечение деятельности органов местного самоуправления  городского поселения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t>
  </si>
  <si>
    <t>Подпрограмма 2 «Развитие муниципальной службы в городском поселении Белоярский»</t>
  </si>
  <si>
    <t xml:space="preserve">Реализация мероприятий подпрограммы "Развитие муниципальной службы в городском поселении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
</t>
  </si>
  <si>
    <t>«Развитие жилищно-коммунального комплекса и повышение энергетической эффективности в городском поселении Белоярский на 2014-2016 годы»</t>
  </si>
  <si>
    <t>Подпрограмма 1 «Доступность и повышение качества жилищно-коммунальных услуг на территории городского поселения Белоярский»</t>
  </si>
  <si>
    <t>Субсидия на возмещение недополученных доходов, связанных с оказанием населению жилищно-коммунальных услуг на территории городского поселения Белоярский</t>
  </si>
  <si>
    <t>Субсидия на возмещение затрат по вывозу жидких бытовых отходов</t>
  </si>
  <si>
    <t>Подпрограмма 2 «Модернизация и реформирование жилищно-коммунального комплекса городского поселения Белоярский»</t>
  </si>
  <si>
    <t>Реализация мероприятий подпрограммы «Модернизация и реформирование жилищно-коммунального комплекса городского поселения Белоярский»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</si>
  <si>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Субсидии в целях возмещения затрат по ремонту систем коммунальной инфраструктуры (ОЗП - 5%)</t>
  </si>
  <si>
    <t>Реализация мероприятий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(бюджет автономного округа)"</t>
  </si>
  <si>
    <t>Субсидии в целях возмещения затрат по ремонту систем коммунальной инфраструктуры (ОЗП - 95%)</t>
  </si>
  <si>
    <t>Средства освоены полностью</t>
  </si>
  <si>
    <t>264216,3*</t>
  </si>
  <si>
    <t>Предоставление иных межбюджетных трансфертов на поощрение победителей конкурса на звание "Самый благоустроенный город, поселок, село ХМАО" за 2013 год</t>
  </si>
  <si>
    <t xml:space="preserve">Формирование и ведение информационной системы обеспечения градостроительной деятельности </t>
  </si>
  <si>
    <t xml:space="preserve">предоставление субсидий на производство и реализацию молока на собственную переработку высшего и 
1 сорта
</t>
  </si>
  <si>
    <t>Исп. Дивеева А.В.</t>
  </si>
  <si>
    <t>Мероприятия исполнены.</t>
  </si>
  <si>
    <t>Проведение семинара-практикума по обучению технологии заготовки и обработки бересты и изготовлению берестяных изделий  МАУК «Белоярский выставочный зал»</t>
  </si>
  <si>
    <t>Приобретение снегоуборочной машины, мебели  МАУК «Белоярский выставочный зал»</t>
  </si>
  <si>
    <t>Организация гастрольно-экскурсионной поездки в п. Верхотурье</t>
  </si>
  <si>
    <t>Приобретение оборудования (выплата денежного поощрения победителям конкурса на получение грантов главы Белоярского района в рамках реализации приоритетного национального проекта «Образование» в Белоярском районе «Лучшее образовательноеучреждение»)</t>
  </si>
  <si>
    <t>Фактические объемы бюджетных ассигнований на реализацию муниципальной программы за 9 месяцев 2014 года, тыс. рублей</t>
  </si>
  <si>
    <r>
      <t>Реализация мероприятий подпрограммы «Доступность и повышение качества жилищно - коммунальных услуг на территории городского поселения Белоярский</t>
    </r>
    <r>
      <rPr>
        <sz val="11"/>
        <rFont val="Calibri"/>
        <family val="2"/>
        <charset val="204"/>
      </rPr>
      <t>»</t>
    </r>
    <r>
      <rPr>
        <sz val="11"/>
        <rFont val="Times New Roman"/>
        <family val="1"/>
        <charset val="204"/>
      </rPr>
      <t xml:space="preserve">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r>
  </si>
  <si>
    <t>о ходе выполнения муниципальных программ Белоярского района за 2014 год</t>
  </si>
  <si>
    <t>Процент исполнения за 2014 год</t>
  </si>
  <si>
    <t>-</t>
  </si>
  <si>
    <t>Процент исполнения за 9 месяцев 2014 года</t>
  </si>
  <si>
    <t>Процент исполнения за 1 полугодие 2014 года</t>
  </si>
  <si>
    <t>Процент исполнения за 1 квартал 2014 года</t>
  </si>
  <si>
    <t>1 кв.</t>
  </si>
  <si>
    <t>тыс.руб.</t>
  </si>
  <si>
    <t>«Повышение эффективности деятельности органов местного самоуправления Белоярского района на 2014-2020 годы»</t>
  </si>
  <si>
    <t>Мероприятия исполнены в полном объеме</t>
  </si>
  <si>
    <t>Перечисление взносов для проведения капитального ремонта общего имущества в многоквартирных домах сельского поселения</t>
  </si>
  <si>
    <t>Мероприятия программы выполнены в полном объеме</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</si>
  <si>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</si>
  <si>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2 кв.</t>
  </si>
  <si>
    <t>3 кв.</t>
  </si>
  <si>
    <t>4 кв.</t>
  </si>
  <si>
    <t xml:space="preserve">Средства, предусмотренные на проведение экспертизы проекта, не освоены по причине доработки проектной документации. </t>
  </si>
  <si>
    <t>Объект введен в эксплуатацию. Разрешение №ru86509000-479 от 29.12.2014</t>
  </si>
  <si>
    <t>Возмещение газораспределительным организациям разницы в тарифах, возникающей в связи с реализацией сжиженного газа по социально ориентированным тарифам</t>
  </si>
  <si>
    <t>Компенсация транспортных расходов, предусмотренная в соответствии с государственной поддержкой досрочного завоза продукции (товаров)</t>
  </si>
  <si>
    <t>Экономия в результате проведения торгов</t>
  </si>
  <si>
    <t>Согласно договору с НО "Югорский фонд капитального ремонта многоквартирных домов" оплата производится по факту выполненных работ.</t>
  </si>
  <si>
    <t>Экономия в результате проведения торгов составила 3008 руб.</t>
  </si>
  <si>
    <t>Экономия денежных средств произошла в связи с  изменением условий приобретения авиабилетов до места проведения мероприятий.</t>
  </si>
  <si>
    <t>Объект введен в эксплуатацию. Разрешение №ru86509000-467 от 17.10.2014</t>
  </si>
  <si>
    <t>Экономия составила 98,7 тыс.руб. в части оплаты уличного освещения (за счет потребления меньшего количества электроэнергии) и в результате проведения торгов по приобретению инвентаря для уборки территории</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</si>
  <si>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</si>
  <si>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</si>
  <si>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</si>
  <si>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Экономия денежных средств сложилась в связи с увольнением работника в ноябре 2014 года</t>
  </si>
  <si>
    <t>Мероприятия не выполнены в виду недостаточного финансирования.</t>
  </si>
  <si>
    <t>Низкое исполнение связано с недостаточным финансированием ряда мероприятий муниципальной программы</t>
  </si>
  <si>
    <t xml:space="preserve">Оказание финансовой помощи на приобретение литературы </t>
  </si>
  <si>
    <t>Приобретение и установка окон в Юношеской библиотеке</t>
  </si>
  <si>
    <t>Устройство козырька над входной группой здания детской библиотеки</t>
  </si>
  <si>
    <t>Прочие мероприятия по содержанию имущества</t>
  </si>
  <si>
    <t>Проведение мероприятий приуроченных празднованию 84 годовщины ХМАО-Югры</t>
  </si>
  <si>
    <t>Повышение квалификации (выплата денежного поощерения победителям конкурса на получение грантов главы Белоярского района в рамках реализации приоритетного национального проекта "Образование" в Белоярском районе "Лучшее образовательное учреждение")</t>
  </si>
  <si>
    <t>Установка и монтаж системы оповещения пож.безопасности</t>
  </si>
  <si>
    <t>Денежные средства в размере 33 264 руб. не использованы ввиду отказа поставщика от выполнения муниципального контракта в связи с существенным увеличением закупочной цены, контракт расторгнут. Экономия при закупках средств индивидуальной защиты составила 13 тыс.руб.</t>
  </si>
  <si>
    <t>Экономия по транспортным расходам и проживанию в гостинице в процессе повышения квалификации муниципальных служащих</t>
  </si>
  <si>
    <t>Экономия в размере 5 573,4 руб. по расходам на повышение квалификации муниципальных служащих</t>
  </si>
  <si>
    <t>Обучение муниципальных служащих на 2014 год не запланировано.</t>
  </si>
  <si>
    <t>Мероприятия муниципальной программы выполнены в полном объеме. Диспансеризацию прошли 5 муниципальных служащих.</t>
  </si>
  <si>
    <t>Родительская плата за путевки</t>
  </si>
  <si>
    <t>Приобретение и установка душевой кабины, санузла в спортивном центре  с плавательным бассейном Лыхма, спортивном зале «Олимп» МАУ «Дворец спорта» раздевалки № 108,109</t>
  </si>
  <si>
    <t>Экономия денежных средств в сумме 27,7 тыс.руб. произошла в связи с тем, что при разработке программы были вложены средства на обучение 1 муниципального служащего в г. Ханты-Мансийске, но все муниципальные служащие были обучены без выезда за пределы Белоярского района.</t>
  </si>
  <si>
    <t xml:space="preserve">Экономия денежных средств </t>
  </si>
  <si>
    <t>Запланированные мероприятия исполнены в полном объеме, достигнуты все целевые показатели. Превышение фактических расходов над плановыми показателями по внебюджетным источникам финансирования, полученным от предпринимательской деятельности и иной приносящей доход деятельности, обусловлено наличием на начало года остатков средств на лицевых счетах учреждений:
- Дворец спорта 54,1 тыс.руб.
- Северянка 121,2 тыс.руб.</t>
  </si>
  <si>
    <t>Экономия в результате проведения торгов в процессе строительства объекта «Спортивный центр с плавательным бассейном в г.Белоярский»</t>
  </si>
  <si>
    <t>Экономия в связи со снижением стоимости предоставленных услуг и работ</t>
  </si>
  <si>
    <t>Мероприятия исполнены в полном объеме, процент исполнения обусловлен экономией денежных средств</t>
  </si>
  <si>
    <t>Мероприятия программы выполнены в полном объеме, в результате проведения торгов образовалась экономия денежных средств.</t>
  </si>
  <si>
    <t>Экономия в части стоимости проведения государственной экспертизы</t>
  </si>
  <si>
    <t>Курсы повышения квалификации пройдены 43 муниципальными служащими администрации,   экономия сложилась за счет уменьшения стоимости обучения в курсах  в связи с большой численностью группы слушателей, а также экономия на транспортных расходах и проживании обучающихся за пределами Белоярского района</t>
  </si>
  <si>
    <t>Мероприятия программы выполнены в полном объеме, по некоторым из которых образовалась экономия денежных средств.</t>
  </si>
  <si>
    <t xml:space="preserve">Экономия сложилась по итогам проведения запроса котировок.  </t>
  </si>
  <si>
    <t>Экономия сложилась  в связи с изменением цены в ходе проведения процедуры запроса котировок</t>
  </si>
  <si>
    <t>Муниципальные служащие обучались без выезда за пределы района, в связи с чем произошла экономия денежных средств.</t>
  </si>
  <si>
    <t>Экономия денежных средств обусловлена изменением численности персонала (1 человек был уволен в течение 2014 года)</t>
  </si>
  <si>
    <t xml:space="preserve">Средства, предусмотренные на проведение гос.экспертизы проекта, не освоены по причине доработки проектной документации. </t>
  </si>
  <si>
    <t>Неполное освоение финансовых средств произошло в связи с оптимизацией расходов на приобретение призового фонда</t>
  </si>
  <si>
    <t>В связи с отсутствием необходимости не заключен договор поставки первичных средств пожаротушения</t>
  </si>
  <si>
    <t>В связи с отсутствием необходимости не заключен договор поставки материальных запасов</t>
  </si>
  <si>
    <t>Отдельные мероприятия программы не были реализованы в связи с отсутствием необходимости</t>
  </si>
  <si>
    <t>Оплата производится согласно выставленных счетов за фактический объем предоставленных услуг</t>
  </si>
  <si>
    <t>Экономия сложилась в связи с изменением цены контрактов (договоров) в ходе проведения процедуры запроса котировок</t>
  </si>
  <si>
    <t>Экономия денежных средств образовалась в связи с тем, что стоимость обучения оказалась меньше запланированной, а также не осуществлялись транспортные расходы и расходы на проживание в гостинице одного муниципального служащего.</t>
  </si>
  <si>
    <t>В связи с отсутствием необходимости не было необходимости в расходах</t>
  </si>
  <si>
    <t>Запланированная система АПС была установлена в 2013 году, в 2014 году осуществлялось только регламентное техническое обслуживание,  поэтому образовалась экономия денежных средств</t>
  </si>
  <si>
    <t>Экономия денежных средств сложилась за счет компенсации части  заработной платы  безработных граждан, осуществляющих работы по благоустройству территории, Центром занятости населения г.Белоярский</t>
  </si>
  <si>
    <t>Снижение цены муниципального контракта в ходе проведения процедуры запроса котировок</t>
  </si>
  <si>
    <t>Согласно выставленных счетов  за фактически оказанные услуги водоснабжения и водоотведения населению</t>
  </si>
  <si>
    <t xml:space="preserve">Согласно выставленных счетов  за фактически оказанные услуги </t>
  </si>
  <si>
    <t>Оплата производилась согласно фактических объемов потребления</t>
  </si>
  <si>
    <t>Сотрудниками учреждения не в полном объеме использованны льготные отпуска</t>
  </si>
  <si>
    <t>Экономия по коммандировочным расходам</t>
  </si>
  <si>
    <t>Экономия в результате расторжения МК на снос дома по адресу ул.Лесная д.3 г.Белоярский</t>
  </si>
  <si>
    <t>Необходимость заключения договоров о выполнении работ по ремонту вентиляции перенесенна на 1 квартал 2015г.</t>
  </si>
  <si>
    <t>Оказание адресной соц.помощи и соц.поддержки  гражданам в экстренных случаях, остальным нуждающимся помощь оказывалась через Соц.защиту.</t>
  </si>
  <si>
    <t>Договор с ОАО «ЮКЭК-Белоярский» расторгнут по соглашению сторон.  Субсидия предоставлена по факту недополученного объема, оказанных населению услуг</t>
  </si>
  <si>
    <t>Договор с ОАО «ЮКЭК-Белоярский» расторгнут по соглашению сторон. Остальные мероприятия программы выполнены в полном объеме.</t>
  </si>
  <si>
    <t>Расходы на обеспечение функций органов местного самоуправления.</t>
  </si>
  <si>
    <t>Экономия в части:
- коммунальных  услуг (оплата по факту потребления); 
- услуг связи;
- услуг по содержанию имущества.</t>
  </si>
  <si>
    <t>Страхование муниципального имущества (софинансирование)</t>
  </si>
  <si>
    <t>Предоставление субсидии на поддержку малого и среднего предпринимательства носит заявительный характер. Неосвоение средств связано с отсутствием заявителей.</t>
  </si>
  <si>
    <t>Бюджетный кредит получен в сумме 264 216,3 тыс.руб. и погашен в 3 квартале 2014г.</t>
  </si>
  <si>
    <t>Иные межбюджетные трансферты на обеспечение сбалансированности перечислены в бюджеты поселений в соответствии с потребностью</t>
  </si>
  <si>
    <t>Бюджетные обязательства исполнены в полном объеме, показатели конечных результатов реализации муниципальной пргограммы достигнуты</t>
  </si>
  <si>
    <t>Бюджетные обязательства исполнены, показатели конечных результатов реализации муниципальной пргограммы достигнуты</t>
  </si>
  <si>
    <t>Мероприятия исполнены, по из них сложилась экономия денежных средств</t>
  </si>
  <si>
    <t>Субсидия на возмещение затрат в связи с оказанием услуг теплоснабжения, водоснабжения и водоотведения на территории городского поселения Белоярский</t>
  </si>
  <si>
    <t>Мероприятия программы исполнены в полном объеме, неосвоение средств АО связано с отсутствием заявителей на предоставление субсидий субъектам малого и среднего предпринимательства</t>
  </si>
  <si>
    <t>Экономия денежных средств произошла при оплате услуг связи, услуг по содержанию имущества , а также с изменениями условий приобретения основных средств и материальных запасов в учреждениях общего образования.</t>
  </si>
  <si>
    <t>Мероприятия подпрограммы выполнены в полном обеме</t>
  </si>
  <si>
    <t>Продлены сроки строительства объекта, в частности проведение работ по благоустройству территории. Освоение средств запланировано на 2015 год.</t>
  </si>
  <si>
    <t xml:space="preserve">В связи с недоброкачественным исполнением обязательств подрядной организацией по реконструкции объекта договор расторгнут. Заключен МК на завершение работ по строительству объекта, срок до 30.09.2015 г. </t>
  </si>
  <si>
    <t xml:space="preserve">Экономия образовалась в результате проведения торгов на проведение экспертизы проекта </t>
  </si>
  <si>
    <t>Экономия денежных средств произошла в связи с изменением графиков отпусков и переносом льготного проезда на 2015 г.</t>
  </si>
  <si>
    <t>Мероприятия выполнены в полном объеме.</t>
  </si>
  <si>
    <t>Экономия денежных средств произошла в связи с  изменением условий приобретения авиабилетов до места проведения мероприятий, а также изменением графиков отпусков и переносом льготного проезда на 2015 г.</t>
  </si>
  <si>
    <t xml:space="preserve">Экономия денежных средств произошла по следующим причинам:
- не все сотрудники воспользовались санаторно-курортным лечением;
- планировалось 2 командировки сотрудников, фактически состоялась 1 командировка;
- оптимизированы расходы на техобслуживание инженерных сетей и оборудования.
</t>
  </si>
  <si>
    <t>Мероприятия муниципальной программы выполнены в полном объеме. Экономия по приобретению инвентаря для маломобильных групп.</t>
  </si>
  <si>
    <t>Экономия денежных средств произошла за счет возврата с ФСС расходов на выплату страхового обеспечения по обязательному социальному страхованию на случай временной нетрудоспособности и в связи с материнством.</t>
  </si>
  <si>
    <t>Экономия по статье "заработная плата" в связи с увольнением сотрудника по собственному желанию, а также предоставление отпуска без сохранения заработной платы.</t>
  </si>
  <si>
    <t>Мероприятия программы выполнены в полном объеме, экономия денежных средств в части обеспечения деятельности Комитета по культуре и МКУ "СМТО".</t>
  </si>
  <si>
    <t>Расходы на обеспечение деятельности Комитета по культуре</t>
  </si>
  <si>
    <t>Обеспечение выполнения полномочий и функций исполнительно-распорядительного органа за текущий период произведено  в полном объеме. Экономия средств местного бюджета сложилась  в части коммунальных услуг (в связи с учетом потребляемых услуг), страхования муниципальных служащих (жизни и здоровья) за счет снижения процента суммы страховой премии,  а также по приобретению основных средств и материальных запасов (отказ поставщиков от заключения контрактов на поставку из-за нестабильности цен закупаемых товаров).</t>
  </si>
  <si>
    <t>Диспансеризацию прошли все муниципальные служащие Администрации, экономия в связи с уменьшением цены при проведении процедуры запроса котировок.</t>
  </si>
  <si>
    <t>Работы по МК выполнены в полном объеме, экономия сложилась в результате проведения торгов.</t>
  </si>
  <si>
    <t xml:space="preserve">По данному объекту выполнено 97% объема работ, в т.ч. четыре МК выполнены полностью, один МК исполнен на 75% (СМР-сети электроснабжения).
</t>
  </si>
  <si>
    <t>Заключен и исполнен МК на изготовление техплана, на оставшиеся лимиты средств заключены договоры на проведение кадастровых работ, срок исполнения - март 2015 года.</t>
  </si>
  <si>
    <t>Заключен и исполнен МК на изготовление техплана, на оставшиеся лимиты средств заключен договор на проведение кадастровых работ, срок исполнения - март 2015 года.</t>
  </si>
  <si>
    <t>Экономия денежных средств сложилась в результате проведения торгов.</t>
  </si>
  <si>
    <t xml:space="preserve">Лимиты МО не скорректированы, в связи с поздним поступлением субсидии АО на возмещение части затрат на градостроительную деятельность в бюджет МО (29.12.14 г.) </t>
  </si>
  <si>
    <t>В рамках подпрограммы улучшены условия проживания 41 семьи.</t>
  </si>
  <si>
    <t>Экономия денежных средств по данному мероприятию связана с выполнением части работ, а также приобретением материалов на подготовку к осенне-зимнему периоду за счет средств ресурсоснабжающей организации.</t>
  </si>
  <si>
    <t>Работы по МК выполнены в полном объеме. Готовится разрешительная документация на ввод объекта в эксплуатацию. Доля софинансирования за счет средств МО 5% (1219,0 тыс.руб.) соблюдена. Остаток средств - результат экономии по торгам.</t>
  </si>
  <si>
    <t>Объект введен в эксплуатацию. Разрешение №ru86509000-481 от 30.12.2014</t>
  </si>
  <si>
    <t>Работы по МК выполнены в полном объеме. Готовится разрешительная документация на ввод объекта в эксплуатацию. Экономия денежных средств МО в результате проведения торгов.</t>
  </si>
  <si>
    <t>Выполнены изыскания, нарушены сроки по проектированию объекта, ведется претензионная работа, проведены торги на осуществление гос.экспертизы.</t>
  </si>
  <si>
    <t xml:space="preserve">Поступление средств из АО осуществляется на основании заявок. Исходя из фактического оказания услуг населению по реализации сжиженного газа в 2014 году потребления газа населением не было. </t>
  </si>
  <si>
    <t>Оплата по МК осуществляется согласно графика финансирования, по условиям которого 30% - аванс, 65% - оплата в ходе строительства, 5% - после принятия работ. В 2014 году был перечислен аванс в размере 30%, а также был принят 1-й этап работ. Дальнейшее финансирование будет осуществляться в 2015 году в соответствии с графиком этапов строительства.</t>
  </si>
  <si>
    <t>Мероприятия муниципальной программы (МП) выполнены в полном объеме, показатели реализации МП достигнуты.</t>
  </si>
  <si>
    <t>Запланированные средства в размере 2000,0 т.руб. на проведение ПИР по объекту «Отдельный пост пожарной охраны  на территории АУ Белоярского района «База отдыха «Северянка»  не освоены по причине нарушений в документации заявителей.</t>
  </si>
  <si>
    <t>Мероприятия программы выполнены за исключением проведения ПИР по объекту «Отдельный пост пожарной охраны  на территории АУ Белоярского района «База отдыха «Северянка».</t>
  </si>
  <si>
    <t>Экономия в части перечисления взносов на проведение кап.ремонта имущества находящегося в муниципальной собственности  в Югорский фонд капитального ремонта МКД (при расчете взносов была учтена площадь жилых помещений с учетом поселений).</t>
  </si>
  <si>
    <t>Объездная автомобильная дорога Мирный 2 этап (строительство автомобильных дорог общего пользования местного значения)</t>
  </si>
  <si>
    <t>Объездная автомобильная дорога мкрн.6, 1 этап (реконструкция автомобильных дорог общего пользования местного значения)</t>
  </si>
  <si>
    <t xml:space="preserve">Экономия в результате сокращения авиарейсов по маршруту Белоярский - Сосновка -Белоярский. </t>
  </si>
  <si>
    <t>Неисполнение средств  по мероприятию "Разработка и обновление проекта организации дорожного движения на улично-дорожной сети г.Белоярский" в размере 260,79 тыс.руб. Работы не выполнены по вине подрядчика, ведется претензионная работа.</t>
  </si>
  <si>
    <t>Экономия денежных средств произошла при оплате командировочных расходов, коммунальных услуг и приобретении материальных запасов в учреждениях дошкольного образования.</t>
  </si>
  <si>
    <t xml:space="preserve">Экономия денежных средств произошла при оплате командировочных расходов и оплате услуг связи. </t>
  </si>
  <si>
    <t>Заключены муниципальные контракты со сроком исполнения в 2015 году.</t>
  </si>
  <si>
    <t>Мероприятия подпрограммы выполнены в полном объеме</t>
  </si>
  <si>
    <t>На оставшиеся лимиты заключены муниципальные контракты со сроком исполнения в 2015 году.</t>
  </si>
  <si>
    <t>Фактические объемы бюджетных ассигнований на реализацию муниципальной программы за 2014 год, тыс. рублей</t>
  </si>
  <si>
    <t>Утвержденные объемы бюджетных ассигнований на реализацию муниципальных программ на 2014 год, тыс. рублей</t>
  </si>
  <si>
    <t>%</t>
  </si>
  <si>
    <t>Относительное/абсолютное отклонение исполнения муниципальных программ</t>
  </si>
</sst>
</file>

<file path=xl/styles.xml><?xml version="1.0" encoding="utf-8"?>
<styleSheet xmlns="http://schemas.openxmlformats.org/spreadsheetml/2006/main">
  <numFmts count="3">
    <numFmt numFmtId="164" formatCode="_-* #,##0.0_р_._-;\-* #,##0.0_р_._-;_-* &quot;-&quot;?_р_._-;_-@_-"/>
    <numFmt numFmtId="165" formatCode="0.0"/>
    <numFmt numFmtId="166" formatCode="#,##0.0_р_."/>
  </numFmts>
  <fonts count="26">
    <font>
      <sz val="11"/>
      <color theme="1"/>
      <name val="Calibri"/>
      <family val="2"/>
      <charset val="204"/>
      <scheme val="minor"/>
    </font>
    <font>
      <sz val="11"/>
      <color theme="1"/>
      <name val="Times New Roman"/>
      <family val="1"/>
      <charset val="204"/>
    </font>
    <font>
      <b/>
      <sz val="11"/>
      <color theme="1"/>
      <name val="Times New Roman"/>
      <family val="1"/>
      <charset val="204"/>
    </font>
    <font>
      <sz val="10"/>
      <name val="Times New Roman"/>
      <family val="1"/>
      <charset val="204"/>
    </font>
    <font>
      <b/>
      <sz val="10"/>
      <name val="Times New Roman"/>
      <family val="1"/>
      <charset val="204"/>
    </font>
    <font>
      <sz val="12"/>
      <name val="Times New Roman"/>
      <family val="1"/>
      <charset val="204"/>
    </font>
    <font>
      <sz val="11"/>
      <name val="Times New Roman"/>
      <family val="1"/>
      <charset val="204"/>
    </font>
    <font>
      <sz val="11"/>
      <color rgb="FFFF0000"/>
      <name val="Times New Roman"/>
      <family val="1"/>
      <charset val="204"/>
    </font>
    <font>
      <b/>
      <sz val="10.5"/>
      <name val="Times New Roman"/>
      <family val="1"/>
      <charset val="204"/>
    </font>
    <font>
      <b/>
      <sz val="11"/>
      <name val="Times New Roman"/>
      <family val="1"/>
      <charset val="204"/>
    </font>
    <font>
      <sz val="10.5"/>
      <name val="Times New Roman"/>
      <family val="1"/>
      <charset val="204"/>
    </font>
    <font>
      <sz val="8"/>
      <name val="Times New Roman"/>
      <family val="1"/>
      <charset val="204"/>
    </font>
    <font>
      <sz val="11"/>
      <name val="Calibri"/>
      <family val="2"/>
      <charset val="204"/>
      <scheme val="minor"/>
    </font>
    <font>
      <b/>
      <sz val="12"/>
      <name val="Times New Roman"/>
      <family val="1"/>
      <charset val="204"/>
    </font>
    <font>
      <sz val="10"/>
      <name val="Arial"/>
      <family val="2"/>
      <charset val="204"/>
    </font>
    <font>
      <b/>
      <sz val="14"/>
      <name val="Times New Roman"/>
      <family val="1"/>
      <charset val="204"/>
    </font>
    <font>
      <sz val="11"/>
      <name val="Calibri"/>
      <family val="2"/>
      <charset val="204"/>
    </font>
    <font>
      <sz val="14"/>
      <name val="Times New Roman"/>
      <family val="1"/>
      <charset val="204"/>
    </font>
    <font>
      <b/>
      <sz val="10.5"/>
      <color theme="3"/>
      <name val="Times New Roman"/>
      <family val="1"/>
      <charset val="204"/>
    </font>
    <font>
      <sz val="10.5"/>
      <color theme="1"/>
      <name val="Times New Roman"/>
      <family val="1"/>
      <charset val="204"/>
    </font>
    <font>
      <b/>
      <sz val="10.5"/>
      <color theme="1"/>
      <name val="Times New Roman"/>
      <family val="1"/>
      <charset val="204"/>
    </font>
    <font>
      <sz val="10"/>
      <color theme="1"/>
      <name val="Times New Roman"/>
      <family val="1"/>
      <charset val="204"/>
    </font>
    <font>
      <sz val="12"/>
      <color theme="1"/>
      <name val="Times New Roman"/>
      <family val="1"/>
      <charset val="204"/>
    </font>
    <font>
      <sz val="11"/>
      <color theme="0"/>
      <name val="Calibri"/>
      <family val="2"/>
      <charset val="204"/>
      <scheme val="minor"/>
    </font>
    <font>
      <b/>
      <u/>
      <sz val="10.5"/>
      <name val="Times New Roman"/>
      <family val="1"/>
      <charset val="204"/>
    </font>
    <font>
      <b/>
      <sz val="8"/>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rgb="FFD8D8D8"/>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s>
  <cellStyleXfs count="3">
    <xf numFmtId="0" fontId="0" fillId="0" borderId="0"/>
    <xf numFmtId="0" fontId="14" fillId="0" borderId="0">
      <alignment wrapText="1"/>
    </xf>
    <xf numFmtId="0" fontId="14" fillId="0" borderId="0"/>
  </cellStyleXfs>
  <cellXfs count="294">
    <xf numFmtId="0" fontId="0" fillId="0" borderId="0" xfId="0"/>
    <xf numFmtId="0" fontId="1" fillId="0" borderId="0" xfId="0" applyFont="1" applyAlignment="1">
      <alignment vertical="center"/>
    </xf>
    <xf numFmtId="0" fontId="2" fillId="0" borderId="0" xfId="0" applyFont="1" applyAlignment="1">
      <alignment vertical="center"/>
    </xf>
    <xf numFmtId="164" fontId="3"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2" fillId="5" borderId="0" xfId="0" applyFont="1" applyFill="1" applyAlignment="1">
      <alignment vertical="center"/>
    </xf>
    <xf numFmtId="164" fontId="4" fillId="5"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2" borderId="0" xfId="0" applyFont="1" applyFill="1" applyAlignment="1">
      <alignment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top" wrapText="1"/>
    </xf>
    <xf numFmtId="0" fontId="6" fillId="0" borderId="1" xfId="0" applyFont="1" applyBorder="1" applyAlignment="1" applyProtection="1">
      <alignment horizontal="left" vertical="top" wrapText="1"/>
      <protection locked="0"/>
    </xf>
    <xf numFmtId="0" fontId="1" fillId="0" borderId="0" xfId="0" applyFont="1" applyAlignment="1">
      <alignment horizontal="left" vertical="center"/>
    </xf>
    <xf numFmtId="16"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xf>
    <xf numFmtId="164" fontId="3" fillId="3" borderId="1" xfId="0" applyNumberFormat="1" applyFont="1" applyFill="1" applyBorder="1" applyAlignment="1">
      <alignment horizontal="center" vertical="center" wrapText="1"/>
    </xf>
    <xf numFmtId="164" fontId="3" fillId="0" borderId="1" xfId="0" applyNumberFormat="1" applyFont="1" applyBorder="1" applyAlignment="1">
      <alignment vertical="center" wrapText="1"/>
    </xf>
    <xf numFmtId="164" fontId="4" fillId="3" borderId="1" xfId="0" applyNumberFormat="1" applyFont="1" applyFill="1" applyBorder="1" applyAlignment="1">
      <alignment vertical="center" wrapText="1"/>
    </xf>
    <xf numFmtId="164" fontId="4" fillId="0" borderId="1" xfId="0" applyNumberFormat="1" applyFont="1" applyBorder="1" applyAlignment="1">
      <alignment horizontal="center" vertical="center" wrapText="1"/>
    </xf>
    <xf numFmtId="0" fontId="3" fillId="0" borderId="1" xfId="0" applyFont="1" applyBorder="1" applyAlignment="1">
      <alignment vertical="top" wrapText="1"/>
    </xf>
    <xf numFmtId="164" fontId="8" fillId="5" borderId="1" xfId="0" applyNumberFormat="1" applyFont="1" applyFill="1" applyBorder="1" applyAlignment="1">
      <alignment vertical="center" wrapText="1"/>
    </xf>
    <xf numFmtId="0" fontId="5" fillId="0" borderId="1" xfId="0" applyFont="1" applyBorder="1" applyAlignment="1">
      <alignment horizontal="center" vertical="top" wrapText="1"/>
    </xf>
    <xf numFmtId="0" fontId="9" fillId="5" borderId="1" xfId="0" applyFont="1" applyFill="1" applyBorder="1" applyAlignment="1">
      <alignment horizontal="center" vertical="center"/>
    </xf>
    <xf numFmtId="0" fontId="8" fillId="5" borderId="1" xfId="0" applyFont="1" applyFill="1" applyBorder="1" applyAlignment="1">
      <alignment vertical="center" wrapText="1"/>
    </xf>
    <xf numFmtId="164" fontId="4" fillId="5" borderId="1" xfId="0" applyNumberFormat="1" applyFont="1" applyFill="1" applyBorder="1" applyAlignment="1">
      <alignment horizontal="center" vertical="center"/>
    </xf>
    <xf numFmtId="164" fontId="4" fillId="5" borderId="1" xfId="0" applyNumberFormat="1" applyFont="1" applyFill="1" applyBorder="1" applyAlignment="1">
      <alignment vertical="center"/>
    </xf>
    <xf numFmtId="16" fontId="5" fillId="2" borderId="1" xfId="0" applyNumberFormat="1" applyFont="1" applyFill="1" applyBorder="1" applyAlignment="1">
      <alignment vertical="top" wrapText="1"/>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vertical="center"/>
    </xf>
    <xf numFmtId="0" fontId="3" fillId="2" borderId="1" xfId="0" applyFont="1" applyFill="1" applyBorder="1" applyAlignment="1">
      <alignment horizontal="justify" vertical="top" wrapText="1"/>
    </xf>
    <xf numFmtId="0" fontId="6" fillId="0" borderId="1" xfId="0" applyFont="1" applyFill="1" applyBorder="1" applyAlignment="1">
      <alignment horizontal="left" vertical="center" wrapText="1"/>
    </xf>
    <xf numFmtId="16" fontId="3" fillId="0" borderId="1" xfId="0" applyNumberFormat="1" applyFont="1" applyBorder="1" applyAlignment="1">
      <alignment vertical="top" wrapText="1"/>
    </xf>
    <xf numFmtId="0" fontId="6" fillId="2" borderId="1" xfId="0" applyFont="1" applyFill="1" applyBorder="1" applyAlignment="1">
      <alignment vertical="center" wrapText="1"/>
    </xf>
    <xf numFmtId="0" fontId="6" fillId="2" borderId="0" xfId="0" applyFont="1" applyFill="1" applyAlignment="1">
      <alignment vertical="center"/>
    </xf>
    <xf numFmtId="0" fontId="6" fillId="5" borderId="1" xfId="0" applyFont="1" applyFill="1" applyBorder="1" applyAlignment="1">
      <alignment vertical="center" wrapText="1"/>
    </xf>
    <xf numFmtId="0" fontId="9" fillId="5" borderId="0" xfId="0" applyFont="1" applyFill="1" applyAlignment="1">
      <alignment vertical="center"/>
    </xf>
    <xf numFmtId="0" fontId="6" fillId="0" borderId="1" xfId="0" applyFont="1" applyFill="1" applyBorder="1" applyAlignment="1">
      <alignment horizontal="center" vertical="center"/>
    </xf>
    <xf numFmtId="0" fontId="10" fillId="0" borderId="1" xfId="0" applyFont="1" applyFill="1" applyBorder="1" applyAlignment="1">
      <alignment vertical="center" wrapText="1"/>
    </xf>
    <xf numFmtId="164" fontId="3"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Alignment="1">
      <alignment vertical="center"/>
    </xf>
    <xf numFmtId="16" fontId="6" fillId="0" borderId="1" xfId="0" applyNumberFormat="1" applyFont="1" applyBorder="1" applyAlignment="1">
      <alignment vertical="top" wrapText="1"/>
    </xf>
    <xf numFmtId="0" fontId="6" fillId="0" borderId="1" xfId="0" applyFont="1" applyBorder="1" applyAlignment="1">
      <alignment vertical="top" wrapText="1"/>
    </xf>
    <xf numFmtId="0" fontId="6" fillId="2" borderId="1" xfId="0" applyFont="1" applyFill="1" applyBorder="1" applyAlignment="1">
      <alignment horizontal="center" vertical="center"/>
    </xf>
    <xf numFmtId="0" fontId="10" fillId="2" borderId="1" xfId="0" applyFont="1" applyFill="1" applyBorder="1" applyAlignment="1">
      <alignment vertical="center" wrapText="1"/>
    </xf>
    <xf numFmtId="16" fontId="5" fillId="2" borderId="1" xfId="0" applyNumberFormat="1" applyFont="1" applyFill="1" applyBorder="1" applyAlignment="1">
      <alignment horizontal="center" vertical="top" wrapText="1"/>
    </xf>
    <xf numFmtId="16" fontId="10" fillId="2" borderId="1" xfId="0" applyNumberFormat="1" applyFont="1" applyFill="1" applyBorder="1" applyAlignment="1">
      <alignment vertical="top" wrapText="1"/>
    </xf>
    <xf numFmtId="0" fontId="10" fillId="2" borderId="1" xfId="0" applyFont="1" applyFill="1" applyBorder="1" applyAlignment="1">
      <alignment vertical="top" wrapText="1"/>
    </xf>
    <xf numFmtId="164" fontId="8"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10" fillId="2" borderId="1" xfId="0" applyNumberFormat="1" applyFont="1" applyFill="1" applyBorder="1" applyAlignment="1">
      <alignment vertical="center" wrapText="1"/>
    </xf>
    <xf numFmtId="0" fontId="3" fillId="0" borderId="1" xfId="0" applyFont="1" applyFill="1" applyBorder="1" applyAlignment="1">
      <alignment horizontal="center" vertical="center"/>
    </xf>
    <xf numFmtId="164" fontId="10" fillId="0" borderId="1" xfId="0" applyNumberFormat="1" applyFont="1" applyFill="1" applyBorder="1" applyAlignment="1">
      <alignment vertical="center" wrapText="1"/>
    </xf>
    <xf numFmtId="0" fontId="7" fillId="2" borderId="0" xfId="0" applyFont="1" applyFill="1" applyAlignment="1">
      <alignment vertical="center"/>
    </xf>
    <xf numFmtId="0" fontId="7" fillId="0" borderId="0" xfId="0" applyFont="1" applyFill="1" applyAlignment="1">
      <alignment vertical="center"/>
    </xf>
    <xf numFmtId="0" fontId="3" fillId="5" borderId="1" xfId="0" applyFont="1" applyFill="1" applyBorder="1" applyAlignment="1">
      <alignment horizontal="center" vertical="center"/>
    </xf>
    <xf numFmtId="0" fontId="6" fillId="5" borderId="0" xfId="0" applyFont="1" applyFill="1" applyAlignment="1">
      <alignment vertic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Alignment="1">
      <alignment vertical="center"/>
    </xf>
    <xf numFmtId="0" fontId="4" fillId="2" borderId="1" xfId="0" applyFont="1" applyFill="1" applyBorder="1" applyAlignment="1">
      <alignment vertical="top" wrapText="1"/>
    </xf>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5" fillId="2" borderId="1" xfId="0" applyFont="1" applyFill="1" applyBorder="1" applyAlignment="1">
      <alignment horizontal="center" vertical="top" wrapText="1"/>
    </xf>
    <xf numFmtId="0" fontId="6" fillId="0" borderId="1" xfId="0" applyFont="1" applyBorder="1" applyAlignment="1">
      <alignment horizontal="left" vertical="center" wrapText="1" indent="2"/>
    </xf>
    <xf numFmtId="0" fontId="6" fillId="0" borderId="1" xfId="0" applyFont="1" applyBorder="1" applyAlignment="1" applyProtection="1">
      <alignment horizontal="left" vertical="top" wrapText="1" indent="2"/>
      <protection locked="0"/>
    </xf>
    <xf numFmtId="0" fontId="5" fillId="2" borderId="1" xfId="0" applyNumberFormat="1" applyFont="1" applyFill="1" applyBorder="1" applyAlignment="1" applyProtection="1">
      <alignment vertical="center"/>
    </xf>
    <xf numFmtId="164" fontId="3" fillId="2"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64" fontId="3"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Border="1" applyAlignment="1">
      <alignment horizontal="center" vertical="top" wrapText="1"/>
    </xf>
    <xf numFmtId="0" fontId="12" fillId="2" borderId="1" xfId="0" applyFont="1" applyFill="1" applyBorder="1" applyAlignment="1">
      <alignment wrapText="1"/>
    </xf>
    <xf numFmtId="0" fontId="12" fillId="2" borderId="0" xfId="0" applyFont="1" applyFill="1"/>
    <xf numFmtId="164" fontId="6" fillId="0" borderId="1" xfId="0" applyNumberFormat="1" applyFont="1" applyBorder="1" applyAlignment="1">
      <alignment horizontal="center" vertical="center" wrapText="1"/>
    </xf>
    <xf numFmtId="0" fontId="5" fillId="2" borderId="1" xfId="0" applyFont="1" applyFill="1" applyBorder="1" applyAlignment="1">
      <alignment vertical="top" wrapText="1"/>
    </xf>
    <xf numFmtId="0" fontId="5" fillId="0" borderId="1" xfId="0" applyFont="1" applyFill="1" applyBorder="1" applyAlignment="1">
      <alignment vertical="top" wrapText="1"/>
    </xf>
    <xf numFmtId="0" fontId="4" fillId="0" borderId="1" xfId="0" applyFont="1" applyFill="1" applyBorder="1" applyAlignment="1">
      <alignment horizontal="center" vertical="center" wrapText="1"/>
    </xf>
    <xf numFmtId="16" fontId="5" fillId="0" borderId="1" xfId="0" applyNumberFormat="1" applyFont="1" applyBorder="1" applyAlignment="1">
      <alignment horizontal="center" vertical="top" wrapText="1"/>
    </xf>
    <xf numFmtId="0" fontId="10" fillId="0" borderId="1" xfId="0" applyFont="1" applyBorder="1" applyAlignment="1">
      <alignment vertical="top" wrapText="1"/>
    </xf>
    <xf numFmtId="164" fontId="10" fillId="0" borderId="1" xfId="0" applyNumberFormat="1" applyFont="1" applyBorder="1" applyAlignment="1">
      <alignment horizontal="center" vertical="center" wrapText="1"/>
    </xf>
    <xf numFmtId="0" fontId="3" fillId="0" borderId="1" xfId="0" applyFont="1" applyBorder="1" applyAlignment="1">
      <alignment horizontal="left" vertical="top" wrapText="1" indent="2"/>
    </xf>
    <xf numFmtId="0" fontId="3" fillId="0" borderId="1" xfId="0" applyFont="1" applyBorder="1" applyAlignment="1">
      <alignment horizontal="left" vertical="top" wrapText="1" indent="3"/>
    </xf>
    <xf numFmtId="0" fontId="3" fillId="0" borderId="1" xfId="0" applyFont="1" applyBorder="1" applyAlignment="1">
      <alignment horizontal="left" vertical="top" wrapText="1" indent="4"/>
    </xf>
    <xf numFmtId="0" fontId="3" fillId="0" borderId="1" xfId="0" applyFont="1" applyBorder="1" applyAlignment="1">
      <alignment horizontal="left" vertical="top" wrapText="1"/>
    </xf>
    <xf numFmtId="164" fontId="6" fillId="0" borderId="1" xfId="0" applyNumberFormat="1" applyFont="1" applyBorder="1" applyAlignment="1">
      <alignment vertical="center" wrapText="1"/>
    </xf>
    <xf numFmtId="0" fontId="3" fillId="3" borderId="1" xfId="0" applyFont="1" applyFill="1" applyBorder="1" applyAlignment="1">
      <alignment vertical="top" wrapText="1"/>
    </xf>
    <xf numFmtId="164" fontId="4" fillId="0" borderId="1" xfId="0" applyNumberFormat="1" applyFont="1" applyFill="1" applyBorder="1" applyAlignment="1">
      <alignment vertical="center" wrapText="1"/>
    </xf>
    <xf numFmtId="0" fontId="3" fillId="0" borderId="1" xfId="0" applyFont="1" applyBorder="1" applyAlignment="1">
      <alignment horizontal="justify" vertical="top" wrapText="1"/>
    </xf>
    <xf numFmtId="0" fontId="4" fillId="0" borderId="1" xfId="0" applyFont="1" applyBorder="1" applyAlignment="1">
      <alignment vertical="top" wrapText="1"/>
    </xf>
    <xf numFmtId="0" fontId="9" fillId="0" borderId="0" xfId="0" applyFont="1" applyAlignment="1">
      <alignment vertical="center"/>
    </xf>
    <xf numFmtId="0" fontId="4" fillId="0" borderId="1" xfId="0" applyFont="1" applyBorder="1" applyAlignment="1">
      <alignment horizontal="center" vertical="center"/>
    </xf>
    <xf numFmtId="16" fontId="5" fillId="0" borderId="1" xfId="0" applyNumberFormat="1" applyFont="1" applyBorder="1" applyAlignment="1">
      <alignment vertical="top" wrapText="1"/>
    </xf>
    <xf numFmtId="164" fontId="3" fillId="0"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wrapText="1"/>
    </xf>
    <xf numFmtId="164" fontId="4" fillId="5" borderId="1" xfId="0" applyNumberFormat="1" applyFont="1" applyFill="1" applyBorder="1" applyAlignment="1">
      <alignment vertical="center" wrapText="1"/>
    </xf>
    <xf numFmtId="0" fontId="3" fillId="0" borderId="1" xfId="0" applyFont="1" applyBorder="1" applyAlignment="1">
      <alignment horizontal="right" vertical="top" wrapText="1"/>
    </xf>
    <xf numFmtId="0" fontId="12" fillId="0" borderId="0" xfId="0" applyFont="1"/>
    <xf numFmtId="0" fontId="4" fillId="0" borderId="1" xfId="0" applyFont="1" applyBorder="1" applyAlignment="1">
      <alignment vertical="center" wrapText="1"/>
    </xf>
    <xf numFmtId="0" fontId="13" fillId="0" borderId="1" xfId="0" applyFont="1" applyBorder="1" applyAlignment="1">
      <alignment vertical="top" wrapText="1"/>
    </xf>
    <xf numFmtId="0" fontId="13" fillId="0" borderId="1" xfId="0" applyFont="1" applyBorder="1" applyAlignment="1">
      <alignment wrapText="1"/>
    </xf>
    <xf numFmtId="0" fontId="4" fillId="3" borderId="1" xfId="0" applyFont="1" applyFill="1" applyBorder="1" applyAlignment="1">
      <alignment vertical="top" wrapText="1"/>
    </xf>
    <xf numFmtId="0" fontId="13" fillId="3"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164" fontId="6" fillId="0" borderId="1" xfId="0" applyNumberFormat="1" applyFont="1" applyBorder="1" applyAlignment="1">
      <alignment horizontal="right" vertical="center" wrapText="1"/>
    </xf>
    <xf numFmtId="0" fontId="4" fillId="0" borderId="1" xfId="0" applyFont="1" applyFill="1" applyBorder="1" applyAlignment="1">
      <alignment vertical="top" wrapText="1"/>
    </xf>
    <xf numFmtId="0" fontId="3" fillId="0" borderId="1" xfId="0" applyFont="1" applyFill="1" applyBorder="1" applyAlignment="1">
      <alignment vertical="top"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8" fillId="6" borderId="1" xfId="0" applyFont="1" applyFill="1" applyBorder="1" applyAlignment="1">
      <alignment vertical="top" wrapText="1"/>
    </xf>
    <xf numFmtId="0" fontId="6" fillId="2" borderId="1" xfId="0" applyFont="1" applyFill="1" applyBorder="1" applyAlignment="1" applyProtection="1">
      <alignment horizontal="left" vertical="top" wrapText="1"/>
      <protection locked="0"/>
    </xf>
    <xf numFmtId="0" fontId="13" fillId="0" borderId="5" xfId="0" applyFont="1" applyFill="1" applyBorder="1" applyAlignment="1">
      <alignment horizontal="left" vertical="center" wrapText="1"/>
    </xf>
    <xf numFmtId="0" fontId="3" fillId="6" borderId="1" xfId="0" applyFont="1" applyFill="1" applyBorder="1" applyAlignment="1">
      <alignment vertical="top" wrapText="1"/>
    </xf>
    <xf numFmtId="0" fontId="13" fillId="6" borderId="5" xfId="0" applyFont="1" applyFill="1" applyBorder="1" applyAlignment="1">
      <alignment horizontal="left" vertical="center" wrapText="1"/>
    </xf>
    <xf numFmtId="164" fontId="3" fillId="6"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wrapText="1"/>
    </xf>
    <xf numFmtId="0" fontId="6" fillId="6" borderId="1" xfId="0" applyFont="1" applyFill="1" applyBorder="1" applyAlignment="1">
      <alignment vertical="center" wrapText="1"/>
    </xf>
    <xf numFmtId="0" fontId="6" fillId="6" borderId="0" xfId="0" applyFont="1" applyFill="1" applyAlignment="1">
      <alignment vertical="center"/>
    </xf>
    <xf numFmtId="164" fontId="4" fillId="6" borderId="1" xfId="0" applyNumberFormat="1" applyFont="1" applyFill="1" applyBorder="1" applyAlignment="1">
      <alignment horizontal="center" vertical="center"/>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vertical="top" wrapText="1"/>
    </xf>
    <xf numFmtId="166" fontId="4" fillId="5" borderId="1" xfId="0" applyNumberFormat="1" applyFont="1" applyFill="1" applyBorder="1" applyAlignment="1">
      <alignment horizontal="center" vertical="center" wrapText="1"/>
    </xf>
    <xf numFmtId="0" fontId="3" fillId="6" borderId="1" xfId="0" applyFont="1" applyFill="1" applyBorder="1" applyAlignment="1">
      <alignment horizontal="justify" vertical="top" wrapText="1"/>
    </xf>
    <xf numFmtId="0" fontId="6" fillId="2" borderId="5" xfId="0" applyFont="1" applyFill="1" applyBorder="1" applyAlignment="1">
      <alignment horizontal="left" vertical="center" wrapText="1"/>
    </xf>
    <xf numFmtId="164" fontId="6" fillId="6" borderId="1" xfId="0" applyNumberFormat="1" applyFont="1" applyFill="1" applyBorder="1" applyAlignment="1">
      <alignment horizontal="right" vertical="center" wrapText="1"/>
    </xf>
    <xf numFmtId="0" fontId="6" fillId="0" borderId="0" xfId="0" applyFont="1" applyAlignment="1">
      <alignment horizontal="center" vertical="center"/>
    </xf>
    <xf numFmtId="164" fontId="6" fillId="0" borderId="0" xfId="0" applyNumberFormat="1" applyFont="1" applyAlignment="1">
      <alignment vertical="center"/>
    </xf>
    <xf numFmtId="0" fontId="6" fillId="0" borderId="0" xfId="0" applyFont="1" applyAlignment="1">
      <alignment vertical="center" wrapText="1"/>
    </xf>
    <xf numFmtId="0" fontId="10" fillId="0" borderId="1" xfId="0" applyFont="1" applyBorder="1" applyAlignment="1">
      <alignment horizontal="center" vertical="center" wrapText="1"/>
    </xf>
    <xf numFmtId="164" fontId="6" fillId="2" borderId="1" xfId="0" applyNumberFormat="1" applyFont="1" applyFill="1" applyBorder="1" applyAlignment="1">
      <alignment horizontal="center" vertical="center"/>
    </xf>
    <xf numFmtId="164" fontId="6" fillId="0" borderId="1" xfId="0" applyNumberFormat="1" applyFont="1" applyBorder="1" applyAlignment="1">
      <alignment vertical="center"/>
    </xf>
    <xf numFmtId="164" fontId="6"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0" fontId="5" fillId="2" borderId="0" xfId="0" applyFont="1" applyFill="1" applyAlignment="1">
      <alignment vertical="center"/>
    </xf>
    <xf numFmtId="164" fontId="3" fillId="2" borderId="1" xfId="0" applyNumberFormat="1" applyFont="1" applyFill="1" applyBorder="1" applyAlignment="1">
      <alignment vertical="center" wrapText="1"/>
    </xf>
    <xf numFmtId="0" fontId="6" fillId="2" borderId="5" xfId="0" applyFont="1" applyFill="1" applyBorder="1" applyAlignment="1">
      <alignment horizontal="right" vertical="center" wrapText="1"/>
    </xf>
    <xf numFmtId="0" fontId="6" fillId="2" borderId="2" xfId="0" applyFont="1" applyFill="1" applyBorder="1" applyAlignment="1">
      <alignment vertical="center" wrapText="1"/>
    </xf>
    <xf numFmtId="164" fontId="6" fillId="2" borderId="2" xfId="0" applyNumberFormat="1" applyFont="1" applyFill="1" applyBorder="1" applyAlignment="1">
      <alignment vertical="center" wrapText="1"/>
    </xf>
    <xf numFmtId="0" fontId="6" fillId="0" borderId="2" xfId="0" applyFont="1" applyFill="1" applyBorder="1" applyAlignment="1">
      <alignment vertical="center" wrapText="1"/>
    </xf>
    <xf numFmtId="0" fontId="9" fillId="6"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0" xfId="0" applyFont="1" applyAlignment="1">
      <alignment vertical="top"/>
    </xf>
    <xf numFmtId="166" fontId="8" fillId="5"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0" borderId="0" xfId="0" applyFont="1" applyAlignment="1">
      <alignment vertical="center"/>
    </xf>
    <xf numFmtId="0" fontId="6" fillId="0" borderId="0" xfId="0" applyFont="1" applyAlignment="1">
      <alignment horizontal="left" vertical="center"/>
    </xf>
    <xf numFmtId="0" fontId="10" fillId="0" borderId="1" xfId="0" applyFont="1" applyBorder="1" applyAlignment="1">
      <alignment horizontal="center" vertical="center" wrapText="1"/>
    </xf>
    <xf numFmtId="164" fontId="6" fillId="0" borderId="5" xfId="0" applyNumberFormat="1" applyFont="1" applyFill="1" applyBorder="1" applyAlignment="1">
      <alignment vertical="center" wrapText="1"/>
    </xf>
    <xf numFmtId="164" fontId="6" fillId="0" borderId="1" xfId="1" applyNumberFormat="1" applyFont="1" applyFill="1" applyBorder="1" applyAlignment="1">
      <alignment horizontal="center" vertical="center" wrapText="1"/>
    </xf>
    <xf numFmtId="0" fontId="18" fillId="5" borderId="1" xfId="0" applyFont="1" applyFill="1" applyBorder="1" applyAlignment="1">
      <alignment vertical="center" wrapText="1"/>
    </xf>
    <xf numFmtId="0" fontId="6" fillId="0" borderId="0" xfId="0" applyFont="1" applyAlignment="1">
      <alignment horizontal="center" vertical="center" shrinkToFit="1"/>
    </xf>
    <xf numFmtId="0" fontId="6" fillId="0" borderId="0" xfId="0" applyFont="1" applyAlignment="1">
      <alignment vertical="top" shrinkToFit="1"/>
    </xf>
    <xf numFmtId="0" fontId="6" fillId="0" borderId="0" xfId="0" applyFont="1" applyAlignment="1">
      <alignment vertical="center" shrinkToFit="1"/>
    </xf>
    <xf numFmtId="164" fontId="10" fillId="2" borderId="1" xfId="0" applyNumberFormat="1" applyFont="1" applyFill="1" applyBorder="1" applyAlignment="1">
      <alignment horizontal="left" vertical="top" wrapText="1"/>
    </xf>
    <xf numFmtId="164" fontId="10" fillId="7" borderId="1" xfId="0" applyNumberFormat="1"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164" fontId="20" fillId="5" borderId="1" xfId="0" applyNumberFormat="1" applyFont="1" applyFill="1" applyBorder="1" applyAlignment="1">
      <alignment vertical="center" wrapText="1"/>
    </xf>
    <xf numFmtId="0" fontId="6" fillId="0" borderId="0" xfId="0" applyFont="1" applyAlignment="1">
      <alignment horizontal="right" vertical="center" wrapText="1"/>
    </xf>
    <xf numFmtId="164" fontId="1" fillId="0" borderId="0" xfId="0" applyNumberFormat="1" applyFont="1" applyAlignment="1">
      <alignment vertical="center"/>
    </xf>
    <xf numFmtId="0" fontId="6" fillId="6" borderId="2" xfId="0" applyFont="1" applyFill="1" applyBorder="1" applyAlignment="1">
      <alignment horizontal="right" vertical="center" wrapText="1"/>
    </xf>
    <xf numFmtId="164" fontId="3" fillId="0" borderId="1" xfId="0" applyNumberFormat="1" applyFont="1" applyBorder="1" applyAlignment="1">
      <alignment horizontal="right" vertical="center"/>
    </xf>
    <xf numFmtId="164" fontId="3" fillId="5" borderId="1" xfId="0" applyNumberFormat="1" applyFont="1" applyFill="1" applyBorder="1" applyAlignment="1">
      <alignment horizontal="center" vertical="center" wrapText="1"/>
    </xf>
    <xf numFmtId="16" fontId="13" fillId="0" borderId="1" xfId="0" applyNumberFormat="1" applyFont="1" applyBorder="1" applyAlignment="1">
      <alignment horizontal="center" vertical="top" wrapText="1"/>
    </xf>
    <xf numFmtId="164" fontId="4" fillId="0" borderId="1" xfId="0" applyNumberFormat="1" applyFont="1" applyBorder="1" applyAlignment="1">
      <alignment horizontal="center" vertical="center"/>
    </xf>
    <xf numFmtId="16" fontId="13" fillId="6" borderId="1" xfId="0" applyNumberFormat="1" applyFont="1" applyFill="1" applyBorder="1" applyAlignment="1">
      <alignment vertical="top" wrapText="1"/>
    </xf>
    <xf numFmtId="0" fontId="9" fillId="2" borderId="0" xfId="0" applyFont="1" applyFill="1" applyAlignment="1">
      <alignment vertical="center"/>
    </xf>
    <xf numFmtId="164" fontId="4" fillId="6" borderId="1" xfId="0" applyNumberFormat="1" applyFont="1" applyFill="1" applyBorder="1" applyAlignment="1">
      <alignment vertical="center" wrapText="1"/>
    </xf>
    <xf numFmtId="0" fontId="5" fillId="0" borderId="1" xfId="0" applyFont="1" applyBorder="1" applyAlignment="1">
      <alignment vertical="center"/>
    </xf>
    <xf numFmtId="0" fontId="21" fillId="0" borderId="0" xfId="0" applyFont="1"/>
    <xf numFmtId="0" fontId="3" fillId="0" borderId="1" xfId="0" applyFont="1" applyBorder="1" applyAlignment="1">
      <alignment vertical="center" wrapText="1"/>
    </xf>
    <xf numFmtId="0" fontId="4" fillId="0" borderId="1" xfId="0" applyFont="1" applyBorder="1" applyAlignment="1">
      <alignment horizontal="left" vertical="top" wrapText="1"/>
    </xf>
    <xf numFmtId="49" fontId="9" fillId="0" borderId="5" xfId="0" applyNumberFormat="1" applyFont="1" applyFill="1" applyBorder="1" applyAlignment="1">
      <alignment vertical="center" wrapText="1"/>
    </xf>
    <xf numFmtId="0" fontId="3" fillId="4" borderId="1" xfId="0" applyFont="1" applyFill="1" applyBorder="1" applyAlignment="1">
      <alignment vertical="top" wrapText="1"/>
    </xf>
    <xf numFmtId="0" fontId="3" fillId="0" borderId="1" xfId="0" applyNumberFormat="1" applyFont="1" applyFill="1" applyBorder="1" applyAlignment="1" applyProtection="1">
      <alignment horizontal="left" vertical="top" wrapText="1"/>
    </xf>
    <xf numFmtId="164" fontId="6" fillId="2" borderId="5" xfId="0" applyNumberFormat="1" applyFont="1" applyFill="1" applyBorder="1" applyAlignment="1">
      <alignment horizontal="right" vertical="center" wrapText="1"/>
    </xf>
    <xf numFmtId="164" fontId="8" fillId="0" borderId="1" xfId="0"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64" fontId="8" fillId="5" borderId="1" xfId="0" applyNumberFormat="1" applyFont="1" applyFill="1" applyBorder="1" applyAlignment="1">
      <alignment horizontal="right" vertical="center" wrapText="1"/>
    </xf>
    <xf numFmtId="164" fontId="8" fillId="6" borderId="1" xfId="0" applyNumberFormat="1" applyFont="1" applyFill="1" applyBorder="1" applyAlignment="1">
      <alignment horizontal="right" vertical="center" wrapText="1"/>
    </xf>
    <xf numFmtId="164" fontId="8" fillId="2" borderId="1" xfId="0" applyNumberFormat="1" applyFont="1" applyFill="1" applyBorder="1" applyAlignment="1">
      <alignment horizontal="righ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6" borderId="1" xfId="0" applyFont="1" applyFill="1" applyBorder="1" applyAlignment="1">
      <alignment vertical="center" wrapText="1"/>
    </xf>
    <xf numFmtId="0" fontId="23" fillId="0" borderId="0" xfId="0" applyFont="1"/>
    <xf numFmtId="0" fontId="3" fillId="4" borderId="1" xfId="0" applyFont="1" applyFill="1" applyBorder="1" applyAlignment="1">
      <alignment vertical="center" wrapText="1"/>
    </xf>
    <xf numFmtId="0" fontId="8"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6" fontId="4" fillId="0" borderId="1" xfId="0" applyNumberFormat="1" applyFont="1" applyBorder="1" applyAlignment="1">
      <alignment vertical="center" wrapText="1"/>
    </xf>
    <xf numFmtId="16" fontId="4" fillId="0" borderId="1" xfId="0" applyNumberFormat="1" applyFont="1" applyBorder="1" applyAlignment="1">
      <alignment horizontal="center" vertical="center" wrapText="1"/>
    </xf>
    <xf numFmtId="16" fontId="13" fillId="0" borderId="1" xfId="0" applyNumberFormat="1" applyFont="1" applyBorder="1" applyAlignment="1">
      <alignment vertical="top" wrapText="1"/>
    </xf>
    <xf numFmtId="0" fontId="13" fillId="0" borderId="1" xfId="0" applyFont="1" applyBorder="1" applyAlignment="1">
      <alignment horizontal="center" vertical="top" wrapText="1"/>
    </xf>
    <xf numFmtId="0" fontId="13" fillId="0" borderId="1" xfId="0" applyFont="1" applyBorder="1" applyAlignment="1">
      <alignment horizontal="right" vertical="top" wrapText="1"/>
    </xf>
    <xf numFmtId="17" fontId="13" fillId="0" borderId="1" xfId="0" applyNumberFormat="1" applyFont="1" applyBorder="1" applyAlignment="1">
      <alignment horizontal="center" vertical="top" wrapText="1"/>
    </xf>
    <xf numFmtId="17" fontId="13" fillId="0" borderId="1" xfId="0" applyNumberFormat="1" applyFont="1" applyBorder="1" applyAlignment="1">
      <alignment vertical="top" wrapText="1"/>
    </xf>
    <xf numFmtId="16" fontId="9" fillId="0" borderId="1" xfId="0" applyNumberFormat="1" applyFont="1" applyBorder="1" applyAlignment="1">
      <alignment vertical="top" wrapText="1"/>
    </xf>
    <xf numFmtId="16"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6" fontId="8" fillId="0" borderId="1" xfId="0" applyNumberFormat="1" applyFont="1" applyBorder="1" applyAlignment="1">
      <alignment vertical="top" wrapText="1"/>
    </xf>
    <xf numFmtId="14" fontId="8" fillId="0" borderId="1" xfId="0" applyNumberFormat="1" applyFont="1" applyBorder="1" applyAlignment="1">
      <alignment vertical="top" wrapText="1"/>
    </xf>
    <xf numFmtId="0" fontId="8" fillId="0" borderId="1" xfId="0" applyFont="1" applyBorder="1" applyAlignment="1">
      <alignment vertical="top" wrapText="1"/>
    </xf>
    <xf numFmtId="14"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 fontId="4" fillId="0" borderId="1" xfId="0" applyNumberFormat="1" applyFont="1" applyBorder="1" applyAlignment="1">
      <alignment vertical="top" wrapText="1"/>
    </xf>
    <xf numFmtId="14" fontId="4" fillId="0" borderId="1" xfId="0" applyNumberFormat="1" applyFont="1" applyBorder="1" applyAlignment="1">
      <alignment vertical="top" wrapText="1"/>
    </xf>
    <xf numFmtId="0" fontId="25" fillId="0" borderId="1" xfId="0" applyFont="1" applyBorder="1" applyAlignment="1">
      <alignment vertical="center" wrapText="1"/>
    </xf>
    <xf numFmtId="16" fontId="25" fillId="0" borderId="1" xfId="0" applyNumberFormat="1" applyFont="1" applyBorder="1" applyAlignment="1">
      <alignment horizontal="center" vertical="center"/>
    </xf>
    <xf numFmtId="16"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right" vertical="top" wrapText="1"/>
    </xf>
    <xf numFmtId="0" fontId="4" fillId="4" borderId="1" xfId="0" applyFont="1" applyFill="1" applyBorder="1" applyAlignment="1">
      <alignment wrapText="1"/>
    </xf>
    <xf numFmtId="0" fontId="4" fillId="4" borderId="1" xfId="0" applyFont="1" applyFill="1" applyBorder="1" applyAlignment="1">
      <alignment horizontal="center" wrapText="1"/>
    </xf>
    <xf numFmtId="0" fontId="13" fillId="0" borderId="1" xfId="0" applyNumberFormat="1" applyFont="1" applyFill="1" applyBorder="1" applyAlignment="1" applyProtection="1">
      <alignment vertical="center"/>
    </xf>
    <xf numFmtId="0"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vertical="top"/>
    </xf>
    <xf numFmtId="0" fontId="4" fillId="0" borderId="1" xfId="0" applyFont="1" applyBorder="1" applyAlignment="1">
      <alignment vertical="top"/>
    </xf>
    <xf numFmtId="164" fontId="8" fillId="5" borderId="1" xfId="0" applyNumberFormat="1" applyFont="1" applyFill="1" applyBorder="1" applyAlignment="1">
      <alignment horizontal="center" vertical="center" wrapText="1"/>
    </xf>
    <xf numFmtId="0" fontId="8" fillId="5" borderId="1" xfId="0" applyFont="1" applyFill="1" applyBorder="1" applyAlignment="1">
      <alignment vertical="top"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164" fontId="8"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right" vertical="center" wrapText="1"/>
    </xf>
    <xf numFmtId="0" fontId="9" fillId="6" borderId="0" xfId="0" applyFont="1" applyFill="1" applyAlignment="1">
      <alignment vertical="center"/>
    </xf>
    <xf numFmtId="0" fontId="5" fillId="6" borderId="0" xfId="0" applyFont="1" applyFill="1" applyAlignment="1">
      <alignment vertical="center" wrapText="1"/>
    </xf>
    <xf numFmtId="0" fontId="10" fillId="0" borderId="2" xfId="0" applyFont="1" applyBorder="1" applyAlignment="1">
      <alignment horizontal="center" vertical="center" wrapText="1"/>
    </xf>
    <xf numFmtId="164" fontId="6" fillId="0" borderId="1" xfId="0" applyNumberFormat="1" applyFont="1" applyBorder="1" applyAlignment="1">
      <alignment horizontal="right" vertical="center" wrapText="1" indent="2"/>
    </xf>
    <xf numFmtId="164" fontId="4" fillId="3" borderId="1" xfId="0" applyNumberFormat="1" applyFont="1" applyFill="1" applyBorder="1" applyAlignment="1">
      <alignment horizontal="center" vertical="center" wrapText="1"/>
    </xf>
    <xf numFmtId="0" fontId="17" fillId="0" borderId="0" xfId="0" applyFont="1" applyAlignment="1">
      <alignment horizontal="left" vertical="center"/>
    </xf>
    <xf numFmtId="0" fontId="15" fillId="0" borderId="0" xfId="0" applyFont="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1" xfId="0" applyFont="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9" fillId="2" borderId="5" xfId="0" applyFont="1" applyFill="1" applyBorder="1" applyAlignment="1">
      <alignment vertical="center" wrapText="1"/>
    </xf>
    <xf numFmtId="0" fontId="6" fillId="5" borderId="5" xfId="0" applyFont="1" applyFill="1" applyBorder="1" applyAlignment="1">
      <alignment vertical="center" wrapText="1"/>
    </xf>
    <xf numFmtId="0" fontId="6" fillId="0" borderId="5" xfId="0" applyFont="1" applyBorder="1" applyAlignment="1">
      <alignment vertical="center" wrapText="1"/>
    </xf>
    <xf numFmtId="0" fontId="6" fillId="6" borderId="5" xfId="0" applyFont="1" applyFill="1" applyBorder="1" applyAlignment="1">
      <alignmen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3" fillId="0" borderId="12" xfId="0" applyFont="1" applyBorder="1" applyAlignment="1">
      <alignment vertical="center" wrapText="1"/>
    </xf>
    <xf numFmtId="0" fontId="1" fillId="0" borderId="5" xfId="0" applyFont="1" applyFill="1" applyBorder="1" applyAlignment="1">
      <alignment vertical="center" wrapText="1"/>
    </xf>
    <xf numFmtId="0" fontId="6" fillId="0" borderId="5" xfId="0" applyFont="1" applyBorder="1" applyAlignment="1">
      <alignment vertical="top" wrapText="1"/>
    </xf>
    <xf numFmtId="0" fontId="1" fillId="0" borderId="8"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9" fillId="0" borderId="5" xfId="0" applyFont="1" applyBorder="1" applyAlignment="1">
      <alignment vertical="center" wrapText="1"/>
    </xf>
    <xf numFmtId="0" fontId="3" fillId="0" borderId="5" xfId="0" applyFont="1" applyBorder="1" applyAlignment="1">
      <alignment vertical="center" wrapText="1"/>
    </xf>
    <xf numFmtId="0" fontId="6" fillId="5" borderId="8"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5" fillId="0" borderId="5" xfId="0" applyFont="1" applyBorder="1" applyAlignment="1">
      <alignment vertical="center" wrapText="1"/>
    </xf>
    <xf numFmtId="0" fontId="5" fillId="6" borderId="5" xfId="0" applyFont="1" applyFill="1" applyBorder="1" applyAlignment="1">
      <alignment vertical="center" wrapText="1"/>
    </xf>
    <xf numFmtId="0" fontId="22" fillId="0" borderId="5" xfId="0" applyFont="1" applyBorder="1" applyAlignment="1">
      <alignment horizontal="left" vertical="center" wrapText="1" shrinkToFit="1"/>
    </xf>
    <xf numFmtId="0" fontId="22" fillId="6" borderId="5" xfId="0" applyFont="1" applyFill="1" applyBorder="1" applyAlignment="1">
      <alignment horizontal="left" vertical="center" wrapText="1" shrinkToFit="1"/>
    </xf>
    <xf numFmtId="0" fontId="5" fillId="0" borderId="8" xfId="0" applyFont="1" applyBorder="1" applyAlignment="1">
      <alignment horizontal="left" vertical="center" wrapText="1"/>
    </xf>
    <xf numFmtId="0" fontId="5" fillId="0" borderId="8" xfId="0" applyNumberFormat="1" applyFont="1" applyBorder="1" applyAlignment="1">
      <alignment horizontal="left" vertical="center" wrapText="1"/>
    </xf>
    <xf numFmtId="0" fontId="22" fillId="0" borderId="5" xfId="0" applyFont="1" applyFill="1" applyBorder="1" applyAlignment="1">
      <alignment vertical="center" wrapText="1"/>
    </xf>
    <xf numFmtId="0" fontId="5" fillId="0" borderId="5" xfId="0" applyFont="1" applyBorder="1" applyAlignment="1">
      <alignment horizontal="left" vertical="center" wrapText="1" shrinkToFit="1"/>
    </xf>
    <xf numFmtId="0" fontId="3" fillId="6" borderId="5" xfId="0" applyFont="1" applyFill="1" applyBorder="1" applyAlignment="1">
      <alignment vertical="center" wrapText="1"/>
    </xf>
    <xf numFmtId="165" fontId="6" fillId="0" borderId="0" xfId="0" applyNumberFormat="1" applyFont="1" applyAlignment="1">
      <alignment horizontal="center" vertical="center"/>
    </xf>
    <xf numFmtId="0" fontId="3" fillId="0" borderId="0" xfId="0" applyFont="1" applyAlignment="1">
      <alignment horizontal="center" vertical="center"/>
    </xf>
  </cellXfs>
  <cellStyles count="3">
    <cellStyle name="Обычный" xfId="0" builtinId="0"/>
    <cellStyle name="Обычный 2" xfId="2"/>
    <cellStyle name="Обычный 2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ru-RU"/>
  <c:style val="26"/>
  <c:chart>
    <c:plotArea>
      <c:layout>
        <c:manualLayout>
          <c:layoutTarget val="inner"/>
          <c:xMode val="edge"/>
          <c:yMode val="edge"/>
          <c:x val="7.4488500818585934E-2"/>
          <c:y val="8.9526721393869246E-2"/>
          <c:w val="0.68646199423091858"/>
          <c:h val="0.84136505277265849"/>
        </c:manualLayout>
      </c:layout>
      <c:barChart>
        <c:barDir val="col"/>
        <c:grouping val="clustered"/>
        <c:ser>
          <c:idx val="0"/>
          <c:order val="0"/>
          <c:tx>
            <c:strRef>
              <c:f>Лист1!$B$30</c:f>
              <c:strCache>
                <c:ptCount val="1"/>
                <c:pt idx="0">
                  <c:v> бюджет Белоярского района</c:v>
                </c:pt>
              </c:strCache>
            </c:strRef>
          </c:tx>
          <c:cat>
            <c:strRef>
              <c:f>Лист1!$C$29:$F$29</c:f>
              <c:strCache>
                <c:ptCount val="4"/>
                <c:pt idx="0">
                  <c:v>1 кв.</c:v>
                </c:pt>
                <c:pt idx="1">
                  <c:v>2 кв.</c:v>
                </c:pt>
                <c:pt idx="2">
                  <c:v>3 кв.</c:v>
                </c:pt>
                <c:pt idx="3">
                  <c:v>4 кв.</c:v>
                </c:pt>
              </c:strCache>
            </c:strRef>
          </c:cat>
          <c:val>
            <c:numRef>
              <c:f>Лист1!$C$30:$F$30</c:f>
              <c:numCache>
                <c:formatCode>General</c:formatCode>
                <c:ptCount val="4"/>
                <c:pt idx="0">
                  <c:v>18.330551238549234</c:v>
                </c:pt>
                <c:pt idx="1">
                  <c:v>51.512516190219394</c:v>
                </c:pt>
                <c:pt idx="2">
                  <c:v>74.748830502245042</c:v>
                </c:pt>
                <c:pt idx="3">
                  <c:v>94.14967006200223</c:v>
                </c:pt>
              </c:numCache>
            </c:numRef>
          </c:val>
        </c:ser>
        <c:ser>
          <c:idx val="1"/>
          <c:order val="1"/>
          <c:tx>
            <c:strRef>
              <c:f>Лист1!$B$31</c:f>
              <c:strCache>
                <c:ptCount val="1"/>
                <c:pt idx="0">
                  <c:v>бюджет ХМАО</c:v>
                </c:pt>
              </c:strCache>
            </c:strRef>
          </c:tx>
          <c:cat>
            <c:strRef>
              <c:f>Лист1!$C$29:$F$29</c:f>
              <c:strCache>
                <c:ptCount val="4"/>
                <c:pt idx="0">
                  <c:v>1 кв.</c:v>
                </c:pt>
                <c:pt idx="1">
                  <c:v>2 кв.</c:v>
                </c:pt>
                <c:pt idx="2">
                  <c:v>3 кв.</c:v>
                </c:pt>
                <c:pt idx="3">
                  <c:v>4 кв.</c:v>
                </c:pt>
              </c:strCache>
            </c:strRef>
          </c:cat>
          <c:val>
            <c:numRef>
              <c:f>Лист1!$C$31:$F$31</c:f>
              <c:numCache>
                <c:formatCode>General</c:formatCode>
                <c:ptCount val="4"/>
                <c:pt idx="0">
                  <c:v>10.413080510389438</c:v>
                </c:pt>
                <c:pt idx="1">
                  <c:v>41.834129913416653</c:v>
                </c:pt>
                <c:pt idx="2">
                  <c:v>60.311953062118342</c:v>
                </c:pt>
                <c:pt idx="3">
                  <c:v>95.803442974317804</c:v>
                </c:pt>
              </c:numCache>
            </c:numRef>
          </c:val>
        </c:ser>
        <c:ser>
          <c:idx val="2"/>
          <c:order val="2"/>
          <c:tx>
            <c:strRef>
              <c:f>Лист1!$B$32</c:f>
              <c:strCache>
                <c:ptCount val="1"/>
                <c:pt idx="0">
                  <c:v>Федеральный бюджет</c:v>
                </c:pt>
              </c:strCache>
            </c:strRef>
          </c:tx>
          <c:cat>
            <c:strRef>
              <c:f>Лист1!$C$29:$F$29</c:f>
              <c:strCache>
                <c:ptCount val="4"/>
                <c:pt idx="0">
                  <c:v>1 кв.</c:v>
                </c:pt>
                <c:pt idx="1">
                  <c:v>2 кв.</c:v>
                </c:pt>
                <c:pt idx="2">
                  <c:v>3 кв.</c:v>
                </c:pt>
                <c:pt idx="3">
                  <c:v>4 кв.</c:v>
                </c:pt>
              </c:strCache>
            </c:strRef>
          </c:cat>
          <c:val>
            <c:numRef>
              <c:f>Лист1!$C$32:$F$32</c:f>
              <c:numCache>
                <c:formatCode>General</c:formatCode>
                <c:ptCount val="4"/>
                <c:pt idx="0">
                  <c:v>0</c:v>
                </c:pt>
                <c:pt idx="1">
                  <c:v>14.563821308678786</c:v>
                </c:pt>
                <c:pt idx="2">
                  <c:v>30.495703483763826</c:v>
                </c:pt>
                <c:pt idx="3">
                  <c:v>61.368627741998893</c:v>
                </c:pt>
              </c:numCache>
            </c:numRef>
          </c:val>
        </c:ser>
        <c:axId val="193703296"/>
        <c:axId val="193709184"/>
      </c:barChart>
      <c:lineChart>
        <c:grouping val="standard"/>
        <c:ser>
          <c:idx val="3"/>
          <c:order val="3"/>
          <c:tx>
            <c:strRef>
              <c:f>Лист1!$B$7</c:f>
              <c:strCache>
                <c:ptCount val="1"/>
                <c:pt idx="0">
                  <c:v> Всего по муниципальным программам Белоярского района </c:v>
                </c:pt>
              </c:strCache>
            </c:strRef>
          </c:tx>
          <c:dLbls>
            <c:txPr>
              <a:bodyPr/>
              <a:lstStyle/>
              <a:p>
                <a:pPr>
                  <a:defRPr sz="1100">
                    <a:latin typeface="Times New Roman" pitchFamily="18" charset="0"/>
                    <a:cs typeface="Times New Roman" pitchFamily="18" charset="0"/>
                  </a:defRPr>
                </a:pPr>
                <a:endParaRPr lang="ru-RU"/>
              </a:p>
            </c:txPr>
            <c:showVal val="1"/>
          </c:dLbls>
          <c:val>
            <c:numRef>
              <c:f>(Лист1!$C$7,Лист1!$G$7,Лист1!$K$7,Лист1!$O$7)</c:f>
              <c:numCache>
                <c:formatCode>_-* #,##0.0_р_._-;\-* #,##0.0_р_._-;_-* "-"?_р_._-;_-@_-</c:formatCode>
                <c:ptCount val="4"/>
                <c:pt idx="0">
                  <c:v>14.216795941542443</c:v>
                </c:pt>
                <c:pt idx="1">
                  <c:v>45.998355233313568</c:v>
                </c:pt>
                <c:pt idx="2">
                  <c:v>67.284558902029957</c:v>
                </c:pt>
                <c:pt idx="3">
                  <c:v>94.460694932058502</c:v>
                </c:pt>
              </c:numCache>
            </c:numRef>
          </c:val>
        </c:ser>
        <c:marker val="1"/>
        <c:axId val="193703296"/>
        <c:axId val="193709184"/>
      </c:lineChart>
      <c:catAx>
        <c:axId val="193703296"/>
        <c:scaling>
          <c:orientation val="minMax"/>
        </c:scaling>
        <c:axPos val="b"/>
        <c:tickLblPos val="nextTo"/>
        <c:txPr>
          <a:bodyPr/>
          <a:lstStyle/>
          <a:p>
            <a:pPr>
              <a:defRPr sz="1100">
                <a:latin typeface="Times New Roman" pitchFamily="18" charset="0"/>
                <a:cs typeface="Times New Roman" pitchFamily="18" charset="0"/>
              </a:defRPr>
            </a:pPr>
            <a:endParaRPr lang="ru-RU"/>
          </a:p>
        </c:txPr>
        <c:crossAx val="193709184"/>
        <c:crosses val="autoZero"/>
        <c:auto val="1"/>
        <c:lblAlgn val="ctr"/>
        <c:lblOffset val="100"/>
      </c:catAx>
      <c:valAx>
        <c:axId val="193709184"/>
        <c:scaling>
          <c:orientation val="minMax"/>
        </c:scaling>
        <c:axPos val="l"/>
        <c:majorGridlines/>
        <c:numFmt formatCode="General" sourceLinked="1"/>
        <c:tickLblPos val="nextTo"/>
        <c:txPr>
          <a:bodyPr/>
          <a:lstStyle/>
          <a:p>
            <a:pPr>
              <a:defRPr>
                <a:latin typeface="Times New Roman" pitchFamily="18" charset="0"/>
                <a:cs typeface="Times New Roman" pitchFamily="18" charset="0"/>
              </a:defRPr>
            </a:pPr>
            <a:endParaRPr lang="ru-RU"/>
          </a:p>
        </c:txPr>
        <c:crossAx val="193703296"/>
        <c:crosses val="autoZero"/>
        <c:crossBetween val="between"/>
      </c:valAx>
    </c:plotArea>
    <c:legend>
      <c:legendPos val="r"/>
      <c:layout>
        <c:manualLayout>
          <c:xMode val="edge"/>
          <c:yMode val="edge"/>
          <c:x val="0.7609504950495094"/>
          <c:y val="0.35192461048751938"/>
          <c:w val="0.23429702970297117"/>
          <c:h val="0.43865069525883987"/>
        </c:manualLayout>
      </c:layout>
      <c:txPr>
        <a:bodyPr/>
        <a:lstStyle/>
        <a:p>
          <a:pPr>
            <a:defRPr sz="1200">
              <a:latin typeface="Times New Roman" pitchFamily="18" charset="0"/>
              <a:cs typeface="Times New Roman" pitchFamily="18" charset="0"/>
            </a:defRPr>
          </a:pPr>
          <a:endParaRPr lang="ru-RU"/>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539750</xdr:colOff>
      <xdr:row>6</xdr:row>
      <xdr:rowOff>174624</xdr:rowOff>
    </xdr:from>
    <xdr:to>
      <xdr:col>35</xdr:col>
      <xdr:colOff>158750</xdr:colOff>
      <xdr:row>16</xdr:row>
      <xdr:rowOff>539750</xdr:rowOff>
    </xdr:to>
    <xdr:graphicFrame macro="">
      <xdr:nvGraphicFramePr>
        <xdr:cNvPr id="4" name="Диа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AK349"/>
  <sheetViews>
    <sheetView tabSelected="1" view="pageBreakPreview" zoomScale="70" zoomScaleNormal="100" zoomScaleSheetLayoutView="70" workbookViewId="0">
      <pane ySplit="7" topLeftCell="A8" activePane="bottomLeft" state="frozen"/>
      <selection pane="bottomLeft" activeCell="M5" sqref="M5:N6"/>
    </sheetView>
  </sheetViews>
  <sheetFormatPr defaultRowHeight="15" outlineLevelRow="3" outlineLevelCol="1"/>
  <cols>
    <col min="1" max="1" width="4.7109375" style="141" customWidth="1"/>
    <col min="2" max="2" width="39.7109375" style="158" customWidth="1"/>
    <col min="3" max="3" width="15.28515625" style="1" customWidth="1"/>
    <col min="4" max="4" width="13.85546875" style="1" customWidth="1"/>
    <col min="5" max="5" width="13.7109375" style="1" customWidth="1"/>
    <col min="6" max="6" width="12.5703125" style="1" customWidth="1"/>
    <col min="7" max="7" width="11.7109375" style="1" hidden="1" customWidth="1" outlineLevel="1"/>
    <col min="8" max="8" width="15.5703125" style="1" customWidth="1" collapsed="1"/>
    <col min="9" max="9" width="15.42578125" style="1" customWidth="1"/>
    <col min="10" max="10" width="14.28515625" style="1" customWidth="1"/>
    <col min="11" max="11" width="13.140625" style="1" customWidth="1"/>
    <col min="12" max="12" width="11" style="1" hidden="1" customWidth="1" outlineLevel="1"/>
    <col min="13" max="13" width="8.5703125" style="4" bestFit="1" customWidth="1" collapsed="1"/>
    <col min="14" max="14" width="12.140625" style="4" customWidth="1"/>
    <col min="15" max="15" width="8.42578125" style="4" customWidth="1"/>
    <col min="16" max="16" width="12.140625" style="4" customWidth="1"/>
    <col min="17" max="17" width="8.5703125" style="4" customWidth="1"/>
    <col min="18" max="18" width="12" style="4" customWidth="1"/>
    <col min="19" max="19" width="8.7109375" style="4" customWidth="1"/>
    <col min="20" max="20" width="13.140625" style="4" customWidth="1"/>
    <col min="21" max="21" width="60.85546875" style="5" customWidth="1"/>
    <col min="22" max="16384" width="9.140625" style="1"/>
  </cols>
  <sheetData>
    <row r="1" spans="1:21" ht="18.75">
      <c r="A1" s="250" t="s">
        <v>271</v>
      </c>
      <c r="B1" s="250"/>
      <c r="C1" s="250"/>
      <c r="D1" s="250"/>
      <c r="E1" s="250"/>
      <c r="F1" s="250"/>
      <c r="G1" s="250"/>
      <c r="H1" s="250"/>
      <c r="I1" s="250"/>
      <c r="J1" s="250"/>
      <c r="K1" s="250"/>
      <c r="L1" s="250"/>
      <c r="M1" s="250"/>
      <c r="N1" s="250"/>
      <c r="O1" s="250"/>
      <c r="P1" s="250"/>
      <c r="Q1" s="250"/>
      <c r="R1" s="250"/>
      <c r="S1" s="250"/>
      <c r="T1" s="250"/>
      <c r="U1" s="250"/>
    </row>
    <row r="2" spans="1:21" ht="18.75">
      <c r="A2" s="250" t="s">
        <v>427</v>
      </c>
      <c r="B2" s="250"/>
      <c r="C2" s="250"/>
      <c r="D2" s="250"/>
      <c r="E2" s="250"/>
      <c r="F2" s="250"/>
      <c r="G2" s="250"/>
      <c r="H2" s="250"/>
      <c r="I2" s="250"/>
      <c r="J2" s="250"/>
      <c r="K2" s="250"/>
      <c r="L2" s="250"/>
      <c r="M2" s="250"/>
      <c r="N2" s="250"/>
      <c r="O2" s="250"/>
      <c r="P2" s="250"/>
      <c r="Q2" s="250"/>
      <c r="R2" s="250"/>
      <c r="S2" s="250"/>
      <c r="T2" s="250"/>
      <c r="U2" s="250"/>
    </row>
    <row r="3" spans="1:21">
      <c r="C3" s="18"/>
      <c r="D3" s="18"/>
      <c r="E3" s="18"/>
      <c r="F3" s="18"/>
      <c r="G3" s="18"/>
      <c r="H3" s="18"/>
      <c r="I3" s="18"/>
      <c r="J3" s="18"/>
      <c r="K3" s="18"/>
      <c r="L3" s="18"/>
      <c r="M3" s="141"/>
      <c r="N3" s="141"/>
      <c r="O3" s="292"/>
      <c r="P3" s="292"/>
      <c r="Q3" s="292"/>
      <c r="R3" s="292"/>
      <c r="S3" s="292"/>
      <c r="T3" s="292"/>
      <c r="U3" s="176" t="s">
        <v>434</v>
      </c>
    </row>
    <row r="4" spans="1:21" ht="30" customHeight="1">
      <c r="A4" s="251" t="s">
        <v>0</v>
      </c>
      <c r="B4" s="252" t="s">
        <v>62</v>
      </c>
      <c r="C4" s="251" t="s">
        <v>564</v>
      </c>
      <c r="D4" s="251"/>
      <c r="E4" s="251"/>
      <c r="F4" s="251"/>
      <c r="G4" s="251" t="s">
        <v>44</v>
      </c>
      <c r="H4" s="251" t="s">
        <v>563</v>
      </c>
      <c r="I4" s="251"/>
      <c r="J4" s="251"/>
      <c r="K4" s="251"/>
      <c r="L4" s="251" t="s">
        <v>44</v>
      </c>
      <c r="M4" s="258" t="s">
        <v>566</v>
      </c>
      <c r="N4" s="259"/>
      <c r="O4" s="259"/>
      <c r="P4" s="259"/>
      <c r="Q4" s="259"/>
      <c r="R4" s="259"/>
      <c r="S4" s="259"/>
      <c r="T4" s="260"/>
      <c r="U4" s="251" t="s">
        <v>260</v>
      </c>
    </row>
    <row r="5" spans="1:21">
      <c r="A5" s="251"/>
      <c r="B5" s="253"/>
      <c r="C5" s="251" t="s">
        <v>1</v>
      </c>
      <c r="D5" s="251" t="s">
        <v>2</v>
      </c>
      <c r="E5" s="251"/>
      <c r="F5" s="251"/>
      <c r="G5" s="251"/>
      <c r="H5" s="251" t="s">
        <v>1</v>
      </c>
      <c r="I5" s="251" t="s">
        <v>2</v>
      </c>
      <c r="J5" s="251"/>
      <c r="K5" s="251"/>
      <c r="L5" s="251"/>
      <c r="M5" s="256" t="s">
        <v>1</v>
      </c>
      <c r="N5" s="257"/>
      <c r="O5" s="258" t="s">
        <v>2</v>
      </c>
      <c r="P5" s="259"/>
      <c r="Q5" s="259"/>
      <c r="R5" s="259"/>
      <c r="S5" s="259"/>
      <c r="T5" s="260"/>
      <c r="U5" s="255"/>
    </row>
    <row r="6" spans="1:21" ht="28.5" customHeight="1">
      <c r="A6" s="251"/>
      <c r="B6" s="253"/>
      <c r="C6" s="251"/>
      <c r="D6" s="252" t="s">
        <v>15</v>
      </c>
      <c r="E6" s="252" t="s">
        <v>16</v>
      </c>
      <c r="F6" s="252" t="s">
        <v>263</v>
      </c>
      <c r="G6" s="251"/>
      <c r="H6" s="251"/>
      <c r="I6" s="252" t="s">
        <v>15</v>
      </c>
      <c r="J6" s="252" t="s">
        <v>16</v>
      </c>
      <c r="K6" s="252" t="s">
        <v>263</v>
      </c>
      <c r="L6" s="251"/>
      <c r="M6" s="261"/>
      <c r="N6" s="262"/>
      <c r="O6" s="258" t="s">
        <v>15</v>
      </c>
      <c r="P6" s="259"/>
      <c r="Q6" s="258" t="s">
        <v>16</v>
      </c>
      <c r="R6" s="259"/>
      <c r="S6" s="258" t="s">
        <v>263</v>
      </c>
      <c r="T6" s="260"/>
      <c r="U6" s="255"/>
    </row>
    <row r="7" spans="1:21">
      <c r="A7" s="251"/>
      <c r="B7" s="254"/>
      <c r="C7" s="251"/>
      <c r="D7" s="254"/>
      <c r="E7" s="254"/>
      <c r="F7" s="254"/>
      <c r="G7" s="251"/>
      <c r="H7" s="251"/>
      <c r="I7" s="254"/>
      <c r="J7" s="254"/>
      <c r="K7" s="254"/>
      <c r="L7" s="251"/>
      <c r="M7" s="246" t="s">
        <v>565</v>
      </c>
      <c r="N7" s="246" t="s">
        <v>434</v>
      </c>
      <c r="O7" s="246" t="s">
        <v>565</v>
      </c>
      <c r="P7" s="246" t="s">
        <v>434</v>
      </c>
      <c r="Q7" s="246" t="s">
        <v>565</v>
      </c>
      <c r="R7" s="246" t="s">
        <v>434</v>
      </c>
      <c r="S7" s="246" t="s">
        <v>565</v>
      </c>
      <c r="T7" s="246" t="s">
        <v>434</v>
      </c>
      <c r="U7" s="255"/>
    </row>
    <row r="8" spans="1:21" s="104" customFormat="1" ht="34.5" customHeight="1">
      <c r="A8" s="240"/>
      <c r="B8" s="241" t="s">
        <v>20</v>
      </c>
      <c r="C8" s="242">
        <f>SUM(D8:F8)</f>
        <v>3268875.6954000005</v>
      </c>
      <c r="D8" s="242">
        <f t="shared" ref="D8:L8" si="0">D9+D24+D53+D65+D70+D144+D189+D195+D214+D215+D222+D240+D271+D279+D294+D305+D311+D314+D326+D335</f>
        <v>1615942.1274000003</v>
      </c>
      <c r="E8" s="242">
        <f t="shared" si="0"/>
        <v>1603074.868</v>
      </c>
      <c r="F8" s="242">
        <f t="shared" si="0"/>
        <v>49858.7</v>
      </c>
      <c r="G8" s="242">
        <f t="shared" si="0"/>
        <v>68138.399999999994</v>
      </c>
      <c r="H8" s="242">
        <f t="shared" si="0"/>
        <v>3087802.6983400001</v>
      </c>
      <c r="I8" s="242">
        <f t="shared" si="0"/>
        <v>1521404.1813400001</v>
      </c>
      <c r="J8" s="242">
        <f t="shared" si="0"/>
        <v>1535800.9170000004</v>
      </c>
      <c r="K8" s="242">
        <f t="shared" si="0"/>
        <v>30597.599999999999</v>
      </c>
      <c r="L8" s="242">
        <f t="shared" si="0"/>
        <v>66154.225260000007</v>
      </c>
      <c r="M8" s="242">
        <f>IFERROR(H8/C8*100,"-")</f>
        <v>94.460694932058502</v>
      </c>
      <c r="N8" s="242">
        <f>C8-H8</f>
        <v>181072.99706000043</v>
      </c>
      <c r="O8" s="242">
        <f>IFERROR(I8/D8*100,"-")</f>
        <v>94.14967006200223</v>
      </c>
      <c r="P8" s="242">
        <f>D8-I8</f>
        <v>94537.94606000022</v>
      </c>
      <c r="Q8" s="242">
        <f>IFERROR(J8/E8*100,"-")</f>
        <v>95.803442974317804</v>
      </c>
      <c r="R8" s="242">
        <f>E8-J8</f>
        <v>67273.950999999652</v>
      </c>
      <c r="S8" s="242">
        <f>IFERROR(K8/F8*100,"-")</f>
        <v>61.368627741998893</v>
      </c>
      <c r="T8" s="242">
        <f>F8-K8</f>
        <v>19261.099999999999</v>
      </c>
      <c r="U8" s="263"/>
    </row>
    <row r="9" spans="1:21" s="39" customFormat="1" ht="60" collapsed="1">
      <c r="A9" s="204">
        <v>1</v>
      </c>
      <c r="B9" s="239" t="s">
        <v>17</v>
      </c>
      <c r="C9" s="7">
        <f t="shared" ref="C9:C70" si="1">SUM(D9:F9)</f>
        <v>10197</v>
      </c>
      <c r="D9" s="24">
        <f>SUM(D10:D23)</f>
        <v>5001</v>
      </c>
      <c r="E9" s="24">
        <f>SUM(E10:E23)</f>
        <v>3027.1</v>
      </c>
      <c r="F9" s="24">
        <f>SUM(F10:F23)</f>
        <v>2168.9</v>
      </c>
      <c r="G9" s="24">
        <f>SUM(G10:G23)</f>
        <v>0</v>
      </c>
      <c r="H9" s="7">
        <f>SUM(I9:K9)</f>
        <v>9802.98</v>
      </c>
      <c r="I9" s="24">
        <f>SUM(I10:I23)</f>
        <v>4999.34</v>
      </c>
      <c r="J9" s="24">
        <f>SUM(J10:J23)</f>
        <v>2634.74</v>
      </c>
      <c r="K9" s="24">
        <f>SUM(K10:K23)</f>
        <v>2168.9</v>
      </c>
      <c r="L9" s="24">
        <f>SUM(L10:L23)</f>
        <v>0</v>
      </c>
      <c r="M9" s="238">
        <f t="shared" ref="M9:M70" si="2">IFERROR(H9/C9*100,"-")</f>
        <v>96.135922330097074</v>
      </c>
      <c r="N9" s="238">
        <f t="shared" ref="N9:N72" si="3">C9-H9</f>
        <v>394.02000000000044</v>
      </c>
      <c r="O9" s="238">
        <f t="shared" ref="O9:O70" si="4">IFERROR(I9/D9*100,"-")</f>
        <v>99.966806638672267</v>
      </c>
      <c r="P9" s="238">
        <f t="shared" ref="P9:P72" si="5">D9-I9</f>
        <v>1.6599999999998545</v>
      </c>
      <c r="Q9" s="238">
        <f t="shared" ref="Q9:Q70" si="6">IFERROR(J9/E9*100,"-")</f>
        <v>87.038419609527267</v>
      </c>
      <c r="R9" s="238">
        <f t="shared" ref="R9:R72" si="7">E9-J9</f>
        <v>392.36000000000013</v>
      </c>
      <c r="S9" s="238">
        <f t="shared" ref="S9:S70" si="8">IFERROR(K9/F9*100,"-")</f>
        <v>100</v>
      </c>
      <c r="T9" s="238">
        <f t="shared" ref="T9:T72" si="9">F9-K9</f>
        <v>0</v>
      </c>
      <c r="U9" s="264" t="s">
        <v>519</v>
      </c>
    </row>
    <row r="10" spans="1:21" ht="42" hidden="1" customHeight="1" outlineLevel="2">
      <c r="A10" s="205"/>
      <c r="B10" s="23" t="s">
        <v>3</v>
      </c>
      <c r="C10" s="16">
        <f t="shared" si="1"/>
        <v>90</v>
      </c>
      <c r="D10" s="16">
        <v>20</v>
      </c>
      <c r="E10" s="88">
        <v>70</v>
      </c>
      <c r="F10" s="88">
        <v>0</v>
      </c>
      <c r="G10" s="88">
        <v>0</v>
      </c>
      <c r="H10" s="16">
        <f t="shared" ref="H10:H71" si="10">SUM(I10:K10)</f>
        <v>90</v>
      </c>
      <c r="I10" s="161">
        <v>20</v>
      </c>
      <c r="J10" s="88">
        <v>70</v>
      </c>
      <c r="K10" s="88">
        <v>0</v>
      </c>
      <c r="L10" s="88">
        <v>0</v>
      </c>
      <c r="M10" s="88">
        <f t="shared" si="2"/>
        <v>100</v>
      </c>
      <c r="N10" s="88">
        <f t="shared" si="3"/>
        <v>0</v>
      </c>
      <c r="O10" s="88">
        <f t="shared" si="4"/>
        <v>100</v>
      </c>
      <c r="P10" s="88">
        <f t="shared" si="5"/>
        <v>0</v>
      </c>
      <c r="Q10" s="88">
        <f t="shared" si="6"/>
        <v>100</v>
      </c>
      <c r="R10" s="88">
        <f t="shared" si="7"/>
        <v>0</v>
      </c>
      <c r="S10" s="88" t="str">
        <f>IFERROR(K10/F10*100,"-")</f>
        <v>-</v>
      </c>
      <c r="T10" s="88">
        <f t="shared" si="9"/>
        <v>0</v>
      </c>
      <c r="U10" s="265"/>
    </row>
    <row r="11" spans="1:21" ht="138.75" hidden="1" customHeight="1" outlineLevel="2">
      <c r="A11" s="205"/>
      <c r="B11" s="23" t="s">
        <v>4</v>
      </c>
      <c r="C11" s="16">
        <f t="shared" si="1"/>
        <v>146.1</v>
      </c>
      <c r="D11" s="16">
        <v>30</v>
      </c>
      <c r="E11" s="88">
        <v>116.1</v>
      </c>
      <c r="F11" s="88">
        <v>0</v>
      </c>
      <c r="G11" s="88">
        <v>0</v>
      </c>
      <c r="H11" s="16">
        <f t="shared" si="10"/>
        <v>140.04000000000002</v>
      </c>
      <c r="I11" s="161">
        <v>30</v>
      </c>
      <c r="J11" s="88">
        <v>110.04</v>
      </c>
      <c r="K11" s="88">
        <v>0</v>
      </c>
      <c r="L11" s="88">
        <v>0</v>
      </c>
      <c r="M11" s="88">
        <f t="shared" si="2"/>
        <v>95.852156057494881</v>
      </c>
      <c r="N11" s="88">
        <f t="shared" si="3"/>
        <v>6.0599999999999739</v>
      </c>
      <c r="O11" s="88">
        <f t="shared" si="4"/>
        <v>100</v>
      </c>
      <c r="P11" s="88">
        <f t="shared" si="5"/>
        <v>0</v>
      </c>
      <c r="Q11" s="88">
        <f t="shared" si="6"/>
        <v>94.780361757105965</v>
      </c>
      <c r="R11" s="88">
        <f t="shared" si="7"/>
        <v>6.0599999999999881</v>
      </c>
      <c r="S11" s="88" t="str">
        <f t="shared" si="8"/>
        <v>-</v>
      </c>
      <c r="T11" s="88">
        <f t="shared" si="9"/>
        <v>0</v>
      </c>
      <c r="U11" s="266" t="s">
        <v>512</v>
      </c>
    </row>
    <row r="12" spans="1:21" ht="83.25" hidden="1" customHeight="1" outlineLevel="2">
      <c r="A12" s="205"/>
      <c r="B12" s="23" t="s">
        <v>18</v>
      </c>
      <c r="C12" s="16">
        <f t="shared" si="1"/>
        <v>180</v>
      </c>
      <c r="D12" s="16">
        <v>80</v>
      </c>
      <c r="E12" s="88">
        <v>100</v>
      </c>
      <c r="F12" s="88">
        <v>0</v>
      </c>
      <c r="G12" s="88">
        <v>0</v>
      </c>
      <c r="H12" s="16">
        <f t="shared" si="10"/>
        <v>180</v>
      </c>
      <c r="I12" s="161">
        <v>80</v>
      </c>
      <c r="J12" s="88">
        <v>100</v>
      </c>
      <c r="K12" s="88">
        <v>0</v>
      </c>
      <c r="L12" s="88">
        <v>0</v>
      </c>
      <c r="M12" s="88">
        <f t="shared" si="2"/>
        <v>100</v>
      </c>
      <c r="N12" s="88">
        <f t="shared" si="3"/>
        <v>0</v>
      </c>
      <c r="O12" s="88">
        <f t="shared" si="4"/>
        <v>100</v>
      </c>
      <c r="P12" s="88">
        <f t="shared" si="5"/>
        <v>0</v>
      </c>
      <c r="Q12" s="88">
        <f t="shared" si="6"/>
        <v>100</v>
      </c>
      <c r="R12" s="88">
        <f t="shared" si="7"/>
        <v>0</v>
      </c>
      <c r="S12" s="88" t="str">
        <f t="shared" si="8"/>
        <v>-</v>
      </c>
      <c r="T12" s="88">
        <f t="shared" si="9"/>
        <v>0</v>
      </c>
      <c r="U12" s="265"/>
    </row>
    <row r="13" spans="1:21" ht="54.75" hidden="1" customHeight="1" outlineLevel="2">
      <c r="A13" s="205"/>
      <c r="B13" s="23" t="s">
        <v>19</v>
      </c>
      <c r="C13" s="16">
        <f t="shared" si="1"/>
        <v>237.1</v>
      </c>
      <c r="D13" s="16">
        <v>100</v>
      </c>
      <c r="E13" s="88">
        <v>137.1</v>
      </c>
      <c r="F13" s="88">
        <v>0</v>
      </c>
      <c r="G13" s="88">
        <v>0</v>
      </c>
      <c r="H13" s="16">
        <f t="shared" si="10"/>
        <v>237.1</v>
      </c>
      <c r="I13" s="161">
        <v>100</v>
      </c>
      <c r="J13" s="88">
        <v>137.1</v>
      </c>
      <c r="K13" s="88">
        <v>0</v>
      </c>
      <c r="L13" s="88">
        <v>0</v>
      </c>
      <c r="M13" s="88">
        <f t="shared" si="2"/>
        <v>100</v>
      </c>
      <c r="N13" s="88">
        <f t="shared" si="3"/>
        <v>0</v>
      </c>
      <c r="O13" s="88">
        <f t="shared" si="4"/>
        <v>100</v>
      </c>
      <c r="P13" s="88">
        <f t="shared" si="5"/>
        <v>0</v>
      </c>
      <c r="Q13" s="88">
        <f t="shared" si="6"/>
        <v>100</v>
      </c>
      <c r="R13" s="88">
        <f t="shared" si="7"/>
        <v>0</v>
      </c>
      <c r="S13" s="88" t="str">
        <f t="shared" si="8"/>
        <v>-</v>
      </c>
      <c r="T13" s="88">
        <f t="shared" si="9"/>
        <v>0</v>
      </c>
      <c r="U13" s="265"/>
    </row>
    <row r="14" spans="1:21" ht="25.5" hidden="1" outlineLevel="2">
      <c r="A14" s="205"/>
      <c r="B14" s="23" t="s">
        <v>5</v>
      </c>
      <c r="C14" s="16">
        <f t="shared" si="1"/>
        <v>220</v>
      </c>
      <c r="D14" s="16">
        <v>70</v>
      </c>
      <c r="E14" s="88">
        <v>150</v>
      </c>
      <c r="F14" s="88">
        <v>0</v>
      </c>
      <c r="G14" s="88">
        <v>0</v>
      </c>
      <c r="H14" s="16">
        <f t="shared" si="10"/>
        <v>220</v>
      </c>
      <c r="I14" s="16">
        <v>70</v>
      </c>
      <c r="J14" s="88">
        <v>150</v>
      </c>
      <c r="K14" s="88">
        <v>0</v>
      </c>
      <c r="L14" s="88">
        <v>0</v>
      </c>
      <c r="M14" s="88">
        <f t="shared" si="2"/>
        <v>100</v>
      </c>
      <c r="N14" s="88">
        <f t="shared" si="3"/>
        <v>0</v>
      </c>
      <c r="O14" s="88">
        <f t="shared" si="4"/>
        <v>100</v>
      </c>
      <c r="P14" s="88">
        <f t="shared" si="5"/>
        <v>0</v>
      </c>
      <c r="Q14" s="88">
        <f t="shared" si="6"/>
        <v>100</v>
      </c>
      <c r="R14" s="88">
        <f t="shared" si="7"/>
        <v>0</v>
      </c>
      <c r="S14" s="88" t="str">
        <f t="shared" si="8"/>
        <v>-</v>
      </c>
      <c r="T14" s="88">
        <f t="shared" si="9"/>
        <v>0</v>
      </c>
      <c r="U14" s="265"/>
    </row>
    <row r="15" spans="1:21" ht="127.5" hidden="1" outlineLevel="2">
      <c r="A15" s="205"/>
      <c r="B15" s="23" t="s">
        <v>6</v>
      </c>
      <c r="C15" s="16">
        <f t="shared" si="1"/>
        <v>327.60000000000002</v>
      </c>
      <c r="D15" s="16">
        <v>40</v>
      </c>
      <c r="E15" s="88">
        <v>287.60000000000002</v>
      </c>
      <c r="F15" s="88">
        <v>0</v>
      </c>
      <c r="G15" s="88">
        <v>0</v>
      </c>
      <c r="H15" s="16">
        <f t="shared" si="10"/>
        <v>220</v>
      </c>
      <c r="I15" s="161">
        <v>40</v>
      </c>
      <c r="J15" s="88">
        <v>180</v>
      </c>
      <c r="K15" s="88">
        <v>0</v>
      </c>
      <c r="L15" s="88">
        <v>0</v>
      </c>
      <c r="M15" s="88">
        <f t="shared" si="2"/>
        <v>67.155067155067144</v>
      </c>
      <c r="N15" s="88">
        <f t="shared" si="3"/>
        <v>107.60000000000002</v>
      </c>
      <c r="O15" s="88">
        <f t="shared" si="4"/>
        <v>100</v>
      </c>
      <c r="P15" s="88">
        <f t="shared" si="5"/>
        <v>0</v>
      </c>
      <c r="Q15" s="88">
        <f t="shared" si="6"/>
        <v>62.586926286509041</v>
      </c>
      <c r="R15" s="88">
        <f t="shared" si="7"/>
        <v>107.60000000000002</v>
      </c>
      <c r="S15" s="88" t="str">
        <f t="shared" si="8"/>
        <v>-</v>
      </c>
      <c r="T15" s="88">
        <f t="shared" si="9"/>
        <v>0</v>
      </c>
      <c r="U15" s="266" t="s">
        <v>512</v>
      </c>
    </row>
    <row r="16" spans="1:21" ht="91.5" hidden="1" customHeight="1" outlineLevel="2">
      <c r="A16" s="205"/>
      <c r="B16" s="23" t="s">
        <v>7</v>
      </c>
      <c r="C16" s="16">
        <f t="shared" si="1"/>
        <v>188.1</v>
      </c>
      <c r="D16" s="16">
        <v>80</v>
      </c>
      <c r="E16" s="88">
        <v>108.1</v>
      </c>
      <c r="F16" s="88">
        <v>0</v>
      </c>
      <c r="G16" s="88">
        <v>0</v>
      </c>
      <c r="H16" s="16">
        <f t="shared" si="10"/>
        <v>188.1</v>
      </c>
      <c r="I16" s="161">
        <v>80</v>
      </c>
      <c r="J16" s="88">
        <v>108.1</v>
      </c>
      <c r="K16" s="88">
        <v>0</v>
      </c>
      <c r="L16" s="88">
        <v>0</v>
      </c>
      <c r="M16" s="88">
        <f t="shared" si="2"/>
        <v>100</v>
      </c>
      <c r="N16" s="88">
        <f t="shared" si="3"/>
        <v>0</v>
      </c>
      <c r="O16" s="88">
        <f t="shared" si="4"/>
        <v>100</v>
      </c>
      <c r="P16" s="88">
        <f t="shared" si="5"/>
        <v>0</v>
      </c>
      <c r="Q16" s="88">
        <f t="shared" si="6"/>
        <v>100</v>
      </c>
      <c r="R16" s="88">
        <f t="shared" si="7"/>
        <v>0</v>
      </c>
      <c r="S16" s="88" t="str">
        <f t="shared" si="8"/>
        <v>-</v>
      </c>
      <c r="T16" s="88">
        <f t="shared" si="9"/>
        <v>0</v>
      </c>
      <c r="U16" s="265"/>
    </row>
    <row r="17" spans="1:21" ht="55.5" hidden="1" customHeight="1" outlineLevel="2">
      <c r="A17" s="205"/>
      <c r="B17" s="23" t="s">
        <v>8</v>
      </c>
      <c r="C17" s="16">
        <f t="shared" si="1"/>
        <v>368.3</v>
      </c>
      <c r="D17" s="16">
        <v>20</v>
      </c>
      <c r="E17" s="88">
        <v>348.3</v>
      </c>
      <c r="F17" s="88">
        <v>0</v>
      </c>
      <c r="G17" s="88">
        <v>0</v>
      </c>
      <c r="H17" s="16">
        <f t="shared" si="10"/>
        <v>368.3</v>
      </c>
      <c r="I17" s="161">
        <v>20</v>
      </c>
      <c r="J17" s="88">
        <v>348.3</v>
      </c>
      <c r="K17" s="88">
        <v>0</v>
      </c>
      <c r="L17" s="88">
        <v>0</v>
      </c>
      <c r="M17" s="88">
        <f t="shared" si="2"/>
        <v>100</v>
      </c>
      <c r="N17" s="88">
        <f t="shared" si="3"/>
        <v>0</v>
      </c>
      <c r="O17" s="88">
        <f t="shared" si="4"/>
        <v>100</v>
      </c>
      <c r="P17" s="88">
        <f t="shared" si="5"/>
        <v>0</v>
      </c>
      <c r="Q17" s="88">
        <f t="shared" si="6"/>
        <v>100</v>
      </c>
      <c r="R17" s="88">
        <f t="shared" si="7"/>
        <v>0</v>
      </c>
      <c r="S17" s="88" t="str">
        <f t="shared" si="8"/>
        <v>-</v>
      </c>
      <c r="T17" s="88">
        <f t="shared" si="9"/>
        <v>0</v>
      </c>
      <c r="U17" s="265"/>
    </row>
    <row r="18" spans="1:21" ht="117" hidden="1" customHeight="1" outlineLevel="2">
      <c r="A18" s="205"/>
      <c r="B18" s="23" t="s">
        <v>9</v>
      </c>
      <c r="C18" s="16">
        <f t="shared" si="1"/>
        <v>1118.8</v>
      </c>
      <c r="D18" s="16">
        <v>400</v>
      </c>
      <c r="E18" s="88">
        <v>718.8</v>
      </c>
      <c r="F18" s="88">
        <v>0</v>
      </c>
      <c r="G18" s="88">
        <v>0</v>
      </c>
      <c r="H18" s="16">
        <f t="shared" si="10"/>
        <v>1014.6</v>
      </c>
      <c r="I18" s="161">
        <v>400</v>
      </c>
      <c r="J18" s="88">
        <v>614.6</v>
      </c>
      <c r="K18" s="88">
        <v>0</v>
      </c>
      <c r="L18" s="88">
        <v>0</v>
      </c>
      <c r="M18" s="88">
        <f t="shared" si="2"/>
        <v>90.686449767608153</v>
      </c>
      <c r="N18" s="88">
        <f t="shared" si="3"/>
        <v>104.19999999999993</v>
      </c>
      <c r="O18" s="88">
        <f t="shared" si="4"/>
        <v>100</v>
      </c>
      <c r="P18" s="88">
        <f t="shared" si="5"/>
        <v>0</v>
      </c>
      <c r="Q18" s="88">
        <f t="shared" si="6"/>
        <v>85.503617139677246</v>
      </c>
      <c r="R18" s="88">
        <f t="shared" si="7"/>
        <v>104.19999999999993</v>
      </c>
      <c r="S18" s="88" t="str">
        <f t="shared" si="8"/>
        <v>-</v>
      </c>
      <c r="T18" s="88">
        <f t="shared" si="9"/>
        <v>0</v>
      </c>
      <c r="U18" s="266" t="s">
        <v>512</v>
      </c>
    </row>
    <row r="19" spans="1:21" ht="105.75" hidden="1" customHeight="1" outlineLevel="2">
      <c r="A19" s="205"/>
      <c r="B19" s="23" t="s">
        <v>10</v>
      </c>
      <c r="C19" s="16">
        <f t="shared" si="1"/>
        <v>2911</v>
      </c>
      <c r="D19" s="16">
        <v>2911</v>
      </c>
      <c r="E19" s="88">
        <v>0</v>
      </c>
      <c r="F19" s="88">
        <v>0</v>
      </c>
      <c r="G19" s="88">
        <v>0</v>
      </c>
      <c r="H19" s="16">
        <f t="shared" si="10"/>
        <v>2911</v>
      </c>
      <c r="I19" s="161">
        <v>2911</v>
      </c>
      <c r="J19" s="88">
        <v>0</v>
      </c>
      <c r="K19" s="88">
        <v>0</v>
      </c>
      <c r="L19" s="88">
        <v>0</v>
      </c>
      <c r="M19" s="88">
        <f t="shared" si="2"/>
        <v>100</v>
      </c>
      <c r="N19" s="88">
        <f t="shared" si="3"/>
        <v>0</v>
      </c>
      <c r="O19" s="88">
        <f t="shared" si="4"/>
        <v>100</v>
      </c>
      <c r="P19" s="88">
        <f t="shared" si="5"/>
        <v>0</v>
      </c>
      <c r="Q19" s="88" t="str">
        <f t="shared" si="6"/>
        <v>-</v>
      </c>
      <c r="R19" s="88">
        <f t="shared" si="7"/>
        <v>0</v>
      </c>
      <c r="S19" s="88" t="str">
        <f t="shared" si="8"/>
        <v>-</v>
      </c>
      <c r="T19" s="88">
        <f t="shared" si="9"/>
        <v>0</v>
      </c>
      <c r="U19" s="265"/>
    </row>
    <row r="20" spans="1:21" ht="66" hidden="1" customHeight="1" outlineLevel="2">
      <c r="A20" s="205"/>
      <c r="B20" s="23" t="s">
        <v>11</v>
      </c>
      <c r="C20" s="16">
        <f t="shared" si="1"/>
        <v>710</v>
      </c>
      <c r="D20" s="16">
        <v>110</v>
      </c>
      <c r="E20" s="88">
        <v>600</v>
      </c>
      <c r="F20" s="88">
        <v>0</v>
      </c>
      <c r="G20" s="88">
        <v>0</v>
      </c>
      <c r="H20" s="16">
        <f t="shared" si="10"/>
        <v>535.5</v>
      </c>
      <c r="I20" s="161">
        <v>110</v>
      </c>
      <c r="J20" s="88">
        <v>425.5</v>
      </c>
      <c r="K20" s="88">
        <v>0</v>
      </c>
      <c r="L20" s="88">
        <v>0</v>
      </c>
      <c r="M20" s="88">
        <f t="shared" si="2"/>
        <v>75.422535211267601</v>
      </c>
      <c r="N20" s="88">
        <f t="shared" si="3"/>
        <v>174.5</v>
      </c>
      <c r="O20" s="88">
        <f t="shared" si="4"/>
        <v>100</v>
      </c>
      <c r="P20" s="88">
        <f t="shared" si="5"/>
        <v>0</v>
      </c>
      <c r="Q20" s="88">
        <f t="shared" si="6"/>
        <v>70.916666666666657</v>
      </c>
      <c r="R20" s="88">
        <f t="shared" si="7"/>
        <v>174.5</v>
      </c>
      <c r="S20" s="88" t="str">
        <f t="shared" si="8"/>
        <v>-</v>
      </c>
      <c r="T20" s="88">
        <f t="shared" si="9"/>
        <v>0</v>
      </c>
      <c r="U20" s="266" t="s">
        <v>512</v>
      </c>
    </row>
    <row r="21" spans="1:21" ht="40.5" hidden="1" customHeight="1" outlineLevel="2">
      <c r="A21" s="205"/>
      <c r="B21" s="23" t="s">
        <v>12</v>
      </c>
      <c r="C21" s="16">
        <f t="shared" si="1"/>
        <v>600</v>
      </c>
      <c r="D21" s="16">
        <v>40</v>
      </c>
      <c r="E21" s="88">
        <v>243.6</v>
      </c>
      <c r="F21" s="88">
        <v>316.39999999999998</v>
      </c>
      <c r="G21" s="88">
        <v>0</v>
      </c>
      <c r="H21" s="16">
        <f t="shared" si="10"/>
        <v>600</v>
      </c>
      <c r="I21" s="16">
        <v>40</v>
      </c>
      <c r="J21" s="88">
        <v>243.6</v>
      </c>
      <c r="K21" s="88">
        <v>316.39999999999998</v>
      </c>
      <c r="L21" s="88">
        <v>0</v>
      </c>
      <c r="M21" s="88">
        <f t="shared" si="2"/>
        <v>100</v>
      </c>
      <c r="N21" s="88">
        <f t="shared" si="3"/>
        <v>0</v>
      </c>
      <c r="O21" s="88">
        <f t="shared" si="4"/>
        <v>100</v>
      </c>
      <c r="P21" s="88">
        <f t="shared" si="5"/>
        <v>0</v>
      </c>
      <c r="Q21" s="88">
        <f t="shared" si="6"/>
        <v>100</v>
      </c>
      <c r="R21" s="88">
        <f t="shared" si="7"/>
        <v>0</v>
      </c>
      <c r="S21" s="88">
        <f t="shared" si="8"/>
        <v>100</v>
      </c>
      <c r="T21" s="88">
        <f t="shared" si="9"/>
        <v>0</v>
      </c>
      <c r="U21" s="265"/>
    </row>
    <row r="22" spans="1:21" ht="25.5" hidden="1" outlineLevel="2">
      <c r="A22" s="205"/>
      <c r="B22" s="23" t="s">
        <v>13</v>
      </c>
      <c r="C22" s="16">
        <f t="shared" si="1"/>
        <v>2100</v>
      </c>
      <c r="D22" s="16">
        <v>100</v>
      </c>
      <c r="E22" s="88">
        <v>147.5</v>
      </c>
      <c r="F22" s="88">
        <v>1852.5</v>
      </c>
      <c r="G22" s="88">
        <v>0</v>
      </c>
      <c r="H22" s="16">
        <f t="shared" si="10"/>
        <v>2100</v>
      </c>
      <c r="I22" s="16">
        <v>100</v>
      </c>
      <c r="J22" s="88">
        <v>147.5</v>
      </c>
      <c r="K22" s="88">
        <v>1852.5</v>
      </c>
      <c r="L22" s="88">
        <v>0</v>
      </c>
      <c r="M22" s="88">
        <f t="shared" si="2"/>
        <v>100</v>
      </c>
      <c r="N22" s="88">
        <f t="shared" si="3"/>
        <v>0</v>
      </c>
      <c r="O22" s="88">
        <f t="shared" si="4"/>
        <v>100</v>
      </c>
      <c r="P22" s="88">
        <f t="shared" si="5"/>
        <v>0</v>
      </c>
      <c r="Q22" s="88">
        <f t="shared" si="6"/>
        <v>100</v>
      </c>
      <c r="R22" s="88">
        <f t="shared" si="7"/>
        <v>0</v>
      </c>
      <c r="S22" s="88">
        <f t="shared" si="8"/>
        <v>100</v>
      </c>
      <c r="T22" s="88">
        <f t="shared" si="9"/>
        <v>0</v>
      </c>
      <c r="U22" s="265"/>
    </row>
    <row r="23" spans="1:21" ht="82.5" hidden="1" customHeight="1" outlineLevel="2">
      <c r="A23" s="205"/>
      <c r="B23" s="23" t="s">
        <v>14</v>
      </c>
      <c r="C23" s="16">
        <f t="shared" si="1"/>
        <v>1000</v>
      </c>
      <c r="D23" s="16">
        <v>1000</v>
      </c>
      <c r="E23" s="88">
        <v>0</v>
      </c>
      <c r="F23" s="88">
        <v>0</v>
      </c>
      <c r="G23" s="88">
        <v>0</v>
      </c>
      <c r="H23" s="16">
        <f t="shared" si="10"/>
        <v>998.34</v>
      </c>
      <c r="I23" s="161">
        <v>998.34</v>
      </c>
      <c r="J23" s="88">
        <v>0</v>
      </c>
      <c r="K23" s="88">
        <v>0</v>
      </c>
      <c r="L23" s="88">
        <v>0</v>
      </c>
      <c r="M23" s="88">
        <f t="shared" si="2"/>
        <v>99.834000000000003</v>
      </c>
      <c r="N23" s="88">
        <f t="shared" si="3"/>
        <v>1.6599999999999682</v>
      </c>
      <c r="O23" s="88">
        <f t="shared" si="4"/>
        <v>99.834000000000003</v>
      </c>
      <c r="P23" s="88">
        <f t="shared" si="5"/>
        <v>1.6599999999999682</v>
      </c>
      <c r="Q23" s="88" t="str">
        <f t="shared" si="6"/>
        <v>-</v>
      </c>
      <c r="R23" s="88">
        <f t="shared" si="7"/>
        <v>0</v>
      </c>
      <c r="S23" s="88" t="str">
        <f t="shared" si="8"/>
        <v>-</v>
      </c>
      <c r="T23" s="88">
        <f t="shared" si="9"/>
        <v>0</v>
      </c>
      <c r="U23" s="265"/>
    </row>
    <row r="24" spans="1:21" s="63" customFormat="1" ht="30" customHeight="1">
      <c r="A24" s="206">
        <v>2</v>
      </c>
      <c r="B24" s="27" t="s">
        <v>45</v>
      </c>
      <c r="C24" s="7">
        <f t="shared" si="1"/>
        <v>1429099.804</v>
      </c>
      <c r="D24" s="24">
        <f>D25+D27+D29+D31+D36+D40+D46+D49+D51</f>
        <v>535199.70400000003</v>
      </c>
      <c r="E24" s="24">
        <f>E25+E27+E29+E31+E36+E40+E46+E49+E51</f>
        <v>893900.1</v>
      </c>
      <c r="F24" s="24">
        <f>F25+F27+F29+F31+F36+F40+F46+F49+F51</f>
        <v>0</v>
      </c>
      <c r="G24" s="24">
        <f>G25+G27+G29+G31+G36+G40+G46+G49+G51</f>
        <v>35763.199999999997</v>
      </c>
      <c r="H24" s="7">
        <f t="shared" si="10"/>
        <v>1368368.9610000001</v>
      </c>
      <c r="I24" s="24">
        <f>I25+I27+I29+I31+I36+I40+I46+I49+I51</f>
        <v>475419.65600000008</v>
      </c>
      <c r="J24" s="24">
        <f>J25+J27+J29+J31+J36+J40+J46+J49+J51</f>
        <v>892949.30500000005</v>
      </c>
      <c r="K24" s="24">
        <f>K25+K27+K29+K31+K36+K40+K46+K49+K51</f>
        <v>0</v>
      </c>
      <c r="L24" s="24">
        <f>L25+L27+L29+L31+L36+L40+L46+L49+L51</f>
        <v>35763.199999999997</v>
      </c>
      <c r="M24" s="238">
        <f t="shared" si="2"/>
        <v>95.750412754237573</v>
      </c>
      <c r="N24" s="238">
        <f t="shared" si="3"/>
        <v>60730.842999999877</v>
      </c>
      <c r="O24" s="238">
        <f t="shared" si="4"/>
        <v>88.830328650555472</v>
      </c>
      <c r="P24" s="238">
        <f t="shared" si="5"/>
        <v>59780.047999999952</v>
      </c>
      <c r="Q24" s="238">
        <f t="shared" si="6"/>
        <v>99.893635205992268</v>
      </c>
      <c r="R24" s="238">
        <f t="shared" si="7"/>
        <v>950.79499999992549</v>
      </c>
      <c r="S24" s="238" t="str">
        <f t="shared" si="8"/>
        <v>-</v>
      </c>
      <c r="T24" s="238">
        <f t="shared" si="9"/>
        <v>0</v>
      </c>
      <c r="U24" s="264" t="s">
        <v>482</v>
      </c>
    </row>
    <row r="25" spans="1:21" ht="51.75" customHeight="1" outlineLevel="1" collapsed="1">
      <c r="A25" s="116"/>
      <c r="B25" s="115" t="s">
        <v>21</v>
      </c>
      <c r="C25" s="22">
        <f t="shared" si="1"/>
        <v>382787.42</v>
      </c>
      <c r="D25" s="21">
        <f t="shared" ref="D25:L25" si="11">D26</f>
        <v>170879.12</v>
      </c>
      <c r="E25" s="21">
        <f t="shared" si="11"/>
        <v>211908.3</v>
      </c>
      <c r="F25" s="21">
        <f t="shared" si="11"/>
        <v>0</v>
      </c>
      <c r="G25" s="21">
        <f t="shared" si="11"/>
        <v>27302.6</v>
      </c>
      <c r="H25" s="21">
        <f t="shared" si="10"/>
        <v>379796.72</v>
      </c>
      <c r="I25" s="21">
        <f t="shared" si="11"/>
        <v>167888.42</v>
      </c>
      <c r="J25" s="21">
        <f t="shared" si="11"/>
        <v>211908.3</v>
      </c>
      <c r="K25" s="21">
        <f t="shared" si="11"/>
        <v>0</v>
      </c>
      <c r="L25" s="21">
        <f t="shared" si="11"/>
        <v>27302.6</v>
      </c>
      <c r="M25" s="248">
        <f t="shared" si="2"/>
        <v>99.218704731728124</v>
      </c>
      <c r="N25" s="248">
        <f t="shared" si="3"/>
        <v>2990.7000000000116</v>
      </c>
      <c r="O25" s="248">
        <f t="shared" si="4"/>
        <v>98.249815425079447</v>
      </c>
      <c r="P25" s="248">
        <f t="shared" si="5"/>
        <v>2990.6999999999825</v>
      </c>
      <c r="Q25" s="248">
        <f t="shared" si="6"/>
        <v>100</v>
      </c>
      <c r="R25" s="248">
        <f t="shared" si="7"/>
        <v>0</v>
      </c>
      <c r="S25" s="248" t="str">
        <f t="shared" si="8"/>
        <v>-</v>
      </c>
      <c r="T25" s="248">
        <f t="shared" si="9"/>
        <v>0</v>
      </c>
      <c r="U25" s="267" t="s">
        <v>558</v>
      </c>
    </row>
    <row r="26" spans="1:21" ht="63.75" hidden="1" outlineLevel="2">
      <c r="A26" s="207"/>
      <c r="B26" s="100" t="s">
        <v>22</v>
      </c>
      <c r="C26" s="16">
        <f t="shared" si="1"/>
        <v>382787.42</v>
      </c>
      <c r="D26" s="3">
        <v>170879.12</v>
      </c>
      <c r="E26" s="19">
        <v>211908.3</v>
      </c>
      <c r="F26" s="19">
        <v>0</v>
      </c>
      <c r="G26" s="19">
        <v>27302.6</v>
      </c>
      <c r="H26" s="22">
        <f t="shared" si="10"/>
        <v>379796.72</v>
      </c>
      <c r="I26" s="20">
        <v>167888.42</v>
      </c>
      <c r="J26" s="20">
        <v>211908.3</v>
      </c>
      <c r="K26" s="20">
        <v>0</v>
      </c>
      <c r="L26" s="20">
        <v>27302.6</v>
      </c>
      <c r="M26" s="16">
        <f t="shared" si="2"/>
        <v>99.218704731728124</v>
      </c>
      <c r="N26" s="16">
        <f t="shared" si="3"/>
        <v>2990.7000000000116</v>
      </c>
      <c r="O26" s="16">
        <f t="shared" si="4"/>
        <v>98.249815425079447</v>
      </c>
      <c r="P26" s="16">
        <f t="shared" si="5"/>
        <v>2990.6999999999825</v>
      </c>
      <c r="Q26" s="16">
        <f t="shared" si="6"/>
        <v>100</v>
      </c>
      <c r="R26" s="16">
        <f t="shared" si="7"/>
        <v>0</v>
      </c>
      <c r="S26" s="16" t="str">
        <f t="shared" si="8"/>
        <v>-</v>
      </c>
      <c r="T26" s="16">
        <f t="shared" si="9"/>
        <v>0</v>
      </c>
      <c r="U26" s="268"/>
    </row>
    <row r="27" spans="1:21" ht="60" customHeight="1" outlineLevel="1" collapsed="1">
      <c r="A27" s="116"/>
      <c r="B27" s="115" t="s">
        <v>23</v>
      </c>
      <c r="C27" s="22">
        <f t="shared" si="1"/>
        <v>667338.39999999991</v>
      </c>
      <c r="D27" s="21">
        <f>D28</f>
        <v>72079.199999999997</v>
      </c>
      <c r="E27" s="21">
        <f>E28</f>
        <v>595259.19999999995</v>
      </c>
      <c r="F27" s="21">
        <f>F28</f>
        <v>0</v>
      </c>
      <c r="G27" s="21">
        <f>G28</f>
        <v>6996.6</v>
      </c>
      <c r="H27" s="22">
        <f t="shared" si="10"/>
        <v>665987.80000000005</v>
      </c>
      <c r="I27" s="21">
        <f>I28</f>
        <v>71679.3</v>
      </c>
      <c r="J27" s="21">
        <f>J28</f>
        <v>594308.5</v>
      </c>
      <c r="K27" s="21">
        <f>K28</f>
        <v>0</v>
      </c>
      <c r="L27" s="21">
        <f>L28</f>
        <v>6996.6</v>
      </c>
      <c r="M27" s="248">
        <f t="shared" si="2"/>
        <v>99.797613924209983</v>
      </c>
      <c r="N27" s="248">
        <f t="shared" si="3"/>
        <v>1350.5999999998603</v>
      </c>
      <c r="O27" s="248">
        <f t="shared" si="4"/>
        <v>99.445193620350963</v>
      </c>
      <c r="P27" s="248">
        <f t="shared" si="5"/>
        <v>399.89999999999418</v>
      </c>
      <c r="Q27" s="248">
        <f t="shared" si="6"/>
        <v>99.840288062746453</v>
      </c>
      <c r="R27" s="248">
        <f t="shared" si="7"/>
        <v>950.69999999995343</v>
      </c>
      <c r="S27" s="248" t="str">
        <f t="shared" si="8"/>
        <v>-</v>
      </c>
      <c r="T27" s="248">
        <f t="shared" si="9"/>
        <v>0</v>
      </c>
      <c r="U27" s="267" t="s">
        <v>520</v>
      </c>
    </row>
    <row r="28" spans="1:21" ht="63.75" hidden="1" outlineLevel="2">
      <c r="A28" s="207"/>
      <c r="B28" s="100" t="s">
        <v>24</v>
      </c>
      <c r="C28" s="16">
        <f t="shared" si="1"/>
        <v>667338.39999999991</v>
      </c>
      <c r="D28" s="3">
        <v>72079.199999999997</v>
      </c>
      <c r="E28" s="19">
        <v>595259.19999999995</v>
      </c>
      <c r="F28" s="19">
        <v>0</v>
      </c>
      <c r="G28" s="19">
        <v>6996.6</v>
      </c>
      <c r="H28" s="22">
        <f t="shared" si="10"/>
        <v>665987.80000000005</v>
      </c>
      <c r="I28" s="20">
        <v>71679.3</v>
      </c>
      <c r="J28" s="20">
        <v>594308.5</v>
      </c>
      <c r="K28" s="20">
        <v>0</v>
      </c>
      <c r="L28" s="20">
        <v>6996.6</v>
      </c>
      <c r="M28" s="16">
        <f t="shared" si="2"/>
        <v>99.797613924209983</v>
      </c>
      <c r="N28" s="16">
        <f t="shared" si="3"/>
        <v>1350.5999999998603</v>
      </c>
      <c r="O28" s="16">
        <f t="shared" si="4"/>
        <v>99.445193620350963</v>
      </c>
      <c r="P28" s="16">
        <f t="shared" si="5"/>
        <v>399.89999999999418</v>
      </c>
      <c r="Q28" s="16">
        <f t="shared" si="6"/>
        <v>99.840288062746453</v>
      </c>
      <c r="R28" s="16">
        <f t="shared" si="7"/>
        <v>950.69999999995343</v>
      </c>
      <c r="S28" s="16" t="str">
        <f t="shared" si="8"/>
        <v>-</v>
      </c>
      <c r="T28" s="16">
        <f t="shared" si="9"/>
        <v>0</v>
      </c>
      <c r="U28" s="268"/>
    </row>
    <row r="29" spans="1:21" ht="45" customHeight="1" outlineLevel="1" collapsed="1">
      <c r="A29" s="116"/>
      <c r="B29" s="115" t="s">
        <v>25</v>
      </c>
      <c r="C29" s="22">
        <f t="shared" si="1"/>
        <v>55902.9</v>
      </c>
      <c r="D29" s="21">
        <f>D30</f>
        <v>55102.9</v>
      </c>
      <c r="E29" s="21">
        <f>E30</f>
        <v>800</v>
      </c>
      <c r="F29" s="21">
        <f>F30</f>
        <v>0</v>
      </c>
      <c r="G29" s="21">
        <f>G30</f>
        <v>1464</v>
      </c>
      <c r="H29" s="22">
        <f t="shared" si="10"/>
        <v>55126.7</v>
      </c>
      <c r="I29" s="21">
        <f>I30</f>
        <v>54326.7</v>
      </c>
      <c r="J29" s="21">
        <f>J30</f>
        <v>800</v>
      </c>
      <c r="K29" s="21">
        <f>K30</f>
        <v>0</v>
      </c>
      <c r="L29" s="21">
        <f>L30</f>
        <v>1464</v>
      </c>
      <c r="M29" s="248">
        <f t="shared" si="2"/>
        <v>98.611521048103043</v>
      </c>
      <c r="N29" s="248">
        <f t="shared" si="3"/>
        <v>776.20000000000437</v>
      </c>
      <c r="O29" s="248">
        <f t="shared" si="4"/>
        <v>98.591362705048184</v>
      </c>
      <c r="P29" s="248">
        <f t="shared" si="5"/>
        <v>776.20000000000437</v>
      </c>
      <c r="Q29" s="248">
        <f t="shared" si="6"/>
        <v>100</v>
      </c>
      <c r="R29" s="248">
        <f t="shared" si="7"/>
        <v>0</v>
      </c>
      <c r="S29" s="248" t="str">
        <f t="shared" si="8"/>
        <v>-</v>
      </c>
      <c r="T29" s="248">
        <f t="shared" si="9"/>
        <v>0</v>
      </c>
      <c r="U29" s="267" t="s">
        <v>559</v>
      </c>
    </row>
    <row r="30" spans="1:21" ht="63.75" hidden="1" outlineLevel="2">
      <c r="A30" s="207"/>
      <c r="B30" s="100" t="s">
        <v>26</v>
      </c>
      <c r="C30" s="16">
        <f t="shared" si="1"/>
        <v>55902.9</v>
      </c>
      <c r="D30" s="3">
        <v>55102.9</v>
      </c>
      <c r="E30" s="99">
        <v>800</v>
      </c>
      <c r="F30" s="19">
        <v>0</v>
      </c>
      <c r="G30" s="19">
        <v>1464</v>
      </c>
      <c r="H30" s="16">
        <f t="shared" si="10"/>
        <v>55126.7</v>
      </c>
      <c r="I30" s="20">
        <v>54326.7</v>
      </c>
      <c r="J30" s="20">
        <v>800</v>
      </c>
      <c r="K30" s="20">
        <v>0</v>
      </c>
      <c r="L30" s="20">
        <v>1464</v>
      </c>
      <c r="M30" s="16">
        <f t="shared" si="2"/>
        <v>98.611521048103043</v>
      </c>
      <c r="N30" s="16">
        <f t="shared" si="3"/>
        <v>776.20000000000437</v>
      </c>
      <c r="O30" s="16">
        <f>IFERROR(I30/D30*100,"-")</f>
        <v>98.591362705048184</v>
      </c>
      <c r="P30" s="16">
        <f t="shared" si="5"/>
        <v>776.20000000000437</v>
      </c>
      <c r="Q30" s="16">
        <f t="shared" si="6"/>
        <v>100</v>
      </c>
      <c r="R30" s="16">
        <f t="shared" si="7"/>
        <v>0</v>
      </c>
      <c r="S30" s="16" t="str">
        <f t="shared" si="8"/>
        <v>-</v>
      </c>
      <c r="T30" s="16">
        <f t="shared" si="9"/>
        <v>0</v>
      </c>
      <c r="U30" s="268"/>
    </row>
    <row r="31" spans="1:21" s="2" customFormat="1" ht="60" outlineLevel="1" collapsed="1">
      <c r="A31" s="116"/>
      <c r="B31" s="115" t="s">
        <v>27</v>
      </c>
      <c r="C31" s="135">
        <f t="shared" si="1"/>
        <v>10146.200000000001</v>
      </c>
      <c r="D31" s="185">
        <f>SUM(D32:D35)</f>
        <v>9846.2000000000007</v>
      </c>
      <c r="E31" s="185">
        <f>SUM(E32:E35)</f>
        <v>300</v>
      </c>
      <c r="F31" s="185">
        <f>SUM(F32:F35)</f>
        <v>0</v>
      </c>
      <c r="G31" s="21">
        <f>SUM(G32:G35)</f>
        <v>0</v>
      </c>
      <c r="H31" s="22">
        <f t="shared" si="10"/>
        <v>10000.9</v>
      </c>
      <c r="I31" s="21">
        <v>9700.9</v>
      </c>
      <c r="J31" s="21">
        <f>SUM(J32:J35)</f>
        <v>300</v>
      </c>
      <c r="K31" s="21">
        <f>SUM(K32:K35)</f>
        <v>0</v>
      </c>
      <c r="L31" s="21">
        <f>SUM(L32:L35)</f>
        <v>0</v>
      </c>
      <c r="M31" s="22">
        <f t="shared" si="2"/>
        <v>98.56793676450296</v>
      </c>
      <c r="N31" s="22">
        <f t="shared" si="3"/>
        <v>145.30000000000109</v>
      </c>
      <c r="O31" s="22">
        <f t="shared" si="4"/>
        <v>98.524303792325966</v>
      </c>
      <c r="P31" s="22">
        <f t="shared" si="5"/>
        <v>145.30000000000109</v>
      </c>
      <c r="Q31" s="22">
        <f t="shared" si="6"/>
        <v>100</v>
      </c>
      <c r="R31" s="22">
        <f t="shared" si="7"/>
        <v>0</v>
      </c>
      <c r="S31" s="22" t="str">
        <f t="shared" si="8"/>
        <v>-</v>
      </c>
      <c r="T31" s="22">
        <f t="shared" si="9"/>
        <v>0</v>
      </c>
      <c r="U31" s="266" t="s">
        <v>527</v>
      </c>
    </row>
    <row r="32" spans="1:21" ht="25.5" hidden="1" outlineLevel="2">
      <c r="A32" s="91"/>
      <c r="B32" s="117" t="s">
        <v>28</v>
      </c>
      <c r="C32" s="16">
        <f t="shared" si="1"/>
        <v>4015.7</v>
      </c>
      <c r="D32" s="3">
        <v>3715.7</v>
      </c>
      <c r="E32" s="99">
        <v>300</v>
      </c>
      <c r="F32" s="99">
        <v>0</v>
      </c>
      <c r="G32" s="99">
        <v>0</v>
      </c>
      <c r="H32" s="16">
        <f t="shared" si="10"/>
        <v>3978</v>
      </c>
      <c r="I32" s="20">
        <v>3678</v>
      </c>
      <c r="J32" s="20">
        <v>300</v>
      </c>
      <c r="K32" s="20">
        <v>0</v>
      </c>
      <c r="L32" s="20">
        <v>0</v>
      </c>
      <c r="M32" s="16">
        <f t="shared" ref="M32" si="12">IFERROR(H32/C32*100,"-")</f>
        <v>99.06118484946586</v>
      </c>
      <c r="N32" s="16">
        <f t="shared" si="3"/>
        <v>37.699999999999818</v>
      </c>
      <c r="O32" s="16">
        <f t="shared" ref="O32" si="13">IFERROR(I32/D32*100,"-")</f>
        <v>98.985386333665261</v>
      </c>
      <c r="P32" s="16">
        <f t="shared" si="5"/>
        <v>37.699999999999818</v>
      </c>
      <c r="Q32" s="16">
        <f t="shared" ref="Q32" si="14">IFERROR(J32/E32*100,"-")</f>
        <v>100</v>
      </c>
      <c r="R32" s="16">
        <f t="shared" si="7"/>
        <v>0</v>
      </c>
      <c r="S32" s="16" t="str">
        <f t="shared" ref="S32" si="15">IFERROR(K32/F32*100,"-")</f>
        <v>-</v>
      </c>
      <c r="T32" s="16">
        <f t="shared" si="9"/>
        <v>0</v>
      </c>
      <c r="U32" s="269" t="s">
        <v>450</v>
      </c>
    </row>
    <row r="33" spans="1:21" ht="25.5" hidden="1" outlineLevel="2">
      <c r="A33" s="91"/>
      <c r="B33" s="117" t="s">
        <v>29</v>
      </c>
      <c r="C33" s="16">
        <f t="shared" si="1"/>
        <v>611.20000000000005</v>
      </c>
      <c r="D33" s="3">
        <v>611.20000000000005</v>
      </c>
      <c r="E33" s="99">
        <v>0</v>
      </c>
      <c r="F33" s="99">
        <v>0</v>
      </c>
      <c r="G33" s="99">
        <v>0</v>
      </c>
      <c r="H33" s="16">
        <f t="shared" si="10"/>
        <v>611.20000000000005</v>
      </c>
      <c r="I33" s="20">
        <v>611.20000000000005</v>
      </c>
      <c r="J33" s="20">
        <v>0</v>
      </c>
      <c r="K33" s="20">
        <v>0</v>
      </c>
      <c r="L33" s="20">
        <v>0</v>
      </c>
      <c r="M33" s="16">
        <f t="shared" si="2"/>
        <v>100</v>
      </c>
      <c r="N33" s="16">
        <f t="shared" si="3"/>
        <v>0</v>
      </c>
      <c r="O33" s="16">
        <f t="shared" si="4"/>
        <v>100</v>
      </c>
      <c r="P33" s="16">
        <f t="shared" si="5"/>
        <v>0</v>
      </c>
      <c r="Q33" s="16" t="str">
        <f t="shared" si="6"/>
        <v>-</v>
      </c>
      <c r="R33" s="16">
        <f t="shared" si="7"/>
        <v>0</v>
      </c>
      <c r="S33" s="16" t="str">
        <f t="shared" si="8"/>
        <v>-</v>
      </c>
      <c r="T33" s="16">
        <f t="shared" si="9"/>
        <v>0</v>
      </c>
      <c r="U33" s="265"/>
    </row>
    <row r="34" spans="1:21" ht="40.5" hidden="1" customHeight="1" outlineLevel="2">
      <c r="A34" s="91"/>
      <c r="B34" s="118" t="s">
        <v>30</v>
      </c>
      <c r="C34" s="16">
        <f t="shared" si="1"/>
        <v>0</v>
      </c>
      <c r="D34" s="19">
        <v>0</v>
      </c>
      <c r="E34" s="99">
        <v>0</v>
      </c>
      <c r="F34" s="99">
        <v>0</v>
      </c>
      <c r="G34" s="99">
        <v>0</v>
      </c>
      <c r="H34" s="16">
        <f t="shared" si="10"/>
        <v>0</v>
      </c>
      <c r="I34" s="20">
        <v>0</v>
      </c>
      <c r="J34" s="20">
        <v>0</v>
      </c>
      <c r="K34" s="20">
        <v>0</v>
      </c>
      <c r="L34" s="20">
        <v>0</v>
      </c>
      <c r="M34" s="16" t="str">
        <f t="shared" si="2"/>
        <v>-</v>
      </c>
      <c r="N34" s="16">
        <f t="shared" si="3"/>
        <v>0</v>
      </c>
      <c r="O34" s="16" t="str">
        <f t="shared" si="4"/>
        <v>-</v>
      </c>
      <c r="P34" s="16">
        <f t="shared" si="5"/>
        <v>0</v>
      </c>
      <c r="Q34" s="16" t="str">
        <f t="shared" si="6"/>
        <v>-</v>
      </c>
      <c r="R34" s="16">
        <f t="shared" si="7"/>
        <v>0</v>
      </c>
      <c r="S34" s="16" t="str">
        <f t="shared" si="8"/>
        <v>-</v>
      </c>
      <c r="T34" s="16">
        <f t="shared" si="9"/>
        <v>0</v>
      </c>
      <c r="U34" s="265"/>
    </row>
    <row r="35" spans="1:21" ht="80.25" hidden="1" customHeight="1" outlineLevel="2">
      <c r="A35" s="91"/>
      <c r="B35" s="118" t="s">
        <v>31</v>
      </c>
      <c r="C35" s="16">
        <f t="shared" si="1"/>
        <v>5519.3</v>
      </c>
      <c r="D35" s="3">
        <v>5519.3</v>
      </c>
      <c r="E35" s="99">
        <v>0</v>
      </c>
      <c r="F35" s="99">
        <v>0</v>
      </c>
      <c r="G35" s="99">
        <v>0</v>
      </c>
      <c r="H35" s="16">
        <f t="shared" si="10"/>
        <v>5411.7</v>
      </c>
      <c r="I35" s="20">
        <v>5411.7</v>
      </c>
      <c r="J35" s="20">
        <v>0</v>
      </c>
      <c r="K35" s="20">
        <v>0</v>
      </c>
      <c r="L35" s="20">
        <v>0</v>
      </c>
      <c r="M35" s="16">
        <f t="shared" si="2"/>
        <v>98.050477415614296</v>
      </c>
      <c r="N35" s="16">
        <f t="shared" si="3"/>
        <v>107.60000000000036</v>
      </c>
      <c r="O35" s="16">
        <f t="shared" si="4"/>
        <v>98.050477415614296</v>
      </c>
      <c r="P35" s="16">
        <f t="shared" si="5"/>
        <v>107.60000000000036</v>
      </c>
      <c r="Q35" s="16" t="str">
        <f t="shared" si="6"/>
        <v>-</v>
      </c>
      <c r="R35" s="16">
        <f t="shared" si="7"/>
        <v>0</v>
      </c>
      <c r="S35" s="16" t="str">
        <f t="shared" si="8"/>
        <v>-</v>
      </c>
      <c r="T35" s="16">
        <f t="shared" si="9"/>
        <v>0</v>
      </c>
      <c r="U35" s="269" t="s">
        <v>525</v>
      </c>
    </row>
    <row r="36" spans="1:21" ht="38.25" outlineLevel="1">
      <c r="A36" s="116"/>
      <c r="B36" s="115" t="s">
        <v>32</v>
      </c>
      <c r="C36" s="22">
        <f t="shared" si="1"/>
        <v>82242.559999999998</v>
      </c>
      <c r="D36" s="21">
        <f>SUM(D37:D39)</f>
        <v>82242.559999999998</v>
      </c>
      <c r="E36" s="21">
        <f t="shared" ref="E36:L36" si="16">SUM(E37:E39)</f>
        <v>0</v>
      </c>
      <c r="F36" s="21">
        <f t="shared" si="16"/>
        <v>0</v>
      </c>
      <c r="G36" s="21">
        <f t="shared" si="16"/>
        <v>0</v>
      </c>
      <c r="H36" s="22">
        <f t="shared" si="10"/>
        <v>82242.559999999998</v>
      </c>
      <c r="I36" s="21">
        <f t="shared" si="16"/>
        <v>82242.559999999998</v>
      </c>
      <c r="J36" s="21">
        <f t="shared" si="16"/>
        <v>0</v>
      </c>
      <c r="K36" s="21">
        <f t="shared" si="16"/>
        <v>0</v>
      </c>
      <c r="L36" s="21">
        <f t="shared" si="16"/>
        <v>0</v>
      </c>
      <c r="M36" s="22">
        <f t="shared" si="2"/>
        <v>100</v>
      </c>
      <c r="N36" s="22">
        <f t="shared" si="3"/>
        <v>0</v>
      </c>
      <c r="O36" s="22">
        <f t="shared" si="4"/>
        <v>100</v>
      </c>
      <c r="P36" s="22">
        <f t="shared" si="5"/>
        <v>0</v>
      </c>
      <c r="Q36" s="22" t="str">
        <f t="shared" si="6"/>
        <v>-</v>
      </c>
      <c r="R36" s="22">
        <f t="shared" si="7"/>
        <v>0</v>
      </c>
      <c r="S36" s="22" t="str">
        <f t="shared" si="8"/>
        <v>-</v>
      </c>
      <c r="T36" s="22">
        <f t="shared" si="9"/>
        <v>0</v>
      </c>
      <c r="U36" s="265" t="s">
        <v>521</v>
      </c>
    </row>
    <row r="37" spans="1:21" outlineLevel="2">
      <c r="A37" s="207"/>
      <c r="B37" s="100" t="s">
        <v>33</v>
      </c>
      <c r="C37" s="16">
        <f t="shared" si="1"/>
        <v>1376.2</v>
      </c>
      <c r="D37" s="19">
        <v>1376.2</v>
      </c>
      <c r="E37" s="247">
        <v>0</v>
      </c>
      <c r="F37" s="247">
        <v>0</v>
      </c>
      <c r="G37" s="247">
        <v>0</v>
      </c>
      <c r="H37" s="16">
        <f t="shared" si="10"/>
        <v>1376.2</v>
      </c>
      <c r="I37" s="20">
        <v>1376.2</v>
      </c>
      <c r="J37" s="247">
        <v>0</v>
      </c>
      <c r="K37" s="247">
        <v>0</v>
      </c>
      <c r="L37" s="247">
        <v>0</v>
      </c>
      <c r="M37" s="16">
        <f t="shared" si="2"/>
        <v>100</v>
      </c>
      <c r="N37" s="16">
        <f t="shared" si="3"/>
        <v>0</v>
      </c>
      <c r="O37" s="16">
        <f t="shared" si="4"/>
        <v>100</v>
      </c>
      <c r="P37" s="16">
        <f t="shared" si="5"/>
        <v>0</v>
      </c>
      <c r="Q37" s="16" t="str">
        <f t="shared" si="6"/>
        <v>-</v>
      </c>
      <c r="R37" s="16">
        <f t="shared" si="7"/>
        <v>0</v>
      </c>
      <c r="S37" s="16" t="str">
        <f t="shared" si="8"/>
        <v>-</v>
      </c>
      <c r="T37" s="16">
        <f t="shared" si="9"/>
        <v>0</v>
      </c>
      <c r="U37" s="265"/>
    </row>
    <row r="38" spans="1:21" ht="25.5" outlineLevel="2">
      <c r="A38" s="207"/>
      <c r="B38" s="100" t="s">
        <v>34</v>
      </c>
      <c r="C38" s="16">
        <f t="shared" si="1"/>
        <v>4494.7</v>
      </c>
      <c r="D38" s="19">
        <v>4494.7</v>
      </c>
      <c r="E38" s="247">
        <v>0</v>
      </c>
      <c r="F38" s="247">
        <v>0</v>
      </c>
      <c r="G38" s="247">
        <v>0</v>
      </c>
      <c r="H38" s="16">
        <f t="shared" si="10"/>
        <v>4494.7</v>
      </c>
      <c r="I38" s="20">
        <v>4494.7</v>
      </c>
      <c r="J38" s="247">
        <v>0</v>
      </c>
      <c r="K38" s="247">
        <v>0</v>
      </c>
      <c r="L38" s="247">
        <v>0</v>
      </c>
      <c r="M38" s="16">
        <f t="shared" si="2"/>
        <v>100</v>
      </c>
      <c r="N38" s="16">
        <f t="shared" si="3"/>
        <v>0</v>
      </c>
      <c r="O38" s="16">
        <f t="shared" si="4"/>
        <v>100</v>
      </c>
      <c r="P38" s="16">
        <f t="shared" si="5"/>
        <v>0</v>
      </c>
      <c r="Q38" s="16" t="str">
        <f t="shared" si="6"/>
        <v>-</v>
      </c>
      <c r="R38" s="16">
        <f t="shared" si="7"/>
        <v>0</v>
      </c>
      <c r="S38" s="16" t="str">
        <f t="shared" si="8"/>
        <v>-</v>
      </c>
      <c r="T38" s="16">
        <f t="shared" si="9"/>
        <v>0</v>
      </c>
      <c r="U38" s="265"/>
    </row>
    <row r="39" spans="1:21" s="18" customFormat="1" outlineLevel="2">
      <c r="A39" s="207"/>
      <c r="B39" s="100" t="s">
        <v>35</v>
      </c>
      <c r="C39" s="16">
        <f t="shared" si="1"/>
        <v>76371.66</v>
      </c>
      <c r="D39" s="19">
        <v>76371.66</v>
      </c>
      <c r="E39" s="247">
        <v>0</v>
      </c>
      <c r="F39" s="247">
        <v>0</v>
      </c>
      <c r="G39" s="247">
        <v>0</v>
      </c>
      <c r="H39" s="16">
        <f t="shared" si="10"/>
        <v>76371.66</v>
      </c>
      <c r="I39" s="20">
        <v>76371.66</v>
      </c>
      <c r="J39" s="247">
        <v>0</v>
      </c>
      <c r="K39" s="247">
        <v>0</v>
      </c>
      <c r="L39" s="247">
        <v>0</v>
      </c>
      <c r="M39" s="16">
        <f t="shared" si="2"/>
        <v>100</v>
      </c>
      <c r="N39" s="16">
        <f t="shared" si="3"/>
        <v>0</v>
      </c>
      <c r="O39" s="16">
        <f t="shared" si="4"/>
        <v>100</v>
      </c>
      <c r="P39" s="16">
        <f t="shared" si="5"/>
        <v>0</v>
      </c>
      <c r="Q39" s="16" t="str">
        <f t="shared" si="6"/>
        <v>-</v>
      </c>
      <c r="R39" s="16">
        <f t="shared" si="7"/>
        <v>0</v>
      </c>
      <c r="S39" s="16" t="str">
        <f t="shared" si="8"/>
        <v>-</v>
      </c>
      <c r="T39" s="16">
        <f t="shared" si="9"/>
        <v>0</v>
      </c>
      <c r="U39" s="265"/>
    </row>
    <row r="40" spans="1:21" ht="30" outlineLevel="1">
      <c r="A40" s="116"/>
      <c r="B40" s="115" t="s">
        <v>36</v>
      </c>
      <c r="C40" s="22">
        <f>SUM(D40:F40)</f>
        <v>162438.405</v>
      </c>
      <c r="D40" s="21">
        <f>D41+D42+D43+D44+D45</f>
        <v>81528.404999999999</v>
      </c>
      <c r="E40" s="21">
        <f t="shared" ref="E40:G40" si="17">E41+E42+E43+E44+E45</f>
        <v>80910</v>
      </c>
      <c r="F40" s="21">
        <f t="shared" si="17"/>
        <v>0</v>
      </c>
      <c r="G40" s="21">
        <f t="shared" si="17"/>
        <v>0</v>
      </c>
      <c r="H40" s="22">
        <f t="shared" si="10"/>
        <v>108538.504</v>
      </c>
      <c r="I40" s="21">
        <f>I41+I42+I43+I44+I45</f>
        <v>27628.504000000001</v>
      </c>
      <c r="J40" s="21">
        <f t="shared" ref="J40:L40" si="18">J41+J42+J43+J44+J45</f>
        <v>80910</v>
      </c>
      <c r="K40" s="21">
        <f t="shared" si="18"/>
        <v>0</v>
      </c>
      <c r="L40" s="21">
        <f t="shared" si="18"/>
        <v>0</v>
      </c>
      <c r="M40" s="22">
        <f t="shared" si="2"/>
        <v>66.818252740169427</v>
      </c>
      <c r="N40" s="22">
        <f t="shared" si="3"/>
        <v>53899.900999999998</v>
      </c>
      <c r="O40" s="22">
        <f t="shared" si="4"/>
        <v>33.888193936824841</v>
      </c>
      <c r="P40" s="22">
        <f t="shared" si="5"/>
        <v>53899.900999999998</v>
      </c>
      <c r="Q40" s="22">
        <f t="shared" si="6"/>
        <v>100</v>
      </c>
      <c r="R40" s="22">
        <f t="shared" si="7"/>
        <v>0</v>
      </c>
      <c r="S40" s="22" t="str">
        <f t="shared" si="8"/>
        <v>-</v>
      </c>
      <c r="T40" s="22">
        <f t="shared" si="9"/>
        <v>0</v>
      </c>
      <c r="U40" s="266" t="s">
        <v>560</v>
      </c>
    </row>
    <row r="41" spans="1:21" s="18" customFormat="1" ht="42" customHeight="1" outlineLevel="2">
      <c r="A41" s="207"/>
      <c r="B41" s="100" t="s">
        <v>255</v>
      </c>
      <c r="C41" s="16">
        <f t="shared" si="1"/>
        <v>47240</v>
      </c>
      <c r="D41" s="3">
        <v>13724</v>
      </c>
      <c r="E41" s="19">
        <v>33516</v>
      </c>
      <c r="F41" s="99">
        <v>0</v>
      </c>
      <c r="G41" s="99">
        <v>0</v>
      </c>
      <c r="H41" s="16">
        <f t="shared" si="10"/>
        <v>47240</v>
      </c>
      <c r="I41" s="3">
        <v>13724</v>
      </c>
      <c r="J41" s="19">
        <v>33516</v>
      </c>
      <c r="K41" s="99">
        <v>0</v>
      </c>
      <c r="L41" s="99">
        <v>0</v>
      </c>
      <c r="M41" s="16">
        <f t="shared" si="2"/>
        <v>100</v>
      </c>
      <c r="N41" s="16">
        <f t="shared" si="3"/>
        <v>0</v>
      </c>
      <c r="O41" s="16">
        <f t="shared" si="4"/>
        <v>100</v>
      </c>
      <c r="P41" s="16">
        <f t="shared" si="5"/>
        <v>0</v>
      </c>
      <c r="Q41" s="16">
        <f t="shared" si="6"/>
        <v>100</v>
      </c>
      <c r="R41" s="16">
        <f t="shared" si="7"/>
        <v>0</v>
      </c>
      <c r="S41" s="16" t="str">
        <f t="shared" si="8"/>
        <v>-</v>
      </c>
      <c r="T41" s="16">
        <f t="shared" si="9"/>
        <v>0</v>
      </c>
      <c r="U41" s="265" t="s">
        <v>451</v>
      </c>
    </row>
    <row r="42" spans="1:21" s="18" customFormat="1" ht="45" outlineLevel="2">
      <c r="A42" s="207"/>
      <c r="B42" s="100" t="s">
        <v>256</v>
      </c>
      <c r="C42" s="16">
        <f t="shared" si="1"/>
        <v>34161.9</v>
      </c>
      <c r="D42" s="3">
        <v>6091.9</v>
      </c>
      <c r="E42" s="19">
        <v>28070</v>
      </c>
      <c r="F42" s="99">
        <v>0</v>
      </c>
      <c r="G42" s="99">
        <v>0</v>
      </c>
      <c r="H42" s="16">
        <f t="shared" si="10"/>
        <v>31288.999</v>
      </c>
      <c r="I42" s="20">
        <v>3218.9989999999998</v>
      </c>
      <c r="J42" s="20">
        <v>28070</v>
      </c>
      <c r="K42" s="99">
        <v>0</v>
      </c>
      <c r="L42" s="99">
        <v>0</v>
      </c>
      <c r="M42" s="16">
        <f t="shared" si="2"/>
        <v>91.590336017610255</v>
      </c>
      <c r="N42" s="16">
        <f t="shared" si="3"/>
        <v>2872.9010000000017</v>
      </c>
      <c r="O42" s="16">
        <f t="shared" si="4"/>
        <v>52.840640850966039</v>
      </c>
      <c r="P42" s="16">
        <f t="shared" si="5"/>
        <v>2872.9009999999998</v>
      </c>
      <c r="Q42" s="16">
        <f t="shared" si="6"/>
        <v>100</v>
      </c>
      <c r="R42" s="16">
        <f t="shared" si="7"/>
        <v>0</v>
      </c>
      <c r="S42" s="16" t="str">
        <f t="shared" si="8"/>
        <v>-</v>
      </c>
      <c r="T42" s="16">
        <f t="shared" si="9"/>
        <v>0</v>
      </c>
      <c r="U42" s="270" t="s">
        <v>522</v>
      </c>
    </row>
    <row r="43" spans="1:21" s="18" customFormat="1" ht="65.25" customHeight="1" outlineLevel="2">
      <c r="A43" s="207"/>
      <c r="B43" s="100" t="s">
        <v>257</v>
      </c>
      <c r="C43" s="16">
        <f t="shared" si="1"/>
        <v>71186</v>
      </c>
      <c r="D43" s="3">
        <v>51862</v>
      </c>
      <c r="E43" s="19">
        <v>19324</v>
      </c>
      <c r="F43" s="99">
        <v>0</v>
      </c>
      <c r="G43" s="99">
        <v>0</v>
      </c>
      <c r="H43" s="16">
        <f t="shared" si="10"/>
        <v>21471</v>
      </c>
      <c r="I43" s="20">
        <v>2147</v>
      </c>
      <c r="J43" s="20">
        <v>19324</v>
      </c>
      <c r="K43" s="99">
        <v>0</v>
      </c>
      <c r="L43" s="99">
        <v>0</v>
      </c>
      <c r="M43" s="16">
        <f t="shared" si="2"/>
        <v>30.16182957323069</v>
      </c>
      <c r="N43" s="16">
        <f t="shared" si="3"/>
        <v>49715</v>
      </c>
      <c r="O43" s="16">
        <f t="shared" si="4"/>
        <v>4.1398326327561605</v>
      </c>
      <c r="P43" s="16">
        <f t="shared" si="5"/>
        <v>49715</v>
      </c>
      <c r="Q43" s="16">
        <f t="shared" si="6"/>
        <v>100</v>
      </c>
      <c r="R43" s="16">
        <f t="shared" si="7"/>
        <v>0</v>
      </c>
      <c r="S43" s="16" t="str">
        <f t="shared" si="8"/>
        <v>-</v>
      </c>
      <c r="T43" s="16">
        <f t="shared" si="9"/>
        <v>0</v>
      </c>
      <c r="U43" s="265" t="s">
        <v>523</v>
      </c>
    </row>
    <row r="44" spans="1:21" s="18" customFormat="1" ht="27.75" customHeight="1" outlineLevel="2">
      <c r="A44" s="207"/>
      <c r="B44" s="100" t="s">
        <v>369</v>
      </c>
      <c r="C44" s="16">
        <f t="shared" si="1"/>
        <v>343.505</v>
      </c>
      <c r="D44" s="3">
        <v>343.505</v>
      </c>
      <c r="E44" s="19"/>
      <c r="F44" s="99">
        <v>0</v>
      </c>
      <c r="G44" s="99">
        <v>0</v>
      </c>
      <c r="H44" s="16">
        <f t="shared" si="10"/>
        <v>343.505</v>
      </c>
      <c r="I44" s="20">
        <v>343.505</v>
      </c>
      <c r="J44" s="99">
        <v>0</v>
      </c>
      <c r="K44" s="99">
        <v>0</v>
      </c>
      <c r="L44" s="99">
        <v>0</v>
      </c>
      <c r="M44" s="16">
        <f t="shared" ref="M44" si="19">IFERROR(H44/C44*100,"-")</f>
        <v>100</v>
      </c>
      <c r="N44" s="16">
        <f t="shared" si="3"/>
        <v>0</v>
      </c>
      <c r="O44" s="16">
        <f t="shared" ref="O44" si="20">IFERROR(I44/D44*100,"-")</f>
        <v>100</v>
      </c>
      <c r="P44" s="16">
        <f t="shared" si="5"/>
        <v>0</v>
      </c>
      <c r="Q44" s="16" t="str">
        <f t="shared" ref="Q44" si="21">IFERROR(J44/E44*100,"-")</f>
        <v>-</v>
      </c>
      <c r="R44" s="16">
        <f t="shared" si="7"/>
        <v>0</v>
      </c>
      <c r="S44" s="16" t="str">
        <f t="shared" ref="S44" si="22">IFERROR(K44/F44*100,"-")</f>
        <v>-</v>
      </c>
      <c r="T44" s="16">
        <f t="shared" si="9"/>
        <v>0</v>
      </c>
      <c r="U44" s="265"/>
    </row>
    <row r="45" spans="1:21" s="18" customFormat="1" ht="38.25" outlineLevel="2">
      <c r="A45" s="207"/>
      <c r="B45" s="100" t="s">
        <v>370</v>
      </c>
      <c r="C45" s="16">
        <f t="shared" si="1"/>
        <v>9507</v>
      </c>
      <c r="D45" s="19">
        <v>9507</v>
      </c>
      <c r="E45" s="99">
        <v>0</v>
      </c>
      <c r="F45" s="99">
        <v>0</v>
      </c>
      <c r="G45" s="99">
        <v>0</v>
      </c>
      <c r="H45" s="16">
        <f t="shared" si="10"/>
        <v>8195</v>
      </c>
      <c r="I45" s="20">
        <v>8195</v>
      </c>
      <c r="J45" s="99">
        <v>0</v>
      </c>
      <c r="K45" s="99">
        <v>0</v>
      </c>
      <c r="L45" s="99">
        <v>0</v>
      </c>
      <c r="M45" s="16">
        <f t="shared" si="2"/>
        <v>86.1996423687809</v>
      </c>
      <c r="N45" s="16">
        <f t="shared" si="3"/>
        <v>1312</v>
      </c>
      <c r="O45" s="16">
        <f t="shared" si="4"/>
        <v>86.1996423687809</v>
      </c>
      <c r="P45" s="16">
        <f t="shared" si="5"/>
        <v>1312</v>
      </c>
      <c r="Q45" s="16" t="str">
        <f t="shared" si="6"/>
        <v>-</v>
      </c>
      <c r="R45" s="16">
        <f t="shared" si="7"/>
        <v>0</v>
      </c>
      <c r="S45" s="16" t="str">
        <f t="shared" si="8"/>
        <v>-</v>
      </c>
      <c r="T45" s="16">
        <f t="shared" si="9"/>
        <v>0</v>
      </c>
      <c r="U45" s="270" t="s">
        <v>524</v>
      </c>
    </row>
    <row r="46" spans="1:21" s="18" customFormat="1" ht="38.25" outlineLevel="1">
      <c r="A46" s="116"/>
      <c r="B46" s="115" t="s">
        <v>37</v>
      </c>
      <c r="C46" s="22">
        <f t="shared" si="1"/>
        <v>10851.572</v>
      </c>
      <c r="D46" s="21">
        <f>SUM(D47:D48)</f>
        <v>6128.9719999999998</v>
      </c>
      <c r="E46" s="21">
        <f t="shared" ref="E46:L46" si="23">SUM(E47:E48)</f>
        <v>4722.6000000000004</v>
      </c>
      <c r="F46" s="21">
        <f t="shared" si="23"/>
        <v>0</v>
      </c>
      <c r="G46" s="21">
        <f t="shared" si="23"/>
        <v>0</v>
      </c>
      <c r="H46" s="22">
        <f t="shared" si="10"/>
        <v>10851.476999999999</v>
      </c>
      <c r="I46" s="21">
        <f t="shared" si="23"/>
        <v>6128.9719999999998</v>
      </c>
      <c r="J46" s="21">
        <f t="shared" si="23"/>
        <v>4722.5050000000001</v>
      </c>
      <c r="K46" s="21">
        <f t="shared" si="23"/>
        <v>0</v>
      </c>
      <c r="L46" s="21">
        <f t="shared" si="23"/>
        <v>0</v>
      </c>
      <c r="M46" s="16">
        <f t="shared" si="2"/>
        <v>99.999124550802392</v>
      </c>
      <c r="N46" s="16">
        <f t="shared" si="3"/>
        <v>9.5000000001164153E-2</v>
      </c>
      <c r="O46" s="16">
        <f t="shared" si="4"/>
        <v>100</v>
      </c>
      <c r="P46" s="16">
        <f t="shared" si="5"/>
        <v>0</v>
      </c>
      <c r="Q46" s="16">
        <f t="shared" si="6"/>
        <v>99.997988396222411</v>
      </c>
      <c r="R46" s="16">
        <f t="shared" si="7"/>
        <v>9.5000000000254659E-2</v>
      </c>
      <c r="S46" s="16" t="str">
        <f t="shared" si="8"/>
        <v>-</v>
      </c>
      <c r="T46" s="16">
        <f t="shared" si="9"/>
        <v>0</v>
      </c>
      <c r="U46" s="265" t="s">
        <v>561</v>
      </c>
    </row>
    <row r="47" spans="1:21" s="18" customFormat="1" ht="38.25" outlineLevel="2">
      <c r="A47" s="207"/>
      <c r="B47" s="100" t="s">
        <v>38</v>
      </c>
      <c r="C47" s="16">
        <f t="shared" si="1"/>
        <v>7721.3020000000006</v>
      </c>
      <c r="D47" s="3">
        <v>3088.7020000000002</v>
      </c>
      <c r="E47" s="19">
        <v>4632.6000000000004</v>
      </c>
      <c r="F47" s="99">
        <v>0</v>
      </c>
      <c r="G47" s="99">
        <v>0</v>
      </c>
      <c r="H47" s="16">
        <f t="shared" si="10"/>
        <v>7721.2070000000003</v>
      </c>
      <c r="I47" s="3">
        <v>3088.7020000000002</v>
      </c>
      <c r="J47" s="20">
        <v>4632.5050000000001</v>
      </c>
      <c r="K47" s="20">
        <v>0</v>
      </c>
      <c r="L47" s="20">
        <v>0</v>
      </c>
      <c r="M47" s="16">
        <f t="shared" si="2"/>
        <v>99.998769637555938</v>
      </c>
      <c r="N47" s="16">
        <f t="shared" si="3"/>
        <v>9.5000000000254659E-2</v>
      </c>
      <c r="O47" s="16">
        <f t="shared" si="4"/>
        <v>100</v>
      </c>
      <c r="P47" s="16">
        <f t="shared" si="5"/>
        <v>0</v>
      </c>
      <c r="Q47" s="16">
        <f t="shared" si="6"/>
        <v>99.997949315719026</v>
      </c>
      <c r="R47" s="16">
        <f t="shared" si="7"/>
        <v>9.5000000000254659E-2</v>
      </c>
      <c r="S47" s="16" t="str">
        <f t="shared" si="8"/>
        <v>-</v>
      </c>
      <c r="T47" s="16">
        <f t="shared" si="9"/>
        <v>0</v>
      </c>
      <c r="U47" s="265"/>
    </row>
    <row r="48" spans="1:21" s="18" customFormat="1" ht="25.5" outlineLevel="2">
      <c r="A48" s="207"/>
      <c r="B48" s="100" t="s">
        <v>39</v>
      </c>
      <c r="C48" s="16">
        <f t="shared" si="1"/>
        <v>3130.27</v>
      </c>
      <c r="D48" s="19">
        <v>3040.27</v>
      </c>
      <c r="E48" s="99">
        <v>90</v>
      </c>
      <c r="F48" s="99">
        <v>0</v>
      </c>
      <c r="G48" s="99">
        <v>0</v>
      </c>
      <c r="H48" s="16">
        <f t="shared" si="10"/>
        <v>3130.27</v>
      </c>
      <c r="I48" s="19">
        <v>3040.27</v>
      </c>
      <c r="J48" s="99">
        <v>90</v>
      </c>
      <c r="K48" s="20">
        <v>0</v>
      </c>
      <c r="L48" s="20">
        <v>0</v>
      </c>
      <c r="M48" s="16">
        <f t="shared" si="2"/>
        <v>100</v>
      </c>
      <c r="N48" s="16">
        <f t="shared" si="3"/>
        <v>0</v>
      </c>
      <c r="O48" s="16">
        <f t="shared" si="4"/>
        <v>100</v>
      </c>
      <c r="P48" s="16">
        <f t="shared" si="5"/>
        <v>0</v>
      </c>
      <c r="Q48" s="16">
        <f t="shared" si="6"/>
        <v>100</v>
      </c>
      <c r="R48" s="16">
        <f t="shared" si="7"/>
        <v>0</v>
      </c>
      <c r="S48" s="16" t="str">
        <f t="shared" si="8"/>
        <v>-</v>
      </c>
      <c r="T48" s="16">
        <f t="shared" si="9"/>
        <v>0</v>
      </c>
      <c r="U48" s="265"/>
    </row>
    <row r="49" spans="1:21" s="18" customFormat="1" ht="44.25" customHeight="1" outlineLevel="1" collapsed="1">
      <c r="A49" s="116"/>
      <c r="B49" s="115" t="s">
        <v>40</v>
      </c>
      <c r="C49" s="22">
        <f t="shared" si="1"/>
        <v>57292.347000000002</v>
      </c>
      <c r="D49" s="21">
        <f>D50</f>
        <v>57292.347000000002</v>
      </c>
      <c r="E49" s="21">
        <f t="shared" ref="E49:L49" si="24">E50</f>
        <v>0</v>
      </c>
      <c r="F49" s="21">
        <f t="shared" si="24"/>
        <v>0</v>
      </c>
      <c r="G49" s="21">
        <f t="shared" si="24"/>
        <v>0</v>
      </c>
      <c r="H49" s="22">
        <f t="shared" si="10"/>
        <v>55724.3</v>
      </c>
      <c r="I49" s="21">
        <f t="shared" si="24"/>
        <v>55724.3</v>
      </c>
      <c r="J49" s="21">
        <f t="shared" si="24"/>
        <v>0</v>
      </c>
      <c r="K49" s="21">
        <f t="shared" si="24"/>
        <v>0</v>
      </c>
      <c r="L49" s="21">
        <f t="shared" si="24"/>
        <v>0</v>
      </c>
      <c r="M49" s="16">
        <f t="shared" si="2"/>
        <v>97.263077737066709</v>
      </c>
      <c r="N49" s="16">
        <f t="shared" si="3"/>
        <v>1568.0469999999987</v>
      </c>
      <c r="O49" s="16">
        <f t="shared" si="4"/>
        <v>97.263077737066709</v>
      </c>
      <c r="P49" s="16">
        <f t="shared" si="5"/>
        <v>1568.0469999999987</v>
      </c>
      <c r="Q49" s="16" t="str">
        <f t="shared" si="6"/>
        <v>-</v>
      </c>
      <c r="R49" s="16">
        <f t="shared" si="7"/>
        <v>0</v>
      </c>
      <c r="S49" s="16" t="str">
        <f t="shared" si="8"/>
        <v>-</v>
      </c>
      <c r="T49" s="16">
        <f t="shared" si="9"/>
        <v>0</v>
      </c>
      <c r="U49" s="267" t="s">
        <v>525</v>
      </c>
    </row>
    <row r="50" spans="1:21" s="18" customFormat="1" ht="42.75" hidden="1" customHeight="1" outlineLevel="2">
      <c r="A50" s="207"/>
      <c r="B50" s="100" t="s">
        <v>41</v>
      </c>
      <c r="C50" s="16">
        <f t="shared" si="1"/>
        <v>57292.347000000002</v>
      </c>
      <c r="D50" s="3">
        <v>57292.347000000002</v>
      </c>
      <c r="E50" s="88">
        <v>0</v>
      </c>
      <c r="F50" s="88">
        <v>0</v>
      </c>
      <c r="G50" s="88">
        <v>0</v>
      </c>
      <c r="H50" s="16">
        <f t="shared" si="10"/>
        <v>55724.3</v>
      </c>
      <c r="I50" s="20">
        <v>55724.3</v>
      </c>
      <c r="J50" s="88">
        <v>0</v>
      </c>
      <c r="K50" s="88">
        <v>0</v>
      </c>
      <c r="L50" s="88">
        <v>0</v>
      </c>
      <c r="M50" s="16">
        <f t="shared" si="2"/>
        <v>97.263077737066709</v>
      </c>
      <c r="N50" s="16">
        <f t="shared" si="3"/>
        <v>1568.0469999999987</v>
      </c>
      <c r="O50" s="16">
        <f t="shared" si="4"/>
        <v>97.263077737066709</v>
      </c>
      <c r="P50" s="16">
        <f t="shared" si="5"/>
        <v>1568.0469999999987</v>
      </c>
      <c r="Q50" s="16" t="str">
        <f t="shared" si="6"/>
        <v>-</v>
      </c>
      <c r="R50" s="16">
        <f t="shared" si="7"/>
        <v>0</v>
      </c>
      <c r="S50" s="16" t="str">
        <f t="shared" si="8"/>
        <v>-</v>
      </c>
      <c r="T50" s="16">
        <f t="shared" si="9"/>
        <v>0</v>
      </c>
      <c r="U50" s="268"/>
    </row>
    <row r="51" spans="1:21" s="18" customFormat="1" ht="63" customHeight="1" outlineLevel="1" collapsed="1">
      <c r="A51" s="208"/>
      <c r="B51" s="120" t="s">
        <v>42</v>
      </c>
      <c r="C51" s="22">
        <f t="shared" si="1"/>
        <v>100</v>
      </c>
      <c r="D51" s="101">
        <f>D52</f>
        <v>100</v>
      </c>
      <c r="E51" s="101">
        <f t="shared" ref="E51:L51" si="25">E52</f>
        <v>0</v>
      </c>
      <c r="F51" s="101">
        <f t="shared" si="25"/>
        <v>0</v>
      </c>
      <c r="G51" s="101">
        <f t="shared" si="25"/>
        <v>0</v>
      </c>
      <c r="H51" s="22">
        <f t="shared" si="10"/>
        <v>100</v>
      </c>
      <c r="I51" s="101">
        <f t="shared" si="25"/>
        <v>100</v>
      </c>
      <c r="J51" s="101">
        <f t="shared" si="25"/>
        <v>0</v>
      </c>
      <c r="K51" s="101">
        <f t="shared" si="25"/>
        <v>0</v>
      </c>
      <c r="L51" s="101">
        <f t="shared" si="25"/>
        <v>0</v>
      </c>
      <c r="M51" s="16">
        <f t="shared" si="2"/>
        <v>100</v>
      </c>
      <c r="N51" s="16">
        <f t="shared" si="3"/>
        <v>0</v>
      </c>
      <c r="O51" s="16">
        <f t="shared" si="4"/>
        <v>100</v>
      </c>
      <c r="P51" s="16">
        <f t="shared" si="5"/>
        <v>0</v>
      </c>
      <c r="Q51" s="16" t="str">
        <f t="shared" si="6"/>
        <v>-</v>
      </c>
      <c r="R51" s="16">
        <f t="shared" si="7"/>
        <v>0</v>
      </c>
      <c r="S51" s="16" t="str">
        <f t="shared" si="8"/>
        <v>-</v>
      </c>
      <c r="T51" s="16">
        <f t="shared" si="9"/>
        <v>0</v>
      </c>
      <c r="U51" s="265" t="s">
        <v>526</v>
      </c>
    </row>
    <row r="52" spans="1:21" s="18" customFormat="1" ht="42" hidden="1" customHeight="1" outlineLevel="2">
      <c r="A52" s="91"/>
      <c r="B52" s="121" t="s">
        <v>43</v>
      </c>
      <c r="C52" s="16">
        <f t="shared" si="1"/>
        <v>100</v>
      </c>
      <c r="D52" s="3">
        <v>100</v>
      </c>
      <c r="E52" s="99">
        <v>0</v>
      </c>
      <c r="F52" s="99">
        <v>0</v>
      </c>
      <c r="G52" s="99">
        <v>0</v>
      </c>
      <c r="H52" s="22">
        <f t="shared" si="10"/>
        <v>100</v>
      </c>
      <c r="I52" s="20">
        <v>100</v>
      </c>
      <c r="J52" s="20"/>
      <c r="K52" s="20"/>
      <c r="L52" s="20"/>
      <c r="M52" s="16">
        <f t="shared" si="2"/>
        <v>100</v>
      </c>
      <c r="N52" s="16">
        <f t="shared" si="3"/>
        <v>0</v>
      </c>
      <c r="O52" s="16">
        <f t="shared" si="4"/>
        <v>100</v>
      </c>
      <c r="P52" s="16">
        <f t="shared" si="5"/>
        <v>0</v>
      </c>
      <c r="Q52" s="16" t="str">
        <f t="shared" si="6"/>
        <v>-</v>
      </c>
      <c r="R52" s="16">
        <f t="shared" si="7"/>
        <v>0</v>
      </c>
      <c r="S52" s="16" t="str">
        <f t="shared" si="8"/>
        <v>-</v>
      </c>
      <c r="T52" s="16">
        <f t="shared" si="9"/>
        <v>0</v>
      </c>
      <c r="U52" s="265"/>
    </row>
    <row r="53" spans="1:21" s="39" customFormat="1" ht="45" customHeight="1">
      <c r="A53" s="55">
        <v>3</v>
      </c>
      <c r="B53" s="239" t="s">
        <v>56</v>
      </c>
      <c r="C53" s="7">
        <f t="shared" si="1"/>
        <v>20606.599999999999</v>
      </c>
      <c r="D53" s="7">
        <f>D54+D60+D63</f>
        <v>19828.5</v>
      </c>
      <c r="E53" s="7">
        <f>E54+E60+E63</f>
        <v>778.1</v>
      </c>
      <c r="F53" s="7">
        <f>F54+F60+F63</f>
        <v>0</v>
      </c>
      <c r="G53" s="7">
        <f>G54+G60+G63</f>
        <v>0</v>
      </c>
      <c r="H53" s="7">
        <f t="shared" si="10"/>
        <v>20155.794999999998</v>
      </c>
      <c r="I53" s="7">
        <f>I54+I60+I63</f>
        <v>19377.695</v>
      </c>
      <c r="J53" s="7">
        <f>J54+J60+J63</f>
        <v>778.1</v>
      </c>
      <c r="K53" s="7">
        <f>K54+K60+K63</f>
        <v>0</v>
      </c>
      <c r="L53" s="7">
        <f>L54+L60+L63</f>
        <v>0</v>
      </c>
      <c r="M53" s="7">
        <f t="shared" si="2"/>
        <v>97.812327118496015</v>
      </c>
      <c r="N53" s="7">
        <f t="shared" si="3"/>
        <v>450.80500000000029</v>
      </c>
      <c r="O53" s="7">
        <f t="shared" si="4"/>
        <v>97.726479562246254</v>
      </c>
      <c r="P53" s="7">
        <f t="shared" si="5"/>
        <v>450.80500000000029</v>
      </c>
      <c r="Q53" s="7">
        <f t="shared" si="6"/>
        <v>100</v>
      </c>
      <c r="R53" s="7">
        <f t="shared" si="7"/>
        <v>0</v>
      </c>
      <c r="S53" s="7" t="str">
        <f t="shared" si="8"/>
        <v>-</v>
      </c>
      <c r="T53" s="7">
        <f t="shared" si="9"/>
        <v>0</v>
      </c>
      <c r="U53" s="264" t="s">
        <v>482</v>
      </c>
    </row>
    <row r="54" spans="1:21" s="104" customFormat="1" ht="38.25" outlineLevel="1">
      <c r="A54" s="105"/>
      <c r="B54" s="103" t="s">
        <v>55</v>
      </c>
      <c r="C54" s="22">
        <f t="shared" si="1"/>
        <v>11673.5</v>
      </c>
      <c r="D54" s="22">
        <f>SUM(D55:D59)</f>
        <v>11673.5</v>
      </c>
      <c r="E54" s="22">
        <f>SUM(E55:E59)</f>
        <v>0</v>
      </c>
      <c r="F54" s="22">
        <f>SUM(F55:F59)</f>
        <v>0</v>
      </c>
      <c r="G54" s="22">
        <f>SUM(G55:G59)</f>
        <v>0</v>
      </c>
      <c r="H54" s="22">
        <f t="shared" si="10"/>
        <v>11440.195</v>
      </c>
      <c r="I54" s="22">
        <f>SUM(I55:I59)</f>
        <v>11440.195</v>
      </c>
      <c r="J54" s="22">
        <f>SUM(J55:J59)</f>
        <v>0</v>
      </c>
      <c r="K54" s="22">
        <f>SUM(K55:K59)</f>
        <v>0</v>
      </c>
      <c r="L54" s="22">
        <f>SUM(L55:L59)</f>
        <v>0</v>
      </c>
      <c r="M54" s="22">
        <f t="shared" si="2"/>
        <v>98.001413457831845</v>
      </c>
      <c r="N54" s="22">
        <f t="shared" si="3"/>
        <v>233.30500000000029</v>
      </c>
      <c r="O54" s="22">
        <f t="shared" si="4"/>
        <v>98.001413457831845</v>
      </c>
      <c r="P54" s="22">
        <f t="shared" si="5"/>
        <v>233.30500000000029</v>
      </c>
      <c r="Q54" s="22" t="str">
        <f t="shared" si="6"/>
        <v>-</v>
      </c>
      <c r="R54" s="22">
        <f t="shared" si="7"/>
        <v>0</v>
      </c>
      <c r="S54" s="22" t="str">
        <f t="shared" si="8"/>
        <v>-</v>
      </c>
      <c r="T54" s="22">
        <f t="shared" si="9"/>
        <v>0</v>
      </c>
      <c r="U54" s="265"/>
    </row>
    <row r="55" spans="1:21" s="18" customFormat="1" ht="45" outlineLevel="2">
      <c r="A55" s="209"/>
      <c r="B55" s="23" t="s">
        <v>46</v>
      </c>
      <c r="C55" s="16">
        <f t="shared" si="1"/>
        <v>2070.69</v>
      </c>
      <c r="D55" s="131">
        <v>2070.69</v>
      </c>
      <c r="E55" s="16">
        <v>0</v>
      </c>
      <c r="F55" s="16">
        <v>0</v>
      </c>
      <c r="G55" s="16">
        <v>0</v>
      </c>
      <c r="H55" s="16">
        <f t="shared" si="10"/>
        <v>1860.55</v>
      </c>
      <c r="I55" s="131">
        <v>1860.55</v>
      </c>
      <c r="J55" s="16">
        <v>0</v>
      </c>
      <c r="K55" s="16">
        <v>0</v>
      </c>
      <c r="L55" s="16">
        <v>0</v>
      </c>
      <c r="M55" s="16">
        <f t="shared" si="2"/>
        <v>89.851691948094597</v>
      </c>
      <c r="N55" s="16">
        <f t="shared" si="3"/>
        <v>210.1400000000001</v>
      </c>
      <c r="O55" s="16">
        <f t="shared" si="4"/>
        <v>89.851691948094597</v>
      </c>
      <c r="P55" s="16">
        <f t="shared" si="5"/>
        <v>210.1400000000001</v>
      </c>
      <c r="Q55" s="16" t="str">
        <f t="shared" si="6"/>
        <v>-</v>
      </c>
      <c r="R55" s="16">
        <f t="shared" si="7"/>
        <v>0</v>
      </c>
      <c r="S55" s="16" t="str">
        <f t="shared" si="8"/>
        <v>-</v>
      </c>
      <c r="T55" s="16">
        <f t="shared" si="9"/>
        <v>0</v>
      </c>
      <c r="U55" s="270" t="s">
        <v>506</v>
      </c>
    </row>
    <row r="56" spans="1:21" s="18" customFormat="1" ht="25.5" outlineLevel="2">
      <c r="A56" s="209"/>
      <c r="B56" s="23" t="s">
        <v>47</v>
      </c>
      <c r="C56" s="16">
        <f t="shared" si="1"/>
        <v>5226.6000000000004</v>
      </c>
      <c r="D56" s="16">
        <v>5226.6000000000004</v>
      </c>
      <c r="E56" s="16">
        <v>0</v>
      </c>
      <c r="F56" s="16">
        <v>0</v>
      </c>
      <c r="G56" s="16">
        <v>0</v>
      </c>
      <c r="H56" s="16">
        <f t="shared" si="10"/>
        <v>5205.2</v>
      </c>
      <c r="I56" s="16">
        <v>5205.2</v>
      </c>
      <c r="J56" s="16">
        <v>0</v>
      </c>
      <c r="K56" s="16">
        <v>0</v>
      </c>
      <c r="L56" s="16">
        <v>0</v>
      </c>
      <c r="M56" s="16">
        <f t="shared" si="2"/>
        <v>99.59055600198981</v>
      </c>
      <c r="N56" s="16">
        <f t="shared" si="3"/>
        <v>21.400000000000546</v>
      </c>
      <c r="O56" s="16">
        <f t="shared" si="4"/>
        <v>99.59055600198981</v>
      </c>
      <c r="P56" s="16">
        <f t="shared" si="5"/>
        <v>21.400000000000546</v>
      </c>
      <c r="Q56" s="16" t="str">
        <f t="shared" si="6"/>
        <v>-</v>
      </c>
      <c r="R56" s="16">
        <f t="shared" si="7"/>
        <v>0</v>
      </c>
      <c r="S56" s="16" t="str">
        <f t="shared" si="8"/>
        <v>-</v>
      </c>
      <c r="T56" s="16">
        <f t="shared" si="9"/>
        <v>0</v>
      </c>
      <c r="U56" s="265"/>
    </row>
    <row r="57" spans="1:21" s="18" customFormat="1" ht="38.25" outlineLevel="2">
      <c r="A57" s="210"/>
      <c r="B57" s="102" t="s">
        <v>48</v>
      </c>
      <c r="C57" s="16">
        <f t="shared" si="1"/>
        <v>2369.4</v>
      </c>
      <c r="D57" s="16">
        <v>2369.4</v>
      </c>
      <c r="E57" s="16">
        <v>0</v>
      </c>
      <c r="F57" s="16">
        <v>0</v>
      </c>
      <c r="G57" s="16">
        <v>0</v>
      </c>
      <c r="H57" s="16">
        <f t="shared" si="10"/>
        <v>2368.9</v>
      </c>
      <c r="I57" s="16">
        <v>2368.9</v>
      </c>
      <c r="J57" s="16">
        <v>0</v>
      </c>
      <c r="K57" s="16">
        <v>0</v>
      </c>
      <c r="L57" s="16">
        <v>0</v>
      </c>
      <c r="M57" s="16">
        <f t="shared" si="2"/>
        <v>99.97889761120959</v>
      </c>
      <c r="N57" s="16">
        <f t="shared" si="3"/>
        <v>0.5</v>
      </c>
      <c r="O57" s="16">
        <f t="shared" si="4"/>
        <v>99.97889761120959</v>
      </c>
      <c r="P57" s="16">
        <f t="shared" si="5"/>
        <v>0.5</v>
      </c>
      <c r="Q57" s="16" t="str">
        <f t="shared" si="6"/>
        <v>-</v>
      </c>
      <c r="R57" s="16">
        <f t="shared" si="7"/>
        <v>0</v>
      </c>
      <c r="S57" s="16" t="str">
        <f t="shared" si="8"/>
        <v>-</v>
      </c>
      <c r="T57" s="16">
        <f t="shared" si="9"/>
        <v>0</v>
      </c>
      <c r="U57" s="265"/>
    </row>
    <row r="58" spans="1:21" s="18" customFormat="1" ht="38.25" outlineLevel="2">
      <c r="A58" s="210"/>
      <c r="B58" s="102" t="s">
        <v>49</v>
      </c>
      <c r="C58" s="16">
        <f t="shared" si="1"/>
        <v>926.5</v>
      </c>
      <c r="D58" s="16">
        <v>926.5</v>
      </c>
      <c r="E58" s="16">
        <v>0</v>
      </c>
      <c r="F58" s="16">
        <v>0</v>
      </c>
      <c r="G58" s="16">
        <v>0</v>
      </c>
      <c r="H58" s="16">
        <f t="shared" si="10"/>
        <v>926.46500000000003</v>
      </c>
      <c r="I58" s="16">
        <v>926.46500000000003</v>
      </c>
      <c r="J58" s="16">
        <v>0</v>
      </c>
      <c r="K58" s="16">
        <v>0</v>
      </c>
      <c r="L58" s="16">
        <v>0</v>
      </c>
      <c r="M58" s="16">
        <f t="shared" si="2"/>
        <v>99.99622234214786</v>
      </c>
      <c r="N58" s="16">
        <f t="shared" si="3"/>
        <v>3.4999999999968168E-2</v>
      </c>
      <c r="O58" s="16">
        <f t="shared" si="4"/>
        <v>99.99622234214786</v>
      </c>
      <c r="P58" s="16">
        <f t="shared" si="5"/>
        <v>3.4999999999968168E-2</v>
      </c>
      <c r="Q58" s="16" t="str">
        <f t="shared" si="6"/>
        <v>-</v>
      </c>
      <c r="R58" s="16">
        <f t="shared" si="7"/>
        <v>0</v>
      </c>
      <c r="S58" s="16" t="str">
        <f t="shared" si="8"/>
        <v>-</v>
      </c>
      <c r="T58" s="16">
        <f t="shared" si="9"/>
        <v>0</v>
      </c>
      <c r="U58" s="265"/>
    </row>
    <row r="59" spans="1:21" s="18" customFormat="1" ht="51" outlineLevel="2">
      <c r="A59" s="210"/>
      <c r="B59" s="102" t="s">
        <v>378</v>
      </c>
      <c r="C59" s="16">
        <f t="shared" si="1"/>
        <v>1080.31</v>
      </c>
      <c r="D59" s="131">
        <v>1080.31</v>
      </c>
      <c r="E59" s="16">
        <v>0</v>
      </c>
      <c r="F59" s="16">
        <v>0</v>
      </c>
      <c r="G59" s="16">
        <v>0</v>
      </c>
      <c r="H59" s="16">
        <f t="shared" si="10"/>
        <v>1079.08</v>
      </c>
      <c r="I59" s="131">
        <v>1079.08</v>
      </c>
      <c r="J59" s="16">
        <v>0</v>
      </c>
      <c r="K59" s="16">
        <v>0</v>
      </c>
      <c r="L59" s="16">
        <v>0</v>
      </c>
      <c r="M59" s="16">
        <f t="shared" si="2"/>
        <v>99.886143792059684</v>
      </c>
      <c r="N59" s="16">
        <f t="shared" si="3"/>
        <v>1.2300000000000182</v>
      </c>
      <c r="O59" s="16">
        <f t="shared" si="4"/>
        <v>99.886143792059684</v>
      </c>
      <c r="P59" s="16">
        <f t="shared" si="5"/>
        <v>1.2300000000000182</v>
      </c>
      <c r="Q59" s="16" t="str">
        <f t="shared" si="6"/>
        <v>-</v>
      </c>
      <c r="R59" s="16">
        <f t="shared" si="7"/>
        <v>0</v>
      </c>
      <c r="S59" s="16" t="str">
        <f t="shared" si="8"/>
        <v>-</v>
      </c>
      <c r="T59" s="16">
        <f t="shared" si="9"/>
        <v>0</v>
      </c>
      <c r="U59" s="265"/>
    </row>
    <row r="60" spans="1:21" s="104" customFormat="1" ht="38.25" outlineLevel="1" collapsed="1">
      <c r="A60" s="112"/>
      <c r="B60" s="103" t="s">
        <v>50</v>
      </c>
      <c r="C60" s="22">
        <f t="shared" si="1"/>
        <v>850</v>
      </c>
      <c r="D60" s="22">
        <f>SUM(D61:D62)</f>
        <v>850</v>
      </c>
      <c r="E60" s="22">
        <f t="shared" ref="E60:L60" si="26">SUM(E61:E62)</f>
        <v>0</v>
      </c>
      <c r="F60" s="22">
        <f t="shared" si="26"/>
        <v>0</v>
      </c>
      <c r="G60" s="22">
        <f t="shared" si="26"/>
        <v>0</v>
      </c>
      <c r="H60" s="22">
        <f t="shared" si="10"/>
        <v>850</v>
      </c>
      <c r="I60" s="22">
        <f t="shared" si="26"/>
        <v>850</v>
      </c>
      <c r="J60" s="22">
        <f t="shared" si="26"/>
        <v>0</v>
      </c>
      <c r="K60" s="22">
        <f t="shared" si="26"/>
        <v>0</v>
      </c>
      <c r="L60" s="22">
        <f t="shared" si="26"/>
        <v>0</v>
      </c>
      <c r="M60" s="22">
        <f t="shared" si="2"/>
        <v>100</v>
      </c>
      <c r="N60" s="22">
        <f t="shared" si="3"/>
        <v>0</v>
      </c>
      <c r="O60" s="22">
        <f t="shared" si="4"/>
        <v>100</v>
      </c>
      <c r="P60" s="22">
        <f t="shared" si="5"/>
        <v>0</v>
      </c>
      <c r="Q60" s="22" t="str">
        <f t="shared" si="6"/>
        <v>-</v>
      </c>
      <c r="R60" s="22">
        <f t="shared" si="7"/>
        <v>0</v>
      </c>
      <c r="S60" s="22" t="str">
        <f t="shared" si="8"/>
        <v>-</v>
      </c>
      <c r="T60" s="22">
        <f t="shared" si="9"/>
        <v>0</v>
      </c>
      <c r="U60" s="271" t="s">
        <v>521</v>
      </c>
    </row>
    <row r="61" spans="1:21" s="18" customFormat="1" ht="89.25" hidden="1" outlineLevel="2">
      <c r="A61" s="210"/>
      <c r="B61" s="102" t="s">
        <v>51</v>
      </c>
      <c r="C61" s="16">
        <f t="shared" si="1"/>
        <v>100</v>
      </c>
      <c r="D61" s="16">
        <v>100</v>
      </c>
      <c r="E61" s="16">
        <v>0</v>
      </c>
      <c r="F61" s="16">
        <v>0</v>
      </c>
      <c r="G61" s="16">
        <v>0</v>
      </c>
      <c r="H61" s="16">
        <f t="shared" si="10"/>
        <v>100</v>
      </c>
      <c r="I61" s="16">
        <v>100</v>
      </c>
      <c r="J61" s="16">
        <v>0</v>
      </c>
      <c r="K61" s="16">
        <v>0</v>
      </c>
      <c r="L61" s="16">
        <v>0</v>
      </c>
      <c r="M61" s="16">
        <f t="shared" si="2"/>
        <v>100</v>
      </c>
      <c r="N61" s="16">
        <f t="shared" si="3"/>
        <v>0</v>
      </c>
      <c r="O61" s="16">
        <f t="shared" si="4"/>
        <v>100</v>
      </c>
      <c r="P61" s="16">
        <f t="shared" si="5"/>
        <v>0</v>
      </c>
      <c r="Q61" s="16" t="str">
        <f t="shared" si="6"/>
        <v>-</v>
      </c>
      <c r="R61" s="16">
        <f t="shared" si="7"/>
        <v>0</v>
      </c>
      <c r="S61" s="16" t="str">
        <f t="shared" si="8"/>
        <v>-</v>
      </c>
      <c r="T61" s="16">
        <f t="shared" si="9"/>
        <v>0</v>
      </c>
      <c r="U61" s="265"/>
    </row>
    <row r="62" spans="1:21" s="18" customFormat="1" ht="63.75" hidden="1" customHeight="1" outlineLevel="2">
      <c r="A62" s="210"/>
      <c r="B62" s="102" t="s">
        <v>52</v>
      </c>
      <c r="C62" s="16">
        <f t="shared" si="1"/>
        <v>750</v>
      </c>
      <c r="D62" s="16">
        <v>750</v>
      </c>
      <c r="E62" s="16">
        <v>0</v>
      </c>
      <c r="F62" s="16">
        <v>0</v>
      </c>
      <c r="G62" s="16">
        <v>0</v>
      </c>
      <c r="H62" s="16">
        <f t="shared" si="10"/>
        <v>750</v>
      </c>
      <c r="I62" s="16">
        <v>750</v>
      </c>
      <c r="J62" s="16">
        <v>0</v>
      </c>
      <c r="K62" s="16">
        <v>0</v>
      </c>
      <c r="L62" s="16">
        <v>0</v>
      </c>
      <c r="M62" s="16">
        <f t="shared" si="2"/>
        <v>100</v>
      </c>
      <c r="N62" s="16">
        <f t="shared" si="3"/>
        <v>0</v>
      </c>
      <c r="O62" s="16">
        <f t="shared" si="4"/>
        <v>100</v>
      </c>
      <c r="P62" s="16">
        <f t="shared" si="5"/>
        <v>0</v>
      </c>
      <c r="Q62" s="16" t="str">
        <f t="shared" si="6"/>
        <v>-</v>
      </c>
      <c r="R62" s="16">
        <f t="shared" si="7"/>
        <v>0</v>
      </c>
      <c r="S62" s="16" t="str">
        <f t="shared" si="8"/>
        <v>-</v>
      </c>
      <c r="T62" s="16">
        <f t="shared" si="9"/>
        <v>0</v>
      </c>
      <c r="U62" s="265"/>
    </row>
    <row r="63" spans="1:21" s="104" customFormat="1" ht="106.5" customHeight="1" outlineLevel="1" collapsed="1">
      <c r="A63" s="112"/>
      <c r="B63" s="103" t="s">
        <v>53</v>
      </c>
      <c r="C63" s="22">
        <f t="shared" si="1"/>
        <v>8083.1</v>
      </c>
      <c r="D63" s="22">
        <f t="shared" ref="D63:L63" si="27">D64</f>
        <v>7305</v>
      </c>
      <c r="E63" s="22">
        <f t="shared" si="27"/>
        <v>778.1</v>
      </c>
      <c r="F63" s="22">
        <f t="shared" si="27"/>
        <v>0</v>
      </c>
      <c r="G63" s="22">
        <f t="shared" si="27"/>
        <v>0</v>
      </c>
      <c r="H63" s="22">
        <f t="shared" si="10"/>
        <v>7865.6</v>
      </c>
      <c r="I63" s="22">
        <f t="shared" si="27"/>
        <v>7087.5</v>
      </c>
      <c r="J63" s="22">
        <f t="shared" si="27"/>
        <v>778.1</v>
      </c>
      <c r="K63" s="22">
        <f t="shared" si="27"/>
        <v>0</v>
      </c>
      <c r="L63" s="22">
        <f t="shared" si="27"/>
        <v>0</v>
      </c>
      <c r="M63" s="22">
        <f t="shared" si="2"/>
        <v>97.309200677957719</v>
      </c>
      <c r="N63" s="22">
        <f t="shared" si="3"/>
        <v>217.5</v>
      </c>
      <c r="O63" s="22">
        <f t="shared" si="4"/>
        <v>97.022587268993846</v>
      </c>
      <c r="P63" s="22">
        <f t="shared" si="5"/>
        <v>217.5</v>
      </c>
      <c r="Q63" s="22">
        <f t="shared" si="6"/>
        <v>100</v>
      </c>
      <c r="R63" s="22">
        <f t="shared" si="7"/>
        <v>0</v>
      </c>
      <c r="S63" s="22" t="str">
        <f t="shared" si="8"/>
        <v>-</v>
      </c>
      <c r="T63" s="22">
        <f t="shared" si="9"/>
        <v>0</v>
      </c>
      <c r="U63" s="272" t="s">
        <v>528</v>
      </c>
    </row>
    <row r="64" spans="1:21" s="18" customFormat="1" ht="55.5" hidden="1" customHeight="1" outlineLevel="2">
      <c r="A64" s="210"/>
      <c r="B64" s="102" t="s">
        <v>54</v>
      </c>
      <c r="C64" s="16">
        <f t="shared" si="1"/>
        <v>8083.1</v>
      </c>
      <c r="D64" s="16">
        <v>7305</v>
      </c>
      <c r="E64" s="16">
        <v>778.1</v>
      </c>
      <c r="F64" s="16">
        <v>0</v>
      </c>
      <c r="G64" s="16">
        <v>0</v>
      </c>
      <c r="H64" s="16">
        <f t="shared" si="10"/>
        <v>7865.6</v>
      </c>
      <c r="I64" s="16">
        <v>7087.5</v>
      </c>
      <c r="J64" s="16">
        <v>778.1</v>
      </c>
      <c r="K64" s="16">
        <v>0</v>
      </c>
      <c r="L64" s="16">
        <v>0</v>
      </c>
      <c r="M64" s="16">
        <f t="shared" si="2"/>
        <v>97.309200677957719</v>
      </c>
      <c r="N64" s="16">
        <f t="shared" si="3"/>
        <v>217.5</v>
      </c>
      <c r="O64" s="16">
        <f t="shared" si="4"/>
        <v>97.022587268993846</v>
      </c>
      <c r="P64" s="16">
        <f t="shared" si="5"/>
        <v>217.5</v>
      </c>
      <c r="Q64" s="16">
        <f t="shared" si="6"/>
        <v>100</v>
      </c>
      <c r="R64" s="16">
        <f t="shared" si="7"/>
        <v>0</v>
      </c>
      <c r="S64" s="16" t="str">
        <f t="shared" si="8"/>
        <v>-</v>
      </c>
      <c r="T64" s="16">
        <f t="shared" si="9"/>
        <v>0</v>
      </c>
      <c r="U64" s="273"/>
    </row>
    <row r="65" spans="1:21" s="39" customFormat="1" ht="45" collapsed="1">
      <c r="A65" s="55">
        <v>4</v>
      </c>
      <c r="B65" s="27" t="s">
        <v>60</v>
      </c>
      <c r="C65" s="7">
        <f t="shared" si="1"/>
        <v>211</v>
      </c>
      <c r="D65" s="7">
        <f>SUM(D66:D69)</f>
        <v>211</v>
      </c>
      <c r="E65" s="7">
        <f t="shared" ref="E65:L65" si="28">SUM(E66:E69)</f>
        <v>0</v>
      </c>
      <c r="F65" s="7">
        <f t="shared" si="28"/>
        <v>0</v>
      </c>
      <c r="G65" s="7">
        <f t="shared" si="28"/>
        <v>0</v>
      </c>
      <c r="H65" s="7">
        <f t="shared" si="10"/>
        <v>199.54900000000001</v>
      </c>
      <c r="I65" s="7">
        <f t="shared" si="28"/>
        <v>199.54900000000001</v>
      </c>
      <c r="J65" s="7">
        <f t="shared" si="28"/>
        <v>0</v>
      </c>
      <c r="K65" s="7">
        <f t="shared" si="28"/>
        <v>0</v>
      </c>
      <c r="L65" s="7">
        <f t="shared" si="28"/>
        <v>0</v>
      </c>
      <c r="M65" s="7">
        <f t="shared" si="2"/>
        <v>94.572985781990525</v>
      </c>
      <c r="N65" s="7">
        <f t="shared" si="3"/>
        <v>11.450999999999993</v>
      </c>
      <c r="O65" s="7">
        <f t="shared" si="4"/>
        <v>94.572985781990525</v>
      </c>
      <c r="P65" s="7">
        <f t="shared" si="5"/>
        <v>11.450999999999993</v>
      </c>
      <c r="Q65" s="7" t="str">
        <f t="shared" si="6"/>
        <v>-</v>
      </c>
      <c r="R65" s="7">
        <f t="shared" si="7"/>
        <v>0</v>
      </c>
      <c r="S65" s="7" t="str">
        <f t="shared" si="8"/>
        <v>-</v>
      </c>
      <c r="T65" s="7">
        <f t="shared" si="9"/>
        <v>0</v>
      </c>
      <c r="U65" s="264" t="s">
        <v>529</v>
      </c>
    </row>
    <row r="66" spans="1:21" s="18" customFormat="1" ht="51" hidden="1" outlineLevel="2">
      <c r="A66" s="181"/>
      <c r="B66" s="102" t="s">
        <v>61</v>
      </c>
      <c r="C66" s="16">
        <f t="shared" si="1"/>
        <v>131</v>
      </c>
      <c r="D66" s="16">
        <v>131</v>
      </c>
      <c r="E66" s="16">
        <v>0</v>
      </c>
      <c r="F66" s="16">
        <v>0</v>
      </c>
      <c r="G66" s="16">
        <v>0</v>
      </c>
      <c r="H66" s="16">
        <f t="shared" si="10"/>
        <v>131</v>
      </c>
      <c r="I66" s="16">
        <v>131</v>
      </c>
      <c r="J66" s="16">
        <v>0</v>
      </c>
      <c r="K66" s="16">
        <v>0</v>
      </c>
      <c r="L66" s="16">
        <v>0</v>
      </c>
      <c r="M66" s="16">
        <f t="shared" si="2"/>
        <v>100</v>
      </c>
      <c r="N66" s="16">
        <f t="shared" si="3"/>
        <v>0</v>
      </c>
      <c r="O66" s="16">
        <f t="shared" si="4"/>
        <v>100</v>
      </c>
      <c r="P66" s="16">
        <f t="shared" si="5"/>
        <v>0</v>
      </c>
      <c r="Q66" s="16" t="str">
        <f t="shared" si="6"/>
        <v>-</v>
      </c>
      <c r="R66" s="16">
        <f t="shared" si="7"/>
        <v>0</v>
      </c>
      <c r="S66" s="16" t="str">
        <f t="shared" si="8"/>
        <v>-</v>
      </c>
      <c r="T66" s="16">
        <f t="shared" si="9"/>
        <v>0</v>
      </c>
      <c r="U66" s="265"/>
    </row>
    <row r="67" spans="1:21" s="18" customFormat="1" ht="30" hidden="1" outlineLevel="2">
      <c r="A67" s="211"/>
      <c r="B67" s="23" t="s">
        <v>57</v>
      </c>
      <c r="C67" s="16">
        <f t="shared" si="1"/>
        <v>20</v>
      </c>
      <c r="D67" s="16">
        <v>20</v>
      </c>
      <c r="E67" s="16">
        <v>0</v>
      </c>
      <c r="F67" s="16">
        <v>0</v>
      </c>
      <c r="G67" s="16">
        <v>0</v>
      </c>
      <c r="H67" s="16">
        <f t="shared" si="10"/>
        <v>16</v>
      </c>
      <c r="I67" s="131">
        <v>16</v>
      </c>
      <c r="J67" s="16">
        <v>0</v>
      </c>
      <c r="K67" s="16">
        <v>0</v>
      </c>
      <c r="L67" s="16">
        <v>0</v>
      </c>
      <c r="M67" s="16">
        <f t="shared" si="2"/>
        <v>80</v>
      </c>
      <c r="N67" s="16">
        <f t="shared" si="3"/>
        <v>4</v>
      </c>
      <c r="O67" s="16">
        <f t="shared" si="4"/>
        <v>80</v>
      </c>
      <c r="P67" s="16">
        <f t="shared" si="5"/>
        <v>4</v>
      </c>
      <c r="Q67" s="16" t="str">
        <f t="shared" si="6"/>
        <v>-</v>
      </c>
      <c r="R67" s="16">
        <f t="shared" si="7"/>
        <v>0</v>
      </c>
      <c r="S67" s="16" t="str">
        <f t="shared" si="8"/>
        <v>-</v>
      </c>
      <c r="T67" s="16">
        <f t="shared" si="9"/>
        <v>0</v>
      </c>
      <c r="U67" s="265" t="s">
        <v>488</v>
      </c>
    </row>
    <row r="68" spans="1:21" s="18" customFormat="1" ht="30" hidden="1" outlineLevel="2">
      <c r="A68" s="181"/>
      <c r="B68" s="102" t="s">
        <v>58</v>
      </c>
      <c r="C68" s="16">
        <f t="shared" si="1"/>
        <v>20</v>
      </c>
      <c r="D68" s="16">
        <v>20</v>
      </c>
      <c r="E68" s="16">
        <v>0</v>
      </c>
      <c r="F68" s="16">
        <v>0</v>
      </c>
      <c r="G68" s="16">
        <v>0</v>
      </c>
      <c r="H68" s="16">
        <f t="shared" si="10"/>
        <v>12.661</v>
      </c>
      <c r="I68" s="131">
        <v>12.661</v>
      </c>
      <c r="J68" s="16">
        <v>0</v>
      </c>
      <c r="K68" s="16">
        <v>0</v>
      </c>
      <c r="L68" s="16">
        <v>0</v>
      </c>
      <c r="M68" s="16">
        <f t="shared" si="2"/>
        <v>63.305</v>
      </c>
      <c r="N68" s="16">
        <f t="shared" si="3"/>
        <v>7.3390000000000004</v>
      </c>
      <c r="O68" s="16">
        <f t="shared" si="4"/>
        <v>63.305</v>
      </c>
      <c r="P68" s="16">
        <f t="shared" si="5"/>
        <v>7.3390000000000004</v>
      </c>
      <c r="Q68" s="16" t="str">
        <f t="shared" si="6"/>
        <v>-</v>
      </c>
      <c r="R68" s="16">
        <f t="shared" si="7"/>
        <v>0</v>
      </c>
      <c r="S68" s="16" t="str">
        <f t="shared" si="8"/>
        <v>-</v>
      </c>
      <c r="T68" s="16">
        <f t="shared" si="9"/>
        <v>0</v>
      </c>
      <c r="U68" s="265" t="s">
        <v>488</v>
      </c>
    </row>
    <row r="69" spans="1:21" s="18" customFormat="1" ht="25.5" hidden="1" outlineLevel="2">
      <c r="A69" s="181"/>
      <c r="B69" s="102" t="s">
        <v>59</v>
      </c>
      <c r="C69" s="16">
        <f t="shared" si="1"/>
        <v>40</v>
      </c>
      <c r="D69" s="16">
        <v>40</v>
      </c>
      <c r="E69" s="16">
        <v>0</v>
      </c>
      <c r="F69" s="16">
        <v>0</v>
      </c>
      <c r="G69" s="16">
        <v>0</v>
      </c>
      <c r="H69" s="16">
        <f t="shared" si="10"/>
        <v>39.887999999999998</v>
      </c>
      <c r="I69" s="16">
        <v>39.887999999999998</v>
      </c>
      <c r="J69" s="16">
        <v>0</v>
      </c>
      <c r="K69" s="16">
        <v>0</v>
      </c>
      <c r="L69" s="16">
        <v>0</v>
      </c>
      <c r="M69" s="16">
        <f t="shared" si="2"/>
        <v>99.72</v>
      </c>
      <c r="N69" s="16">
        <f t="shared" si="3"/>
        <v>0.11200000000000188</v>
      </c>
      <c r="O69" s="16">
        <f t="shared" si="4"/>
        <v>99.72</v>
      </c>
      <c r="P69" s="16">
        <f t="shared" si="5"/>
        <v>0.11200000000000188</v>
      </c>
      <c r="Q69" s="16" t="str">
        <f t="shared" si="6"/>
        <v>-</v>
      </c>
      <c r="R69" s="16">
        <f t="shared" si="7"/>
        <v>0</v>
      </c>
      <c r="S69" s="16" t="str">
        <f t="shared" si="8"/>
        <v>-</v>
      </c>
      <c r="T69" s="16">
        <f t="shared" si="9"/>
        <v>0</v>
      </c>
      <c r="U69" s="265"/>
    </row>
    <row r="70" spans="1:21" s="39" customFormat="1" ht="45">
      <c r="A70" s="26">
        <v>5</v>
      </c>
      <c r="B70" s="27" t="s">
        <v>100</v>
      </c>
      <c r="C70" s="7">
        <f t="shared" si="1"/>
        <v>172657.39140000002</v>
      </c>
      <c r="D70" s="7">
        <f>D71+D99+D132+D136+D138+D142</f>
        <v>168485.49140000003</v>
      </c>
      <c r="E70" s="7">
        <f>E71+E99+E132+E136+E138+E142</f>
        <v>4171.8999999999996</v>
      </c>
      <c r="F70" s="7">
        <f>F71+F99+F132+F136+F138</f>
        <v>0</v>
      </c>
      <c r="G70" s="7">
        <f>G71+G99+G132+G136+G138</f>
        <v>10615.5</v>
      </c>
      <c r="H70" s="7">
        <f t="shared" si="10"/>
        <v>171657.53034000003</v>
      </c>
      <c r="I70" s="7">
        <f>I71+I99+I132+I136+I138+I142</f>
        <v>167485.67534000002</v>
      </c>
      <c r="J70" s="7">
        <f>J71+J99+J132+J136+J138</f>
        <v>4171.8549999999996</v>
      </c>
      <c r="K70" s="7">
        <f>K71+K99+K132+K136+K138</f>
        <v>0</v>
      </c>
      <c r="L70" s="7">
        <f>L71+L99+L132+L136+L138</f>
        <v>8456.0252600000003</v>
      </c>
      <c r="M70" s="7">
        <f t="shared" si="2"/>
        <v>99.420898780010177</v>
      </c>
      <c r="N70" s="7">
        <f t="shared" si="3"/>
        <v>999.86105999999563</v>
      </c>
      <c r="O70" s="7">
        <f t="shared" si="4"/>
        <v>99.406586257551183</v>
      </c>
      <c r="P70" s="7">
        <f t="shared" si="5"/>
        <v>999.81606000001193</v>
      </c>
      <c r="Q70" s="7">
        <f t="shared" si="6"/>
        <v>99.998921354778389</v>
      </c>
      <c r="R70" s="7">
        <f t="shared" si="7"/>
        <v>4.500000000007276E-2</v>
      </c>
      <c r="S70" s="7" t="str">
        <f t="shared" si="8"/>
        <v>-</v>
      </c>
      <c r="T70" s="7">
        <f t="shared" si="9"/>
        <v>0</v>
      </c>
      <c r="U70" s="264" t="s">
        <v>532</v>
      </c>
    </row>
    <row r="71" spans="1:21" s="104" customFormat="1" ht="42" customHeight="1" outlineLevel="1" collapsed="1">
      <c r="A71" s="113"/>
      <c r="B71" s="115" t="s">
        <v>390</v>
      </c>
      <c r="C71" s="22">
        <f t="shared" ref="C71:C134" si="29">SUM(D71:F71)</f>
        <v>48054.871490000005</v>
      </c>
      <c r="D71" s="135">
        <f>SUM(D72:D98)</f>
        <v>45382.971490000004</v>
      </c>
      <c r="E71" s="135">
        <f t="shared" ref="E71:G71" si="30">SUM(E72:E98)</f>
        <v>2671.9</v>
      </c>
      <c r="F71" s="135">
        <f t="shared" si="30"/>
        <v>0</v>
      </c>
      <c r="G71" s="135">
        <f t="shared" si="30"/>
        <v>0</v>
      </c>
      <c r="H71" s="22">
        <f t="shared" si="10"/>
        <v>47921.742010000009</v>
      </c>
      <c r="I71" s="22">
        <f>SUM(I72:I98)</f>
        <v>45249.887010000006</v>
      </c>
      <c r="J71" s="22">
        <f t="shared" ref="J71:L71" si="31">SUM(J72:J98)</f>
        <v>2671.855</v>
      </c>
      <c r="K71" s="22">
        <f t="shared" si="31"/>
        <v>0</v>
      </c>
      <c r="L71" s="22">
        <f t="shared" si="31"/>
        <v>0</v>
      </c>
      <c r="M71" s="22">
        <f t="shared" ref="M71:M158" si="32">IFERROR(H71/C71*100,"-")</f>
        <v>99.722963612486822</v>
      </c>
      <c r="N71" s="22">
        <f t="shared" si="3"/>
        <v>133.12947999999597</v>
      </c>
      <c r="O71" s="22">
        <f t="shared" ref="O71:O158" si="33">IFERROR(I71/D71*100,"-")</f>
        <v>99.706752388328468</v>
      </c>
      <c r="P71" s="22">
        <f t="shared" si="5"/>
        <v>133.08447999999771</v>
      </c>
      <c r="Q71" s="22">
        <f t="shared" ref="Q71:Q158" si="34">IFERROR(J71/E71*100,"-")</f>
        <v>99.998315805232224</v>
      </c>
      <c r="R71" s="22">
        <f t="shared" si="7"/>
        <v>4.500000000007276E-2</v>
      </c>
      <c r="S71" s="22" t="str">
        <f t="shared" ref="S71:S158" si="35">IFERROR(K71/F71*100,"-")</f>
        <v>-</v>
      </c>
      <c r="T71" s="22">
        <f t="shared" si="9"/>
        <v>0</v>
      </c>
      <c r="U71" s="265"/>
    </row>
    <row r="72" spans="1:21" s="18" customFormat="1" ht="25.5" hidden="1" outlineLevel="2">
      <c r="A72" s="212"/>
      <c r="B72" s="23" t="s">
        <v>63</v>
      </c>
      <c r="C72" s="16">
        <f t="shared" si="29"/>
        <v>544.20000000000005</v>
      </c>
      <c r="D72" s="16">
        <v>81.599999999999994</v>
      </c>
      <c r="E72" s="16">
        <v>462.6</v>
      </c>
      <c r="F72" s="16">
        <v>0</v>
      </c>
      <c r="G72" s="16">
        <v>0</v>
      </c>
      <c r="H72" s="16">
        <f t="shared" ref="H72:H135" si="36">SUM(I72:K72)</f>
        <v>544.20000000000005</v>
      </c>
      <c r="I72" s="16">
        <v>81.599999999999994</v>
      </c>
      <c r="J72" s="16">
        <v>462.6</v>
      </c>
      <c r="K72" s="16">
        <v>0</v>
      </c>
      <c r="L72" s="16">
        <v>0</v>
      </c>
      <c r="M72" s="16">
        <f t="shared" si="32"/>
        <v>100</v>
      </c>
      <c r="N72" s="16">
        <f t="shared" si="3"/>
        <v>0</v>
      </c>
      <c r="O72" s="16">
        <f t="shared" si="33"/>
        <v>100</v>
      </c>
      <c r="P72" s="16">
        <f t="shared" si="5"/>
        <v>0</v>
      </c>
      <c r="Q72" s="16">
        <f t="shared" si="34"/>
        <v>100</v>
      </c>
      <c r="R72" s="16">
        <f t="shared" si="7"/>
        <v>0</v>
      </c>
      <c r="S72" s="16" t="str">
        <f t="shared" si="35"/>
        <v>-</v>
      </c>
      <c r="T72" s="16">
        <f t="shared" si="9"/>
        <v>0</v>
      </c>
      <c r="U72" s="265"/>
    </row>
    <row r="73" spans="1:21" s="18" customFormat="1" ht="38.25" hidden="1" outlineLevel="2">
      <c r="A73" s="212"/>
      <c r="B73" s="23" t="s">
        <v>64</v>
      </c>
      <c r="C73" s="16">
        <f t="shared" si="29"/>
        <v>508</v>
      </c>
      <c r="D73" s="16">
        <v>76.2</v>
      </c>
      <c r="E73" s="131">
        <v>431.8</v>
      </c>
      <c r="F73" s="16">
        <v>0</v>
      </c>
      <c r="G73" s="16">
        <v>0</v>
      </c>
      <c r="H73" s="16">
        <f t="shared" si="36"/>
        <v>508</v>
      </c>
      <c r="I73" s="16">
        <v>76.2</v>
      </c>
      <c r="J73" s="131">
        <v>431.8</v>
      </c>
      <c r="K73" s="16">
        <v>0</v>
      </c>
      <c r="L73" s="16">
        <v>0</v>
      </c>
      <c r="M73" s="16">
        <f t="shared" si="32"/>
        <v>100</v>
      </c>
      <c r="N73" s="16">
        <f t="shared" ref="N73:N136" si="37">C73-H73</f>
        <v>0</v>
      </c>
      <c r="O73" s="16">
        <f t="shared" si="33"/>
        <v>100</v>
      </c>
      <c r="P73" s="16">
        <f t="shared" ref="P73:P136" si="38">D73-I73</f>
        <v>0</v>
      </c>
      <c r="Q73" s="16">
        <f t="shared" si="34"/>
        <v>100</v>
      </c>
      <c r="R73" s="16">
        <f t="shared" ref="R73:R136" si="39">E73-J73</f>
        <v>0</v>
      </c>
      <c r="S73" s="16" t="str">
        <f t="shared" si="35"/>
        <v>-</v>
      </c>
      <c r="T73" s="16">
        <f t="shared" ref="T73:T136" si="40">F73-K73</f>
        <v>0</v>
      </c>
      <c r="U73" s="265"/>
    </row>
    <row r="74" spans="1:21" s="18" customFormat="1" ht="25.5" hidden="1" outlineLevel="2">
      <c r="A74" s="212"/>
      <c r="B74" s="23" t="s">
        <v>65</v>
      </c>
      <c r="C74" s="16">
        <f t="shared" si="29"/>
        <v>141.1</v>
      </c>
      <c r="D74" s="16">
        <v>21.2</v>
      </c>
      <c r="E74" s="16">
        <v>119.9</v>
      </c>
      <c r="F74" s="16">
        <v>0</v>
      </c>
      <c r="G74" s="16">
        <v>0</v>
      </c>
      <c r="H74" s="16">
        <f t="shared" si="36"/>
        <v>141.1</v>
      </c>
      <c r="I74" s="16">
        <v>21.2</v>
      </c>
      <c r="J74" s="16">
        <v>119.9</v>
      </c>
      <c r="K74" s="16">
        <v>0</v>
      </c>
      <c r="L74" s="16">
        <v>0</v>
      </c>
      <c r="M74" s="16">
        <f t="shared" si="32"/>
        <v>100</v>
      </c>
      <c r="N74" s="16">
        <f t="shared" si="37"/>
        <v>0</v>
      </c>
      <c r="O74" s="16">
        <f t="shared" si="33"/>
        <v>100</v>
      </c>
      <c r="P74" s="16">
        <f t="shared" si="38"/>
        <v>0</v>
      </c>
      <c r="Q74" s="16">
        <f t="shared" si="34"/>
        <v>100</v>
      </c>
      <c r="R74" s="16">
        <f t="shared" si="39"/>
        <v>0</v>
      </c>
      <c r="S74" s="16" t="str">
        <f t="shared" si="35"/>
        <v>-</v>
      </c>
      <c r="T74" s="16">
        <f t="shared" si="40"/>
        <v>0</v>
      </c>
      <c r="U74" s="265"/>
    </row>
    <row r="75" spans="1:21" s="18" customFormat="1" ht="25.5" hidden="1" outlineLevel="2">
      <c r="A75" s="181"/>
      <c r="B75" s="23" t="s">
        <v>66</v>
      </c>
      <c r="C75" s="16">
        <f t="shared" si="29"/>
        <v>170</v>
      </c>
      <c r="D75" s="16">
        <v>170</v>
      </c>
      <c r="E75" s="16">
        <v>0</v>
      </c>
      <c r="F75" s="16">
        <v>0</v>
      </c>
      <c r="G75" s="16">
        <v>0</v>
      </c>
      <c r="H75" s="16">
        <f t="shared" si="36"/>
        <v>170</v>
      </c>
      <c r="I75" s="16">
        <v>170</v>
      </c>
      <c r="J75" s="16">
        <v>0</v>
      </c>
      <c r="K75" s="16">
        <v>0</v>
      </c>
      <c r="L75" s="16">
        <v>0</v>
      </c>
      <c r="M75" s="16">
        <f t="shared" si="32"/>
        <v>100</v>
      </c>
      <c r="N75" s="16">
        <f t="shared" si="37"/>
        <v>0</v>
      </c>
      <c r="O75" s="16">
        <f t="shared" si="33"/>
        <v>100</v>
      </c>
      <c r="P75" s="16">
        <f t="shared" si="38"/>
        <v>0</v>
      </c>
      <c r="Q75" s="16" t="str">
        <f t="shared" si="34"/>
        <v>-</v>
      </c>
      <c r="R75" s="16">
        <f t="shared" si="39"/>
        <v>0</v>
      </c>
      <c r="S75" s="16" t="str">
        <f t="shared" si="35"/>
        <v>-</v>
      </c>
      <c r="T75" s="16">
        <f t="shared" si="40"/>
        <v>0</v>
      </c>
      <c r="U75" s="265"/>
    </row>
    <row r="76" spans="1:21" s="18" customFormat="1" ht="26.25" hidden="1" customHeight="1" outlineLevel="2">
      <c r="A76" s="181"/>
      <c r="B76" s="23" t="s">
        <v>80</v>
      </c>
      <c r="C76" s="16">
        <f t="shared" si="29"/>
        <v>25227.440970000003</v>
      </c>
      <c r="D76" s="16">
        <f>17158.16051+8069.28046</f>
        <v>25227.440970000003</v>
      </c>
      <c r="E76" s="16">
        <v>0</v>
      </c>
      <c r="F76" s="16">
        <v>0</v>
      </c>
      <c r="G76" s="16">
        <v>0</v>
      </c>
      <c r="H76" s="16">
        <f t="shared" si="36"/>
        <v>25227.440970000003</v>
      </c>
      <c r="I76" s="16">
        <f>17158.16051+8069.28046</f>
        <v>25227.440970000003</v>
      </c>
      <c r="J76" s="16">
        <v>0</v>
      </c>
      <c r="K76" s="16">
        <v>0</v>
      </c>
      <c r="L76" s="16">
        <v>0</v>
      </c>
      <c r="M76" s="16">
        <f t="shared" si="32"/>
        <v>100</v>
      </c>
      <c r="N76" s="16">
        <f t="shared" si="37"/>
        <v>0</v>
      </c>
      <c r="O76" s="16">
        <f t="shared" si="33"/>
        <v>100</v>
      </c>
      <c r="P76" s="16">
        <f t="shared" si="38"/>
        <v>0</v>
      </c>
      <c r="Q76" s="16" t="str">
        <f t="shared" si="34"/>
        <v>-</v>
      </c>
      <c r="R76" s="16">
        <f t="shared" si="39"/>
        <v>0</v>
      </c>
      <c r="S76" s="16" t="str">
        <f t="shared" si="35"/>
        <v>-</v>
      </c>
      <c r="T76" s="16">
        <f t="shared" si="40"/>
        <v>0</v>
      </c>
      <c r="U76" s="265"/>
    </row>
    <row r="77" spans="1:21" s="18" customFormat="1" ht="30" hidden="1" outlineLevel="2">
      <c r="A77" s="181"/>
      <c r="B77" s="23" t="s">
        <v>67</v>
      </c>
      <c r="C77" s="16">
        <f t="shared" si="29"/>
        <v>1179.08322</v>
      </c>
      <c r="D77" s="16">
        <v>1179.08322</v>
      </c>
      <c r="E77" s="16">
        <v>0</v>
      </c>
      <c r="F77" s="16">
        <v>0</v>
      </c>
      <c r="G77" s="16">
        <v>0</v>
      </c>
      <c r="H77" s="16">
        <f t="shared" si="36"/>
        <v>1151.1955399999999</v>
      </c>
      <c r="I77" s="16">
        <v>1151.1955399999999</v>
      </c>
      <c r="J77" s="16">
        <v>0</v>
      </c>
      <c r="K77" s="16">
        <v>0</v>
      </c>
      <c r="L77" s="16">
        <v>0</v>
      </c>
      <c r="M77" s="16">
        <f t="shared" si="32"/>
        <v>97.634799687845614</v>
      </c>
      <c r="N77" s="16">
        <f t="shared" si="37"/>
        <v>27.887680000000046</v>
      </c>
      <c r="O77" s="16">
        <f t="shared" si="33"/>
        <v>97.634799687845614</v>
      </c>
      <c r="P77" s="16">
        <f t="shared" si="38"/>
        <v>27.887680000000046</v>
      </c>
      <c r="Q77" s="16" t="str">
        <f t="shared" si="34"/>
        <v>-</v>
      </c>
      <c r="R77" s="16">
        <f t="shared" si="39"/>
        <v>0</v>
      </c>
      <c r="S77" s="16" t="str">
        <f t="shared" si="35"/>
        <v>-</v>
      </c>
      <c r="T77" s="16">
        <f t="shared" si="40"/>
        <v>0</v>
      </c>
      <c r="U77" s="274" t="s">
        <v>502</v>
      </c>
    </row>
    <row r="78" spans="1:21" s="18" customFormat="1" ht="51" hidden="1" outlineLevel="2">
      <c r="A78" s="211"/>
      <c r="B78" s="23" t="s">
        <v>266</v>
      </c>
      <c r="C78" s="16">
        <f t="shared" si="29"/>
        <v>107</v>
      </c>
      <c r="D78" s="16">
        <v>107</v>
      </c>
      <c r="E78" s="16">
        <v>0</v>
      </c>
      <c r="F78" s="16">
        <v>0</v>
      </c>
      <c r="G78" s="16">
        <v>0</v>
      </c>
      <c r="H78" s="16">
        <f t="shared" si="36"/>
        <v>107</v>
      </c>
      <c r="I78" s="16">
        <v>107</v>
      </c>
      <c r="J78" s="16">
        <v>0</v>
      </c>
      <c r="K78" s="16">
        <v>0</v>
      </c>
      <c r="L78" s="16">
        <v>0</v>
      </c>
      <c r="M78" s="16">
        <f t="shared" si="32"/>
        <v>100</v>
      </c>
      <c r="N78" s="16">
        <f t="shared" si="37"/>
        <v>0</v>
      </c>
      <c r="O78" s="16">
        <f t="shared" si="33"/>
        <v>100</v>
      </c>
      <c r="P78" s="16">
        <f t="shared" si="38"/>
        <v>0</v>
      </c>
      <c r="Q78" s="16" t="str">
        <f t="shared" si="34"/>
        <v>-</v>
      </c>
      <c r="R78" s="16">
        <f t="shared" si="39"/>
        <v>0</v>
      </c>
      <c r="S78" s="16" t="str">
        <f t="shared" si="35"/>
        <v>-</v>
      </c>
      <c r="T78" s="16">
        <f t="shared" si="40"/>
        <v>0</v>
      </c>
      <c r="U78" s="265"/>
    </row>
    <row r="79" spans="1:21" s="18" customFormat="1" ht="25.5" hidden="1" outlineLevel="2">
      <c r="A79" s="211"/>
      <c r="B79" s="23" t="s">
        <v>349</v>
      </c>
      <c r="C79" s="16">
        <f t="shared" si="29"/>
        <v>900</v>
      </c>
      <c r="D79" s="131">
        <v>500</v>
      </c>
      <c r="E79" s="16">
        <v>400</v>
      </c>
      <c r="F79" s="16">
        <v>0</v>
      </c>
      <c r="G79" s="16">
        <v>0</v>
      </c>
      <c r="H79" s="16">
        <f t="shared" si="36"/>
        <v>900</v>
      </c>
      <c r="I79" s="131">
        <v>500</v>
      </c>
      <c r="J79" s="16">
        <v>400</v>
      </c>
      <c r="K79" s="16">
        <v>0</v>
      </c>
      <c r="L79" s="16">
        <v>0</v>
      </c>
      <c r="M79" s="16">
        <f t="shared" si="32"/>
        <v>100</v>
      </c>
      <c r="N79" s="16">
        <f t="shared" si="37"/>
        <v>0</v>
      </c>
      <c r="O79" s="16">
        <f t="shared" si="33"/>
        <v>100</v>
      </c>
      <c r="P79" s="16">
        <f t="shared" si="38"/>
        <v>0</v>
      </c>
      <c r="Q79" s="16">
        <f t="shared" si="34"/>
        <v>100</v>
      </c>
      <c r="R79" s="16">
        <f t="shared" si="39"/>
        <v>0</v>
      </c>
      <c r="S79" s="16" t="str">
        <f t="shared" si="35"/>
        <v>-</v>
      </c>
      <c r="T79" s="16">
        <f t="shared" si="40"/>
        <v>0</v>
      </c>
      <c r="U79" s="265"/>
    </row>
    <row r="80" spans="1:21" s="18" customFormat="1" ht="25.5" hidden="1" outlineLevel="2">
      <c r="A80" s="211"/>
      <c r="B80" s="23" t="s">
        <v>350</v>
      </c>
      <c r="C80" s="16">
        <f t="shared" si="29"/>
        <v>200</v>
      </c>
      <c r="D80" s="16">
        <v>0</v>
      </c>
      <c r="E80" s="16">
        <v>200</v>
      </c>
      <c r="F80" s="16">
        <v>0</v>
      </c>
      <c r="G80" s="16">
        <v>0</v>
      </c>
      <c r="H80" s="16">
        <f t="shared" si="36"/>
        <v>200</v>
      </c>
      <c r="I80" s="16">
        <v>0</v>
      </c>
      <c r="J80" s="16">
        <v>200</v>
      </c>
      <c r="K80" s="16">
        <v>0</v>
      </c>
      <c r="L80" s="16">
        <v>0</v>
      </c>
      <c r="M80" s="16">
        <f t="shared" si="32"/>
        <v>100</v>
      </c>
      <c r="N80" s="16">
        <f t="shared" si="37"/>
        <v>0</v>
      </c>
      <c r="O80" s="16" t="str">
        <f t="shared" si="33"/>
        <v>-</v>
      </c>
      <c r="P80" s="16">
        <f t="shared" si="38"/>
        <v>0</v>
      </c>
      <c r="Q80" s="16">
        <f t="shared" si="34"/>
        <v>100</v>
      </c>
      <c r="R80" s="16">
        <f t="shared" si="39"/>
        <v>0</v>
      </c>
      <c r="S80" s="16" t="str">
        <f t="shared" si="35"/>
        <v>-</v>
      </c>
      <c r="T80" s="16">
        <f t="shared" si="40"/>
        <v>0</v>
      </c>
      <c r="U80" s="265"/>
    </row>
    <row r="81" spans="1:21" s="18" customFormat="1" ht="38.25" hidden="1" outlineLevel="2">
      <c r="A81" s="181"/>
      <c r="B81" s="23" t="s">
        <v>68</v>
      </c>
      <c r="C81" s="16">
        <f t="shared" si="29"/>
        <v>4</v>
      </c>
      <c r="D81" s="16">
        <v>4</v>
      </c>
      <c r="E81" s="16">
        <v>0</v>
      </c>
      <c r="F81" s="16">
        <v>0</v>
      </c>
      <c r="G81" s="16">
        <v>0</v>
      </c>
      <c r="H81" s="16">
        <f t="shared" si="36"/>
        <v>4</v>
      </c>
      <c r="I81" s="16">
        <v>4</v>
      </c>
      <c r="J81" s="16">
        <v>0</v>
      </c>
      <c r="K81" s="16">
        <v>0</v>
      </c>
      <c r="L81" s="16">
        <v>0</v>
      </c>
      <c r="M81" s="16">
        <f t="shared" si="32"/>
        <v>100</v>
      </c>
      <c r="N81" s="16">
        <f t="shared" si="37"/>
        <v>0</v>
      </c>
      <c r="O81" s="16">
        <f t="shared" si="33"/>
        <v>100</v>
      </c>
      <c r="P81" s="16">
        <f t="shared" si="38"/>
        <v>0</v>
      </c>
      <c r="Q81" s="16" t="str">
        <f t="shared" si="34"/>
        <v>-</v>
      </c>
      <c r="R81" s="16">
        <f t="shared" si="39"/>
        <v>0</v>
      </c>
      <c r="S81" s="16" t="str">
        <f t="shared" si="35"/>
        <v>-</v>
      </c>
      <c r="T81" s="16">
        <f t="shared" si="40"/>
        <v>0</v>
      </c>
      <c r="U81" s="265"/>
    </row>
    <row r="82" spans="1:21" s="18" customFormat="1" ht="25.5" hidden="1" outlineLevel="2">
      <c r="A82" s="181"/>
      <c r="B82" s="23" t="s">
        <v>69</v>
      </c>
      <c r="C82" s="16">
        <f t="shared" si="29"/>
        <v>144.05000000000001</v>
      </c>
      <c r="D82" s="16">
        <v>144.05000000000001</v>
      </c>
      <c r="E82" s="16">
        <v>0</v>
      </c>
      <c r="F82" s="16">
        <v>0</v>
      </c>
      <c r="G82" s="16">
        <v>0</v>
      </c>
      <c r="H82" s="16">
        <f t="shared" si="36"/>
        <v>144.05000000000001</v>
      </c>
      <c r="I82" s="16">
        <v>144.05000000000001</v>
      </c>
      <c r="J82" s="16">
        <v>0</v>
      </c>
      <c r="K82" s="16">
        <v>0</v>
      </c>
      <c r="L82" s="16">
        <v>0</v>
      </c>
      <c r="M82" s="16">
        <f t="shared" si="32"/>
        <v>100</v>
      </c>
      <c r="N82" s="16">
        <f t="shared" si="37"/>
        <v>0</v>
      </c>
      <c r="O82" s="16">
        <f t="shared" si="33"/>
        <v>100</v>
      </c>
      <c r="P82" s="16">
        <f t="shared" si="38"/>
        <v>0</v>
      </c>
      <c r="Q82" s="16" t="str">
        <f t="shared" si="34"/>
        <v>-</v>
      </c>
      <c r="R82" s="16">
        <f t="shared" si="39"/>
        <v>0</v>
      </c>
      <c r="S82" s="16" t="str">
        <f t="shared" si="35"/>
        <v>-</v>
      </c>
      <c r="T82" s="16">
        <f t="shared" si="40"/>
        <v>0</v>
      </c>
      <c r="U82" s="265"/>
    </row>
    <row r="83" spans="1:21" s="18" customFormat="1" ht="15.75" hidden="1" outlineLevel="2">
      <c r="A83" s="181"/>
      <c r="B83" s="23" t="s">
        <v>70</v>
      </c>
      <c r="C83" s="16">
        <f t="shared" si="29"/>
        <v>30</v>
      </c>
      <c r="D83" s="16">
        <v>30</v>
      </c>
      <c r="E83" s="16">
        <v>0</v>
      </c>
      <c r="F83" s="16">
        <v>0</v>
      </c>
      <c r="G83" s="16">
        <v>0</v>
      </c>
      <c r="H83" s="16">
        <f t="shared" si="36"/>
        <v>28.536000000000001</v>
      </c>
      <c r="I83" s="16">
        <v>28.536000000000001</v>
      </c>
      <c r="J83" s="16">
        <v>0</v>
      </c>
      <c r="K83" s="16">
        <v>0</v>
      </c>
      <c r="L83" s="16">
        <v>0</v>
      </c>
      <c r="M83" s="16">
        <f t="shared" si="32"/>
        <v>95.12</v>
      </c>
      <c r="N83" s="16">
        <f t="shared" si="37"/>
        <v>1.4639999999999986</v>
      </c>
      <c r="O83" s="16">
        <f t="shared" si="33"/>
        <v>95.12</v>
      </c>
      <c r="P83" s="16">
        <f t="shared" si="38"/>
        <v>1.4639999999999986</v>
      </c>
      <c r="Q83" s="16" t="str">
        <f t="shared" si="34"/>
        <v>-</v>
      </c>
      <c r="R83" s="16">
        <f t="shared" si="39"/>
        <v>0</v>
      </c>
      <c r="S83" s="16" t="str">
        <f t="shared" si="35"/>
        <v>-</v>
      </c>
      <c r="T83" s="16">
        <f t="shared" si="40"/>
        <v>0</v>
      </c>
      <c r="U83" s="274" t="s">
        <v>503</v>
      </c>
    </row>
    <row r="84" spans="1:21" s="18" customFormat="1" ht="15.75" hidden="1" outlineLevel="2">
      <c r="A84" s="181"/>
      <c r="B84" s="23" t="s">
        <v>71</v>
      </c>
      <c r="C84" s="16">
        <f t="shared" si="29"/>
        <v>60</v>
      </c>
      <c r="D84" s="16">
        <v>60</v>
      </c>
      <c r="E84" s="16">
        <v>0</v>
      </c>
      <c r="F84" s="16">
        <v>0</v>
      </c>
      <c r="G84" s="16">
        <v>0</v>
      </c>
      <c r="H84" s="16">
        <f t="shared" si="36"/>
        <v>60</v>
      </c>
      <c r="I84" s="16">
        <v>60</v>
      </c>
      <c r="J84" s="16">
        <v>0</v>
      </c>
      <c r="K84" s="16">
        <v>0</v>
      </c>
      <c r="L84" s="16">
        <v>0</v>
      </c>
      <c r="M84" s="16">
        <f t="shared" si="32"/>
        <v>100</v>
      </c>
      <c r="N84" s="16">
        <f t="shared" si="37"/>
        <v>0</v>
      </c>
      <c r="O84" s="16">
        <f t="shared" si="33"/>
        <v>100</v>
      </c>
      <c r="P84" s="16">
        <f t="shared" si="38"/>
        <v>0</v>
      </c>
      <c r="Q84" s="16" t="str">
        <f t="shared" si="34"/>
        <v>-</v>
      </c>
      <c r="R84" s="16">
        <f t="shared" si="39"/>
        <v>0</v>
      </c>
      <c r="S84" s="16" t="str">
        <f t="shared" si="35"/>
        <v>-</v>
      </c>
      <c r="T84" s="16">
        <f t="shared" si="40"/>
        <v>0</v>
      </c>
      <c r="U84" s="265"/>
    </row>
    <row r="85" spans="1:21" s="18" customFormat="1" ht="66" hidden="1" customHeight="1" outlineLevel="2">
      <c r="A85" s="181"/>
      <c r="B85" s="23" t="s">
        <v>346</v>
      </c>
      <c r="C85" s="16">
        <f t="shared" si="29"/>
        <v>10758.334000000001</v>
      </c>
      <c r="D85" s="16">
        <v>10758.334000000001</v>
      </c>
      <c r="E85" s="16">
        <v>0</v>
      </c>
      <c r="F85" s="16">
        <v>0</v>
      </c>
      <c r="G85" s="16">
        <v>0</v>
      </c>
      <c r="H85" s="16">
        <f t="shared" si="36"/>
        <v>10758.333999999999</v>
      </c>
      <c r="I85" s="16">
        <f>7762.163+2996.171</f>
        <v>10758.333999999999</v>
      </c>
      <c r="J85" s="16">
        <v>0</v>
      </c>
      <c r="K85" s="16">
        <v>0</v>
      </c>
      <c r="L85" s="16">
        <v>0</v>
      </c>
      <c r="M85" s="16">
        <f t="shared" si="32"/>
        <v>99.999999999999972</v>
      </c>
      <c r="N85" s="16">
        <f t="shared" si="37"/>
        <v>0</v>
      </c>
      <c r="O85" s="16">
        <f t="shared" si="33"/>
        <v>99.999999999999972</v>
      </c>
      <c r="P85" s="16">
        <f t="shared" si="38"/>
        <v>0</v>
      </c>
      <c r="Q85" s="16" t="str">
        <f t="shared" si="34"/>
        <v>-</v>
      </c>
      <c r="R85" s="16">
        <f t="shared" si="39"/>
        <v>0</v>
      </c>
      <c r="S85" s="16" t="str">
        <f t="shared" si="35"/>
        <v>-</v>
      </c>
      <c r="T85" s="16">
        <f t="shared" si="40"/>
        <v>0</v>
      </c>
      <c r="U85" s="265"/>
    </row>
    <row r="86" spans="1:21" s="18" customFormat="1" ht="30" hidden="1" outlineLevel="2">
      <c r="A86" s="181"/>
      <c r="B86" s="23" t="s">
        <v>67</v>
      </c>
      <c r="C86" s="16">
        <f t="shared" si="29"/>
        <v>408.26650000000001</v>
      </c>
      <c r="D86" s="16">
        <v>408.26650000000001</v>
      </c>
      <c r="E86" s="16">
        <v>0</v>
      </c>
      <c r="F86" s="16">
        <v>0</v>
      </c>
      <c r="G86" s="16">
        <v>0</v>
      </c>
      <c r="H86" s="16">
        <f t="shared" si="36"/>
        <v>399.53368</v>
      </c>
      <c r="I86" s="16">
        <v>399.53368</v>
      </c>
      <c r="J86" s="16">
        <v>0</v>
      </c>
      <c r="K86" s="16">
        <v>0</v>
      </c>
      <c r="L86" s="16">
        <v>0</v>
      </c>
      <c r="M86" s="16">
        <f t="shared" si="32"/>
        <v>97.861000106548047</v>
      </c>
      <c r="N86" s="16">
        <f t="shared" si="37"/>
        <v>8.7328200000000038</v>
      </c>
      <c r="O86" s="16">
        <f t="shared" si="33"/>
        <v>97.861000106548047</v>
      </c>
      <c r="P86" s="16">
        <f t="shared" si="38"/>
        <v>8.7328200000000038</v>
      </c>
      <c r="Q86" s="16" t="str">
        <f t="shared" si="34"/>
        <v>-</v>
      </c>
      <c r="R86" s="16">
        <f t="shared" si="39"/>
        <v>0</v>
      </c>
      <c r="S86" s="16" t="str">
        <f t="shared" si="35"/>
        <v>-</v>
      </c>
      <c r="T86" s="16">
        <f t="shared" si="40"/>
        <v>0</v>
      </c>
      <c r="U86" s="265" t="s">
        <v>502</v>
      </c>
    </row>
    <row r="87" spans="1:21" s="18" customFormat="1" ht="25.5" hidden="1" outlineLevel="2">
      <c r="A87" s="181"/>
      <c r="B87" s="23" t="s">
        <v>72</v>
      </c>
      <c r="C87" s="16">
        <f t="shared" si="29"/>
        <v>160</v>
      </c>
      <c r="D87" s="16">
        <v>0</v>
      </c>
      <c r="E87" s="16">
        <v>160</v>
      </c>
      <c r="F87" s="16">
        <v>0</v>
      </c>
      <c r="G87" s="16">
        <v>0</v>
      </c>
      <c r="H87" s="16">
        <f t="shared" si="36"/>
        <v>160</v>
      </c>
      <c r="I87" s="16">
        <v>0</v>
      </c>
      <c r="J87" s="16">
        <v>160</v>
      </c>
      <c r="K87" s="16">
        <v>0</v>
      </c>
      <c r="L87" s="16">
        <v>0</v>
      </c>
      <c r="M87" s="16">
        <f t="shared" si="32"/>
        <v>100</v>
      </c>
      <c r="N87" s="16">
        <f t="shared" si="37"/>
        <v>0</v>
      </c>
      <c r="O87" s="16" t="str">
        <f t="shared" si="33"/>
        <v>-</v>
      </c>
      <c r="P87" s="16">
        <f t="shared" si="38"/>
        <v>0</v>
      </c>
      <c r="Q87" s="16">
        <f t="shared" si="34"/>
        <v>100</v>
      </c>
      <c r="R87" s="16">
        <f t="shared" si="39"/>
        <v>0</v>
      </c>
      <c r="S87" s="16" t="str">
        <f t="shared" si="35"/>
        <v>-</v>
      </c>
      <c r="T87" s="16">
        <f t="shared" si="40"/>
        <v>0</v>
      </c>
      <c r="U87" s="274"/>
    </row>
    <row r="88" spans="1:21" s="18" customFormat="1" ht="38.25" hidden="1" outlineLevel="2">
      <c r="A88" s="181"/>
      <c r="B88" s="23" t="s">
        <v>351</v>
      </c>
      <c r="C88" s="16">
        <f t="shared" si="29"/>
        <v>100</v>
      </c>
      <c r="D88" s="16">
        <v>100</v>
      </c>
      <c r="E88" s="16">
        <v>0</v>
      </c>
      <c r="F88" s="16">
        <v>0</v>
      </c>
      <c r="G88" s="16">
        <v>0</v>
      </c>
      <c r="H88" s="16">
        <f t="shared" si="36"/>
        <v>100</v>
      </c>
      <c r="I88" s="16">
        <v>100</v>
      </c>
      <c r="J88" s="16">
        <v>0</v>
      </c>
      <c r="K88" s="16">
        <v>0</v>
      </c>
      <c r="L88" s="16">
        <v>0</v>
      </c>
      <c r="M88" s="16">
        <f t="shared" ref="M88" si="41">IFERROR(H88/C88*100,"-")</f>
        <v>100</v>
      </c>
      <c r="N88" s="16">
        <f t="shared" si="37"/>
        <v>0</v>
      </c>
      <c r="O88" s="16">
        <f t="shared" ref="O88" si="42">IFERROR(I88/D88*100,"-")</f>
        <v>100</v>
      </c>
      <c r="P88" s="16">
        <f t="shared" si="38"/>
        <v>0</v>
      </c>
      <c r="Q88" s="16" t="str">
        <f t="shared" ref="Q88" si="43">IFERROR(J88/E88*100,"-")</f>
        <v>-</v>
      </c>
      <c r="R88" s="16">
        <f t="shared" si="39"/>
        <v>0</v>
      </c>
      <c r="S88" s="16" t="str">
        <f t="shared" ref="S88" si="44">IFERROR(K88/F88*100,"-")</f>
        <v>-</v>
      </c>
      <c r="T88" s="16">
        <f t="shared" si="40"/>
        <v>0</v>
      </c>
      <c r="U88" s="265"/>
    </row>
    <row r="89" spans="1:21" s="18" customFormat="1" ht="25.5" hidden="1" outlineLevel="2">
      <c r="A89" s="213"/>
      <c r="B89" s="23" t="s">
        <v>73</v>
      </c>
      <c r="C89" s="16">
        <f t="shared" si="29"/>
        <v>515.5</v>
      </c>
      <c r="D89" s="16">
        <v>77.3</v>
      </c>
      <c r="E89" s="16">
        <v>438.2</v>
      </c>
      <c r="F89" s="16">
        <v>0</v>
      </c>
      <c r="G89" s="16">
        <v>0</v>
      </c>
      <c r="H89" s="16">
        <f t="shared" si="36"/>
        <v>515.5</v>
      </c>
      <c r="I89" s="16">
        <v>77.3</v>
      </c>
      <c r="J89" s="16">
        <v>438.2</v>
      </c>
      <c r="K89" s="16">
        <v>0</v>
      </c>
      <c r="L89" s="16">
        <v>0</v>
      </c>
      <c r="M89" s="16">
        <f t="shared" si="32"/>
        <v>100</v>
      </c>
      <c r="N89" s="16">
        <f t="shared" si="37"/>
        <v>0</v>
      </c>
      <c r="O89" s="16">
        <f t="shared" si="33"/>
        <v>100</v>
      </c>
      <c r="P89" s="16">
        <f t="shared" si="38"/>
        <v>0</v>
      </c>
      <c r="Q89" s="16">
        <f t="shared" si="34"/>
        <v>100</v>
      </c>
      <c r="R89" s="16">
        <f t="shared" si="39"/>
        <v>0</v>
      </c>
      <c r="S89" s="16" t="str">
        <f t="shared" si="35"/>
        <v>-</v>
      </c>
      <c r="T89" s="16">
        <f t="shared" si="40"/>
        <v>0</v>
      </c>
      <c r="U89" s="265"/>
    </row>
    <row r="90" spans="1:21" ht="51" hidden="1" outlineLevel="2">
      <c r="A90" s="213"/>
      <c r="B90" s="23" t="s">
        <v>74</v>
      </c>
      <c r="C90" s="16">
        <f t="shared" si="29"/>
        <v>1000</v>
      </c>
      <c r="D90" s="3">
        <v>1000</v>
      </c>
      <c r="E90" s="16">
        <v>0</v>
      </c>
      <c r="F90" s="16">
        <v>0</v>
      </c>
      <c r="G90" s="16">
        <v>0</v>
      </c>
      <c r="H90" s="16">
        <f t="shared" si="36"/>
        <v>1000</v>
      </c>
      <c r="I90" s="16">
        <v>1000</v>
      </c>
      <c r="J90" s="16">
        <v>0</v>
      </c>
      <c r="K90" s="16">
        <v>0</v>
      </c>
      <c r="L90" s="16">
        <v>0</v>
      </c>
      <c r="M90" s="16">
        <f t="shared" si="32"/>
        <v>100</v>
      </c>
      <c r="N90" s="16">
        <f t="shared" si="37"/>
        <v>0</v>
      </c>
      <c r="O90" s="16">
        <f t="shared" si="33"/>
        <v>100</v>
      </c>
      <c r="P90" s="16">
        <f t="shared" si="38"/>
        <v>0</v>
      </c>
      <c r="Q90" s="16" t="str">
        <f t="shared" si="34"/>
        <v>-</v>
      </c>
      <c r="R90" s="16">
        <f t="shared" si="39"/>
        <v>0</v>
      </c>
      <c r="S90" s="16" t="str">
        <f t="shared" si="35"/>
        <v>-</v>
      </c>
      <c r="T90" s="16">
        <f t="shared" si="40"/>
        <v>0</v>
      </c>
      <c r="U90" s="265"/>
    </row>
    <row r="91" spans="1:21" s="18" customFormat="1" ht="67.5" hidden="1" customHeight="1" outlineLevel="2">
      <c r="A91" s="213"/>
      <c r="B91" s="23" t="s">
        <v>75</v>
      </c>
      <c r="C91" s="16">
        <f t="shared" si="29"/>
        <v>5000</v>
      </c>
      <c r="D91" s="16">
        <v>5000</v>
      </c>
      <c r="E91" s="16">
        <v>0</v>
      </c>
      <c r="F91" s="16">
        <v>0</v>
      </c>
      <c r="G91" s="16">
        <v>0</v>
      </c>
      <c r="H91" s="16">
        <f t="shared" si="36"/>
        <v>5000</v>
      </c>
      <c r="I91" s="16">
        <v>5000</v>
      </c>
      <c r="J91" s="16">
        <v>0</v>
      </c>
      <c r="K91" s="16">
        <v>0</v>
      </c>
      <c r="L91" s="16">
        <v>0</v>
      </c>
      <c r="M91" s="16">
        <f t="shared" si="32"/>
        <v>100</v>
      </c>
      <c r="N91" s="16">
        <f t="shared" si="37"/>
        <v>0</v>
      </c>
      <c r="O91" s="16">
        <f t="shared" si="33"/>
        <v>100</v>
      </c>
      <c r="P91" s="16">
        <f t="shared" si="38"/>
        <v>0</v>
      </c>
      <c r="Q91" s="16" t="str">
        <f t="shared" si="34"/>
        <v>-</v>
      </c>
      <c r="R91" s="16">
        <f t="shared" si="39"/>
        <v>0</v>
      </c>
      <c r="S91" s="16" t="str">
        <f t="shared" si="35"/>
        <v>-</v>
      </c>
      <c r="T91" s="16">
        <f t="shared" si="40"/>
        <v>0</v>
      </c>
      <c r="U91" s="265"/>
    </row>
    <row r="92" spans="1:21" s="18" customFormat="1" ht="38.25" hidden="1" outlineLevel="2">
      <c r="A92" s="213"/>
      <c r="B92" s="23" t="s">
        <v>422</v>
      </c>
      <c r="C92" s="16">
        <f t="shared" si="29"/>
        <v>100</v>
      </c>
      <c r="D92" s="16">
        <v>0</v>
      </c>
      <c r="E92" s="16">
        <v>100</v>
      </c>
      <c r="F92" s="16">
        <v>0</v>
      </c>
      <c r="G92" s="16">
        <v>0</v>
      </c>
      <c r="H92" s="16">
        <f t="shared" si="36"/>
        <v>100</v>
      </c>
      <c r="I92" s="16">
        <v>0</v>
      </c>
      <c r="J92" s="16">
        <v>100</v>
      </c>
      <c r="K92" s="16">
        <v>0</v>
      </c>
      <c r="L92" s="16">
        <v>0</v>
      </c>
      <c r="M92" s="16">
        <f t="shared" si="32"/>
        <v>100</v>
      </c>
      <c r="N92" s="16">
        <f t="shared" si="37"/>
        <v>0</v>
      </c>
      <c r="O92" s="16" t="str">
        <f t="shared" si="33"/>
        <v>-</v>
      </c>
      <c r="P92" s="16">
        <f t="shared" si="38"/>
        <v>0</v>
      </c>
      <c r="Q92" s="16">
        <f t="shared" si="34"/>
        <v>100</v>
      </c>
      <c r="R92" s="16">
        <f t="shared" si="39"/>
        <v>0</v>
      </c>
      <c r="S92" s="16" t="str">
        <f t="shared" si="35"/>
        <v>-</v>
      </c>
      <c r="T92" s="16">
        <f t="shared" si="40"/>
        <v>0</v>
      </c>
      <c r="U92" s="265"/>
    </row>
    <row r="93" spans="1:21" s="18" customFormat="1" ht="67.5" hidden="1" customHeight="1" outlineLevel="2">
      <c r="A93" s="213"/>
      <c r="B93" s="23" t="s">
        <v>421</v>
      </c>
      <c r="C93" s="16">
        <f t="shared" si="29"/>
        <v>259.39999999999998</v>
      </c>
      <c r="D93" s="16">
        <v>0</v>
      </c>
      <c r="E93" s="16">
        <v>259.39999999999998</v>
      </c>
      <c r="F93" s="16">
        <v>0</v>
      </c>
      <c r="G93" s="16">
        <v>0</v>
      </c>
      <c r="H93" s="16">
        <f t="shared" si="36"/>
        <v>259.35500000000002</v>
      </c>
      <c r="I93" s="16">
        <v>0</v>
      </c>
      <c r="J93" s="16">
        <v>259.35500000000002</v>
      </c>
      <c r="K93" s="16">
        <v>0</v>
      </c>
      <c r="L93" s="16">
        <v>0</v>
      </c>
      <c r="M93" s="16">
        <f t="shared" si="32"/>
        <v>99.982652274479591</v>
      </c>
      <c r="N93" s="16">
        <f t="shared" si="37"/>
        <v>4.4999999999959073E-2</v>
      </c>
      <c r="O93" s="16" t="str">
        <f t="shared" si="33"/>
        <v>-</v>
      </c>
      <c r="P93" s="16">
        <f t="shared" si="38"/>
        <v>0</v>
      </c>
      <c r="Q93" s="16">
        <f t="shared" si="34"/>
        <v>99.982652274479591</v>
      </c>
      <c r="R93" s="16">
        <f t="shared" si="39"/>
        <v>4.4999999999959073E-2</v>
      </c>
      <c r="S93" s="16" t="str">
        <f t="shared" si="35"/>
        <v>-</v>
      </c>
      <c r="T93" s="16">
        <f t="shared" si="40"/>
        <v>0</v>
      </c>
      <c r="U93" s="265"/>
    </row>
    <row r="94" spans="1:21" s="18" customFormat="1" ht="30" hidden="1" outlineLevel="2">
      <c r="A94" s="213"/>
      <c r="B94" s="23" t="s">
        <v>462</v>
      </c>
      <c r="C94" s="16">
        <f t="shared" si="29"/>
        <v>192.80279999999999</v>
      </c>
      <c r="D94" s="16">
        <v>192.80279999999999</v>
      </c>
      <c r="E94" s="16">
        <v>0</v>
      </c>
      <c r="F94" s="16">
        <v>0</v>
      </c>
      <c r="G94" s="16">
        <v>0</v>
      </c>
      <c r="H94" s="16">
        <f t="shared" si="36"/>
        <v>97.802819999999997</v>
      </c>
      <c r="I94" s="16">
        <v>97.802819999999997</v>
      </c>
      <c r="J94" s="16">
        <v>0</v>
      </c>
      <c r="K94" s="16">
        <v>0</v>
      </c>
      <c r="L94" s="16">
        <v>0</v>
      </c>
      <c r="M94" s="16">
        <f t="shared" ref="M94:M95" si="45">IFERROR(H94/C94*100,"-")</f>
        <v>50.726867037200705</v>
      </c>
      <c r="N94" s="16">
        <f t="shared" si="37"/>
        <v>94.999979999999994</v>
      </c>
      <c r="O94" s="16">
        <f t="shared" ref="O94:O95" si="46">IFERROR(I94/D94*100,"-")</f>
        <v>50.726867037200705</v>
      </c>
      <c r="P94" s="16">
        <f t="shared" si="38"/>
        <v>94.999979999999994</v>
      </c>
      <c r="Q94" s="16" t="str">
        <f t="shared" ref="Q94:Q95" si="47">IFERROR(J94/E94*100,"-")</f>
        <v>-</v>
      </c>
      <c r="R94" s="16">
        <f t="shared" si="39"/>
        <v>0</v>
      </c>
      <c r="S94" s="16" t="str">
        <f t="shared" ref="S94:S95" si="48">IFERROR(K94/F94*100,"-")</f>
        <v>-</v>
      </c>
      <c r="T94" s="16">
        <f t="shared" si="40"/>
        <v>0</v>
      </c>
      <c r="U94" s="265" t="s">
        <v>505</v>
      </c>
    </row>
    <row r="95" spans="1:21" s="18" customFormat="1" ht="25.5" hidden="1" outlineLevel="2">
      <c r="A95" s="213"/>
      <c r="B95" s="23" t="s">
        <v>463</v>
      </c>
      <c r="C95" s="16">
        <f t="shared" si="29"/>
        <v>80</v>
      </c>
      <c r="D95" s="16">
        <v>80</v>
      </c>
      <c r="E95" s="16">
        <v>0</v>
      </c>
      <c r="F95" s="16">
        <v>0</v>
      </c>
      <c r="G95" s="16">
        <v>0</v>
      </c>
      <c r="H95" s="16">
        <f t="shared" si="36"/>
        <v>80</v>
      </c>
      <c r="I95" s="16">
        <v>80</v>
      </c>
      <c r="J95" s="16">
        <v>0</v>
      </c>
      <c r="K95" s="16">
        <v>0</v>
      </c>
      <c r="L95" s="16">
        <v>0</v>
      </c>
      <c r="M95" s="16">
        <f t="shared" si="45"/>
        <v>100</v>
      </c>
      <c r="N95" s="16">
        <f t="shared" si="37"/>
        <v>0</v>
      </c>
      <c r="O95" s="16">
        <f t="shared" si="46"/>
        <v>100</v>
      </c>
      <c r="P95" s="16">
        <f t="shared" si="38"/>
        <v>0</v>
      </c>
      <c r="Q95" s="16" t="str">
        <f t="shared" si="47"/>
        <v>-</v>
      </c>
      <c r="R95" s="16">
        <f t="shared" si="39"/>
        <v>0</v>
      </c>
      <c r="S95" s="16" t="str">
        <f t="shared" si="48"/>
        <v>-</v>
      </c>
      <c r="T95" s="16">
        <f t="shared" si="40"/>
        <v>0</v>
      </c>
      <c r="U95" s="265"/>
    </row>
    <row r="96" spans="1:21" s="18" customFormat="1" ht="25.5" hidden="1" outlineLevel="2">
      <c r="A96" s="213"/>
      <c r="B96" s="23" t="s">
        <v>460</v>
      </c>
      <c r="C96" s="16">
        <f t="shared" si="29"/>
        <v>125.9</v>
      </c>
      <c r="D96" s="16">
        <v>125.9</v>
      </c>
      <c r="E96" s="16">
        <v>0</v>
      </c>
      <c r="F96" s="16">
        <v>0</v>
      </c>
      <c r="G96" s="16">
        <v>0</v>
      </c>
      <c r="H96" s="16">
        <f t="shared" si="36"/>
        <v>125.9</v>
      </c>
      <c r="I96" s="16">
        <v>125.9</v>
      </c>
      <c r="J96" s="16">
        <v>0</v>
      </c>
      <c r="K96" s="16">
        <v>0</v>
      </c>
      <c r="L96" s="16">
        <v>0</v>
      </c>
      <c r="M96" s="16">
        <f t="shared" ref="M96:M97" si="49">IFERROR(H96/C96*100,"-")</f>
        <v>100</v>
      </c>
      <c r="N96" s="16">
        <f t="shared" si="37"/>
        <v>0</v>
      </c>
      <c r="O96" s="16">
        <f t="shared" ref="O96:O97" si="50">IFERROR(I96/D96*100,"-")</f>
        <v>100</v>
      </c>
      <c r="P96" s="16">
        <f t="shared" si="38"/>
        <v>0</v>
      </c>
      <c r="Q96" s="16" t="str">
        <f t="shared" ref="Q96:Q97" si="51">IFERROR(J96/E96*100,"-")</f>
        <v>-</v>
      </c>
      <c r="R96" s="16">
        <f t="shared" si="39"/>
        <v>0</v>
      </c>
      <c r="S96" s="16" t="str">
        <f t="shared" ref="S96:S97" si="52">IFERROR(K96/F96*100,"-")</f>
        <v>-</v>
      </c>
      <c r="T96" s="16">
        <f t="shared" si="40"/>
        <v>0</v>
      </c>
      <c r="U96" s="265"/>
    </row>
    <row r="97" spans="1:21" s="18" customFormat="1" ht="25.5" hidden="1" outlineLevel="2">
      <c r="A97" s="213"/>
      <c r="B97" s="23" t="s">
        <v>461</v>
      </c>
      <c r="C97" s="16">
        <f t="shared" si="29"/>
        <v>39.793999999999997</v>
      </c>
      <c r="D97" s="16">
        <v>39.793999999999997</v>
      </c>
      <c r="E97" s="16">
        <v>0</v>
      </c>
      <c r="F97" s="16">
        <v>0</v>
      </c>
      <c r="G97" s="16">
        <v>0</v>
      </c>
      <c r="H97" s="16">
        <f t="shared" si="36"/>
        <v>39.793999999999997</v>
      </c>
      <c r="I97" s="16">
        <v>39.793999999999997</v>
      </c>
      <c r="J97" s="16">
        <v>0</v>
      </c>
      <c r="K97" s="16">
        <v>0</v>
      </c>
      <c r="L97" s="16">
        <v>0</v>
      </c>
      <c r="M97" s="16">
        <f t="shared" si="49"/>
        <v>100</v>
      </c>
      <c r="N97" s="16">
        <f t="shared" si="37"/>
        <v>0</v>
      </c>
      <c r="O97" s="16">
        <f t="shared" si="50"/>
        <v>100</v>
      </c>
      <c r="P97" s="16">
        <f t="shared" si="38"/>
        <v>0</v>
      </c>
      <c r="Q97" s="16" t="str">
        <f t="shared" si="51"/>
        <v>-</v>
      </c>
      <c r="R97" s="16">
        <f t="shared" si="39"/>
        <v>0</v>
      </c>
      <c r="S97" s="16" t="str">
        <f t="shared" si="52"/>
        <v>-</v>
      </c>
      <c r="T97" s="16">
        <f t="shared" si="40"/>
        <v>0</v>
      </c>
      <c r="U97" s="265"/>
    </row>
    <row r="98" spans="1:21" s="18" customFormat="1" ht="25.5" hidden="1" outlineLevel="2">
      <c r="A98" s="213"/>
      <c r="B98" s="23" t="s">
        <v>459</v>
      </c>
      <c r="C98" s="16">
        <f t="shared" si="29"/>
        <v>100</v>
      </c>
      <c r="D98" s="16">
        <v>0</v>
      </c>
      <c r="E98" s="16">
        <v>100</v>
      </c>
      <c r="F98" s="16">
        <v>0</v>
      </c>
      <c r="G98" s="16">
        <v>0</v>
      </c>
      <c r="H98" s="16">
        <f t="shared" si="36"/>
        <v>100</v>
      </c>
      <c r="I98" s="16">
        <v>0</v>
      </c>
      <c r="J98" s="16">
        <v>100</v>
      </c>
      <c r="K98" s="16">
        <v>0</v>
      </c>
      <c r="L98" s="16">
        <v>0</v>
      </c>
      <c r="M98" s="16">
        <f t="shared" ref="M98" si="53">IFERROR(H98/C98*100,"-")</f>
        <v>100</v>
      </c>
      <c r="N98" s="16">
        <f t="shared" si="37"/>
        <v>0</v>
      </c>
      <c r="O98" s="16" t="str">
        <f t="shared" ref="O98" si="54">IFERROR(I98/D98*100,"-")</f>
        <v>-</v>
      </c>
      <c r="P98" s="16">
        <f t="shared" si="38"/>
        <v>0</v>
      </c>
      <c r="Q98" s="16">
        <f t="shared" ref="Q98" si="55">IFERROR(J98/E98*100,"-")</f>
        <v>100</v>
      </c>
      <c r="R98" s="16">
        <f t="shared" si="39"/>
        <v>0</v>
      </c>
      <c r="S98" s="16" t="str">
        <f t="shared" ref="S98" si="56">IFERROR(K98/F98*100,"-")</f>
        <v>-</v>
      </c>
      <c r="T98" s="16">
        <f t="shared" si="40"/>
        <v>0</v>
      </c>
      <c r="U98" s="265"/>
    </row>
    <row r="99" spans="1:21" s="104" customFormat="1" ht="30" customHeight="1" outlineLevel="1" collapsed="1">
      <c r="A99" s="113"/>
      <c r="B99" s="103" t="s">
        <v>76</v>
      </c>
      <c r="C99" s="22">
        <f t="shared" si="29"/>
        <v>88948.530900000012</v>
      </c>
      <c r="D99" s="22">
        <f>SUM(D100:D131)</f>
        <v>87898.530900000012</v>
      </c>
      <c r="E99" s="22">
        <f>SUM(E100:E131)</f>
        <v>1050</v>
      </c>
      <c r="F99" s="22">
        <f>SUM(F100:F131)</f>
        <v>0</v>
      </c>
      <c r="G99" s="22">
        <f>SUM(G100:G131)</f>
        <v>0</v>
      </c>
      <c r="H99" s="135">
        <f t="shared" si="36"/>
        <v>88786.243160000013</v>
      </c>
      <c r="I99" s="135">
        <f>SUM(I100:I131)</f>
        <v>87736.243160000013</v>
      </c>
      <c r="J99" s="135">
        <f>SUM(J100:J131)</f>
        <v>1050</v>
      </c>
      <c r="K99" s="135">
        <f>SUM(K100:K131)</f>
        <v>0</v>
      </c>
      <c r="L99" s="135">
        <f>SUM(L100:L131)</f>
        <v>0</v>
      </c>
      <c r="M99" s="22">
        <f t="shared" si="32"/>
        <v>99.817548712319422</v>
      </c>
      <c r="N99" s="22">
        <f t="shared" si="37"/>
        <v>162.28773999999976</v>
      </c>
      <c r="O99" s="22">
        <f t="shared" si="33"/>
        <v>99.815369223651047</v>
      </c>
      <c r="P99" s="22">
        <f t="shared" si="38"/>
        <v>162.28773999999976</v>
      </c>
      <c r="Q99" s="22">
        <f t="shared" si="34"/>
        <v>100</v>
      </c>
      <c r="R99" s="22">
        <f t="shared" si="39"/>
        <v>0</v>
      </c>
      <c r="S99" s="22" t="str">
        <f t="shared" si="35"/>
        <v>-</v>
      </c>
      <c r="T99" s="22">
        <f t="shared" si="40"/>
        <v>0</v>
      </c>
      <c r="U99" s="265"/>
    </row>
    <row r="100" spans="1:21" s="18" customFormat="1" ht="25.5" hidden="1" outlineLevel="2">
      <c r="A100" s="181"/>
      <c r="B100" s="23" t="s">
        <v>77</v>
      </c>
      <c r="C100" s="16">
        <f t="shared" si="29"/>
        <v>100</v>
      </c>
      <c r="D100" s="16">
        <v>100</v>
      </c>
      <c r="E100" s="16">
        <v>0</v>
      </c>
      <c r="F100" s="16">
        <v>0</v>
      </c>
      <c r="G100" s="16">
        <v>0</v>
      </c>
      <c r="H100" s="16">
        <f t="shared" si="36"/>
        <v>100</v>
      </c>
      <c r="I100" s="16">
        <v>100</v>
      </c>
      <c r="J100" s="16"/>
      <c r="K100" s="16">
        <v>0</v>
      </c>
      <c r="L100" s="16">
        <v>0</v>
      </c>
      <c r="M100" s="16">
        <f t="shared" si="32"/>
        <v>100</v>
      </c>
      <c r="N100" s="16">
        <f t="shared" si="37"/>
        <v>0</v>
      </c>
      <c r="O100" s="16">
        <f t="shared" si="33"/>
        <v>100</v>
      </c>
      <c r="P100" s="16">
        <f t="shared" si="38"/>
        <v>0</v>
      </c>
      <c r="Q100" s="16" t="str">
        <f t="shared" si="34"/>
        <v>-</v>
      </c>
      <c r="R100" s="16">
        <f t="shared" si="39"/>
        <v>0</v>
      </c>
      <c r="S100" s="16" t="str">
        <f t="shared" si="35"/>
        <v>-</v>
      </c>
      <c r="T100" s="16">
        <f t="shared" si="40"/>
        <v>0</v>
      </c>
      <c r="U100" s="265"/>
    </row>
    <row r="101" spans="1:21" s="18" customFormat="1" ht="25.5" hidden="1" outlineLevel="2">
      <c r="A101" s="181"/>
      <c r="B101" s="23" t="s">
        <v>78</v>
      </c>
      <c r="C101" s="16">
        <f t="shared" si="29"/>
        <v>55</v>
      </c>
      <c r="D101" s="16">
        <v>55</v>
      </c>
      <c r="E101" s="16">
        <v>0</v>
      </c>
      <c r="F101" s="16">
        <v>0</v>
      </c>
      <c r="G101" s="16">
        <v>0</v>
      </c>
      <c r="H101" s="16">
        <f t="shared" si="36"/>
        <v>55</v>
      </c>
      <c r="I101" s="16">
        <v>55</v>
      </c>
      <c r="J101" s="16"/>
      <c r="K101" s="16">
        <v>0</v>
      </c>
      <c r="L101" s="16">
        <v>0</v>
      </c>
      <c r="M101" s="16">
        <f t="shared" si="32"/>
        <v>100</v>
      </c>
      <c r="N101" s="16">
        <f t="shared" si="37"/>
        <v>0</v>
      </c>
      <c r="O101" s="16">
        <f t="shared" si="33"/>
        <v>100</v>
      </c>
      <c r="P101" s="16">
        <f t="shared" si="38"/>
        <v>0</v>
      </c>
      <c r="Q101" s="16" t="str">
        <f t="shared" si="34"/>
        <v>-</v>
      </c>
      <c r="R101" s="16">
        <f t="shared" si="39"/>
        <v>0</v>
      </c>
      <c r="S101" s="16" t="str">
        <f t="shared" si="35"/>
        <v>-</v>
      </c>
      <c r="T101" s="16">
        <f t="shared" si="40"/>
        <v>0</v>
      </c>
      <c r="U101" s="265"/>
    </row>
    <row r="102" spans="1:21" s="18" customFormat="1" ht="25.5" hidden="1" outlineLevel="2">
      <c r="A102" s="181"/>
      <c r="B102" s="23" t="s">
        <v>79</v>
      </c>
      <c r="C102" s="16">
        <f t="shared" si="29"/>
        <v>73.95</v>
      </c>
      <c r="D102" s="16">
        <f>37.901+36.049</f>
        <v>73.95</v>
      </c>
      <c r="E102" s="16">
        <v>0</v>
      </c>
      <c r="F102" s="16">
        <v>0</v>
      </c>
      <c r="G102" s="16">
        <v>0</v>
      </c>
      <c r="H102" s="16">
        <f t="shared" si="36"/>
        <v>73.95</v>
      </c>
      <c r="I102" s="16">
        <f>37.901+36.049</f>
        <v>73.95</v>
      </c>
      <c r="J102" s="16"/>
      <c r="K102" s="16">
        <v>0</v>
      </c>
      <c r="L102" s="16">
        <v>0</v>
      </c>
      <c r="M102" s="16">
        <f t="shared" si="32"/>
        <v>100</v>
      </c>
      <c r="N102" s="16">
        <f t="shared" si="37"/>
        <v>0</v>
      </c>
      <c r="O102" s="16">
        <f t="shared" si="33"/>
        <v>100</v>
      </c>
      <c r="P102" s="16">
        <f t="shared" si="38"/>
        <v>0</v>
      </c>
      <c r="Q102" s="16" t="str">
        <f t="shared" si="34"/>
        <v>-</v>
      </c>
      <c r="R102" s="16">
        <f t="shared" si="39"/>
        <v>0</v>
      </c>
      <c r="S102" s="16" t="str">
        <f t="shared" si="35"/>
        <v>-</v>
      </c>
      <c r="T102" s="16">
        <f t="shared" si="40"/>
        <v>0</v>
      </c>
      <c r="U102" s="265"/>
    </row>
    <row r="103" spans="1:21" s="18" customFormat="1" ht="27.75" hidden="1" customHeight="1" outlineLevel="2">
      <c r="A103" s="181"/>
      <c r="B103" s="23" t="s">
        <v>80</v>
      </c>
      <c r="C103" s="16">
        <f t="shared" si="29"/>
        <v>33564.126230000002</v>
      </c>
      <c r="D103" s="16">
        <f>32249.6437+1314.48253</f>
        <v>33564.126230000002</v>
      </c>
      <c r="E103" s="16">
        <v>0</v>
      </c>
      <c r="F103" s="16">
        <v>0</v>
      </c>
      <c r="G103" s="16">
        <v>0</v>
      </c>
      <c r="H103" s="16">
        <f t="shared" si="36"/>
        <v>33564.126230000002</v>
      </c>
      <c r="I103" s="16">
        <f>32249.6437+1314.48253</f>
        <v>33564.126230000002</v>
      </c>
      <c r="J103" s="16"/>
      <c r="K103" s="16">
        <v>0</v>
      </c>
      <c r="L103" s="16">
        <v>0</v>
      </c>
      <c r="M103" s="16">
        <f t="shared" si="32"/>
        <v>100</v>
      </c>
      <c r="N103" s="16">
        <f t="shared" si="37"/>
        <v>0</v>
      </c>
      <c r="O103" s="16">
        <f t="shared" si="33"/>
        <v>100</v>
      </c>
      <c r="P103" s="16">
        <f t="shared" si="38"/>
        <v>0</v>
      </c>
      <c r="Q103" s="16" t="str">
        <f t="shared" si="34"/>
        <v>-</v>
      </c>
      <c r="R103" s="16">
        <f t="shared" si="39"/>
        <v>0</v>
      </c>
      <c r="S103" s="16" t="str">
        <f t="shared" si="35"/>
        <v>-</v>
      </c>
      <c r="T103" s="16">
        <f t="shared" si="40"/>
        <v>0</v>
      </c>
      <c r="U103" s="265"/>
    </row>
    <row r="104" spans="1:21" s="18" customFormat="1" ht="30" hidden="1" outlineLevel="2">
      <c r="A104" s="181"/>
      <c r="B104" s="23" t="s">
        <v>67</v>
      </c>
      <c r="C104" s="16">
        <f t="shared" si="29"/>
        <v>950.10230000000001</v>
      </c>
      <c r="D104" s="16">
        <v>950.10230000000001</v>
      </c>
      <c r="E104" s="16">
        <v>0</v>
      </c>
      <c r="F104" s="16">
        <v>0</v>
      </c>
      <c r="G104" s="16">
        <v>0</v>
      </c>
      <c r="H104" s="16">
        <f t="shared" si="36"/>
        <v>787.81856000000005</v>
      </c>
      <c r="I104" s="16">
        <v>787.81856000000005</v>
      </c>
      <c r="J104" s="16"/>
      <c r="K104" s="16">
        <v>0</v>
      </c>
      <c r="L104" s="16">
        <v>0</v>
      </c>
      <c r="M104" s="16">
        <f t="shared" si="32"/>
        <v>82.919340369979111</v>
      </c>
      <c r="N104" s="16">
        <f t="shared" si="37"/>
        <v>162.28373999999997</v>
      </c>
      <c r="O104" s="16">
        <f t="shared" si="33"/>
        <v>82.919340369979111</v>
      </c>
      <c r="P104" s="16">
        <f t="shared" si="38"/>
        <v>162.28373999999997</v>
      </c>
      <c r="Q104" s="16" t="str">
        <f t="shared" si="34"/>
        <v>-</v>
      </c>
      <c r="R104" s="16">
        <f t="shared" si="39"/>
        <v>0</v>
      </c>
      <c r="S104" s="16" t="str">
        <f t="shared" si="35"/>
        <v>-</v>
      </c>
      <c r="T104" s="16">
        <f t="shared" si="40"/>
        <v>0</v>
      </c>
      <c r="U104" s="265" t="s">
        <v>502</v>
      </c>
    </row>
    <row r="105" spans="1:21" s="18" customFormat="1" ht="51" hidden="1" outlineLevel="2">
      <c r="A105" s="181"/>
      <c r="B105" s="23" t="s">
        <v>81</v>
      </c>
      <c r="C105" s="16">
        <f t="shared" si="29"/>
        <v>200</v>
      </c>
      <c r="D105" s="16">
        <v>0</v>
      </c>
      <c r="E105" s="16">
        <v>200</v>
      </c>
      <c r="F105" s="16">
        <v>0</v>
      </c>
      <c r="G105" s="16">
        <v>0</v>
      </c>
      <c r="H105" s="16">
        <f t="shared" si="36"/>
        <v>200</v>
      </c>
      <c r="I105" s="16">
        <v>0</v>
      </c>
      <c r="J105" s="16">
        <v>200</v>
      </c>
      <c r="K105" s="16">
        <v>0</v>
      </c>
      <c r="L105" s="16">
        <v>0</v>
      </c>
      <c r="M105" s="16">
        <f t="shared" si="32"/>
        <v>100</v>
      </c>
      <c r="N105" s="16">
        <f t="shared" si="37"/>
        <v>0</v>
      </c>
      <c r="O105" s="16" t="str">
        <f t="shared" si="33"/>
        <v>-</v>
      </c>
      <c r="P105" s="16">
        <f t="shared" si="38"/>
        <v>0</v>
      </c>
      <c r="Q105" s="16">
        <f t="shared" si="34"/>
        <v>100</v>
      </c>
      <c r="R105" s="16">
        <f t="shared" si="39"/>
        <v>0</v>
      </c>
      <c r="S105" s="16" t="str">
        <f t="shared" si="35"/>
        <v>-</v>
      </c>
      <c r="T105" s="16">
        <f t="shared" si="40"/>
        <v>0</v>
      </c>
      <c r="U105" s="265"/>
    </row>
    <row r="106" spans="1:21" s="18" customFormat="1" ht="76.5" hidden="1" outlineLevel="2">
      <c r="A106" s="181"/>
      <c r="B106" s="23" t="s">
        <v>379</v>
      </c>
      <c r="C106" s="16">
        <f t="shared" si="29"/>
        <v>415.56754000000001</v>
      </c>
      <c r="D106" s="16">
        <v>415.56754000000001</v>
      </c>
      <c r="E106" s="16">
        <v>0</v>
      </c>
      <c r="F106" s="16">
        <v>0</v>
      </c>
      <c r="G106" s="16">
        <v>0</v>
      </c>
      <c r="H106" s="16">
        <f t="shared" si="36"/>
        <v>415.56754000000001</v>
      </c>
      <c r="I106" s="16">
        <v>415.56754000000001</v>
      </c>
      <c r="J106" s="16">
        <v>0</v>
      </c>
      <c r="K106" s="16">
        <v>0</v>
      </c>
      <c r="L106" s="16">
        <v>0</v>
      </c>
      <c r="M106" s="16">
        <f t="shared" si="32"/>
        <v>100</v>
      </c>
      <c r="N106" s="16">
        <f t="shared" si="37"/>
        <v>0</v>
      </c>
      <c r="O106" s="16">
        <f t="shared" si="33"/>
        <v>100</v>
      </c>
      <c r="P106" s="16">
        <f t="shared" si="38"/>
        <v>0</v>
      </c>
      <c r="Q106" s="16" t="str">
        <f t="shared" si="34"/>
        <v>-</v>
      </c>
      <c r="R106" s="16">
        <f t="shared" si="39"/>
        <v>0</v>
      </c>
      <c r="S106" s="16" t="str">
        <f t="shared" si="35"/>
        <v>-</v>
      </c>
      <c r="T106" s="16">
        <f t="shared" si="40"/>
        <v>0</v>
      </c>
      <c r="U106" s="265"/>
    </row>
    <row r="107" spans="1:21" s="18" customFormat="1" ht="38.25" hidden="1" outlineLevel="2">
      <c r="A107" s="181"/>
      <c r="B107" s="23" t="s">
        <v>380</v>
      </c>
      <c r="C107" s="16">
        <f t="shared" si="29"/>
        <v>93.577699999999993</v>
      </c>
      <c r="D107" s="16">
        <v>93.577699999999993</v>
      </c>
      <c r="E107" s="16">
        <v>0</v>
      </c>
      <c r="F107" s="16">
        <v>0</v>
      </c>
      <c r="G107" s="16">
        <v>0</v>
      </c>
      <c r="H107" s="16">
        <f t="shared" si="36"/>
        <v>93.577699999999993</v>
      </c>
      <c r="I107" s="16">
        <v>93.577699999999993</v>
      </c>
      <c r="J107" s="16">
        <v>0</v>
      </c>
      <c r="K107" s="16">
        <v>0</v>
      </c>
      <c r="L107" s="16">
        <v>0</v>
      </c>
      <c r="M107" s="16">
        <f t="shared" si="32"/>
        <v>100</v>
      </c>
      <c r="N107" s="16">
        <f t="shared" si="37"/>
        <v>0</v>
      </c>
      <c r="O107" s="16">
        <f t="shared" si="33"/>
        <v>100</v>
      </c>
      <c r="P107" s="16">
        <f t="shared" si="38"/>
        <v>0</v>
      </c>
      <c r="Q107" s="16" t="str">
        <f t="shared" si="34"/>
        <v>-</v>
      </c>
      <c r="R107" s="16">
        <f t="shared" si="39"/>
        <v>0</v>
      </c>
      <c r="S107" s="16" t="str">
        <f t="shared" si="35"/>
        <v>-</v>
      </c>
      <c r="T107" s="16">
        <f t="shared" si="40"/>
        <v>0</v>
      </c>
      <c r="U107" s="265"/>
    </row>
    <row r="108" spans="1:21" s="18" customFormat="1" ht="15.75" hidden="1" outlineLevel="2">
      <c r="A108" s="181"/>
      <c r="B108" s="23" t="s">
        <v>386</v>
      </c>
      <c r="C108" s="16">
        <f t="shared" si="29"/>
        <v>100</v>
      </c>
      <c r="D108" s="131">
        <v>0</v>
      </c>
      <c r="E108" s="16">
        <v>100</v>
      </c>
      <c r="F108" s="16">
        <v>0</v>
      </c>
      <c r="G108" s="16">
        <v>0</v>
      </c>
      <c r="H108" s="16">
        <f t="shared" si="36"/>
        <v>100</v>
      </c>
      <c r="I108" s="16">
        <v>0</v>
      </c>
      <c r="J108" s="16">
        <v>100</v>
      </c>
      <c r="K108" s="16">
        <v>0</v>
      </c>
      <c r="L108" s="16">
        <v>0</v>
      </c>
      <c r="M108" s="16">
        <f t="shared" si="32"/>
        <v>100</v>
      </c>
      <c r="N108" s="16">
        <f t="shared" si="37"/>
        <v>0</v>
      </c>
      <c r="O108" s="16" t="str">
        <f t="shared" si="33"/>
        <v>-</v>
      </c>
      <c r="P108" s="16">
        <f t="shared" si="38"/>
        <v>0</v>
      </c>
      <c r="Q108" s="16">
        <f t="shared" si="34"/>
        <v>100</v>
      </c>
      <c r="R108" s="16">
        <f t="shared" si="39"/>
        <v>0</v>
      </c>
      <c r="S108" s="16" t="str">
        <f t="shared" si="35"/>
        <v>-</v>
      </c>
      <c r="T108" s="16">
        <f t="shared" si="40"/>
        <v>0</v>
      </c>
      <c r="U108" s="265"/>
    </row>
    <row r="109" spans="1:21" s="18" customFormat="1" ht="38.25" hidden="1" outlineLevel="2">
      <c r="A109" s="181"/>
      <c r="B109" s="23" t="s">
        <v>82</v>
      </c>
      <c r="C109" s="16">
        <f t="shared" si="29"/>
        <v>116.2</v>
      </c>
      <c r="D109" s="16">
        <v>116.2</v>
      </c>
      <c r="E109" s="16">
        <v>0</v>
      </c>
      <c r="F109" s="16">
        <v>0</v>
      </c>
      <c r="G109" s="16">
        <v>0</v>
      </c>
      <c r="H109" s="16">
        <f t="shared" si="36"/>
        <v>116.2</v>
      </c>
      <c r="I109" s="16">
        <v>116.2</v>
      </c>
      <c r="J109" s="16">
        <v>0</v>
      </c>
      <c r="K109" s="16">
        <v>0</v>
      </c>
      <c r="L109" s="16">
        <v>0</v>
      </c>
      <c r="M109" s="16">
        <f t="shared" ref="M109" si="57">IFERROR(H109/C109*100,"-")</f>
        <v>100</v>
      </c>
      <c r="N109" s="16">
        <f t="shared" si="37"/>
        <v>0</v>
      </c>
      <c r="O109" s="16">
        <f t="shared" ref="O109" si="58">IFERROR(I109/D109*100,"-")</f>
        <v>100</v>
      </c>
      <c r="P109" s="16">
        <f t="shared" si="38"/>
        <v>0</v>
      </c>
      <c r="Q109" s="16" t="str">
        <f t="shared" ref="Q109" si="59">IFERROR(J109/E109*100,"-")</f>
        <v>-</v>
      </c>
      <c r="R109" s="16">
        <f t="shared" si="39"/>
        <v>0</v>
      </c>
      <c r="S109" s="16" t="str">
        <f t="shared" ref="S109" si="60">IFERROR(K109/F109*100,"-")</f>
        <v>-</v>
      </c>
      <c r="T109" s="16">
        <f t="shared" si="40"/>
        <v>0</v>
      </c>
      <c r="U109" s="265"/>
    </row>
    <row r="110" spans="1:21" s="18" customFormat="1" ht="89.25" hidden="1" outlineLevel="2">
      <c r="A110" s="181"/>
      <c r="B110" s="23" t="s">
        <v>424</v>
      </c>
      <c r="C110" s="16">
        <f t="shared" si="29"/>
        <v>70</v>
      </c>
      <c r="D110" s="16">
        <v>70</v>
      </c>
      <c r="E110" s="16">
        <v>0</v>
      </c>
      <c r="F110" s="16">
        <v>0</v>
      </c>
      <c r="G110" s="16">
        <v>0</v>
      </c>
      <c r="H110" s="16">
        <f t="shared" si="36"/>
        <v>70</v>
      </c>
      <c r="I110" s="16">
        <v>70</v>
      </c>
      <c r="J110" s="16">
        <v>0</v>
      </c>
      <c r="K110" s="16">
        <v>0</v>
      </c>
      <c r="L110" s="16">
        <v>0</v>
      </c>
      <c r="M110" s="16">
        <f t="shared" si="32"/>
        <v>100</v>
      </c>
      <c r="N110" s="16">
        <f t="shared" si="37"/>
        <v>0</v>
      </c>
      <c r="O110" s="16">
        <f t="shared" si="33"/>
        <v>100</v>
      </c>
      <c r="P110" s="16">
        <f t="shared" si="38"/>
        <v>0</v>
      </c>
      <c r="Q110" s="16" t="str">
        <f>IFERROR(J110/E114*100,"-")</f>
        <v>-</v>
      </c>
      <c r="R110" s="16">
        <f t="shared" si="39"/>
        <v>0</v>
      </c>
      <c r="S110" s="16" t="str">
        <f t="shared" si="35"/>
        <v>-</v>
      </c>
      <c r="T110" s="16">
        <f t="shared" si="40"/>
        <v>0</v>
      </c>
      <c r="U110" s="265"/>
    </row>
    <row r="111" spans="1:21" s="18" customFormat="1" ht="89.25" hidden="1" outlineLevel="2">
      <c r="A111" s="181"/>
      <c r="B111" s="23" t="s">
        <v>464</v>
      </c>
      <c r="C111" s="16">
        <f t="shared" si="29"/>
        <v>44.57</v>
      </c>
      <c r="D111" s="16">
        <v>44.57</v>
      </c>
      <c r="E111" s="16">
        <v>0</v>
      </c>
      <c r="F111" s="16">
        <v>0</v>
      </c>
      <c r="G111" s="16">
        <v>0</v>
      </c>
      <c r="H111" s="16">
        <f t="shared" si="36"/>
        <v>44.566000000000003</v>
      </c>
      <c r="I111" s="16">
        <v>44.566000000000003</v>
      </c>
      <c r="J111" s="16">
        <v>0</v>
      </c>
      <c r="K111" s="16">
        <v>0</v>
      </c>
      <c r="L111" s="16">
        <v>0</v>
      </c>
      <c r="M111" s="16">
        <f t="shared" ref="M111" si="61">IFERROR(H111/C111*100,"-")</f>
        <v>99.991025353376713</v>
      </c>
      <c r="N111" s="16">
        <f t="shared" si="37"/>
        <v>3.9999999999977831E-3</v>
      </c>
      <c r="O111" s="16">
        <f t="shared" ref="O111" si="62">IFERROR(I111/D111*100,"-")</f>
        <v>99.991025353376713</v>
      </c>
      <c r="P111" s="16">
        <f t="shared" si="38"/>
        <v>3.9999999999977831E-3</v>
      </c>
      <c r="Q111" s="16" t="str">
        <f>IFERROR(J111/E115*100,"-")</f>
        <v>-</v>
      </c>
      <c r="R111" s="16">
        <f t="shared" si="39"/>
        <v>0</v>
      </c>
      <c r="S111" s="16" t="str">
        <f t="shared" ref="S111" si="63">IFERROR(K111/F111*100,"-")</f>
        <v>-</v>
      </c>
      <c r="T111" s="16">
        <f t="shared" si="40"/>
        <v>0</v>
      </c>
      <c r="U111" s="265"/>
    </row>
    <row r="112" spans="1:21" s="18" customFormat="1" ht="25.5" hidden="1" outlineLevel="2">
      <c r="A112" s="181"/>
      <c r="B112" s="23" t="s">
        <v>465</v>
      </c>
      <c r="C112" s="16">
        <f t="shared" si="29"/>
        <v>65</v>
      </c>
      <c r="D112" s="16">
        <v>65</v>
      </c>
      <c r="E112" s="16">
        <v>0</v>
      </c>
      <c r="F112" s="16">
        <v>0</v>
      </c>
      <c r="G112" s="16">
        <v>0</v>
      </c>
      <c r="H112" s="16">
        <f t="shared" si="36"/>
        <v>65</v>
      </c>
      <c r="I112" s="16">
        <v>65</v>
      </c>
      <c r="J112" s="16">
        <v>0</v>
      </c>
      <c r="K112" s="16">
        <v>0</v>
      </c>
      <c r="L112" s="16">
        <v>0</v>
      </c>
      <c r="M112" s="16">
        <f t="shared" ref="M112" si="64">IFERROR(H112/C112*100,"-")</f>
        <v>100</v>
      </c>
      <c r="N112" s="16">
        <f t="shared" si="37"/>
        <v>0</v>
      </c>
      <c r="O112" s="16">
        <f t="shared" ref="O112" si="65">IFERROR(I112/D112*100,"-")</f>
        <v>100</v>
      </c>
      <c r="P112" s="16">
        <f t="shared" si="38"/>
        <v>0</v>
      </c>
      <c r="Q112" s="16" t="str">
        <f>IFERROR(J112/E116*100,"-")</f>
        <v>-</v>
      </c>
      <c r="R112" s="16">
        <f t="shared" si="39"/>
        <v>0</v>
      </c>
      <c r="S112" s="16" t="str">
        <f t="shared" ref="S112" si="66">IFERROR(K112/F112*100,"-")</f>
        <v>-</v>
      </c>
      <c r="T112" s="16">
        <f t="shared" si="40"/>
        <v>0</v>
      </c>
      <c r="U112" s="265"/>
    </row>
    <row r="113" spans="1:21" s="18" customFormat="1" ht="25.5" hidden="1" outlineLevel="2">
      <c r="A113" s="181"/>
      <c r="B113" s="23" t="s">
        <v>423</v>
      </c>
      <c r="C113" s="16">
        <f t="shared" si="29"/>
        <v>150</v>
      </c>
      <c r="D113" s="16">
        <v>0</v>
      </c>
      <c r="E113" s="131">
        <v>150</v>
      </c>
      <c r="F113" s="16">
        <v>0</v>
      </c>
      <c r="G113" s="16">
        <v>0</v>
      </c>
      <c r="H113" s="16">
        <f t="shared" si="36"/>
        <v>150</v>
      </c>
      <c r="I113" s="16">
        <v>0</v>
      </c>
      <c r="J113" s="16">
        <v>150</v>
      </c>
      <c r="K113" s="16">
        <v>0</v>
      </c>
      <c r="L113" s="16">
        <v>0</v>
      </c>
      <c r="M113" s="16">
        <f t="shared" si="32"/>
        <v>100</v>
      </c>
      <c r="N113" s="16">
        <f t="shared" si="37"/>
        <v>0</v>
      </c>
      <c r="O113" s="16" t="str">
        <f t="shared" si="33"/>
        <v>-</v>
      </c>
      <c r="P113" s="16">
        <f t="shared" si="38"/>
        <v>0</v>
      </c>
      <c r="Q113" s="16"/>
      <c r="R113" s="16">
        <f t="shared" si="39"/>
        <v>0</v>
      </c>
      <c r="S113" s="16" t="str">
        <f t="shared" si="35"/>
        <v>-</v>
      </c>
      <c r="T113" s="16">
        <f t="shared" si="40"/>
        <v>0</v>
      </c>
      <c r="U113" s="265"/>
    </row>
    <row r="114" spans="1:21" s="18" customFormat="1" ht="25.5" hidden="1" outlineLevel="2">
      <c r="A114" s="181"/>
      <c r="B114" s="23" t="s">
        <v>83</v>
      </c>
      <c r="C114" s="16">
        <f t="shared" si="29"/>
        <v>100</v>
      </c>
      <c r="D114" s="16">
        <v>100</v>
      </c>
      <c r="E114" s="16">
        <v>0</v>
      </c>
      <c r="F114" s="16">
        <v>0</v>
      </c>
      <c r="G114" s="16">
        <v>0</v>
      </c>
      <c r="H114" s="16">
        <f t="shared" si="36"/>
        <v>100</v>
      </c>
      <c r="I114" s="16">
        <v>100</v>
      </c>
      <c r="J114" s="16">
        <v>0</v>
      </c>
      <c r="K114" s="16">
        <v>0</v>
      </c>
      <c r="L114" s="16">
        <v>0</v>
      </c>
      <c r="M114" s="16">
        <f t="shared" si="32"/>
        <v>100</v>
      </c>
      <c r="N114" s="16">
        <f t="shared" si="37"/>
        <v>0</v>
      </c>
      <c r="O114" s="16">
        <f t="shared" si="33"/>
        <v>100</v>
      </c>
      <c r="P114" s="16">
        <f t="shared" si="38"/>
        <v>0</v>
      </c>
      <c r="Q114" s="16" t="str">
        <f t="shared" si="34"/>
        <v>-</v>
      </c>
      <c r="R114" s="16">
        <f t="shared" si="39"/>
        <v>0</v>
      </c>
      <c r="S114" s="16" t="str">
        <f t="shared" si="35"/>
        <v>-</v>
      </c>
      <c r="T114" s="16">
        <f t="shared" si="40"/>
        <v>0</v>
      </c>
      <c r="U114" s="265"/>
    </row>
    <row r="115" spans="1:21" s="18" customFormat="1" ht="38.25" hidden="1" outlineLevel="2">
      <c r="A115" s="181"/>
      <c r="B115" s="23" t="s">
        <v>84</v>
      </c>
      <c r="C115" s="16">
        <f t="shared" si="29"/>
        <v>200</v>
      </c>
      <c r="D115" s="16">
        <v>200</v>
      </c>
      <c r="E115" s="16">
        <v>0</v>
      </c>
      <c r="F115" s="16">
        <v>0</v>
      </c>
      <c r="G115" s="16">
        <v>0</v>
      </c>
      <c r="H115" s="16">
        <f t="shared" si="36"/>
        <v>200</v>
      </c>
      <c r="I115" s="16">
        <v>200</v>
      </c>
      <c r="J115" s="16">
        <v>0</v>
      </c>
      <c r="K115" s="16">
        <v>0</v>
      </c>
      <c r="L115" s="16">
        <v>0</v>
      </c>
      <c r="M115" s="16">
        <f t="shared" si="32"/>
        <v>100</v>
      </c>
      <c r="N115" s="16">
        <f t="shared" si="37"/>
        <v>0</v>
      </c>
      <c r="O115" s="16">
        <f t="shared" si="33"/>
        <v>100</v>
      </c>
      <c r="P115" s="16">
        <f t="shared" si="38"/>
        <v>0</v>
      </c>
      <c r="Q115" s="16" t="str">
        <f t="shared" si="34"/>
        <v>-</v>
      </c>
      <c r="R115" s="16">
        <f t="shared" si="39"/>
        <v>0</v>
      </c>
      <c r="S115" s="16" t="str">
        <f t="shared" si="35"/>
        <v>-</v>
      </c>
      <c r="T115" s="16">
        <f t="shared" si="40"/>
        <v>0</v>
      </c>
      <c r="U115" s="265"/>
    </row>
    <row r="116" spans="1:21" s="18" customFormat="1" ht="38.25" hidden="1" outlineLevel="2">
      <c r="A116" s="181"/>
      <c r="B116" s="23" t="s">
        <v>85</v>
      </c>
      <c r="C116" s="16">
        <f t="shared" si="29"/>
        <v>90.8</v>
      </c>
      <c r="D116" s="16">
        <v>90.8</v>
      </c>
      <c r="E116" s="16">
        <v>0</v>
      </c>
      <c r="F116" s="16">
        <v>0</v>
      </c>
      <c r="G116" s="16">
        <v>0</v>
      </c>
      <c r="H116" s="16">
        <f t="shared" si="36"/>
        <v>90.8</v>
      </c>
      <c r="I116" s="16">
        <v>90.8</v>
      </c>
      <c r="J116" s="16">
        <v>0</v>
      </c>
      <c r="K116" s="16">
        <v>0</v>
      </c>
      <c r="L116" s="16">
        <v>0</v>
      </c>
      <c r="M116" s="16">
        <f t="shared" si="32"/>
        <v>100</v>
      </c>
      <c r="N116" s="16">
        <f t="shared" si="37"/>
        <v>0</v>
      </c>
      <c r="O116" s="16">
        <f t="shared" si="33"/>
        <v>100</v>
      </c>
      <c r="P116" s="16">
        <f t="shared" si="38"/>
        <v>0</v>
      </c>
      <c r="Q116" s="16" t="str">
        <f t="shared" si="34"/>
        <v>-</v>
      </c>
      <c r="R116" s="16">
        <f t="shared" si="39"/>
        <v>0</v>
      </c>
      <c r="S116" s="16" t="str">
        <f t="shared" si="35"/>
        <v>-</v>
      </c>
      <c r="T116" s="16">
        <f t="shared" si="40"/>
        <v>0</v>
      </c>
      <c r="U116" s="265"/>
    </row>
    <row r="117" spans="1:21" s="18" customFormat="1" ht="15.75" hidden="1" outlineLevel="2">
      <c r="A117" s="181"/>
      <c r="B117" s="23" t="s">
        <v>86</v>
      </c>
      <c r="C117" s="16">
        <f t="shared" si="29"/>
        <v>215</v>
      </c>
      <c r="D117" s="16">
        <v>215</v>
      </c>
      <c r="E117" s="16">
        <v>0</v>
      </c>
      <c r="F117" s="16">
        <v>0</v>
      </c>
      <c r="G117" s="16">
        <v>0</v>
      </c>
      <c r="H117" s="16">
        <f t="shared" si="36"/>
        <v>215</v>
      </c>
      <c r="I117" s="131">
        <v>215</v>
      </c>
      <c r="J117" s="16">
        <v>0</v>
      </c>
      <c r="K117" s="16">
        <v>0</v>
      </c>
      <c r="L117" s="16">
        <v>0</v>
      </c>
      <c r="M117" s="16">
        <f t="shared" si="32"/>
        <v>100</v>
      </c>
      <c r="N117" s="16">
        <f t="shared" si="37"/>
        <v>0</v>
      </c>
      <c r="O117" s="16">
        <f t="shared" si="33"/>
        <v>100</v>
      </c>
      <c r="P117" s="16">
        <f t="shared" si="38"/>
        <v>0</v>
      </c>
      <c r="Q117" s="16" t="str">
        <f t="shared" si="34"/>
        <v>-</v>
      </c>
      <c r="R117" s="16">
        <f t="shared" si="39"/>
        <v>0</v>
      </c>
      <c r="S117" s="16" t="str">
        <f t="shared" si="35"/>
        <v>-</v>
      </c>
      <c r="T117" s="16">
        <f t="shared" si="40"/>
        <v>0</v>
      </c>
      <c r="U117" s="265"/>
    </row>
    <row r="118" spans="1:21" s="18" customFormat="1" ht="25.5" hidden="1" outlineLevel="2">
      <c r="A118" s="181"/>
      <c r="B118" s="23" t="s">
        <v>87</v>
      </c>
      <c r="C118" s="16">
        <f t="shared" si="29"/>
        <v>365.28447</v>
      </c>
      <c r="D118" s="16">
        <v>365.28447</v>
      </c>
      <c r="E118" s="16">
        <v>0</v>
      </c>
      <c r="F118" s="16">
        <v>0</v>
      </c>
      <c r="G118" s="16">
        <v>0</v>
      </c>
      <c r="H118" s="16">
        <f t="shared" si="36"/>
        <v>365.28447</v>
      </c>
      <c r="I118" s="16">
        <v>365.28447</v>
      </c>
      <c r="J118" s="16">
        <v>0</v>
      </c>
      <c r="K118" s="16">
        <v>0</v>
      </c>
      <c r="L118" s="16">
        <v>0</v>
      </c>
      <c r="M118" s="16">
        <f t="shared" si="32"/>
        <v>100</v>
      </c>
      <c r="N118" s="16">
        <f t="shared" si="37"/>
        <v>0</v>
      </c>
      <c r="O118" s="16">
        <f t="shared" si="33"/>
        <v>100</v>
      </c>
      <c r="P118" s="16">
        <f t="shared" si="38"/>
        <v>0</v>
      </c>
      <c r="Q118" s="16" t="str">
        <f t="shared" si="34"/>
        <v>-</v>
      </c>
      <c r="R118" s="16">
        <f t="shared" si="39"/>
        <v>0</v>
      </c>
      <c r="S118" s="16" t="str">
        <f t="shared" si="35"/>
        <v>-</v>
      </c>
      <c r="T118" s="16">
        <f t="shared" si="40"/>
        <v>0</v>
      </c>
      <c r="U118" s="265"/>
    </row>
    <row r="119" spans="1:21" s="18" customFormat="1" ht="63.75" hidden="1" outlineLevel="2">
      <c r="A119" s="181"/>
      <c r="B119" s="23" t="s">
        <v>88</v>
      </c>
      <c r="C119" s="16">
        <f t="shared" si="29"/>
        <v>44906.924469999998</v>
      </c>
      <c r="D119" s="16">
        <f>32320.71226+12586.21221</f>
        <v>44906.924469999998</v>
      </c>
      <c r="E119" s="16">
        <v>0</v>
      </c>
      <c r="F119" s="16">
        <v>0</v>
      </c>
      <c r="G119" s="16">
        <v>0</v>
      </c>
      <c r="H119" s="16">
        <f t="shared" si="36"/>
        <v>44906.924469999998</v>
      </c>
      <c r="I119" s="16">
        <f>32320.71226+12586.21221</f>
        <v>44906.924469999998</v>
      </c>
      <c r="J119" s="16">
        <v>0</v>
      </c>
      <c r="K119" s="16">
        <v>0</v>
      </c>
      <c r="L119" s="16">
        <v>0</v>
      </c>
      <c r="M119" s="16">
        <f t="shared" si="32"/>
        <v>100</v>
      </c>
      <c r="N119" s="16">
        <f t="shared" si="37"/>
        <v>0</v>
      </c>
      <c r="O119" s="16">
        <f t="shared" si="33"/>
        <v>100</v>
      </c>
      <c r="P119" s="16">
        <f t="shared" si="38"/>
        <v>0</v>
      </c>
      <c r="Q119" s="16" t="str">
        <f t="shared" si="34"/>
        <v>-</v>
      </c>
      <c r="R119" s="16">
        <f t="shared" si="39"/>
        <v>0</v>
      </c>
      <c r="S119" s="16" t="str">
        <f t="shared" si="35"/>
        <v>-</v>
      </c>
      <c r="T119" s="16">
        <f t="shared" si="40"/>
        <v>0</v>
      </c>
      <c r="U119" s="265"/>
    </row>
    <row r="120" spans="1:21" s="18" customFormat="1" ht="25.5" hidden="1" outlineLevel="2">
      <c r="A120" s="181"/>
      <c r="B120" s="23" t="s">
        <v>67</v>
      </c>
      <c r="C120" s="16">
        <f t="shared" si="29"/>
        <v>882.73779999999999</v>
      </c>
      <c r="D120" s="16">
        <v>882.73779999999999</v>
      </c>
      <c r="E120" s="16">
        <v>0</v>
      </c>
      <c r="F120" s="16">
        <v>0</v>
      </c>
      <c r="G120" s="16">
        <v>0</v>
      </c>
      <c r="H120" s="16">
        <f t="shared" si="36"/>
        <v>882.73779999999999</v>
      </c>
      <c r="I120" s="131">
        <v>882.73779999999999</v>
      </c>
      <c r="J120" s="16">
        <v>0</v>
      </c>
      <c r="K120" s="16">
        <v>0</v>
      </c>
      <c r="L120" s="16">
        <v>0</v>
      </c>
      <c r="M120" s="16">
        <f t="shared" si="32"/>
        <v>100</v>
      </c>
      <c r="N120" s="16">
        <f t="shared" si="37"/>
        <v>0</v>
      </c>
      <c r="O120" s="16">
        <f t="shared" si="33"/>
        <v>100</v>
      </c>
      <c r="P120" s="16">
        <f t="shared" si="38"/>
        <v>0</v>
      </c>
      <c r="Q120" s="16" t="str">
        <f t="shared" si="34"/>
        <v>-</v>
      </c>
      <c r="R120" s="16">
        <f t="shared" si="39"/>
        <v>0</v>
      </c>
      <c r="S120" s="16" t="str">
        <f t="shared" si="35"/>
        <v>-</v>
      </c>
      <c r="T120" s="16">
        <f t="shared" si="40"/>
        <v>0</v>
      </c>
      <c r="U120" s="265"/>
    </row>
    <row r="121" spans="1:21" s="18" customFormat="1" ht="25.5" hidden="1" outlineLevel="2">
      <c r="A121" s="181"/>
      <c r="B121" s="23" t="s">
        <v>89</v>
      </c>
      <c r="C121" s="16">
        <f t="shared" si="29"/>
        <v>346.03143999999998</v>
      </c>
      <c r="D121" s="16">
        <v>346.03143999999998</v>
      </c>
      <c r="E121" s="16">
        <v>0</v>
      </c>
      <c r="F121" s="16">
        <v>0</v>
      </c>
      <c r="G121" s="16">
        <v>0</v>
      </c>
      <c r="H121" s="16">
        <f t="shared" si="36"/>
        <v>346.03143999999998</v>
      </c>
      <c r="I121" s="16">
        <v>346.03143999999998</v>
      </c>
      <c r="J121" s="16">
        <v>0</v>
      </c>
      <c r="K121" s="16">
        <v>0</v>
      </c>
      <c r="L121" s="16">
        <v>0</v>
      </c>
      <c r="M121" s="16">
        <f t="shared" si="32"/>
        <v>100</v>
      </c>
      <c r="N121" s="16">
        <f t="shared" si="37"/>
        <v>0</v>
      </c>
      <c r="O121" s="16">
        <f t="shared" si="33"/>
        <v>100</v>
      </c>
      <c r="P121" s="16">
        <f t="shared" si="38"/>
        <v>0</v>
      </c>
      <c r="Q121" s="16" t="str">
        <f t="shared" si="34"/>
        <v>-</v>
      </c>
      <c r="R121" s="16">
        <f t="shared" si="39"/>
        <v>0</v>
      </c>
      <c r="S121" s="16" t="str">
        <f t="shared" si="35"/>
        <v>-</v>
      </c>
      <c r="T121" s="16">
        <f t="shared" si="40"/>
        <v>0</v>
      </c>
      <c r="U121" s="265"/>
    </row>
    <row r="122" spans="1:21" s="18" customFormat="1" ht="38.25" hidden="1" outlineLevel="2">
      <c r="A122" s="214"/>
      <c r="B122" s="23" t="s">
        <v>90</v>
      </c>
      <c r="C122" s="16">
        <f t="shared" si="29"/>
        <v>100</v>
      </c>
      <c r="D122" s="16">
        <v>0</v>
      </c>
      <c r="E122" s="16">
        <v>100</v>
      </c>
      <c r="F122" s="16">
        <v>0</v>
      </c>
      <c r="G122" s="16">
        <v>0</v>
      </c>
      <c r="H122" s="16">
        <f t="shared" si="36"/>
        <v>100</v>
      </c>
      <c r="I122" s="16">
        <v>0</v>
      </c>
      <c r="J122" s="16">
        <v>100</v>
      </c>
      <c r="K122" s="16">
        <v>0</v>
      </c>
      <c r="L122" s="16">
        <v>0</v>
      </c>
      <c r="M122" s="16">
        <f t="shared" si="32"/>
        <v>100</v>
      </c>
      <c r="N122" s="16">
        <f t="shared" si="37"/>
        <v>0</v>
      </c>
      <c r="O122" s="16" t="str">
        <f t="shared" si="33"/>
        <v>-</v>
      </c>
      <c r="P122" s="16">
        <f t="shared" si="38"/>
        <v>0</v>
      </c>
      <c r="Q122" s="16">
        <f t="shared" si="34"/>
        <v>100</v>
      </c>
      <c r="R122" s="16">
        <f t="shared" si="39"/>
        <v>0</v>
      </c>
      <c r="S122" s="16" t="str">
        <f t="shared" si="35"/>
        <v>-</v>
      </c>
      <c r="T122" s="16">
        <f t="shared" si="40"/>
        <v>0</v>
      </c>
      <c r="U122" s="265"/>
    </row>
    <row r="123" spans="1:21" s="18" customFormat="1" ht="82.5" hidden="1" customHeight="1" outlineLevel="2">
      <c r="A123" s="215"/>
      <c r="B123" s="23" t="s">
        <v>91</v>
      </c>
      <c r="C123" s="16">
        <f t="shared" si="29"/>
        <v>443.42189999999999</v>
      </c>
      <c r="D123" s="16">
        <v>443.42189999999999</v>
      </c>
      <c r="E123" s="16">
        <v>0</v>
      </c>
      <c r="F123" s="16">
        <v>0</v>
      </c>
      <c r="G123" s="16">
        <v>0</v>
      </c>
      <c r="H123" s="16">
        <f t="shared" si="36"/>
        <v>443.42189999999999</v>
      </c>
      <c r="I123" s="16">
        <v>443.42189999999999</v>
      </c>
      <c r="J123" s="16">
        <v>0</v>
      </c>
      <c r="K123" s="16">
        <v>0</v>
      </c>
      <c r="L123" s="16">
        <v>0</v>
      </c>
      <c r="M123" s="16">
        <f t="shared" si="32"/>
        <v>100</v>
      </c>
      <c r="N123" s="16">
        <f t="shared" si="37"/>
        <v>0</v>
      </c>
      <c r="O123" s="16">
        <f t="shared" si="33"/>
        <v>100</v>
      </c>
      <c r="P123" s="16">
        <f t="shared" si="38"/>
        <v>0</v>
      </c>
      <c r="Q123" s="16" t="str">
        <f t="shared" si="34"/>
        <v>-</v>
      </c>
      <c r="R123" s="16">
        <f t="shared" si="39"/>
        <v>0</v>
      </c>
      <c r="S123" s="16" t="str">
        <f t="shared" si="35"/>
        <v>-</v>
      </c>
      <c r="T123" s="16">
        <f t="shared" si="40"/>
        <v>0</v>
      </c>
      <c r="U123" s="265"/>
    </row>
    <row r="124" spans="1:21" s="18" customFormat="1" ht="38.25" hidden="1" outlineLevel="2">
      <c r="A124" s="215"/>
      <c r="B124" s="23" t="s">
        <v>381</v>
      </c>
      <c r="C124" s="16">
        <f t="shared" si="29"/>
        <v>82.424999999999997</v>
      </c>
      <c r="D124" s="16">
        <v>82.424999999999997</v>
      </c>
      <c r="E124" s="16">
        <v>0</v>
      </c>
      <c r="F124" s="16">
        <v>0</v>
      </c>
      <c r="G124" s="16">
        <v>0</v>
      </c>
      <c r="H124" s="16">
        <f t="shared" si="36"/>
        <v>82.424999999999997</v>
      </c>
      <c r="I124" s="16">
        <v>82.424999999999997</v>
      </c>
      <c r="J124" s="16">
        <v>0</v>
      </c>
      <c r="K124" s="16">
        <v>0</v>
      </c>
      <c r="L124" s="16">
        <v>0</v>
      </c>
      <c r="M124" s="16">
        <f t="shared" ref="M124:M126" si="67">IFERROR(H124/C124*100,"-")</f>
        <v>100</v>
      </c>
      <c r="N124" s="16">
        <f t="shared" si="37"/>
        <v>0</v>
      </c>
      <c r="O124" s="16">
        <f t="shared" ref="O124:O126" si="68">IFERROR(I124/D124*100,"-")</f>
        <v>100</v>
      </c>
      <c r="P124" s="16">
        <f t="shared" si="38"/>
        <v>0</v>
      </c>
      <c r="Q124" s="16" t="str">
        <f t="shared" ref="Q124:Q126" si="69">IFERROR(J124/E124*100,"-")</f>
        <v>-</v>
      </c>
      <c r="R124" s="16">
        <f t="shared" si="39"/>
        <v>0</v>
      </c>
      <c r="S124" s="16" t="str">
        <f t="shared" ref="S124:S126" si="70">IFERROR(K124/F124*100,"-")</f>
        <v>-</v>
      </c>
      <c r="T124" s="16">
        <f t="shared" si="40"/>
        <v>0</v>
      </c>
      <c r="U124" s="265"/>
    </row>
    <row r="125" spans="1:21" s="18" customFormat="1" ht="24.75" hidden="1" customHeight="1" outlineLevel="2">
      <c r="A125" s="215"/>
      <c r="B125" s="23" t="s">
        <v>382</v>
      </c>
      <c r="C125" s="16">
        <f t="shared" si="29"/>
        <v>144.92729</v>
      </c>
      <c r="D125" s="16">
        <v>144.92729</v>
      </c>
      <c r="E125" s="16">
        <v>0</v>
      </c>
      <c r="F125" s="16">
        <v>0</v>
      </c>
      <c r="G125" s="16">
        <v>0</v>
      </c>
      <c r="H125" s="16">
        <f t="shared" si="36"/>
        <v>144.92729</v>
      </c>
      <c r="I125" s="16">
        <v>144.92729</v>
      </c>
      <c r="J125" s="16">
        <v>0</v>
      </c>
      <c r="K125" s="16">
        <v>0</v>
      </c>
      <c r="L125" s="16">
        <v>0</v>
      </c>
      <c r="M125" s="16">
        <f t="shared" si="67"/>
        <v>100</v>
      </c>
      <c r="N125" s="16">
        <f t="shared" si="37"/>
        <v>0</v>
      </c>
      <c r="O125" s="16">
        <f t="shared" si="68"/>
        <v>100</v>
      </c>
      <c r="P125" s="16">
        <f t="shared" si="38"/>
        <v>0</v>
      </c>
      <c r="Q125" s="16" t="str">
        <f t="shared" si="69"/>
        <v>-</v>
      </c>
      <c r="R125" s="16">
        <f t="shared" si="39"/>
        <v>0</v>
      </c>
      <c r="S125" s="16" t="str">
        <f t="shared" si="70"/>
        <v>-</v>
      </c>
      <c r="T125" s="16">
        <f t="shared" si="40"/>
        <v>0</v>
      </c>
      <c r="U125" s="265"/>
    </row>
    <row r="126" spans="1:21" s="18" customFormat="1" ht="24.75" hidden="1" customHeight="1" outlineLevel="2">
      <c r="A126" s="215"/>
      <c r="B126" s="23" t="s">
        <v>383</v>
      </c>
      <c r="C126" s="16">
        <f t="shared" si="29"/>
        <v>280</v>
      </c>
      <c r="D126" s="16">
        <v>280</v>
      </c>
      <c r="E126" s="16">
        <v>0</v>
      </c>
      <c r="F126" s="16">
        <v>0</v>
      </c>
      <c r="G126" s="16">
        <v>0</v>
      </c>
      <c r="H126" s="16">
        <f t="shared" si="36"/>
        <v>280</v>
      </c>
      <c r="I126" s="16">
        <v>280</v>
      </c>
      <c r="J126" s="16">
        <v>0</v>
      </c>
      <c r="K126" s="16">
        <v>0</v>
      </c>
      <c r="L126" s="16">
        <v>0</v>
      </c>
      <c r="M126" s="16">
        <f t="shared" si="67"/>
        <v>100</v>
      </c>
      <c r="N126" s="16">
        <f t="shared" si="37"/>
        <v>0</v>
      </c>
      <c r="O126" s="16">
        <f t="shared" si="68"/>
        <v>100</v>
      </c>
      <c r="P126" s="16">
        <f t="shared" si="38"/>
        <v>0</v>
      </c>
      <c r="Q126" s="16" t="str">
        <f t="shared" si="69"/>
        <v>-</v>
      </c>
      <c r="R126" s="16">
        <f t="shared" si="39"/>
        <v>0</v>
      </c>
      <c r="S126" s="16" t="str">
        <f t="shared" si="70"/>
        <v>-</v>
      </c>
      <c r="T126" s="16">
        <f t="shared" si="40"/>
        <v>0</v>
      </c>
      <c r="U126" s="265"/>
    </row>
    <row r="127" spans="1:21" s="18" customFormat="1" ht="31.5" hidden="1" customHeight="1" outlineLevel="2">
      <c r="A127" s="181"/>
      <c r="B127" s="23" t="s">
        <v>80</v>
      </c>
      <c r="C127" s="16">
        <f t="shared" si="29"/>
        <v>4086.6030599999999</v>
      </c>
      <c r="D127" s="16">
        <f>3403.65001+682.95305</f>
        <v>4086.6030599999999</v>
      </c>
      <c r="E127" s="16">
        <v>0</v>
      </c>
      <c r="F127" s="16">
        <v>0</v>
      </c>
      <c r="G127" s="16">
        <v>0</v>
      </c>
      <c r="H127" s="16">
        <f t="shared" si="36"/>
        <v>4086.6030599999999</v>
      </c>
      <c r="I127" s="16">
        <f>3403.65001+682.95305</f>
        <v>4086.6030599999999</v>
      </c>
      <c r="J127" s="16">
        <v>0</v>
      </c>
      <c r="K127" s="16">
        <v>0</v>
      </c>
      <c r="L127" s="16">
        <v>0</v>
      </c>
      <c r="M127" s="16">
        <f t="shared" si="32"/>
        <v>100</v>
      </c>
      <c r="N127" s="16">
        <f t="shared" si="37"/>
        <v>0</v>
      </c>
      <c r="O127" s="16">
        <f t="shared" si="33"/>
        <v>100</v>
      </c>
      <c r="P127" s="16">
        <f t="shared" si="38"/>
        <v>0</v>
      </c>
      <c r="Q127" s="16" t="str">
        <f t="shared" si="34"/>
        <v>-</v>
      </c>
      <c r="R127" s="16">
        <f t="shared" si="39"/>
        <v>0</v>
      </c>
      <c r="S127" s="16" t="str">
        <f t="shared" si="35"/>
        <v>-</v>
      </c>
      <c r="T127" s="16">
        <f t="shared" si="40"/>
        <v>0</v>
      </c>
      <c r="U127" s="265"/>
    </row>
    <row r="128" spans="1:21" s="18" customFormat="1" ht="25.5" hidden="1" outlineLevel="2">
      <c r="A128" s="181"/>
      <c r="B128" s="23" t="s">
        <v>67</v>
      </c>
      <c r="C128" s="16">
        <f t="shared" si="29"/>
        <v>126.2817</v>
      </c>
      <c r="D128" s="16">
        <v>126.2817</v>
      </c>
      <c r="E128" s="16">
        <v>0</v>
      </c>
      <c r="F128" s="16">
        <v>0</v>
      </c>
      <c r="G128" s="16">
        <v>0</v>
      </c>
      <c r="H128" s="16">
        <f t="shared" si="36"/>
        <v>126.2817</v>
      </c>
      <c r="I128" s="16">
        <v>126.2817</v>
      </c>
      <c r="J128" s="16">
        <v>0</v>
      </c>
      <c r="K128" s="16">
        <v>0</v>
      </c>
      <c r="L128" s="16">
        <v>0</v>
      </c>
      <c r="M128" s="16">
        <f t="shared" si="32"/>
        <v>100</v>
      </c>
      <c r="N128" s="16">
        <f t="shared" si="37"/>
        <v>0</v>
      </c>
      <c r="O128" s="16">
        <f t="shared" si="33"/>
        <v>100</v>
      </c>
      <c r="P128" s="16">
        <f t="shared" si="38"/>
        <v>0</v>
      </c>
      <c r="Q128" s="16" t="str">
        <f t="shared" si="34"/>
        <v>-</v>
      </c>
      <c r="R128" s="16">
        <f t="shared" si="39"/>
        <v>0</v>
      </c>
      <c r="S128" s="16" t="str">
        <f t="shared" si="35"/>
        <v>-</v>
      </c>
      <c r="T128" s="16">
        <f t="shared" si="40"/>
        <v>0</v>
      </c>
      <c r="U128" s="265"/>
    </row>
    <row r="129" spans="1:21" s="18" customFormat="1" ht="25.5" hidden="1" outlineLevel="2">
      <c r="A129" s="181"/>
      <c r="B129" s="23" t="s">
        <v>92</v>
      </c>
      <c r="C129" s="16">
        <f t="shared" si="29"/>
        <v>500</v>
      </c>
      <c r="D129" s="16">
        <v>0</v>
      </c>
      <c r="E129" s="16">
        <v>500</v>
      </c>
      <c r="F129" s="16">
        <v>0</v>
      </c>
      <c r="G129" s="16">
        <v>0</v>
      </c>
      <c r="H129" s="131">
        <f t="shared" si="36"/>
        <v>500</v>
      </c>
      <c r="I129" s="131">
        <v>0</v>
      </c>
      <c r="J129" s="131">
        <v>500</v>
      </c>
      <c r="K129" s="16">
        <v>0</v>
      </c>
      <c r="L129" s="16">
        <v>0</v>
      </c>
      <c r="M129" s="16">
        <f t="shared" si="32"/>
        <v>100</v>
      </c>
      <c r="N129" s="16">
        <f t="shared" si="37"/>
        <v>0</v>
      </c>
      <c r="O129" s="16" t="str">
        <f t="shared" si="33"/>
        <v>-</v>
      </c>
      <c r="P129" s="16">
        <f t="shared" si="38"/>
        <v>0</v>
      </c>
      <c r="Q129" s="16">
        <f t="shared" si="34"/>
        <v>100</v>
      </c>
      <c r="R129" s="16">
        <f t="shared" si="39"/>
        <v>0</v>
      </c>
      <c r="S129" s="16" t="str">
        <f t="shared" si="35"/>
        <v>-</v>
      </c>
      <c r="T129" s="16">
        <f t="shared" si="40"/>
        <v>0</v>
      </c>
      <c r="U129" s="265"/>
    </row>
    <row r="130" spans="1:21" s="18" customFormat="1" ht="25.5" hidden="1" outlineLevel="2">
      <c r="A130" s="181"/>
      <c r="B130" s="23" t="s">
        <v>384</v>
      </c>
      <c r="C130" s="16">
        <f t="shared" si="29"/>
        <v>20</v>
      </c>
      <c r="D130" s="16">
        <v>20</v>
      </c>
      <c r="E130" s="16">
        <v>0</v>
      </c>
      <c r="F130" s="16">
        <v>0</v>
      </c>
      <c r="G130" s="16">
        <v>0</v>
      </c>
      <c r="H130" s="16">
        <f t="shared" si="36"/>
        <v>20</v>
      </c>
      <c r="I130" s="16">
        <v>20</v>
      </c>
      <c r="J130" s="16">
        <v>0</v>
      </c>
      <c r="K130" s="16">
        <v>0</v>
      </c>
      <c r="L130" s="16">
        <v>0</v>
      </c>
      <c r="M130" s="16">
        <f t="shared" ref="M130:M131" si="71">IFERROR(H130/C130*100,"-")</f>
        <v>100</v>
      </c>
      <c r="N130" s="16">
        <f t="shared" si="37"/>
        <v>0</v>
      </c>
      <c r="O130" s="16">
        <f t="shared" ref="O130:O131" si="72">IFERROR(I130/D130*100,"-")</f>
        <v>100</v>
      </c>
      <c r="P130" s="16">
        <f t="shared" si="38"/>
        <v>0</v>
      </c>
      <c r="Q130" s="16" t="str">
        <f t="shared" ref="Q130:Q131" si="73">IFERROR(J130/E130*100,"-")</f>
        <v>-</v>
      </c>
      <c r="R130" s="16">
        <f t="shared" si="39"/>
        <v>0</v>
      </c>
      <c r="S130" s="16" t="str">
        <f t="shared" ref="S130:S131" si="74">IFERROR(K130/F130*100,"-")</f>
        <v>-</v>
      </c>
      <c r="T130" s="16">
        <f t="shared" si="40"/>
        <v>0</v>
      </c>
      <c r="U130" s="265"/>
    </row>
    <row r="131" spans="1:21" s="18" customFormat="1" ht="25.5" hidden="1" outlineLevel="2">
      <c r="A131" s="181"/>
      <c r="B131" s="23" t="s">
        <v>385</v>
      </c>
      <c r="C131" s="16">
        <f t="shared" si="29"/>
        <v>60</v>
      </c>
      <c r="D131" s="16">
        <v>60</v>
      </c>
      <c r="E131" s="16">
        <v>0</v>
      </c>
      <c r="F131" s="16">
        <v>0</v>
      </c>
      <c r="G131" s="16">
        <v>0</v>
      </c>
      <c r="H131" s="16">
        <f t="shared" si="36"/>
        <v>60</v>
      </c>
      <c r="I131" s="16">
        <v>60</v>
      </c>
      <c r="J131" s="16">
        <v>0</v>
      </c>
      <c r="K131" s="16">
        <v>0</v>
      </c>
      <c r="L131" s="16">
        <v>0</v>
      </c>
      <c r="M131" s="16">
        <f t="shared" si="71"/>
        <v>100</v>
      </c>
      <c r="N131" s="16">
        <f t="shared" si="37"/>
        <v>0</v>
      </c>
      <c r="O131" s="16">
        <f t="shared" si="72"/>
        <v>100</v>
      </c>
      <c r="P131" s="16">
        <f t="shared" si="38"/>
        <v>0</v>
      </c>
      <c r="Q131" s="16" t="str">
        <f t="shared" si="73"/>
        <v>-</v>
      </c>
      <c r="R131" s="16">
        <f t="shared" si="39"/>
        <v>0</v>
      </c>
      <c r="S131" s="16" t="str">
        <f t="shared" si="74"/>
        <v>-</v>
      </c>
      <c r="T131" s="16">
        <f t="shared" si="40"/>
        <v>0</v>
      </c>
      <c r="U131" s="265"/>
    </row>
    <row r="132" spans="1:21" s="104" customFormat="1" ht="25.5" outlineLevel="1" collapsed="1">
      <c r="A132" s="114"/>
      <c r="B132" s="189" t="s">
        <v>93</v>
      </c>
      <c r="C132" s="22">
        <f t="shared" si="29"/>
        <v>16304.663619999999</v>
      </c>
      <c r="D132" s="22">
        <f>SUM(D133:D135)</f>
        <v>15854.663619999999</v>
      </c>
      <c r="E132" s="22">
        <f>SUM(E133:E135)</f>
        <v>450</v>
      </c>
      <c r="F132" s="22">
        <f>SUM(F133:F135)</f>
        <v>0</v>
      </c>
      <c r="G132" s="22">
        <f>SUM(G133:G135)</f>
        <v>10615.5</v>
      </c>
      <c r="H132" s="22">
        <f t="shared" si="36"/>
        <v>16304.663619999999</v>
      </c>
      <c r="I132" s="22">
        <f>SUM(I133:I135)</f>
        <v>15854.663619999999</v>
      </c>
      <c r="J132" s="22">
        <f>SUM(J133:J135)</f>
        <v>450</v>
      </c>
      <c r="K132" s="22">
        <f>SUM(K133:K135)</f>
        <v>0</v>
      </c>
      <c r="L132" s="22">
        <f>SUM(L133:L134)</f>
        <v>8456.0252600000003</v>
      </c>
      <c r="M132" s="22">
        <f t="shared" si="32"/>
        <v>100</v>
      </c>
      <c r="N132" s="22">
        <f t="shared" si="37"/>
        <v>0</v>
      </c>
      <c r="O132" s="22">
        <f t="shared" si="33"/>
        <v>100</v>
      </c>
      <c r="P132" s="22">
        <f t="shared" si="38"/>
        <v>0</v>
      </c>
      <c r="Q132" s="22">
        <f t="shared" si="34"/>
        <v>100</v>
      </c>
      <c r="R132" s="22">
        <f t="shared" si="39"/>
        <v>0</v>
      </c>
      <c r="S132" s="22" t="str">
        <f t="shared" si="35"/>
        <v>-</v>
      </c>
      <c r="T132" s="22">
        <f t="shared" si="40"/>
        <v>0</v>
      </c>
      <c r="U132" s="265"/>
    </row>
    <row r="133" spans="1:21" s="18" customFormat="1" ht="25.5" hidden="1" outlineLevel="2">
      <c r="A133" s="212"/>
      <c r="B133" s="23" t="s">
        <v>80</v>
      </c>
      <c r="C133" s="16">
        <f t="shared" si="29"/>
        <v>15854.663619999999</v>
      </c>
      <c r="D133" s="16">
        <v>15854.663619999999</v>
      </c>
      <c r="E133" s="16">
        <v>0</v>
      </c>
      <c r="F133" s="16">
        <v>0</v>
      </c>
      <c r="G133" s="16">
        <v>10615.5</v>
      </c>
      <c r="H133" s="16">
        <f t="shared" si="36"/>
        <v>15854.663619999999</v>
      </c>
      <c r="I133" s="16">
        <v>15854.663619999999</v>
      </c>
      <c r="J133" s="16">
        <v>0</v>
      </c>
      <c r="K133" s="16">
        <v>0</v>
      </c>
      <c r="L133" s="16">
        <v>8456.0252600000003</v>
      </c>
      <c r="M133" s="16">
        <f>IFERROR(H133/C133*100,"-")</f>
        <v>100</v>
      </c>
      <c r="N133" s="16">
        <f t="shared" si="37"/>
        <v>0</v>
      </c>
      <c r="O133" s="16">
        <f t="shared" si="33"/>
        <v>100</v>
      </c>
      <c r="P133" s="16">
        <f t="shared" si="38"/>
        <v>0</v>
      </c>
      <c r="Q133" s="16" t="str">
        <f t="shared" si="34"/>
        <v>-</v>
      </c>
      <c r="R133" s="16">
        <f t="shared" si="39"/>
        <v>0</v>
      </c>
      <c r="S133" s="16" t="str">
        <f t="shared" si="35"/>
        <v>-</v>
      </c>
      <c r="T133" s="16">
        <f t="shared" si="40"/>
        <v>0</v>
      </c>
      <c r="U133" s="265"/>
    </row>
    <row r="134" spans="1:21" s="18" customFormat="1" ht="25.5" hidden="1" outlineLevel="2">
      <c r="A134" s="181"/>
      <c r="B134" s="23" t="s">
        <v>94</v>
      </c>
      <c r="C134" s="16">
        <f t="shared" si="29"/>
        <v>200</v>
      </c>
      <c r="D134" s="16">
        <v>0</v>
      </c>
      <c r="E134" s="16">
        <v>200</v>
      </c>
      <c r="F134" s="16">
        <v>0</v>
      </c>
      <c r="G134" s="16">
        <v>0</v>
      </c>
      <c r="H134" s="16">
        <f t="shared" si="36"/>
        <v>200</v>
      </c>
      <c r="I134" s="16">
        <v>0</v>
      </c>
      <c r="J134" s="16">
        <v>200</v>
      </c>
      <c r="K134" s="16">
        <v>0</v>
      </c>
      <c r="L134" s="16">
        <v>0</v>
      </c>
      <c r="M134" s="16">
        <f t="shared" si="32"/>
        <v>100</v>
      </c>
      <c r="N134" s="16">
        <f t="shared" si="37"/>
        <v>0</v>
      </c>
      <c r="O134" s="16" t="str">
        <f t="shared" si="33"/>
        <v>-</v>
      </c>
      <c r="P134" s="16">
        <f t="shared" si="38"/>
        <v>0</v>
      </c>
      <c r="Q134" s="16">
        <f t="shared" si="34"/>
        <v>100</v>
      </c>
      <c r="R134" s="16">
        <f t="shared" si="39"/>
        <v>0</v>
      </c>
      <c r="S134" s="16" t="str">
        <f t="shared" si="35"/>
        <v>-</v>
      </c>
      <c r="T134" s="16">
        <f t="shared" si="40"/>
        <v>0</v>
      </c>
      <c r="U134" s="265"/>
    </row>
    <row r="135" spans="1:21" s="18" customFormat="1" ht="15.75" hidden="1" outlineLevel="2">
      <c r="A135" s="181"/>
      <c r="B135" s="23" t="s">
        <v>387</v>
      </c>
      <c r="C135" s="16">
        <f t="shared" ref="C135:C197" si="75">SUM(D135:F135)</f>
        <v>250</v>
      </c>
      <c r="D135" s="16">
        <v>0</v>
      </c>
      <c r="E135" s="16">
        <v>250</v>
      </c>
      <c r="F135" s="16">
        <v>0</v>
      </c>
      <c r="G135" s="16">
        <v>0</v>
      </c>
      <c r="H135" s="16">
        <f t="shared" si="36"/>
        <v>250</v>
      </c>
      <c r="I135" s="16">
        <v>0</v>
      </c>
      <c r="J135" s="16">
        <v>250</v>
      </c>
      <c r="K135" s="16">
        <v>0</v>
      </c>
      <c r="L135" s="16">
        <v>0</v>
      </c>
      <c r="M135" s="16">
        <f>IFERROR(H135/C135*100,"-")</f>
        <v>100</v>
      </c>
      <c r="N135" s="16">
        <f t="shared" si="37"/>
        <v>0</v>
      </c>
      <c r="O135" s="16" t="str">
        <f>IFERROR(I135/D135*100,"-")</f>
        <v>-</v>
      </c>
      <c r="P135" s="16">
        <f t="shared" si="38"/>
        <v>0</v>
      </c>
      <c r="Q135" s="16">
        <f>IFERROR(J135/E135*100,"-")</f>
        <v>100</v>
      </c>
      <c r="R135" s="16">
        <f t="shared" si="39"/>
        <v>0</v>
      </c>
      <c r="S135" s="16" t="str">
        <f>IFERROR(K135/F135*100,"-")</f>
        <v>-</v>
      </c>
      <c r="T135" s="16">
        <f t="shared" si="40"/>
        <v>0</v>
      </c>
      <c r="U135" s="265"/>
    </row>
    <row r="136" spans="1:21" s="104" customFormat="1" ht="60" customHeight="1" outlineLevel="1" collapsed="1">
      <c r="A136" s="113"/>
      <c r="B136" s="103" t="s">
        <v>95</v>
      </c>
      <c r="C136" s="22">
        <f t="shared" si="75"/>
        <v>10325.5</v>
      </c>
      <c r="D136" s="22">
        <f>D137</f>
        <v>10325.5</v>
      </c>
      <c r="E136" s="22">
        <f t="shared" ref="E136:L136" si="76">E137</f>
        <v>0</v>
      </c>
      <c r="F136" s="22">
        <f t="shared" si="76"/>
        <v>0</v>
      </c>
      <c r="G136" s="22">
        <f t="shared" si="76"/>
        <v>0</v>
      </c>
      <c r="H136" s="22">
        <f t="shared" ref="H136:H198" si="77">SUM(I136:K136)</f>
        <v>10153.233850000001</v>
      </c>
      <c r="I136" s="22">
        <f t="shared" si="76"/>
        <v>10153.233850000001</v>
      </c>
      <c r="J136" s="22">
        <f t="shared" si="76"/>
        <v>0</v>
      </c>
      <c r="K136" s="22">
        <f t="shared" si="76"/>
        <v>0</v>
      </c>
      <c r="L136" s="22">
        <f t="shared" si="76"/>
        <v>0</v>
      </c>
      <c r="M136" s="22">
        <f t="shared" si="32"/>
        <v>98.331643503946538</v>
      </c>
      <c r="N136" s="22">
        <f t="shared" si="37"/>
        <v>172.26614999999947</v>
      </c>
      <c r="O136" s="22">
        <f t="shared" si="33"/>
        <v>98.331643503946538</v>
      </c>
      <c r="P136" s="22">
        <f t="shared" si="38"/>
        <v>172.26614999999947</v>
      </c>
      <c r="Q136" s="22" t="str">
        <f t="shared" si="34"/>
        <v>-</v>
      </c>
      <c r="R136" s="22">
        <f t="shared" si="39"/>
        <v>0</v>
      </c>
      <c r="S136" s="22" t="str">
        <f t="shared" si="35"/>
        <v>-</v>
      </c>
      <c r="T136" s="22">
        <f t="shared" si="40"/>
        <v>0</v>
      </c>
      <c r="U136" s="275" t="s">
        <v>530</v>
      </c>
    </row>
    <row r="137" spans="1:21" s="18" customFormat="1" ht="25.5" hidden="1" outlineLevel="3">
      <c r="A137" s="181"/>
      <c r="B137" s="23" t="s">
        <v>533</v>
      </c>
      <c r="C137" s="16">
        <f t="shared" si="75"/>
        <v>10325.5</v>
      </c>
      <c r="D137" s="16">
        <v>10325.5</v>
      </c>
      <c r="E137" s="16">
        <v>0</v>
      </c>
      <c r="F137" s="16">
        <v>0</v>
      </c>
      <c r="G137" s="16">
        <v>0</v>
      </c>
      <c r="H137" s="16">
        <f t="shared" si="77"/>
        <v>10153.233850000001</v>
      </c>
      <c r="I137" s="16">
        <v>10153.233850000001</v>
      </c>
      <c r="J137" s="16">
        <v>0</v>
      </c>
      <c r="K137" s="16">
        <v>0</v>
      </c>
      <c r="L137" s="16">
        <v>0</v>
      </c>
      <c r="M137" s="16">
        <f t="shared" si="32"/>
        <v>98.331643503946538</v>
      </c>
      <c r="N137" s="16">
        <f t="shared" ref="N137:N200" si="78">C137-H137</f>
        <v>172.26614999999947</v>
      </c>
      <c r="O137" s="16">
        <f t="shared" si="33"/>
        <v>98.331643503946538</v>
      </c>
      <c r="P137" s="16">
        <f t="shared" ref="P137:P200" si="79">D137-I137</f>
        <v>172.26614999999947</v>
      </c>
      <c r="Q137" s="16" t="str">
        <f t="shared" si="34"/>
        <v>-</v>
      </c>
      <c r="R137" s="16">
        <f t="shared" ref="R137:R200" si="80">E137-J137</f>
        <v>0</v>
      </c>
      <c r="S137" s="16" t="str">
        <f t="shared" si="35"/>
        <v>-</v>
      </c>
      <c r="T137" s="16">
        <f t="shared" ref="T137:T200" si="81">F137-K137</f>
        <v>0</v>
      </c>
      <c r="U137" s="276"/>
    </row>
    <row r="138" spans="1:21" s="104" customFormat="1" ht="63.75" customHeight="1" outlineLevel="1" collapsed="1">
      <c r="A138" s="113"/>
      <c r="B138" s="103" t="s">
        <v>96</v>
      </c>
      <c r="C138" s="22">
        <f t="shared" si="75"/>
        <v>361</v>
      </c>
      <c r="D138" s="22">
        <f>SUM(D139:D141)</f>
        <v>361</v>
      </c>
      <c r="E138" s="22">
        <f>SUM(E139:E141)</f>
        <v>0</v>
      </c>
      <c r="F138" s="22">
        <f>SUM(F139:F141)</f>
        <v>0</v>
      </c>
      <c r="G138" s="22">
        <f>SUM(G139:G141)</f>
        <v>0</v>
      </c>
      <c r="H138" s="22">
        <f t="shared" si="77"/>
        <v>361</v>
      </c>
      <c r="I138" s="22">
        <f>SUM(I139:I141)</f>
        <v>361</v>
      </c>
      <c r="J138" s="22">
        <f>SUM(J139:J141)</f>
        <v>0</v>
      </c>
      <c r="K138" s="22">
        <f>SUM(K139:K141)</f>
        <v>0</v>
      </c>
      <c r="L138" s="22">
        <f>SUM(L139:L141)</f>
        <v>0</v>
      </c>
      <c r="M138" s="22">
        <f t="shared" si="32"/>
        <v>100</v>
      </c>
      <c r="N138" s="22">
        <f t="shared" si="78"/>
        <v>0</v>
      </c>
      <c r="O138" s="22">
        <f t="shared" si="33"/>
        <v>100</v>
      </c>
      <c r="P138" s="22">
        <f t="shared" si="79"/>
        <v>0</v>
      </c>
      <c r="Q138" s="22" t="str">
        <f t="shared" si="34"/>
        <v>-</v>
      </c>
      <c r="R138" s="22">
        <f t="shared" si="80"/>
        <v>0</v>
      </c>
      <c r="S138" s="22" t="str">
        <f t="shared" si="35"/>
        <v>-</v>
      </c>
      <c r="T138" s="22">
        <f t="shared" si="81"/>
        <v>0</v>
      </c>
      <c r="U138" s="265"/>
    </row>
    <row r="139" spans="1:21" s="18" customFormat="1" ht="51" hidden="1" outlineLevel="3">
      <c r="A139" s="212"/>
      <c r="B139" s="23" t="s">
        <v>97</v>
      </c>
      <c r="C139" s="16">
        <f t="shared" si="75"/>
        <v>36</v>
      </c>
      <c r="D139" s="16">
        <v>36</v>
      </c>
      <c r="E139" s="16"/>
      <c r="F139" s="16"/>
      <c r="G139" s="16"/>
      <c r="H139" s="22">
        <f t="shared" si="77"/>
        <v>36</v>
      </c>
      <c r="I139" s="16">
        <v>36</v>
      </c>
      <c r="J139" s="16"/>
      <c r="K139" s="16"/>
      <c r="L139" s="16"/>
      <c r="M139" s="22">
        <f t="shared" si="32"/>
        <v>100</v>
      </c>
      <c r="N139" s="22">
        <f t="shared" si="78"/>
        <v>0</v>
      </c>
      <c r="O139" s="22">
        <f t="shared" si="33"/>
        <v>100</v>
      </c>
      <c r="P139" s="22">
        <f t="shared" si="79"/>
        <v>0</v>
      </c>
      <c r="Q139" s="22" t="str">
        <f t="shared" si="34"/>
        <v>-</v>
      </c>
      <c r="R139" s="22">
        <f t="shared" si="80"/>
        <v>0</v>
      </c>
      <c r="S139" s="22" t="str">
        <f t="shared" si="35"/>
        <v>-</v>
      </c>
      <c r="T139" s="22">
        <f t="shared" si="81"/>
        <v>0</v>
      </c>
      <c r="U139" s="265"/>
    </row>
    <row r="140" spans="1:21" s="18" customFormat="1" ht="25.5" hidden="1" outlineLevel="3">
      <c r="A140" s="212"/>
      <c r="B140" s="23" t="s">
        <v>98</v>
      </c>
      <c r="C140" s="16">
        <f t="shared" si="75"/>
        <v>95</v>
      </c>
      <c r="D140" s="16">
        <v>95</v>
      </c>
      <c r="E140" s="16"/>
      <c r="F140" s="16"/>
      <c r="G140" s="16"/>
      <c r="H140" s="22">
        <f t="shared" si="77"/>
        <v>95</v>
      </c>
      <c r="I140" s="16">
        <v>95</v>
      </c>
      <c r="J140" s="16"/>
      <c r="K140" s="16"/>
      <c r="L140" s="16"/>
      <c r="M140" s="22">
        <f t="shared" si="32"/>
        <v>100</v>
      </c>
      <c r="N140" s="22">
        <f t="shared" si="78"/>
        <v>0</v>
      </c>
      <c r="O140" s="22">
        <f t="shared" si="33"/>
        <v>100</v>
      </c>
      <c r="P140" s="22">
        <f t="shared" si="79"/>
        <v>0</v>
      </c>
      <c r="Q140" s="22" t="str">
        <f t="shared" si="34"/>
        <v>-</v>
      </c>
      <c r="R140" s="22">
        <f t="shared" si="80"/>
        <v>0</v>
      </c>
      <c r="S140" s="22" t="str">
        <f t="shared" si="35"/>
        <v>-</v>
      </c>
      <c r="T140" s="22">
        <f t="shared" si="81"/>
        <v>0</v>
      </c>
      <c r="U140" s="265"/>
    </row>
    <row r="141" spans="1:21" s="18" customFormat="1" ht="42" hidden="1" customHeight="1" outlineLevel="3">
      <c r="A141" s="212"/>
      <c r="B141" s="23" t="s">
        <v>99</v>
      </c>
      <c r="C141" s="16">
        <f t="shared" si="75"/>
        <v>230</v>
      </c>
      <c r="D141" s="16">
        <v>230</v>
      </c>
      <c r="E141" s="16"/>
      <c r="F141" s="16"/>
      <c r="G141" s="16"/>
      <c r="H141" s="22">
        <f t="shared" si="77"/>
        <v>230</v>
      </c>
      <c r="I141" s="16">
        <v>230</v>
      </c>
      <c r="J141" s="16"/>
      <c r="K141" s="16"/>
      <c r="L141" s="16"/>
      <c r="M141" s="22">
        <f t="shared" si="32"/>
        <v>100</v>
      </c>
      <c r="N141" s="22">
        <f t="shared" si="78"/>
        <v>0</v>
      </c>
      <c r="O141" s="22">
        <f t="shared" si="33"/>
        <v>100</v>
      </c>
      <c r="P141" s="22">
        <f t="shared" si="79"/>
        <v>0</v>
      </c>
      <c r="Q141" s="22" t="str">
        <f t="shared" si="34"/>
        <v>-</v>
      </c>
      <c r="R141" s="22">
        <f t="shared" si="80"/>
        <v>0</v>
      </c>
      <c r="S141" s="22" t="str">
        <f t="shared" si="35"/>
        <v>-</v>
      </c>
      <c r="T141" s="22">
        <f t="shared" si="81"/>
        <v>0</v>
      </c>
      <c r="U141" s="265"/>
    </row>
    <row r="142" spans="1:21" s="18" customFormat="1" ht="42.75" customHeight="1" outlineLevel="1" collapsed="1">
      <c r="A142" s="212"/>
      <c r="B142" s="190" t="s">
        <v>388</v>
      </c>
      <c r="C142" s="22">
        <f t="shared" si="75"/>
        <v>8662.82539</v>
      </c>
      <c r="D142" s="22">
        <f>D143</f>
        <v>8662.82539</v>
      </c>
      <c r="E142" s="22">
        <f t="shared" ref="E142:G142" si="82">E143</f>
        <v>0</v>
      </c>
      <c r="F142" s="22">
        <f t="shared" si="82"/>
        <v>0</v>
      </c>
      <c r="G142" s="22">
        <f t="shared" si="82"/>
        <v>0</v>
      </c>
      <c r="H142" s="135">
        <f t="shared" si="77"/>
        <v>8130.6477000000004</v>
      </c>
      <c r="I142" s="135">
        <f>I143</f>
        <v>8130.6477000000004</v>
      </c>
      <c r="J142" s="131">
        <f>J143</f>
        <v>0</v>
      </c>
      <c r="K142" s="131">
        <f>K143</f>
        <v>0</v>
      </c>
      <c r="L142" s="131">
        <f>L143</f>
        <v>0</v>
      </c>
      <c r="M142" s="22">
        <f t="shared" si="32"/>
        <v>93.856765361860766</v>
      </c>
      <c r="N142" s="22">
        <f t="shared" si="78"/>
        <v>532.17768999999953</v>
      </c>
      <c r="O142" s="22">
        <f t="shared" si="33"/>
        <v>93.856765361860766</v>
      </c>
      <c r="P142" s="22">
        <f t="shared" si="79"/>
        <v>532.17768999999953</v>
      </c>
      <c r="Q142" s="22" t="str">
        <f t="shared" si="34"/>
        <v>-</v>
      </c>
      <c r="R142" s="22">
        <f t="shared" si="80"/>
        <v>0</v>
      </c>
      <c r="S142" s="22" t="str">
        <f t="shared" si="35"/>
        <v>-</v>
      </c>
      <c r="T142" s="22">
        <f t="shared" si="81"/>
        <v>0</v>
      </c>
      <c r="U142" s="272" t="s">
        <v>531</v>
      </c>
    </row>
    <row r="143" spans="1:21" s="18" customFormat="1" ht="51.75" hidden="1" customHeight="1" outlineLevel="2" thickBot="1">
      <c r="A143" s="212"/>
      <c r="B143" s="23" t="s">
        <v>389</v>
      </c>
      <c r="C143" s="16">
        <f t="shared" si="75"/>
        <v>8662.82539</v>
      </c>
      <c r="D143" s="16">
        <v>8662.82539</v>
      </c>
      <c r="E143" s="16">
        <v>0</v>
      </c>
      <c r="F143" s="16">
        <v>0</v>
      </c>
      <c r="G143" s="16">
        <v>0</v>
      </c>
      <c r="H143" s="22">
        <f t="shared" si="77"/>
        <v>8130.6477000000004</v>
      </c>
      <c r="I143" s="16">
        <v>8130.6477000000004</v>
      </c>
      <c r="J143" s="16">
        <v>0</v>
      </c>
      <c r="K143" s="16">
        <v>0</v>
      </c>
      <c r="L143" s="16">
        <v>0</v>
      </c>
      <c r="M143" s="22">
        <f t="shared" si="32"/>
        <v>93.856765361860766</v>
      </c>
      <c r="N143" s="22">
        <f t="shared" si="78"/>
        <v>532.17768999999953</v>
      </c>
      <c r="O143" s="22">
        <f t="shared" si="33"/>
        <v>93.856765361860766</v>
      </c>
      <c r="P143" s="22">
        <f t="shared" si="79"/>
        <v>532.17768999999953</v>
      </c>
      <c r="Q143" s="22" t="str">
        <f t="shared" si="34"/>
        <v>-</v>
      </c>
      <c r="R143" s="22">
        <f t="shared" si="80"/>
        <v>0</v>
      </c>
      <c r="S143" s="22" t="str">
        <f t="shared" si="35"/>
        <v>-</v>
      </c>
      <c r="T143" s="22">
        <f t="shared" si="81"/>
        <v>0</v>
      </c>
      <c r="U143" s="277"/>
    </row>
    <row r="144" spans="1:21" s="39" customFormat="1" ht="135">
      <c r="A144" s="26">
        <v>6</v>
      </c>
      <c r="B144" s="239" t="s">
        <v>135</v>
      </c>
      <c r="C144" s="159">
        <f t="shared" si="75"/>
        <v>223063.70000000007</v>
      </c>
      <c r="D144" s="159">
        <f>D145+D157+D167+D184+D186</f>
        <v>154321.43000000005</v>
      </c>
      <c r="E144" s="159">
        <f>E145+E157+E167+E184+E186</f>
        <v>68742.27</v>
      </c>
      <c r="F144" s="7">
        <f>F145+F157+F167+F184+F186</f>
        <v>0</v>
      </c>
      <c r="G144" s="137">
        <f>G145+G157+G167+G184+G186</f>
        <v>21759.7</v>
      </c>
      <c r="H144" s="137">
        <f t="shared" si="77"/>
        <v>222293.05000000005</v>
      </c>
      <c r="I144" s="137">
        <f>I145+I157+I167+I184+I186</f>
        <v>153551.78000000003</v>
      </c>
      <c r="J144" s="137">
        <f>J145+J157+J167+J184+J186</f>
        <v>68741.27</v>
      </c>
      <c r="K144" s="7">
        <f>K145+K157+K167+K184+K186</f>
        <v>0</v>
      </c>
      <c r="L144" s="137">
        <f>L145+L157+L167+L184+L186</f>
        <v>21935.000000000004</v>
      </c>
      <c r="M144" s="7">
        <f>IFERROR(H144/C144*100,"-")</f>
        <v>99.654515728018495</v>
      </c>
      <c r="N144" s="7">
        <f t="shared" si="78"/>
        <v>770.65000000002328</v>
      </c>
      <c r="O144" s="7">
        <f t="shared" si="33"/>
        <v>99.501268229564729</v>
      </c>
      <c r="P144" s="7">
        <f t="shared" si="79"/>
        <v>769.65000000002328</v>
      </c>
      <c r="Q144" s="7">
        <f t="shared" si="34"/>
        <v>99.998545290983259</v>
      </c>
      <c r="R144" s="7">
        <f t="shared" si="80"/>
        <v>1</v>
      </c>
      <c r="S144" s="7" t="str">
        <f t="shared" si="35"/>
        <v>-</v>
      </c>
      <c r="T144" s="7">
        <f t="shared" si="81"/>
        <v>0</v>
      </c>
      <c r="U144" s="264" t="s">
        <v>475</v>
      </c>
    </row>
    <row r="145" spans="1:37" s="18" customFormat="1" ht="45" outlineLevel="1" collapsed="1">
      <c r="A145" s="103"/>
      <c r="B145" s="103" t="s">
        <v>101</v>
      </c>
      <c r="C145" s="22">
        <f t="shared" si="75"/>
        <v>116233.97000000002</v>
      </c>
      <c r="D145" s="22">
        <f>SUM(D146:D156)-D153-D154</f>
        <v>114793.97000000002</v>
      </c>
      <c r="E145" s="22">
        <f>SUM(E146:E156)-E153-E154</f>
        <v>1440</v>
      </c>
      <c r="F145" s="22">
        <f>SUM(F146:F156)-F153-F154</f>
        <v>0</v>
      </c>
      <c r="G145" s="22">
        <f>SUM(G146:G156)-G153-G154</f>
        <v>21759.7</v>
      </c>
      <c r="H145" s="22">
        <f t="shared" si="77"/>
        <v>115464.81000000001</v>
      </c>
      <c r="I145" s="22">
        <f>SUM(I146:I156)-I153-I154</f>
        <v>114024.81000000001</v>
      </c>
      <c r="J145" s="22">
        <f>SUM(J146:J156)-J153-J154</f>
        <v>1440</v>
      </c>
      <c r="K145" s="22">
        <f>SUM(K146:K156)-K153-K154</f>
        <v>0</v>
      </c>
      <c r="L145" s="22">
        <f>SUM(L146:L156)-L153-L154</f>
        <v>21935.000000000004</v>
      </c>
      <c r="M145" s="135">
        <f t="shared" si="32"/>
        <v>99.338265741073798</v>
      </c>
      <c r="N145" s="135">
        <f t="shared" si="78"/>
        <v>769.16000000000349</v>
      </c>
      <c r="O145" s="135">
        <f t="shared" si="33"/>
        <v>99.329964805642675</v>
      </c>
      <c r="P145" s="135">
        <f t="shared" si="79"/>
        <v>769.16000000000349</v>
      </c>
      <c r="Q145" s="135">
        <f t="shared" si="34"/>
        <v>100</v>
      </c>
      <c r="R145" s="135">
        <f t="shared" si="80"/>
        <v>0</v>
      </c>
      <c r="S145" s="135" t="str">
        <f t="shared" si="35"/>
        <v>-</v>
      </c>
      <c r="T145" s="135">
        <f t="shared" si="81"/>
        <v>0</v>
      </c>
      <c r="U145" s="265" t="s">
        <v>476</v>
      </c>
      <c r="V145" s="111"/>
      <c r="W145" s="111"/>
      <c r="X145" s="111"/>
      <c r="Y145" s="111"/>
      <c r="Z145" s="111"/>
      <c r="AA145" s="111"/>
      <c r="AB145" s="111"/>
      <c r="AC145" s="111"/>
      <c r="AD145" s="111"/>
      <c r="AE145" s="111"/>
      <c r="AF145" s="111"/>
      <c r="AG145" s="111"/>
      <c r="AH145" s="111"/>
      <c r="AI145" s="111"/>
      <c r="AJ145" s="111"/>
      <c r="AK145" s="111"/>
    </row>
    <row r="146" spans="1:37" s="18" customFormat="1" ht="38.25" hidden="1" outlineLevel="2">
      <c r="A146" s="216"/>
      <c r="B146" s="23" t="s">
        <v>102</v>
      </c>
      <c r="C146" s="88">
        <f t="shared" si="75"/>
        <v>8000</v>
      </c>
      <c r="D146" s="88">
        <v>8000</v>
      </c>
      <c r="E146" s="16">
        <v>0</v>
      </c>
      <c r="F146" s="16">
        <v>0</v>
      </c>
      <c r="G146" s="16">
        <v>0</v>
      </c>
      <c r="H146" s="16">
        <f t="shared" si="77"/>
        <v>8000</v>
      </c>
      <c r="I146" s="16">
        <v>8000</v>
      </c>
      <c r="J146" s="16">
        <v>0</v>
      </c>
      <c r="K146" s="16">
        <v>0</v>
      </c>
      <c r="L146" s="16">
        <v>0</v>
      </c>
      <c r="M146" s="131">
        <f t="shared" si="32"/>
        <v>100</v>
      </c>
      <c r="N146" s="131">
        <f t="shared" si="78"/>
        <v>0</v>
      </c>
      <c r="O146" s="131">
        <f t="shared" si="33"/>
        <v>100</v>
      </c>
      <c r="P146" s="131">
        <f t="shared" si="79"/>
        <v>0</v>
      </c>
      <c r="Q146" s="131" t="str">
        <f t="shared" si="34"/>
        <v>-</v>
      </c>
      <c r="R146" s="131">
        <f t="shared" si="80"/>
        <v>0</v>
      </c>
      <c r="S146" s="131" t="str">
        <f t="shared" si="35"/>
        <v>-</v>
      </c>
      <c r="T146" s="131">
        <f t="shared" si="81"/>
        <v>0</v>
      </c>
      <c r="U146" s="265"/>
    </row>
    <row r="147" spans="1:37" s="18" customFormat="1" hidden="1" outlineLevel="2">
      <c r="A147" s="216"/>
      <c r="B147" s="23" t="s">
        <v>103</v>
      </c>
      <c r="C147" s="88">
        <f t="shared" si="75"/>
        <v>198</v>
      </c>
      <c r="D147" s="88">
        <v>198</v>
      </c>
      <c r="E147" s="16">
        <v>0</v>
      </c>
      <c r="F147" s="16">
        <v>0</v>
      </c>
      <c r="G147" s="16">
        <v>0</v>
      </c>
      <c r="H147" s="16">
        <f t="shared" si="77"/>
        <v>198</v>
      </c>
      <c r="I147" s="16">
        <v>198</v>
      </c>
      <c r="J147" s="16">
        <v>0</v>
      </c>
      <c r="K147" s="16">
        <v>0</v>
      </c>
      <c r="L147" s="16">
        <v>0</v>
      </c>
      <c r="M147" s="131">
        <f t="shared" si="32"/>
        <v>100</v>
      </c>
      <c r="N147" s="131">
        <f t="shared" si="78"/>
        <v>0</v>
      </c>
      <c r="O147" s="131">
        <f t="shared" si="33"/>
        <v>100</v>
      </c>
      <c r="P147" s="131">
        <f t="shared" si="79"/>
        <v>0</v>
      </c>
      <c r="Q147" s="131" t="str">
        <f t="shared" si="34"/>
        <v>-</v>
      </c>
      <c r="R147" s="131">
        <f t="shared" si="80"/>
        <v>0</v>
      </c>
      <c r="S147" s="131" t="str">
        <f t="shared" si="35"/>
        <v>-</v>
      </c>
      <c r="T147" s="131">
        <f t="shared" si="81"/>
        <v>0</v>
      </c>
      <c r="U147" s="266"/>
    </row>
    <row r="148" spans="1:37" s="18" customFormat="1" ht="55.5" hidden="1" customHeight="1" outlineLevel="2">
      <c r="A148" s="216"/>
      <c r="B148" s="23" t="s">
        <v>104</v>
      </c>
      <c r="C148" s="88">
        <f t="shared" si="75"/>
        <v>57946.73</v>
      </c>
      <c r="D148" s="88">
        <v>56506.73</v>
      </c>
      <c r="E148" s="88">
        <v>1440</v>
      </c>
      <c r="F148" s="16">
        <v>0</v>
      </c>
      <c r="G148" s="16">
        <v>9039</v>
      </c>
      <c r="H148" s="16">
        <f t="shared" si="77"/>
        <v>57946.73</v>
      </c>
      <c r="I148" s="88">
        <v>56506.73</v>
      </c>
      <c r="J148" s="16">
        <v>1440</v>
      </c>
      <c r="K148" s="16">
        <v>0</v>
      </c>
      <c r="L148" s="16">
        <v>9093.1</v>
      </c>
      <c r="M148" s="131">
        <f t="shared" si="32"/>
        <v>100</v>
      </c>
      <c r="N148" s="131">
        <f t="shared" si="78"/>
        <v>0</v>
      </c>
      <c r="O148" s="131">
        <f t="shared" si="33"/>
        <v>100</v>
      </c>
      <c r="P148" s="131">
        <f t="shared" si="79"/>
        <v>0</v>
      </c>
      <c r="Q148" s="131">
        <f t="shared" si="34"/>
        <v>100</v>
      </c>
      <c r="R148" s="131">
        <f t="shared" si="80"/>
        <v>0</v>
      </c>
      <c r="S148" s="131" t="str">
        <f t="shared" si="35"/>
        <v>-</v>
      </c>
      <c r="T148" s="131">
        <f t="shared" si="81"/>
        <v>0</v>
      </c>
      <c r="U148" s="266"/>
    </row>
    <row r="149" spans="1:37" s="18" customFormat="1" ht="55.5" hidden="1" customHeight="1" outlineLevel="2">
      <c r="A149" s="216"/>
      <c r="B149" s="23" t="s">
        <v>136</v>
      </c>
      <c r="C149" s="88">
        <f t="shared" si="75"/>
        <v>13101.84</v>
      </c>
      <c r="D149" s="88">
        <v>13101.84</v>
      </c>
      <c r="E149" s="16">
        <v>0</v>
      </c>
      <c r="F149" s="16">
        <v>0</v>
      </c>
      <c r="G149" s="16">
        <v>12425.5</v>
      </c>
      <c r="H149" s="16">
        <f t="shared" si="77"/>
        <v>13101.84</v>
      </c>
      <c r="I149" s="88">
        <v>13101.84</v>
      </c>
      <c r="J149" s="16">
        <v>0</v>
      </c>
      <c r="K149" s="16">
        <v>0</v>
      </c>
      <c r="L149" s="16">
        <v>12546.7</v>
      </c>
      <c r="M149" s="131">
        <f t="shared" si="32"/>
        <v>100</v>
      </c>
      <c r="N149" s="131">
        <f t="shared" si="78"/>
        <v>0</v>
      </c>
      <c r="O149" s="131">
        <f>IFERROR(I149/D149*100,"-")</f>
        <v>100</v>
      </c>
      <c r="P149" s="131">
        <f t="shared" si="79"/>
        <v>0</v>
      </c>
      <c r="Q149" s="131" t="str">
        <f>IFERROR(#REF!/E149*100,"-")</f>
        <v>-</v>
      </c>
      <c r="R149" s="131">
        <f t="shared" si="80"/>
        <v>0</v>
      </c>
      <c r="S149" s="131" t="str">
        <f t="shared" si="35"/>
        <v>-</v>
      </c>
      <c r="T149" s="131">
        <f t="shared" si="81"/>
        <v>0</v>
      </c>
      <c r="U149" s="265"/>
    </row>
    <row r="150" spans="1:37" s="18" customFormat="1" ht="55.5" hidden="1" customHeight="1" outlineLevel="2">
      <c r="A150" s="216"/>
      <c r="B150" s="23" t="s">
        <v>137</v>
      </c>
      <c r="C150" s="88">
        <f t="shared" si="75"/>
        <v>9738.1</v>
      </c>
      <c r="D150" s="88">
        <v>9738.1</v>
      </c>
      <c r="E150" s="16">
        <v>0</v>
      </c>
      <c r="F150" s="16">
        <v>0</v>
      </c>
      <c r="G150" s="16">
        <v>295.2</v>
      </c>
      <c r="H150" s="16">
        <f t="shared" si="77"/>
        <v>9738.1</v>
      </c>
      <c r="I150" s="88">
        <v>9738.1</v>
      </c>
      <c r="J150" s="16">
        <v>0</v>
      </c>
      <c r="K150" s="16">
        <v>0</v>
      </c>
      <c r="L150" s="16">
        <v>295.2</v>
      </c>
      <c r="M150" s="131">
        <f t="shared" si="32"/>
        <v>100</v>
      </c>
      <c r="N150" s="131">
        <f t="shared" si="78"/>
        <v>0</v>
      </c>
      <c r="O150" s="131">
        <f t="shared" si="33"/>
        <v>100</v>
      </c>
      <c r="P150" s="131">
        <f t="shared" si="79"/>
        <v>0</v>
      </c>
      <c r="Q150" s="131" t="str">
        <f t="shared" si="34"/>
        <v>-</v>
      </c>
      <c r="R150" s="131">
        <f t="shared" si="80"/>
        <v>0</v>
      </c>
      <c r="S150" s="131" t="str">
        <f t="shared" si="35"/>
        <v>-</v>
      </c>
      <c r="T150" s="131">
        <f t="shared" si="81"/>
        <v>0</v>
      </c>
    </row>
    <row r="151" spans="1:37" s="18" customFormat="1" ht="76.5" hidden="1" customHeight="1" outlineLevel="2">
      <c r="A151" s="216"/>
      <c r="B151" s="23" t="s">
        <v>138</v>
      </c>
      <c r="C151" s="88">
        <f t="shared" si="75"/>
        <v>13929.3</v>
      </c>
      <c r="D151" s="88">
        <v>13929.3</v>
      </c>
      <c r="E151" s="16">
        <v>0</v>
      </c>
      <c r="F151" s="16">
        <v>0</v>
      </c>
      <c r="G151" s="16">
        <v>0</v>
      </c>
      <c r="H151" s="16">
        <f t="shared" si="77"/>
        <v>13929.3</v>
      </c>
      <c r="I151" s="16">
        <v>13929.3</v>
      </c>
      <c r="J151" s="16">
        <v>0</v>
      </c>
      <c r="K151" s="16">
        <v>0</v>
      </c>
      <c r="L151" s="16">
        <v>0</v>
      </c>
      <c r="M151" s="131">
        <f t="shared" si="32"/>
        <v>100</v>
      </c>
      <c r="N151" s="131">
        <f t="shared" si="78"/>
        <v>0</v>
      </c>
      <c r="O151" s="131">
        <f t="shared" si="33"/>
        <v>100</v>
      </c>
      <c r="P151" s="131">
        <f t="shared" si="79"/>
        <v>0</v>
      </c>
      <c r="Q151" s="131" t="str">
        <f t="shared" si="34"/>
        <v>-</v>
      </c>
      <c r="R151" s="131">
        <f t="shared" si="80"/>
        <v>0</v>
      </c>
      <c r="S151" s="131" t="str">
        <f t="shared" si="35"/>
        <v>-</v>
      </c>
      <c r="T151" s="131">
        <f t="shared" si="81"/>
        <v>0</v>
      </c>
      <c r="U151" s="265"/>
    </row>
    <row r="152" spans="1:37" s="18" customFormat="1" ht="25.5" hidden="1" outlineLevel="2">
      <c r="A152" s="216"/>
      <c r="B152" s="23" t="s">
        <v>105</v>
      </c>
      <c r="C152" s="88">
        <f t="shared" si="75"/>
        <v>2400</v>
      </c>
      <c r="D152" s="88">
        <f>D153+D154</f>
        <v>2400</v>
      </c>
      <c r="E152" s="88">
        <f>E153+E154</f>
        <v>0</v>
      </c>
      <c r="F152" s="88">
        <f>F153+F154</f>
        <v>0</v>
      </c>
      <c r="G152" s="88">
        <f>G153+G154</f>
        <v>0</v>
      </c>
      <c r="H152" s="16">
        <f t="shared" si="77"/>
        <v>2400</v>
      </c>
      <c r="I152" s="88">
        <f>I153+I154</f>
        <v>2400</v>
      </c>
      <c r="J152" s="88">
        <f>J153+J154</f>
        <v>0</v>
      </c>
      <c r="K152" s="88">
        <f>K153+K154</f>
        <v>0</v>
      </c>
      <c r="L152" s="88">
        <f>L153+L154</f>
        <v>0</v>
      </c>
      <c r="M152" s="131">
        <f t="shared" si="32"/>
        <v>100</v>
      </c>
      <c r="N152" s="131">
        <f t="shared" si="78"/>
        <v>0</v>
      </c>
      <c r="O152" s="131">
        <f t="shared" si="33"/>
        <v>100</v>
      </c>
      <c r="P152" s="131">
        <f t="shared" si="79"/>
        <v>0</v>
      </c>
      <c r="Q152" s="131" t="str">
        <f t="shared" si="34"/>
        <v>-</v>
      </c>
      <c r="R152" s="131">
        <f t="shared" si="80"/>
        <v>0</v>
      </c>
      <c r="S152" s="131" t="str">
        <f t="shared" si="35"/>
        <v>-</v>
      </c>
      <c r="T152" s="131">
        <f t="shared" si="81"/>
        <v>0</v>
      </c>
      <c r="U152" s="266"/>
    </row>
    <row r="153" spans="1:37" s="18" customFormat="1" hidden="1" outlineLevel="3">
      <c r="A153" s="216"/>
      <c r="B153" s="110" t="s">
        <v>106</v>
      </c>
      <c r="C153" s="88">
        <f t="shared" si="75"/>
        <v>2000</v>
      </c>
      <c r="D153" s="88">
        <v>2000</v>
      </c>
      <c r="E153" s="16">
        <v>0</v>
      </c>
      <c r="F153" s="16">
        <v>0</v>
      </c>
      <c r="G153" s="16">
        <v>0</v>
      </c>
      <c r="H153" s="16">
        <f t="shared" si="77"/>
        <v>2000</v>
      </c>
      <c r="I153" s="16">
        <v>2000</v>
      </c>
      <c r="J153" s="16">
        <v>0</v>
      </c>
      <c r="K153" s="16">
        <v>0</v>
      </c>
      <c r="L153" s="16">
        <v>0</v>
      </c>
      <c r="M153" s="131">
        <f t="shared" si="32"/>
        <v>100</v>
      </c>
      <c r="N153" s="131">
        <f t="shared" si="78"/>
        <v>0</v>
      </c>
      <c r="O153" s="131">
        <f t="shared" si="33"/>
        <v>100</v>
      </c>
      <c r="P153" s="131">
        <f t="shared" si="79"/>
        <v>0</v>
      </c>
      <c r="Q153" s="131" t="str">
        <f t="shared" si="34"/>
        <v>-</v>
      </c>
      <c r="R153" s="131">
        <f t="shared" si="80"/>
        <v>0</v>
      </c>
      <c r="S153" s="131" t="str">
        <f t="shared" si="35"/>
        <v>-</v>
      </c>
      <c r="T153" s="131">
        <f t="shared" si="81"/>
        <v>0</v>
      </c>
      <c r="U153" s="265"/>
    </row>
    <row r="154" spans="1:37" s="18" customFormat="1" hidden="1" outlineLevel="3">
      <c r="A154" s="216"/>
      <c r="B154" s="110" t="s">
        <v>107</v>
      </c>
      <c r="C154" s="88">
        <f t="shared" si="75"/>
        <v>400</v>
      </c>
      <c r="D154" s="88">
        <v>400</v>
      </c>
      <c r="E154" s="16">
        <v>0</v>
      </c>
      <c r="F154" s="16">
        <v>0</v>
      </c>
      <c r="G154" s="16">
        <v>0</v>
      </c>
      <c r="H154" s="16">
        <f t="shared" si="77"/>
        <v>400</v>
      </c>
      <c r="I154" s="16">
        <v>400</v>
      </c>
      <c r="J154" s="16">
        <v>0</v>
      </c>
      <c r="K154" s="16">
        <v>0</v>
      </c>
      <c r="L154" s="16">
        <v>0</v>
      </c>
      <c r="M154" s="131">
        <f t="shared" si="32"/>
        <v>100</v>
      </c>
      <c r="N154" s="131">
        <f t="shared" si="78"/>
        <v>0</v>
      </c>
      <c r="O154" s="131">
        <f t="shared" si="33"/>
        <v>100</v>
      </c>
      <c r="P154" s="131">
        <f t="shared" si="79"/>
        <v>0</v>
      </c>
      <c r="Q154" s="131" t="str">
        <f t="shared" si="34"/>
        <v>-</v>
      </c>
      <c r="R154" s="131">
        <f t="shared" si="80"/>
        <v>0</v>
      </c>
      <c r="S154" s="131" t="str">
        <f t="shared" si="35"/>
        <v>-</v>
      </c>
      <c r="T154" s="131">
        <f t="shared" si="81"/>
        <v>0</v>
      </c>
      <c r="U154" s="265"/>
    </row>
    <row r="155" spans="1:37" s="18" customFormat="1" ht="38.25" hidden="1" outlineLevel="2">
      <c r="A155" s="216"/>
      <c r="B155" s="23" t="s">
        <v>139</v>
      </c>
      <c r="C155" s="88">
        <f t="shared" si="75"/>
        <v>1000</v>
      </c>
      <c r="D155" s="88">
        <v>1000</v>
      </c>
      <c r="E155" s="16">
        <v>0</v>
      </c>
      <c r="F155" s="16">
        <v>0</v>
      </c>
      <c r="G155" s="16">
        <v>0</v>
      </c>
      <c r="H155" s="16">
        <f t="shared" si="77"/>
        <v>1000</v>
      </c>
      <c r="I155" s="16">
        <v>1000</v>
      </c>
      <c r="J155" s="16">
        <v>0</v>
      </c>
      <c r="K155" s="16">
        <v>0</v>
      </c>
      <c r="L155" s="16">
        <v>0</v>
      </c>
      <c r="M155" s="131">
        <f t="shared" si="32"/>
        <v>100</v>
      </c>
      <c r="N155" s="131">
        <f t="shared" si="78"/>
        <v>0</v>
      </c>
      <c r="O155" s="131">
        <f t="shared" si="33"/>
        <v>100</v>
      </c>
      <c r="P155" s="131">
        <f t="shared" si="79"/>
        <v>0</v>
      </c>
      <c r="Q155" s="131" t="str">
        <f t="shared" si="34"/>
        <v>-</v>
      </c>
      <c r="R155" s="131">
        <f t="shared" si="80"/>
        <v>0</v>
      </c>
      <c r="S155" s="131" t="str">
        <f t="shared" si="35"/>
        <v>-</v>
      </c>
      <c r="T155" s="131">
        <f t="shared" si="81"/>
        <v>0</v>
      </c>
      <c r="U155" s="265"/>
    </row>
    <row r="156" spans="1:37" s="18" customFormat="1" ht="25.5" hidden="1" outlineLevel="2">
      <c r="A156" s="216"/>
      <c r="B156" s="23" t="s">
        <v>140</v>
      </c>
      <c r="C156" s="88">
        <f t="shared" si="75"/>
        <v>9920</v>
      </c>
      <c r="D156" s="160">
        <v>9920</v>
      </c>
      <c r="E156" s="16">
        <v>0</v>
      </c>
      <c r="F156" s="16">
        <v>0</v>
      </c>
      <c r="G156" s="16">
        <v>0</v>
      </c>
      <c r="H156" s="16">
        <f t="shared" si="77"/>
        <v>9150.84</v>
      </c>
      <c r="I156" s="16">
        <v>9150.84</v>
      </c>
      <c r="J156" s="16">
        <v>0</v>
      </c>
      <c r="K156" s="16">
        <v>0</v>
      </c>
      <c r="L156" s="16">
        <v>0</v>
      </c>
      <c r="M156" s="131">
        <f t="shared" si="32"/>
        <v>92.246370967741939</v>
      </c>
      <c r="N156" s="131">
        <f t="shared" si="78"/>
        <v>769.15999999999985</v>
      </c>
      <c r="O156" s="131">
        <f t="shared" si="33"/>
        <v>92.246370967741939</v>
      </c>
      <c r="P156" s="131">
        <f t="shared" si="79"/>
        <v>769.15999999999985</v>
      </c>
      <c r="Q156" s="131" t="str">
        <f t="shared" si="34"/>
        <v>-</v>
      </c>
      <c r="R156" s="131">
        <f t="shared" si="80"/>
        <v>0</v>
      </c>
      <c r="S156" s="131" t="str">
        <f t="shared" si="35"/>
        <v>-</v>
      </c>
      <c r="T156" s="131">
        <f t="shared" si="81"/>
        <v>0</v>
      </c>
      <c r="U156" s="265" t="s">
        <v>447</v>
      </c>
    </row>
    <row r="157" spans="1:37" s="18" customFormat="1" ht="38.25" outlineLevel="1" collapsed="1">
      <c r="A157" s="103"/>
      <c r="B157" s="103" t="s">
        <v>108</v>
      </c>
      <c r="C157" s="22">
        <f t="shared" si="75"/>
        <v>25745.840000000004</v>
      </c>
      <c r="D157" s="22">
        <f>SUM(D158:D166)</f>
        <v>17822.440000000002</v>
      </c>
      <c r="E157" s="22">
        <f>SUM(E158:E166)</f>
        <v>7923.4</v>
      </c>
      <c r="F157" s="22">
        <f>SUM(F158:F166)</f>
        <v>0</v>
      </c>
      <c r="G157" s="22">
        <f>SUM(G158:G166)</f>
        <v>0</v>
      </c>
      <c r="H157" s="22">
        <f t="shared" si="77"/>
        <v>25744.550000000003</v>
      </c>
      <c r="I157" s="22">
        <f>SUM(I158:I166)</f>
        <v>17822.150000000001</v>
      </c>
      <c r="J157" s="22">
        <f>SUM(J158:J166)</f>
        <v>7922.4</v>
      </c>
      <c r="K157" s="22">
        <f>SUM(K158:K166)</f>
        <v>0</v>
      </c>
      <c r="L157" s="22">
        <f>SUM(L158:L166)</f>
        <v>0</v>
      </c>
      <c r="M157" s="135">
        <f t="shared" si="32"/>
        <v>99.994989481795898</v>
      </c>
      <c r="N157" s="135">
        <f t="shared" si="78"/>
        <v>1.2900000000008731</v>
      </c>
      <c r="O157" s="135">
        <f t="shared" si="33"/>
        <v>99.998372837838133</v>
      </c>
      <c r="P157" s="135">
        <f t="shared" si="79"/>
        <v>0.29000000000087311</v>
      </c>
      <c r="Q157" s="135">
        <f t="shared" si="34"/>
        <v>99.98737915541308</v>
      </c>
      <c r="R157" s="135">
        <f t="shared" si="80"/>
        <v>1</v>
      </c>
      <c r="S157" s="135" t="str">
        <f t="shared" si="35"/>
        <v>-</v>
      </c>
      <c r="T157" s="135">
        <f t="shared" si="81"/>
        <v>0</v>
      </c>
      <c r="U157" s="271"/>
    </row>
    <row r="158" spans="1:37" s="18" customFormat="1" ht="55.5" hidden="1" customHeight="1" outlineLevel="2">
      <c r="A158" s="217"/>
      <c r="B158" s="23" t="s">
        <v>109</v>
      </c>
      <c r="C158" s="88">
        <f t="shared" si="75"/>
        <v>687.81</v>
      </c>
      <c r="D158" s="88">
        <v>687.81</v>
      </c>
      <c r="E158" s="16">
        <v>0</v>
      </c>
      <c r="F158" s="16">
        <v>0</v>
      </c>
      <c r="G158" s="16">
        <v>0</v>
      </c>
      <c r="H158" s="16">
        <f t="shared" si="77"/>
        <v>687.81</v>
      </c>
      <c r="I158" s="16">
        <v>687.81</v>
      </c>
      <c r="J158" s="16">
        <v>0</v>
      </c>
      <c r="K158" s="16">
        <v>0</v>
      </c>
      <c r="L158" s="16">
        <v>0</v>
      </c>
      <c r="M158" s="131">
        <f t="shared" si="32"/>
        <v>100</v>
      </c>
      <c r="N158" s="131">
        <f t="shared" si="78"/>
        <v>0</v>
      </c>
      <c r="O158" s="131">
        <f t="shared" si="33"/>
        <v>100</v>
      </c>
      <c r="P158" s="131">
        <f t="shared" si="79"/>
        <v>0</v>
      </c>
      <c r="Q158" s="131" t="str">
        <f t="shared" si="34"/>
        <v>-</v>
      </c>
      <c r="R158" s="131">
        <f t="shared" si="80"/>
        <v>0</v>
      </c>
      <c r="S158" s="131" t="str">
        <f t="shared" si="35"/>
        <v>-</v>
      </c>
      <c r="T158" s="131">
        <f t="shared" si="81"/>
        <v>0</v>
      </c>
      <c r="U158" s="265"/>
    </row>
    <row r="159" spans="1:37" s="18" customFormat="1" ht="49.5" hidden="1" customHeight="1" outlineLevel="2">
      <c r="A159" s="217"/>
      <c r="B159" s="23" t="s">
        <v>110</v>
      </c>
      <c r="C159" s="88">
        <f t="shared" si="75"/>
        <v>9886.7000000000007</v>
      </c>
      <c r="D159" s="88">
        <v>9886.7000000000007</v>
      </c>
      <c r="E159" s="16">
        <v>0</v>
      </c>
      <c r="F159" s="16">
        <v>0</v>
      </c>
      <c r="G159" s="16">
        <v>0</v>
      </c>
      <c r="H159" s="16">
        <f t="shared" si="77"/>
        <v>9886.41</v>
      </c>
      <c r="I159" s="16">
        <v>9886.41</v>
      </c>
      <c r="J159" s="16">
        <v>0</v>
      </c>
      <c r="K159" s="16">
        <v>0</v>
      </c>
      <c r="L159" s="16">
        <v>0</v>
      </c>
      <c r="M159" s="131">
        <f t="shared" ref="M159:M192" si="83">IFERROR(H159/C159*100,"-")</f>
        <v>99.99706676646403</v>
      </c>
      <c r="N159" s="131">
        <f t="shared" si="78"/>
        <v>0.29000000000087311</v>
      </c>
      <c r="O159" s="131">
        <f t="shared" ref="O159:O192" si="84">IFERROR(I159/D159*100,"-")</f>
        <v>99.99706676646403</v>
      </c>
      <c r="P159" s="131">
        <f t="shared" si="79"/>
        <v>0.29000000000087311</v>
      </c>
      <c r="Q159" s="131" t="str">
        <f t="shared" ref="Q159:Q192" si="85">IFERROR(J159/E159*100,"-")</f>
        <v>-</v>
      </c>
      <c r="R159" s="131">
        <f t="shared" si="80"/>
        <v>0</v>
      </c>
      <c r="S159" s="131" t="str">
        <f t="shared" ref="S159:S192" si="86">IFERROR(K159/F159*100,"-")</f>
        <v>-</v>
      </c>
      <c r="T159" s="131">
        <f t="shared" si="81"/>
        <v>0</v>
      </c>
      <c r="U159" s="265"/>
    </row>
    <row r="160" spans="1:37" s="18" customFormat="1" hidden="1" outlineLevel="2">
      <c r="A160" s="216"/>
      <c r="B160" s="23" t="s">
        <v>111</v>
      </c>
      <c r="C160" s="88">
        <f t="shared" si="75"/>
        <v>13707.4</v>
      </c>
      <c r="D160" s="88">
        <v>5984</v>
      </c>
      <c r="E160" s="161">
        <v>7723.4</v>
      </c>
      <c r="F160" s="16">
        <v>0</v>
      </c>
      <c r="G160" s="16">
        <v>0</v>
      </c>
      <c r="H160" s="16">
        <f t="shared" si="77"/>
        <v>13706.4</v>
      </c>
      <c r="I160" s="16">
        <v>5984</v>
      </c>
      <c r="J160" s="16">
        <v>7722.4</v>
      </c>
      <c r="K160" s="16">
        <v>0</v>
      </c>
      <c r="L160" s="16">
        <v>0</v>
      </c>
      <c r="M160" s="131">
        <f t="shared" si="83"/>
        <v>99.992704670469962</v>
      </c>
      <c r="N160" s="131">
        <f t="shared" si="78"/>
        <v>1</v>
      </c>
      <c r="O160" s="131">
        <f t="shared" si="84"/>
        <v>100</v>
      </c>
      <c r="P160" s="131">
        <f t="shared" si="79"/>
        <v>0</v>
      </c>
      <c r="Q160" s="131">
        <f t="shared" si="85"/>
        <v>99.987052334464096</v>
      </c>
      <c r="R160" s="131">
        <f>E160-J160</f>
        <v>1</v>
      </c>
      <c r="S160" s="131" t="str">
        <f t="shared" si="86"/>
        <v>-</v>
      </c>
      <c r="T160" s="131">
        <f t="shared" si="81"/>
        <v>0</v>
      </c>
      <c r="U160" s="265"/>
    </row>
    <row r="161" spans="1:21" s="18" customFormat="1" ht="64.5" hidden="1" customHeight="1" outlineLevel="2">
      <c r="A161" s="216"/>
      <c r="B161" s="23" t="s">
        <v>112</v>
      </c>
      <c r="C161" s="88">
        <f t="shared" si="75"/>
        <v>1152.92</v>
      </c>
      <c r="D161" s="88">
        <v>952.92</v>
      </c>
      <c r="E161" s="16">
        <v>200</v>
      </c>
      <c r="F161" s="16">
        <v>0</v>
      </c>
      <c r="G161" s="16">
        <v>0</v>
      </c>
      <c r="H161" s="16">
        <f t="shared" si="77"/>
        <v>1152.92</v>
      </c>
      <c r="I161" s="16">
        <v>952.92</v>
      </c>
      <c r="J161" s="16">
        <v>200</v>
      </c>
      <c r="K161" s="16">
        <v>0</v>
      </c>
      <c r="L161" s="16">
        <v>0</v>
      </c>
      <c r="M161" s="131">
        <f t="shared" si="83"/>
        <v>100</v>
      </c>
      <c r="N161" s="131">
        <f t="shared" si="78"/>
        <v>0</v>
      </c>
      <c r="O161" s="131">
        <f t="shared" si="84"/>
        <v>100</v>
      </c>
      <c r="P161" s="131">
        <f t="shared" si="79"/>
        <v>0</v>
      </c>
      <c r="Q161" s="131">
        <f t="shared" si="85"/>
        <v>100</v>
      </c>
      <c r="R161" s="131">
        <f t="shared" si="80"/>
        <v>0</v>
      </c>
      <c r="S161" s="131" t="str">
        <f t="shared" si="86"/>
        <v>-</v>
      </c>
      <c r="T161" s="131">
        <f t="shared" si="81"/>
        <v>0</v>
      </c>
      <c r="U161" s="265"/>
    </row>
    <row r="162" spans="1:21" s="18" customFormat="1" ht="25.5" hidden="1" outlineLevel="2">
      <c r="A162" s="216"/>
      <c r="B162" s="23" t="s">
        <v>113</v>
      </c>
      <c r="C162" s="88">
        <f t="shared" si="75"/>
        <v>106.4</v>
      </c>
      <c r="D162" s="161">
        <v>106.4</v>
      </c>
      <c r="E162" s="16">
        <v>0</v>
      </c>
      <c r="F162" s="16">
        <v>0</v>
      </c>
      <c r="G162" s="16">
        <v>0</v>
      </c>
      <c r="H162" s="16">
        <f t="shared" si="77"/>
        <v>106.4</v>
      </c>
      <c r="I162" s="16">
        <v>106.4</v>
      </c>
      <c r="J162" s="16">
        <v>0</v>
      </c>
      <c r="K162" s="16">
        <v>0</v>
      </c>
      <c r="L162" s="16">
        <v>0</v>
      </c>
      <c r="M162" s="131">
        <f t="shared" si="83"/>
        <v>100</v>
      </c>
      <c r="N162" s="131">
        <f t="shared" si="78"/>
        <v>0</v>
      </c>
      <c r="O162" s="131">
        <f t="shared" si="84"/>
        <v>100</v>
      </c>
      <c r="P162" s="131">
        <f t="shared" si="79"/>
        <v>0</v>
      </c>
      <c r="Q162" s="131" t="str">
        <f t="shared" si="85"/>
        <v>-</v>
      </c>
      <c r="R162" s="131">
        <f t="shared" si="80"/>
        <v>0</v>
      </c>
      <c r="S162" s="131" t="str">
        <f t="shared" si="86"/>
        <v>-</v>
      </c>
      <c r="T162" s="131">
        <f t="shared" si="81"/>
        <v>0</v>
      </c>
      <c r="U162" s="265"/>
    </row>
    <row r="163" spans="1:21" s="18" customFormat="1" ht="38.25" hidden="1" outlineLevel="2">
      <c r="A163" s="216"/>
      <c r="B163" s="23" t="s">
        <v>114</v>
      </c>
      <c r="C163" s="88">
        <f t="shared" si="75"/>
        <v>117.41</v>
      </c>
      <c r="D163" s="161">
        <v>117.41</v>
      </c>
      <c r="E163" s="16">
        <v>0</v>
      </c>
      <c r="F163" s="16">
        <v>0</v>
      </c>
      <c r="G163" s="16">
        <v>0</v>
      </c>
      <c r="H163" s="16">
        <f t="shared" si="77"/>
        <v>117.41</v>
      </c>
      <c r="I163" s="161">
        <v>117.41</v>
      </c>
      <c r="J163" s="16">
        <v>0</v>
      </c>
      <c r="K163" s="16">
        <v>0</v>
      </c>
      <c r="L163" s="16">
        <v>0</v>
      </c>
      <c r="M163" s="131">
        <f t="shared" si="83"/>
        <v>100</v>
      </c>
      <c r="N163" s="131">
        <f t="shared" si="78"/>
        <v>0</v>
      </c>
      <c r="O163" s="131">
        <f t="shared" si="84"/>
        <v>100</v>
      </c>
      <c r="P163" s="131">
        <f t="shared" si="79"/>
        <v>0</v>
      </c>
      <c r="Q163" s="131" t="str">
        <f t="shared" si="85"/>
        <v>-</v>
      </c>
      <c r="R163" s="131">
        <f t="shared" si="80"/>
        <v>0</v>
      </c>
      <c r="S163" s="131" t="str">
        <f t="shared" si="86"/>
        <v>-</v>
      </c>
      <c r="T163" s="131">
        <f t="shared" si="81"/>
        <v>0</v>
      </c>
      <c r="U163" s="265"/>
    </row>
    <row r="164" spans="1:21" s="18" customFormat="1" hidden="1" outlineLevel="2">
      <c r="A164" s="217"/>
      <c r="B164" s="23" t="s">
        <v>115</v>
      </c>
      <c r="C164" s="88">
        <f t="shared" si="75"/>
        <v>23.2</v>
      </c>
      <c r="D164" s="161">
        <v>23.2</v>
      </c>
      <c r="E164" s="16">
        <v>0</v>
      </c>
      <c r="F164" s="16">
        <v>0</v>
      </c>
      <c r="G164" s="16">
        <v>0</v>
      </c>
      <c r="H164" s="16">
        <f t="shared" si="77"/>
        <v>23.2</v>
      </c>
      <c r="I164" s="16">
        <v>23.2</v>
      </c>
      <c r="J164" s="16">
        <v>0</v>
      </c>
      <c r="K164" s="16">
        <v>0</v>
      </c>
      <c r="L164" s="16">
        <v>0</v>
      </c>
      <c r="M164" s="131">
        <f t="shared" si="83"/>
        <v>100</v>
      </c>
      <c r="N164" s="131">
        <f t="shared" si="78"/>
        <v>0</v>
      </c>
      <c r="O164" s="131">
        <f t="shared" si="84"/>
        <v>100</v>
      </c>
      <c r="P164" s="131">
        <f t="shared" si="79"/>
        <v>0</v>
      </c>
      <c r="Q164" s="131" t="str">
        <f t="shared" si="85"/>
        <v>-</v>
      </c>
      <c r="R164" s="131">
        <f t="shared" si="80"/>
        <v>0</v>
      </c>
      <c r="S164" s="131" t="str">
        <f t="shared" si="86"/>
        <v>-</v>
      </c>
      <c r="T164" s="131">
        <f t="shared" si="81"/>
        <v>0</v>
      </c>
      <c r="U164" s="265"/>
    </row>
    <row r="165" spans="1:21" s="18" customFormat="1" hidden="1" outlineLevel="2">
      <c r="A165" s="216"/>
      <c r="B165" s="23" t="s">
        <v>116</v>
      </c>
      <c r="C165" s="88">
        <f t="shared" si="75"/>
        <v>52</v>
      </c>
      <c r="D165" s="161">
        <v>52</v>
      </c>
      <c r="E165" s="16">
        <v>0</v>
      </c>
      <c r="F165" s="16">
        <v>0</v>
      </c>
      <c r="G165" s="16">
        <v>0</v>
      </c>
      <c r="H165" s="16">
        <f t="shared" si="77"/>
        <v>52</v>
      </c>
      <c r="I165" s="16">
        <v>52</v>
      </c>
      <c r="J165" s="16">
        <v>0</v>
      </c>
      <c r="K165" s="16">
        <v>0</v>
      </c>
      <c r="L165" s="16">
        <v>0</v>
      </c>
      <c r="M165" s="131">
        <f t="shared" si="83"/>
        <v>100</v>
      </c>
      <c r="N165" s="131">
        <f t="shared" si="78"/>
        <v>0</v>
      </c>
      <c r="O165" s="131">
        <f t="shared" si="84"/>
        <v>100</v>
      </c>
      <c r="P165" s="131">
        <f t="shared" si="79"/>
        <v>0</v>
      </c>
      <c r="Q165" s="131" t="str">
        <f t="shared" si="85"/>
        <v>-</v>
      </c>
      <c r="R165" s="131">
        <f t="shared" si="80"/>
        <v>0</v>
      </c>
      <c r="S165" s="131" t="str">
        <f t="shared" si="86"/>
        <v>-</v>
      </c>
      <c r="T165" s="131">
        <f t="shared" si="81"/>
        <v>0</v>
      </c>
      <c r="U165" s="265"/>
    </row>
    <row r="166" spans="1:21" s="18" customFormat="1" ht="42" hidden="1" customHeight="1" outlineLevel="2">
      <c r="A166" s="217"/>
      <c r="B166" s="23" t="s">
        <v>117</v>
      </c>
      <c r="C166" s="88">
        <f t="shared" si="75"/>
        <v>12</v>
      </c>
      <c r="D166" s="161">
        <v>12</v>
      </c>
      <c r="E166" s="16">
        <v>0</v>
      </c>
      <c r="F166" s="16">
        <v>0</v>
      </c>
      <c r="G166" s="16">
        <v>0</v>
      </c>
      <c r="H166" s="16">
        <f t="shared" si="77"/>
        <v>12</v>
      </c>
      <c r="I166" s="16">
        <v>12</v>
      </c>
      <c r="J166" s="16">
        <v>0</v>
      </c>
      <c r="K166" s="16">
        <v>0</v>
      </c>
      <c r="L166" s="16">
        <v>0</v>
      </c>
      <c r="M166" s="131">
        <f t="shared" si="83"/>
        <v>100</v>
      </c>
      <c r="N166" s="131">
        <f t="shared" si="78"/>
        <v>0</v>
      </c>
      <c r="O166" s="131">
        <f t="shared" si="84"/>
        <v>100</v>
      </c>
      <c r="P166" s="131">
        <f t="shared" si="79"/>
        <v>0</v>
      </c>
      <c r="Q166" s="131" t="str">
        <f t="shared" si="85"/>
        <v>-</v>
      </c>
      <c r="R166" s="131">
        <f t="shared" si="80"/>
        <v>0</v>
      </c>
      <c r="S166" s="131" t="str">
        <f t="shared" si="86"/>
        <v>-</v>
      </c>
      <c r="T166" s="131">
        <f t="shared" si="81"/>
        <v>0</v>
      </c>
      <c r="U166" s="265"/>
    </row>
    <row r="167" spans="1:21" s="18" customFormat="1" ht="25.5" outlineLevel="1" collapsed="1">
      <c r="A167" s="103"/>
      <c r="B167" s="103" t="s">
        <v>118</v>
      </c>
      <c r="C167" s="22">
        <f t="shared" si="75"/>
        <v>67156.19</v>
      </c>
      <c r="D167" s="22">
        <f>SUM(D168:D183)-D179-D180-D181</f>
        <v>7777.3200000000006</v>
      </c>
      <c r="E167" s="22">
        <f>SUM(E168:E183)-E179-E180-E181</f>
        <v>59378.87</v>
      </c>
      <c r="F167" s="22">
        <f>SUM(F168:F183)-F179-F180-F181</f>
        <v>0</v>
      </c>
      <c r="G167" s="22">
        <f>SUM(G168:G183)-G179-G180-G181</f>
        <v>0</v>
      </c>
      <c r="H167" s="22">
        <f t="shared" si="77"/>
        <v>67155.990000000005</v>
      </c>
      <c r="I167" s="22">
        <f>SUM(I168:I183)-I179-I180-I181</f>
        <v>7777.1200000000008</v>
      </c>
      <c r="J167" s="22">
        <f>SUM(J168:J183)-J179-J180-J181</f>
        <v>59378.87</v>
      </c>
      <c r="K167" s="22">
        <f>SUM(K168:K183)-K179-K180-K181</f>
        <v>0</v>
      </c>
      <c r="L167" s="22">
        <f>SUM(L168:L183)-L179-L180-L181</f>
        <v>0</v>
      </c>
      <c r="M167" s="135">
        <f t="shared" si="83"/>
        <v>99.999702186797677</v>
      </c>
      <c r="N167" s="135">
        <f t="shared" si="78"/>
        <v>0.19999999999708962</v>
      </c>
      <c r="O167" s="135">
        <f t="shared" si="84"/>
        <v>99.997428420072737</v>
      </c>
      <c r="P167" s="135">
        <f t="shared" si="79"/>
        <v>0.1999999999998181</v>
      </c>
      <c r="Q167" s="135">
        <f t="shared" si="85"/>
        <v>100</v>
      </c>
      <c r="R167" s="135">
        <f t="shared" si="80"/>
        <v>0</v>
      </c>
      <c r="S167" s="135" t="str">
        <f t="shared" si="86"/>
        <v>-</v>
      </c>
      <c r="T167" s="135">
        <f t="shared" si="81"/>
        <v>0</v>
      </c>
      <c r="U167" s="265"/>
    </row>
    <row r="168" spans="1:21" s="18" customFormat="1" ht="102.75" hidden="1" customHeight="1" outlineLevel="2">
      <c r="A168" s="216"/>
      <c r="B168" s="23" t="s">
        <v>119</v>
      </c>
      <c r="C168" s="88">
        <f t="shared" si="75"/>
        <v>11640.66</v>
      </c>
      <c r="D168" s="88">
        <v>3512.46</v>
      </c>
      <c r="E168" s="88">
        <f>7858.2+270</f>
        <v>8128.2</v>
      </c>
      <c r="F168" s="16">
        <v>0</v>
      </c>
      <c r="G168" s="16">
        <v>0</v>
      </c>
      <c r="H168" s="16">
        <f t="shared" si="77"/>
        <v>11640.66</v>
      </c>
      <c r="I168" s="16">
        <v>3512.46</v>
      </c>
      <c r="J168" s="16">
        <f>7858.2+270</f>
        <v>8128.2</v>
      </c>
      <c r="K168" s="16">
        <v>0</v>
      </c>
      <c r="L168" s="16">
        <v>0</v>
      </c>
      <c r="M168" s="135">
        <f t="shared" si="83"/>
        <v>100</v>
      </c>
      <c r="N168" s="135">
        <f t="shared" si="78"/>
        <v>0</v>
      </c>
      <c r="O168" s="135">
        <f t="shared" si="84"/>
        <v>100</v>
      </c>
      <c r="P168" s="135">
        <f t="shared" si="79"/>
        <v>0</v>
      </c>
      <c r="Q168" s="135">
        <f t="shared" si="85"/>
        <v>100</v>
      </c>
      <c r="R168" s="135">
        <f t="shared" si="80"/>
        <v>0</v>
      </c>
      <c r="S168" s="135" t="str">
        <f t="shared" si="86"/>
        <v>-</v>
      </c>
      <c r="T168" s="135">
        <f t="shared" si="81"/>
        <v>0</v>
      </c>
      <c r="U168" s="265" t="s">
        <v>471</v>
      </c>
    </row>
    <row r="169" spans="1:21" s="18" customFormat="1" ht="89.25" hidden="1" outlineLevel="2">
      <c r="A169" s="217"/>
      <c r="B169" s="102" t="s">
        <v>120</v>
      </c>
      <c r="C169" s="88">
        <f t="shared" si="75"/>
        <v>318.2</v>
      </c>
      <c r="D169" s="88">
        <v>318.2</v>
      </c>
      <c r="E169" s="16">
        <v>0</v>
      </c>
      <c r="F169" s="16">
        <v>0</v>
      </c>
      <c r="G169" s="16">
        <v>0</v>
      </c>
      <c r="H169" s="16">
        <f t="shared" si="77"/>
        <v>318.2</v>
      </c>
      <c r="I169" s="16">
        <v>318.2</v>
      </c>
      <c r="J169" s="16">
        <v>0</v>
      </c>
      <c r="K169" s="16">
        <v>0</v>
      </c>
      <c r="L169" s="16">
        <v>0</v>
      </c>
      <c r="M169" s="135">
        <f t="shared" si="83"/>
        <v>100</v>
      </c>
      <c r="N169" s="135">
        <f t="shared" si="78"/>
        <v>0</v>
      </c>
      <c r="O169" s="135">
        <f t="shared" si="84"/>
        <v>100</v>
      </c>
      <c r="P169" s="135">
        <f t="shared" si="79"/>
        <v>0</v>
      </c>
      <c r="Q169" s="135" t="str">
        <f>IFERROR(J169/E169*100,"-")</f>
        <v>-</v>
      </c>
      <c r="R169" s="135">
        <f t="shared" si="80"/>
        <v>0</v>
      </c>
      <c r="S169" s="135" t="str">
        <f t="shared" si="86"/>
        <v>-</v>
      </c>
      <c r="T169" s="135">
        <f t="shared" si="81"/>
        <v>0</v>
      </c>
      <c r="U169" s="265"/>
    </row>
    <row r="170" spans="1:21" s="18" customFormat="1" ht="67.5" hidden="1" customHeight="1" outlineLevel="2">
      <c r="A170" s="217"/>
      <c r="B170" s="23" t="s">
        <v>121</v>
      </c>
      <c r="C170" s="88">
        <f t="shared" si="75"/>
        <v>75.86</v>
      </c>
      <c r="D170" s="88">
        <v>75.86</v>
      </c>
      <c r="E170" s="16">
        <v>0</v>
      </c>
      <c r="F170" s="16">
        <v>0</v>
      </c>
      <c r="G170" s="16">
        <v>0</v>
      </c>
      <c r="H170" s="16">
        <f t="shared" si="77"/>
        <v>75.86</v>
      </c>
      <c r="I170" s="16">
        <v>75.86</v>
      </c>
      <c r="J170" s="16">
        <v>0</v>
      </c>
      <c r="K170" s="16">
        <v>0</v>
      </c>
      <c r="L170" s="16">
        <v>0</v>
      </c>
      <c r="M170" s="135">
        <f t="shared" si="83"/>
        <v>100</v>
      </c>
      <c r="N170" s="135">
        <f t="shared" si="78"/>
        <v>0</v>
      </c>
      <c r="O170" s="135">
        <f t="shared" si="84"/>
        <v>100</v>
      </c>
      <c r="P170" s="135">
        <f t="shared" si="79"/>
        <v>0</v>
      </c>
      <c r="Q170" s="135" t="str">
        <f t="shared" si="85"/>
        <v>-</v>
      </c>
      <c r="R170" s="135">
        <f t="shared" si="80"/>
        <v>0</v>
      </c>
      <c r="S170" s="135" t="str">
        <f t="shared" si="86"/>
        <v>-</v>
      </c>
      <c r="T170" s="135">
        <f t="shared" si="81"/>
        <v>0</v>
      </c>
      <c r="U170" s="266"/>
    </row>
    <row r="171" spans="1:21" s="18" customFormat="1" ht="66" hidden="1" customHeight="1" outlineLevel="2">
      <c r="A171" s="217"/>
      <c r="B171" s="102" t="s">
        <v>122</v>
      </c>
      <c r="C171" s="88">
        <f t="shared" si="75"/>
        <v>52.9</v>
      </c>
      <c r="D171" s="88">
        <v>52.9</v>
      </c>
      <c r="E171" s="16">
        <v>0</v>
      </c>
      <c r="F171" s="16">
        <v>0</v>
      </c>
      <c r="G171" s="16">
        <v>0</v>
      </c>
      <c r="H171" s="16">
        <f t="shared" si="77"/>
        <v>52.9</v>
      </c>
      <c r="I171" s="16">
        <v>52.9</v>
      </c>
      <c r="J171" s="16">
        <v>0</v>
      </c>
      <c r="K171" s="16">
        <v>0</v>
      </c>
      <c r="L171" s="16">
        <v>0</v>
      </c>
      <c r="M171" s="135">
        <f t="shared" si="83"/>
        <v>100</v>
      </c>
      <c r="N171" s="135">
        <f t="shared" si="78"/>
        <v>0</v>
      </c>
      <c r="O171" s="135">
        <f t="shared" si="84"/>
        <v>100</v>
      </c>
      <c r="P171" s="135">
        <f t="shared" si="79"/>
        <v>0</v>
      </c>
      <c r="Q171" s="135" t="str">
        <f t="shared" si="85"/>
        <v>-</v>
      </c>
      <c r="R171" s="135">
        <f t="shared" si="80"/>
        <v>0</v>
      </c>
      <c r="S171" s="135" t="str">
        <f t="shared" si="86"/>
        <v>-</v>
      </c>
      <c r="T171" s="135">
        <f t="shared" si="81"/>
        <v>0</v>
      </c>
      <c r="U171" s="266"/>
    </row>
    <row r="172" spans="1:21" s="18" customFormat="1" ht="64.5" hidden="1" customHeight="1" outlineLevel="2">
      <c r="A172" s="216"/>
      <c r="B172" s="23" t="s">
        <v>123</v>
      </c>
      <c r="C172" s="88">
        <f t="shared" si="75"/>
        <v>408.90000000000003</v>
      </c>
      <c r="D172" s="88">
        <v>283.60000000000002</v>
      </c>
      <c r="E172" s="88">
        <v>125.3</v>
      </c>
      <c r="F172" s="16">
        <v>0</v>
      </c>
      <c r="G172" s="16">
        <v>0</v>
      </c>
      <c r="H172" s="16">
        <f t="shared" si="77"/>
        <v>408.90000000000003</v>
      </c>
      <c r="I172" s="16">
        <v>283.60000000000002</v>
      </c>
      <c r="J172" s="88">
        <v>125.3</v>
      </c>
      <c r="K172" s="16">
        <v>0</v>
      </c>
      <c r="L172" s="16">
        <v>0</v>
      </c>
      <c r="M172" s="135">
        <f t="shared" si="83"/>
        <v>100</v>
      </c>
      <c r="N172" s="135">
        <f t="shared" si="78"/>
        <v>0</v>
      </c>
      <c r="O172" s="135">
        <f t="shared" si="84"/>
        <v>100</v>
      </c>
      <c r="P172" s="135">
        <f t="shared" si="79"/>
        <v>0</v>
      </c>
      <c r="Q172" s="135">
        <f t="shared" si="85"/>
        <v>100</v>
      </c>
      <c r="R172" s="135">
        <f t="shared" si="80"/>
        <v>0</v>
      </c>
      <c r="S172" s="135" t="str">
        <f t="shared" si="86"/>
        <v>-</v>
      </c>
      <c r="T172" s="135">
        <f t="shared" si="81"/>
        <v>0</v>
      </c>
      <c r="U172" s="266" t="s">
        <v>471</v>
      </c>
    </row>
    <row r="173" spans="1:21" s="18" customFormat="1" hidden="1" outlineLevel="2">
      <c r="A173" s="216"/>
      <c r="B173" s="23"/>
      <c r="C173" s="140">
        <f t="shared" si="75"/>
        <v>0</v>
      </c>
      <c r="D173" s="140" t="s">
        <v>124</v>
      </c>
      <c r="E173" s="16"/>
      <c r="F173" s="16"/>
      <c r="G173" s="88"/>
      <c r="H173" s="140">
        <f t="shared" si="77"/>
        <v>0</v>
      </c>
      <c r="I173" s="140" t="s">
        <v>124</v>
      </c>
      <c r="J173" s="16"/>
      <c r="K173" s="16"/>
      <c r="L173" s="16"/>
      <c r="M173" s="135" t="str">
        <f t="shared" si="83"/>
        <v>-</v>
      </c>
      <c r="N173" s="135">
        <f t="shared" si="78"/>
        <v>0</v>
      </c>
      <c r="O173" s="135" t="str">
        <f t="shared" si="84"/>
        <v>-</v>
      </c>
      <c r="P173" s="135"/>
      <c r="Q173" s="135" t="str">
        <f t="shared" si="85"/>
        <v>-</v>
      </c>
      <c r="R173" s="135">
        <f t="shared" si="80"/>
        <v>0</v>
      </c>
      <c r="S173" s="135" t="str">
        <f t="shared" si="86"/>
        <v>-</v>
      </c>
      <c r="T173" s="135">
        <f t="shared" si="81"/>
        <v>0</v>
      </c>
      <c r="U173" s="265"/>
    </row>
    <row r="174" spans="1:21" s="18" customFormat="1" ht="60" hidden="1" customHeight="1" outlineLevel="2">
      <c r="A174" s="216"/>
      <c r="B174" s="23" t="s">
        <v>125</v>
      </c>
      <c r="C174" s="88">
        <f t="shared" si="75"/>
        <v>437.37</v>
      </c>
      <c r="D174" s="88">
        <v>312</v>
      </c>
      <c r="E174" s="88">
        <v>125.37</v>
      </c>
      <c r="F174" s="16">
        <v>0</v>
      </c>
      <c r="G174" s="16">
        <v>0</v>
      </c>
      <c r="H174" s="16">
        <f t="shared" si="77"/>
        <v>437.37</v>
      </c>
      <c r="I174" s="88">
        <v>312</v>
      </c>
      <c r="J174" s="88">
        <v>125.37</v>
      </c>
      <c r="K174" s="16">
        <v>0</v>
      </c>
      <c r="L174" s="16">
        <v>0</v>
      </c>
      <c r="M174" s="135">
        <f t="shared" si="83"/>
        <v>100</v>
      </c>
      <c r="N174" s="135">
        <f t="shared" si="78"/>
        <v>0</v>
      </c>
      <c r="O174" s="135">
        <f t="shared" si="84"/>
        <v>100</v>
      </c>
      <c r="P174" s="135">
        <f t="shared" si="79"/>
        <v>0</v>
      </c>
      <c r="Q174" s="135">
        <f t="shared" si="85"/>
        <v>100</v>
      </c>
      <c r="R174" s="135">
        <f t="shared" si="80"/>
        <v>0</v>
      </c>
      <c r="S174" s="135" t="str">
        <f t="shared" si="86"/>
        <v>-</v>
      </c>
      <c r="T174" s="135">
        <f t="shared" si="81"/>
        <v>0</v>
      </c>
      <c r="U174" s="265"/>
    </row>
    <row r="175" spans="1:21" s="18" customFormat="1" hidden="1" outlineLevel="2">
      <c r="A175" s="216"/>
      <c r="B175" s="23"/>
      <c r="C175" s="140">
        <f t="shared" si="75"/>
        <v>0</v>
      </c>
      <c r="D175" s="140" t="s">
        <v>124</v>
      </c>
      <c r="E175" s="16"/>
      <c r="F175" s="16"/>
      <c r="G175" s="88"/>
      <c r="H175" s="119">
        <f t="shared" si="77"/>
        <v>0</v>
      </c>
      <c r="I175" s="119" t="s">
        <v>124</v>
      </c>
      <c r="J175" s="16"/>
      <c r="K175" s="16"/>
      <c r="L175" s="16"/>
      <c r="M175" s="135" t="str">
        <f t="shared" si="83"/>
        <v>-</v>
      </c>
      <c r="N175" s="135">
        <f t="shared" si="78"/>
        <v>0</v>
      </c>
      <c r="O175" s="135" t="str">
        <f t="shared" si="84"/>
        <v>-</v>
      </c>
      <c r="P175" s="135"/>
      <c r="Q175" s="135" t="str">
        <f t="shared" si="85"/>
        <v>-</v>
      </c>
      <c r="R175" s="135">
        <f t="shared" si="80"/>
        <v>0</v>
      </c>
      <c r="S175" s="135" t="str">
        <f t="shared" si="86"/>
        <v>-</v>
      </c>
      <c r="T175" s="135">
        <f t="shared" si="81"/>
        <v>0</v>
      </c>
      <c r="U175" s="265"/>
    </row>
    <row r="176" spans="1:21" s="18" customFormat="1" ht="38.25" hidden="1" outlineLevel="2">
      <c r="A176" s="216"/>
      <c r="B176" s="23" t="s">
        <v>126</v>
      </c>
      <c r="C176" s="88">
        <f t="shared" si="75"/>
        <v>70</v>
      </c>
      <c r="D176" s="88">
        <v>70</v>
      </c>
      <c r="E176" s="16">
        <v>0</v>
      </c>
      <c r="F176" s="16">
        <v>0</v>
      </c>
      <c r="G176" s="16">
        <v>0</v>
      </c>
      <c r="H176" s="16">
        <f t="shared" si="77"/>
        <v>70</v>
      </c>
      <c r="I176" s="16">
        <v>70</v>
      </c>
      <c r="J176" s="16">
        <v>0</v>
      </c>
      <c r="K176" s="16">
        <v>0</v>
      </c>
      <c r="L176" s="16">
        <v>0</v>
      </c>
      <c r="M176" s="135">
        <f t="shared" si="83"/>
        <v>100</v>
      </c>
      <c r="N176" s="135">
        <f t="shared" si="78"/>
        <v>0</v>
      </c>
      <c r="O176" s="135">
        <f t="shared" si="84"/>
        <v>100</v>
      </c>
      <c r="P176" s="135">
        <f t="shared" si="79"/>
        <v>0</v>
      </c>
      <c r="Q176" s="135" t="str">
        <f t="shared" si="85"/>
        <v>-</v>
      </c>
      <c r="R176" s="135">
        <f t="shared" si="80"/>
        <v>0</v>
      </c>
      <c r="S176" s="135" t="str">
        <f t="shared" si="86"/>
        <v>-</v>
      </c>
      <c r="T176" s="135">
        <f t="shared" si="81"/>
        <v>0</v>
      </c>
      <c r="U176" s="265"/>
    </row>
    <row r="177" spans="1:21" s="18" customFormat="1" ht="51" hidden="1" outlineLevel="2">
      <c r="A177" s="217"/>
      <c r="B177" s="98" t="s">
        <v>127</v>
      </c>
      <c r="C177" s="88">
        <f t="shared" si="75"/>
        <v>107.1</v>
      </c>
      <c r="D177" s="88">
        <v>107.1</v>
      </c>
      <c r="E177" s="16">
        <v>0</v>
      </c>
      <c r="F177" s="16">
        <v>0</v>
      </c>
      <c r="G177" s="16">
        <v>0</v>
      </c>
      <c r="H177" s="16">
        <f t="shared" si="77"/>
        <v>107.1</v>
      </c>
      <c r="I177" s="16">
        <v>107.1</v>
      </c>
      <c r="J177" s="16">
        <v>0</v>
      </c>
      <c r="K177" s="16">
        <v>0</v>
      </c>
      <c r="L177" s="16">
        <v>0</v>
      </c>
      <c r="M177" s="135">
        <f t="shared" si="83"/>
        <v>100</v>
      </c>
      <c r="N177" s="135">
        <f t="shared" si="78"/>
        <v>0</v>
      </c>
      <c r="O177" s="135">
        <f t="shared" si="84"/>
        <v>100</v>
      </c>
      <c r="P177" s="135">
        <f t="shared" si="79"/>
        <v>0</v>
      </c>
      <c r="Q177" s="135" t="str">
        <f t="shared" si="85"/>
        <v>-</v>
      </c>
      <c r="R177" s="135">
        <f t="shared" si="80"/>
        <v>0</v>
      </c>
      <c r="S177" s="135" t="str">
        <f t="shared" si="86"/>
        <v>-</v>
      </c>
      <c r="T177" s="135">
        <f t="shared" si="81"/>
        <v>0</v>
      </c>
      <c r="U177" s="265"/>
    </row>
    <row r="178" spans="1:21" s="18" customFormat="1" ht="38.25" hidden="1" outlineLevel="2">
      <c r="A178" s="216"/>
      <c r="B178" s="98" t="s">
        <v>141</v>
      </c>
      <c r="C178" s="88">
        <f t="shared" si="75"/>
        <v>210</v>
      </c>
      <c r="D178" s="88">
        <f>SUM(D179:D181)</f>
        <v>210</v>
      </c>
      <c r="E178" s="88">
        <f>SUM(E179:E181)</f>
        <v>0</v>
      </c>
      <c r="F178" s="88">
        <f>SUM(F179:F181)</f>
        <v>0</v>
      </c>
      <c r="G178" s="88">
        <f>SUM(G179:G181)</f>
        <v>0</v>
      </c>
      <c r="H178" s="16">
        <f t="shared" si="77"/>
        <v>210</v>
      </c>
      <c r="I178" s="88">
        <f>SUM(I179:I181)</f>
        <v>210</v>
      </c>
      <c r="J178" s="88">
        <f>SUM(J179:J181)</f>
        <v>0</v>
      </c>
      <c r="K178" s="88">
        <f>SUM(K179:K181)</f>
        <v>0</v>
      </c>
      <c r="L178" s="88">
        <f>SUM(L179:L181)</f>
        <v>0</v>
      </c>
      <c r="M178" s="135">
        <f t="shared" si="83"/>
        <v>100</v>
      </c>
      <c r="N178" s="135">
        <f t="shared" si="78"/>
        <v>0</v>
      </c>
      <c r="O178" s="135">
        <f t="shared" si="84"/>
        <v>100</v>
      </c>
      <c r="P178" s="135">
        <f t="shared" si="79"/>
        <v>0</v>
      </c>
      <c r="Q178" s="135" t="str">
        <f t="shared" si="85"/>
        <v>-</v>
      </c>
      <c r="R178" s="135">
        <f t="shared" si="80"/>
        <v>0</v>
      </c>
      <c r="S178" s="135" t="str">
        <f t="shared" si="86"/>
        <v>-</v>
      </c>
      <c r="T178" s="135">
        <f t="shared" si="81"/>
        <v>0</v>
      </c>
      <c r="U178" s="265"/>
    </row>
    <row r="179" spans="1:21" s="18" customFormat="1" hidden="1" outlineLevel="3">
      <c r="A179" s="216"/>
      <c r="B179" s="110" t="s">
        <v>128</v>
      </c>
      <c r="C179" s="88">
        <f t="shared" si="75"/>
        <v>110</v>
      </c>
      <c r="D179" s="88">
        <v>110</v>
      </c>
      <c r="E179" s="16">
        <v>0</v>
      </c>
      <c r="F179" s="16">
        <v>0</v>
      </c>
      <c r="G179" s="16">
        <v>0</v>
      </c>
      <c r="H179" s="16">
        <f t="shared" si="77"/>
        <v>110</v>
      </c>
      <c r="I179" s="88">
        <v>110</v>
      </c>
      <c r="J179" s="16">
        <v>0</v>
      </c>
      <c r="K179" s="16">
        <v>0</v>
      </c>
      <c r="L179" s="16">
        <v>0</v>
      </c>
      <c r="M179" s="135">
        <f t="shared" si="83"/>
        <v>100</v>
      </c>
      <c r="N179" s="135">
        <f t="shared" si="78"/>
        <v>0</v>
      </c>
      <c r="O179" s="135">
        <f t="shared" si="84"/>
        <v>100</v>
      </c>
      <c r="P179" s="135">
        <f t="shared" si="79"/>
        <v>0</v>
      </c>
      <c r="Q179" s="135" t="str">
        <f t="shared" si="85"/>
        <v>-</v>
      </c>
      <c r="R179" s="135">
        <f t="shared" si="80"/>
        <v>0</v>
      </c>
      <c r="S179" s="135" t="str">
        <f t="shared" si="86"/>
        <v>-</v>
      </c>
      <c r="T179" s="135">
        <f t="shared" si="81"/>
        <v>0</v>
      </c>
      <c r="U179" s="265"/>
    </row>
    <row r="180" spans="1:21" s="18" customFormat="1" hidden="1" outlineLevel="3">
      <c r="A180" s="216"/>
      <c r="B180" s="110" t="s">
        <v>129</v>
      </c>
      <c r="C180" s="88">
        <f t="shared" si="75"/>
        <v>50</v>
      </c>
      <c r="D180" s="88">
        <v>50</v>
      </c>
      <c r="E180" s="16">
        <v>0</v>
      </c>
      <c r="F180" s="16">
        <v>0</v>
      </c>
      <c r="G180" s="16">
        <v>0</v>
      </c>
      <c r="H180" s="16">
        <f t="shared" si="77"/>
        <v>50</v>
      </c>
      <c r="I180" s="88">
        <v>50</v>
      </c>
      <c r="J180" s="16">
        <v>0</v>
      </c>
      <c r="K180" s="16">
        <v>0</v>
      </c>
      <c r="L180" s="16">
        <v>0</v>
      </c>
      <c r="M180" s="135">
        <f t="shared" si="83"/>
        <v>100</v>
      </c>
      <c r="N180" s="135">
        <f t="shared" si="78"/>
        <v>0</v>
      </c>
      <c r="O180" s="135">
        <f t="shared" si="84"/>
        <v>100</v>
      </c>
      <c r="P180" s="135">
        <f t="shared" si="79"/>
        <v>0</v>
      </c>
      <c r="Q180" s="135" t="str">
        <f t="shared" si="85"/>
        <v>-</v>
      </c>
      <c r="R180" s="135">
        <f t="shared" si="80"/>
        <v>0</v>
      </c>
      <c r="S180" s="135" t="str">
        <f t="shared" si="86"/>
        <v>-</v>
      </c>
      <c r="T180" s="135">
        <f t="shared" si="81"/>
        <v>0</v>
      </c>
      <c r="U180" s="265"/>
    </row>
    <row r="181" spans="1:21" s="18" customFormat="1" hidden="1" outlineLevel="3">
      <c r="A181" s="216"/>
      <c r="B181" s="110" t="s">
        <v>106</v>
      </c>
      <c r="C181" s="88">
        <f t="shared" si="75"/>
        <v>50</v>
      </c>
      <c r="D181" s="88">
        <v>50</v>
      </c>
      <c r="E181" s="16">
        <v>0</v>
      </c>
      <c r="F181" s="16">
        <v>0</v>
      </c>
      <c r="G181" s="16">
        <v>0</v>
      </c>
      <c r="H181" s="16">
        <f t="shared" si="77"/>
        <v>50</v>
      </c>
      <c r="I181" s="88">
        <v>50</v>
      </c>
      <c r="J181" s="16">
        <v>0</v>
      </c>
      <c r="K181" s="16">
        <v>0</v>
      </c>
      <c r="L181" s="16">
        <v>0</v>
      </c>
      <c r="M181" s="135">
        <f t="shared" si="83"/>
        <v>100</v>
      </c>
      <c r="N181" s="135">
        <f t="shared" si="78"/>
        <v>0</v>
      </c>
      <c r="O181" s="135">
        <f t="shared" si="84"/>
        <v>100</v>
      </c>
      <c r="P181" s="135">
        <f t="shared" si="79"/>
        <v>0</v>
      </c>
      <c r="Q181" s="135" t="str">
        <f t="shared" si="85"/>
        <v>-</v>
      </c>
      <c r="R181" s="135">
        <f t="shared" si="80"/>
        <v>0</v>
      </c>
      <c r="S181" s="135" t="str">
        <f t="shared" si="86"/>
        <v>-</v>
      </c>
      <c r="T181" s="135">
        <f t="shared" si="81"/>
        <v>0</v>
      </c>
      <c r="U181" s="265"/>
    </row>
    <row r="182" spans="1:21" s="18" customFormat="1" ht="51" hidden="1" outlineLevel="2">
      <c r="A182" s="216"/>
      <c r="B182" s="23" t="s">
        <v>130</v>
      </c>
      <c r="C182" s="88">
        <f t="shared" si="75"/>
        <v>51</v>
      </c>
      <c r="D182" s="88">
        <v>51</v>
      </c>
      <c r="E182" s="16">
        <v>0</v>
      </c>
      <c r="F182" s="16">
        <v>0</v>
      </c>
      <c r="G182" s="16">
        <v>0</v>
      </c>
      <c r="H182" s="16">
        <f t="shared" si="77"/>
        <v>51</v>
      </c>
      <c r="I182" s="16">
        <v>51</v>
      </c>
      <c r="J182" s="16">
        <v>0</v>
      </c>
      <c r="K182" s="16">
        <v>0</v>
      </c>
      <c r="L182" s="16">
        <v>0</v>
      </c>
      <c r="M182" s="135">
        <f t="shared" si="83"/>
        <v>100</v>
      </c>
      <c r="N182" s="135">
        <f t="shared" si="78"/>
        <v>0</v>
      </c>
      <c r="O182" s="135">
        <f t="shared" si="84"/>
        <v>100</v>
      </c>
      <c r="P182" s="135">
        <f t="shared" si="79"/>
        <v>0</v>
      </c>
      <c r="Q182" s="135" t="str">
        <f t="shared" si="85"/>
        <v>-</v>
      </c>
      <c r="R182" s="135">
        <f t="shared" si="80"/>
        <v>0</v>
      </c>
      <c r="S182" s="135" t="str">
        <f t="shared" si="86"/>
        <v>-</v>
      </c>
      <c r="T182" s="135">
        <f t="shared" si="81"/>
        <v>0</v>
      </c>
      <c r="U182" s="265"/>
    </row>
    <row r="183" spans="1:21" s="18" customFormat="1" ht="38.25" hidden="1" outlineLevel="2">
      <c r="A183" s="216"/>
      <c r="B183" s="23" t="s">
        <v>131</v>
      </c>
      <c r="C183" s="88">
        <f t="shared" si="75"/>
        <v>53784.2</v>
      </c>
      <c r="D183" s="88">
        <v>2784.2</v>
      </c>
      <c r="E183" s="88">
        <v>51000</v>
      </c>
      <c r="F183" s="16">
        <v>0</v>
      </c>
      <c r="G183" s="16">
        <v>0</v>
      </c>
      <c r="H183" s="16">
        <f t="shared" si="77"/>
        <v>53784</v>
      </c>
      <c r="I183" s="16">
        <v>2784</v>
      </c>
      <c r="J183" s="16">
        <v>51000</v>
      </c>
      <c r="K183" s="16">
        <v>0</v>
      </c>
      <c r="L183" s="16">
        <v>0</v>
      </c>
      <c r="M183" s="135">
        <f t="shared" si="83"/>
        <v>99.999628143581205</v>
      </c>
      <c r="N183" s="135">
        <f t="shared" si="78"/>
        <v>0.19999999999708962</v>
      </c>
      <c r="O183" s="135">
        <f t="shared" si="84"/>
        <v>99.992816608002315</v>
      </c>
      <c r="P183" s="135">
        <f t="shared" si="79"/>
        <v>0.1999999999998181</v>
      </c>
      <c r="Q183" s="135">
        <f t="shared" si="85"/>
        <v>100</v>
      </c>
      <c r="R183" s="135">
        <f t="shared" si="80"/>
        <v>0</v>
      </c>
      <c r="S183" s="135" t="str">
        <f t="shared" si="86"/>
        <v>-</v>
      </c>
      <c r="T183" s="135">
        <f t="shared" si="81"/>
        <v>0</v>
      </c>
      <c r="U183" s="266"/>
    </row>
    <row r="184" spans="1:21" s="104" customFormat="1" ht="27.75" customHeight="1" outlineLevel="1" collapsed="1">
      <c r="A184" s="103"/>
      <c r="B184" s="103" t="s">
        <v>262</v>
      </c>
      <c r="C184" s="22">
        <f t="shared" si="75"/>
        <v>13682.7</v>
      </c>
      <c r="D184" s="22">
        <f>D185</f>
        <v>13682.7</v>
      </c>
      <c r="E184" s="22">
        <f>E185</f>
        <v>0</v>
      </c>
      <c r="F184" s="22">
        <f>F185</f>
        <v>0</v>
      </c>
      <c r="G184" s="22">
        <f>G185</f>
        <v>0</v>
      </c>
      <c r="H184" s="22">
        <f t="shared" si="77"/>
        <v>13682.7</v>
      </c>
      <c r="I184" s="135">
        <f>I185</f>
        <v>13682.7</v>
      </c>
      <c r="J184" s="22">
        <f>J185</f>
        <v>0</v>
      </c>
      <c r="K184" s="22">
        <f>K185</f>
        <v>0</v>
      </c>
      <c r="L184" s="22">
        <f>L185</f>
        <v>0</v>
      </c>
      <c r="M184" s="135">
        <f t="shared" si="83"/>
        <v>100</v>
      </c>
      <c r="N184" s="135">
        <f t="shared" si="78"/>
        <v>0</v>
      </c>
      <c r="O184" s="135">
        <f t="shared" si="84"/>
        <v>100</v>
      </c>
      <c r="P184" s="135">
        <f t="shared" si="79"/>
        <v>0</v>
      </c>
      <c r="Q184" s="135" t="str">
        <f t="shared" si="85"/>
        <v>-</v>
      </c>
      <c r="R184" s="135">
        <f t="shared" si="80"/>
        <v>0</v>
      </c>
      <c r="S184" s="135" t="str">
        <f t="shared" si="86"/>
        <v>-</v>
      </c>
      <c r="T184" s="135">
        <f t="shared" si="81"/>
        <v>0</v>
      </c>
      <c r="U184" s="265"/>
    </row>
    <row r="185" spans="1:21" s="18" customFormat="1" ht="25.5" hidden="1" outlineLevel="2">
      <c r="A185" s="217"/>
      <c r="B185" s="23" t="s">
        <v>132</v>
      </c>
      <c r="C185" s="88">
        <f t="shared" si="75"/>
        <v>13682.7</v>
      </c>
      <c r="D185" s="88">
        <v>13682.7</v>
      </c>
      <c r="E185" s="16"/>
      <c r="F185" s="16"/>
      <c r="G185" s="88"/>
      <c r="H185" s="16">
        <f t="shared" si="77"/>
        <v>13682.7</v>
      </c>
      <c r="I185" s="131">
        <v>13682.7</v>
      </c>
      <c r="J185" s="16"/>
      <c r="K185" s="16"/>
      <c r="L185" s="16"/>
      <c r="M185" s="135">
        <f t="shared" si="83"/>
        <v>100</v>
      </c>
      <c r="N185" s="135">
        <f t="shared" si="78"/>
        <v>0</v>
      </c>
      <c r="O185" s="135">
        <f t="shared" si="84"/>
        <v>100</v>
      </c>
      <c r="P185" s="135">
        <f t="shared" si="79"/>
        <v>0</v>
      </c>
      <c r="Q185" s="135" t="str">
        <f t="shared" si="85"/>
        <v>-</v>
      </c>
      <c r="R185" s="135">
        <f t="shared" si="80"/>
        <v>0</v>
      </c>
      <c r="S185" s="135" t="str">
        <f t="shared" si="86"/>
        <v>-</v>
      </c>
      <c r="T185" s="135">
        <f t="shared" si="81"/>
        <v>0</v>
      </c>
      <c r="U185" s="265"/>
    </row>
    <row r="186" spans="1:21" s="18" customFormat="1" ht="59.25" customHeight="1" outlineLevel="1" collapsed="1">
      <c r="A186" s="103"/>
      <c r="B186" s="103" t="s">
        <v>133</v>
      </c>
      <c r="C186" s="135">
        <f t="shared" si="75"/>
        <v>245</v>
      </c>
      <c r="D186" s="135">
        <f>SUM(D187:D188)</f>
        <v>245</v>
      </c>
      <c r="E186" s="135">
        <f>SUM(E187:E188)</f>
        <v>0</v>
      </c>
      <c r="F186" s="135">
        <f>SUM(F187:F188)</f>
        <v>0</v>
      </c>
      <c r="G186" s="135">
        <f>SUM(G187:G188)</f>
        <v>0</v>
      </c>
      <c r="H186" s="22">
        <f t="shared" si="77"/>
        <v>245</v>
      </c>
      <c r="I186" s="22">
        <f>SUM(I187:I188)</f>
        <v>245</v>
      </c>
      <c r="J186" s="22">
        <f>SUM(J187:J188)</f>
        <v>0</v>
      </c>
      <c r="K186" s="22">
        <f>SUM(K187:K188)</f>
        <v>0</v>
      </c>
      <c r="L186" s="22">
        <f>SUM(L187:L188)</f>
        <v>0</v>
      </c>
      <c r="M186" s="135">
        <f t="shared" si="83"/>
        <v>100</v>
      </c>
      <c r="N186" s="135">
        <f t="shared" si="78"/>
        <v>0</v>
      </c>
      <c r="O186" s="135">
        <f t="shared" si="84"/>
        <v>100</v>
      </c>
      <c r="P186" s="135">
        <f t="shared" si="79"/>
        <v>0</v>
      </c>
      <c r="Q186" s="135" t="str">
        <f t="shared" si="85"/>
        <v>-</v>
      </c>
      <c r="R186" s="135">
        <f t="shared" si="80"/>
        <v>0</v>
      </c>
      <c r="S186" s="135" t="str">
        <f t="shared" si="86"/>
        <v>-</v>
      </c>
      <c r="T186" s="135">
        <f t="shared" si="81"/>
        <v>0</v>
      </c>
      <c r="U186" s="265"/>
    </row>
    <row r="187" spans="1:21" s="18" customFormat="1" ht="44.25" hidden="1" customHeight="1" outlineLevel="2">
      <c r="A187" s="217"/>
      <c r="B187" s="23" t="s">
        <v>134</v>
      </c>
      <c r="C187" s="88">
        <f t="shared" si="75"/>
        <v>95</v>
      </c>
      <c r="D187" s="88">
        <v>95</v>
      </c>
      <c r="E187" s="16">
        <v>0</v>
      </c>
      <c r="F187" s="16">
        <v>0</v>
      </c>
      <c r="G187" s="16">
        <v>0</v>
      </c>
      <c r="H187" s="16">
        <f t="shared" si="77"/>
        <v>95</v>
      </c>
      <c r="I187" s="16">
        <v>95</v>
      </c>
      <c r="J187" s="16">
        <v>0</v>
      </c>
      <c r="K187" s="16">
        <v>0</v>
      </c>
      <c r="L187" s="16">
        <v>0</v>
      </c>
      <c r="M187" s="135">
        <f t="shared" si="83"/>
        <v>100</v>
      </c>
      <c r="N187" s="135">
        <f t="shared" si="78"/>
        <v>0</v>
      </c>
      <c r="O187" s="135">
        <f t="shared" si="84"/>
        <v>100</v>
      </c>
      <c r="P187" s="135">
        <f t="shared" si="79"/>
        <v>0</v>
      </c>
      <c r="Q187" s="135" t="str">
        <f t="shared" si="85"/>
        <v>-</v>
      </c>
      <c r="R187" s="135">
        <f t="shared" si="80"/>
        <v>0</v>
      </c>
      <c r="S187" s="135" t="str">
        <f t="shared" si="86"/>
        <v>-</v>
      </c>
      <c r="T187" s="135">
        <f t="shared" si="81"/>
        <v>0</v>
      </c>
      <c r="U187" s="265"/>
    </row>
    <row r="188" spans="1:21" s="18" customFormat="1" ht="56.25" hidden="1" customHeight="1" outlineLevel="2">
      <c r="A188" s="218"/>
      <c r="B188" s="23" t="s">
        <v>472</v>
      </c>
      <c r="C188" s="88">
        <f t="shared" si="75"/>
        <v>150</v>
      </c>
      <c r="D188" s="88">
        <v>150</v>
      </c>
      <c r="E188" s="16">
        <v>0</v>
      </c>
      <c r="F188" s="16">
        <v>0</v>
      </c>
      <c r="G188" s="16">
        <v>0</v>
      </c>
      <c r="H188" s="16">
        <f t="shared" si="77"/>
        <v>150</v>
      </c>
      <c r="I188" s="16">
        <v>150</v>
      </c>
      <c r="J188" s="16">
        <v>0</v>
      </c>
      <c r="K188" s="16">
        <v>0</v>
      </c>
      <c r="L188" s="16">
        <v>0</v>
      </c>
      <c r="M188" s="135">
        <f t="shared" si="83"/>
        <v>100</v>
      </c>
      <c r="N188" s="135">
        <f t="shared" si="78"/>
        <v>0</v>
      </c>
      <c r="O188" s="135">
        <f t="shared" si="84"/>
        <v>100</v>
      </c>
      <c r="P188" s="135">
        <f t="shared" si="79"/>
        <v>0</v>
      </c>
      <c r="Q188" s="135" t="str">
        <f t="shared" si="85"/>
        <v>-</v>
      </c>
      <c r="R188" s="135">
        <f t="shared" si="80"/>
        <v>0</v>
      </c>
      <c r="S188" s="135" t="str">
        <f t="shared" si="86"/>
        <v>-</v>
      </c>
      <c r="T188" s="135">
        <f t="shared" si="81"/>
        <v>0</v>
      </c>
      <c r="U188" s="265"/>
    </row>
    <row r="189" spans="1:21" s="6" customFormat="1" ht="59.25" customHeight="1">
      <c r="A189" s="26">
        <v>7</v>
      </c>
      <c r="B189" s="239" t="s">
        <v>435</v>
      </c>
      <c r="C189" s="7">
        <f t="shared" si="75"/>
        <v>158371.97</v>
      </c>
      <c r="D189" s="7">
        <f>D190+D192</f>
        <v>158371.97</v>
      </c>
      <c r="E189" s="7">
        <f>SUM(E193:E194)</f>
        <v>0</v>
      </c>
      <c r="F189" s="7">
        <f>SUM(F193:F194)</f>
        <v>0</v>
      </c>
      <c r="G189" s="7">
        <f>SUM(G193:G194)</f>
        <v>0</v>
      </c>
      <c r="H189" s="7">
        <f t="shared" si="77"/>
        <v>154455.40099999998</v>
      </c>
      <c r="I189" s="7">
        <f>I190+I192</f>
        <v>154455.40099999998</v>
      </c>
      <c r="J189" s="7">
        <f>J190+J192</f>
        <v>0</v>
      </c>
      <c r="K189" s="7">
        <f>K190+K192</f>
        <v>0</v>
      </c>
      <c r="L189" s="7">
        <f>L190+L192</f>
        <v>0</v>
      </c>
      <c r="M189" s="7">
        <f t="shared" si="83"/>
        <v>97.526980942397813</v>
      </c>
      <c r="N189" s="7">
        <f t="shared" si="78"/>
        <v>3916.5690000000177</v>
      </c>
      <c r="O189" s="7">
        <f t="shared" si="84"/>
        <v>97.526980942397813</v>
      </c>
      <c r="P189" s="7">
        <f t="shared" si="79"/>
        <v>3916.5690000000177</v>
      </c>
      <c r="Q189" s="7" t="str">
        <f t="shared" si="85"/>
        <v>-</v>
      </c>
      <c r="R189" s="7">
        <f t="shared" si="80"/>
        <v>0</v>
      </c>
      <c r="S189" s="7" t="str">
        <f t="shared" si="86"/>
        <v>-</v>
      </c>
      <c r="T189" s="7">
        <f t="shared" si="81"/>
        <v>0</v>
      </c>
      <c r="U189" s="264" t="s">
        <v>482</v>
      </c>
    </row>
    <row r="190" spans="1:21" ht="139.5" customHeight="1" outlineLevel="2" collapsed="1">
      <c r="A190" s="181"/>
      <c r="B190" s="125" t="s">
        <v>391</v>
      </c>
      <c r="C190" s="135">
        <f t="shared" si="75"/>
        <v>157601.97</v>
      </c>
      <c r="D190" s="135">
        <f>D191</f>
        <v>157601.97</v>
      </c>
      <c r="E190" s="135">
        <f t="shared" ref="E190:G190" si="87">E191</f>
        <v>0</v>
      </c>
      <c r="F190" s="135">
        <f t="shared" si="87"/>
        <v>0</v>
      </c>
      <c r="G190" s="135">
        <f t="shared" si="87"/>
        <v>0</v>
      </c>
      <c r="H190" s="135">
        <f t="shared" si="77"/>
        <v>153805.25099999999</v>
      </c>
      <c r="I190" s="135">
        <f>I191</f>
        <v>153805.25099999999</v>
      </c>
      <c r="J190" s="16"/>
      <c r="K190" s="16"/>
      <c r="L190" s="16"/>
      <c r="M190" s="135">
        <f t="shared" si="83"/>
        <v>97.590944453295847</v>
      </c>
      <c r="N190" s="135">
        <f t="shared" si="78"/>
        <v>3796.7190000000119</v>
      </c>
      <c r="O190" s="135">
        <f t="shared" si="84"/>
        <v>97.590944453295847</v>
      </c>
      <c r="P190" s="135">
        <f t="shared" si="79"/>
        <v>3796.7190000000119</v>
      </c>
      <c r="Q190" s="135" t="str">
        <f t="shared" si="85"/>
        <v>-</v>
      </c>
      <c r="R190" s="135">
        <f t="shared" si="80"/>
        <v>0</v>
      </c>
      <c r="S190" s="135" t="str">
        <f t="shared" si="86"/>
        <v>-</v>
      </c>
      <c r="T190" s="135">
        <f t="shared" si="81"/>
        <v>0</v>
      </c>
      <c r="U190" s="267" t="s">
        <v>534</v>
      </c>
    </row>
    <row r="191" spans="1:21" ht="27.75" hidden="1" customHeight="1" outlineLevel="3">
      <c r="A191" s="181"/>
      <c r="B191" s="138" t="s">
        <v>393</v>
      </c>
      <c r="C191" s="131">
        <f t="shared" si="75"/>
        <v>157601.97</v>
      </c>
      <c r="D191" s="131">
        <v>157601.97</v>
      </c>
      <c r="E191" s="131">
        <v>0</v>
      </c>
      <c r="F191" s="131">
        <v>0</v>
      </c>
      <c r="G191" s="131">
        <v>0</v>
      </c>
      <c r="H191" s="135">
        <f t="shared" si="77"/>
        <v>153805.25099999999</v>
      </c>
      <c r="I191" s="131">
        <v>153805.25099999999</v>
      </c>
      <c r="J191" s="16"/>
      <c r="K191" s="16"/>
      <c r="L191" s="16"/>
      <c r="M191" s="135">
        <f t="shared" si="83"/>
        <v>97.590944453295847</v>
      </c>
      <c r="N191" s="135">
        <f t="shared" si="78"/>
        <v>3796.7190000000119</v>
      </c>
      <c r="O191" s="135">
        <f t="shared" si="84"/>
        <v>97.590944453295847</v>
      </c>
      <c r="P191" s="135">
        <f t="shared" si="79"/>
        <v>3796.7190000000119</v>
      </c>
      <c r="Q191" s="135" t="str">
        <f t="shared" si="85"/>
        <v>-</v>
      </c>
      <c r="R191" s="135">
        <f t="shared" si="80"/>
        <v>0</v>
      </c>
      <c r="S191" s="135" t="str">
        <f t="shared" si="86"/>
        <v>-</v>
      </c>
      <c r="T191" s="135">
        <f t="shared" si="81"/>
        <v>0</v>
      </c>
      <c r="U191" s="268"/>
    </row>
    <row r="192" spans="1:21" s="2" customFormat="1" ht="42.75" customHeight="1" outlineLevel="2">
      <c r="A192" s="181"/>
      <c r="B192" s="125" t="s">
        <v>392</v>
      </c>
      <c r="C192" s="22">
        <f t="shared" si="75"/>
        <v>770</v>
      </c>
      <c r="D192" s="22">
        <f>SUM(D193:D194)</f>
        <v>770</v>
      </c>
      <c r="E192" s="22">
        <f>SUM(E193:E194)</f>
        <v>0</v>
      </c>
      <c r="F192" s="22">
        <f t="shared" ref="F192:G192" si="88">SUM(F193:F194)</f>
        <v>0</v>
      </c>
      <c r="G192" s="22">
        <f t="shared" si="88"/>
        <v>0</v>
      </c>
      <c r="H192" s="135">
        <f t="shared" si="77"/>
        <v>650.15</v>
      </c>
      <c r="I192" s="22">
        <f>SUM(I193:I194)</f>
        <v>650.15</v>
      </c>
      <c r="J192" s="22">
        <f>SUM(J193:J194)</f>
        <v>0</v>
      </c>
      <c r="K192" s="22">
        <f>SUM(K193:K194)</f>
        <v>0</v>
      </c>
      <c r="L192" s="22">
        <f>SUM(L193:L194)</f>
        <v>0</v>
      </c>
      <c r="M192" s="135">
        <f t="shared" si="83"/>
        <v>84.435064935064929</v>
      </c>
      <c r="N192" s="135">
        <f t="shared" si="78"/>
        <v>119.85000000000002</v>
      </c>
      <c r="O192" s="135">
        <f t="shared" si="84"/>
        <v>84.435064935064929</v>
      </c>
      <c r="P192" s="135">
        <f t="shared" si="79"/>
        <v>119.85000000000002</v>
      </c>
      <c r="Q192" s="135" t="str">
        <f t="shared" si="85"/>
        <v>-</v>
      </c>
      <c r="R192" s="135">
        <f t="shared" si="80"/>
        <v>0</v>
      </c>
      <c r="S192" s="135" t="str">
        <f t="shared" si="86"/>
        <v>-</v>
      </c>
      <c r="T192" s="135">
        <f t="shared" si="81"/>
        <v>0</v>
      </c>
      <c r="U192" s="278"/>
    </row>
    <row r="193" spans="1:21" ht="63.75" outlineLevel="3">
      <c r="A193" s="181"/>
      <c r="B193" s="98" t="s">
        <v>143</v>
      </c>
      <c r="C193" s="16">
        <f t="shared" si="75"/>
        <v>480</v>
      </c>
      <c r="D193" s="166">
        <v>480</v>
      </c>
      <c r="E193" s="16">
        <v>0</v>
      </c>
      <c r="F193" s="16">
        <v>0</v>
      </c>
      <c r="G193" s="16">
        <v>0</v>
      </c>
      <c r="H193" s="16">
        <f t="shared" si="77"/>
        <v>391.5</v>
      </c>
      <c r="I193" s="16">
        <v>391.5</v>
      </c>
      <c r="J193" s="16"/>
      <c r="K193" s="16"/>
      <c r="L193" s="16"/>
      <c r="M193" s="16">
        <f t="shared" ref="M193:M197" si="89">IFERROR(H193/C193*100,"-")</f>
        <v>81.5625</v>
      </c>
      <c r="N193" s="16">
        <f t="shared" si="78"/>
        <v>88.5</v>
      </c>
      <c r="O193" s="16">
        <f t="shared" ref="O193:O223" si="90">IFERROR(I193/D193*100,"-")</f>
        <v>81.5625</v>
      </c>
      <c r="P193" s="16">
        <f t="shared" si="79"/>
        <v>88.5</v>
      </c>
      <c r="Q193" s="16" t="str">
        <f t="shared" ref="Q193:Q223" si="91">IFERROR(J193/E193*100,"-")</f>
        <v>-</v>
      </c>
      <c r="R193" s="16">
        <f t="shared" si="80"/>
        <v>0</v>
      </c>
      <c r="S193" s="16" t="str">
        <f t="shared" ref="S193:S223" si="92">IFERROR(K193/F193*100,"-")</f>
        <v>-</v>
      </c>
      <c r="T193" s="16">
        <f t="shared" si="81"/>
        <v>0</v>
      </c>
      <c r="U193" s="279" t="s">
        <v>481</v>
      </c>
    </row>
    <row r="194" spans="1:21" ht="38.25" outlineLevel="3">
      <c r="A194" s="181"/>
      <c r="B194" s="98" t="s">
        <v>142</v>
      </c>
      <c r="C194" s="16">
        <f t="shared" si="75"/>
        <v>290</v>
      </c>
      <c r="D194" s="166">
        <v>290</v>
      </c>
      <c r="E194" s="16">
        <v>0</v>
      </c>
      <c r="F194" s="16">
        <v>0</v>
      </c>
      <c r="G194" s="16">
        <v>0</v>
      </c>
      <c r="H194" s="16">
        <f t="shared" si="77"/>
        <v>258.64999999999998</v>
      </c>
      <c r="I194" s="16">
        <v>258.64999999999998</v>
      </c>
      <c r="J194" s="16"/>
      <c r="K194" s="16"/>
      <c r="L194" s="16"/>
      <c r="M194" s="16">
        <f t="shared" si="89"/>
        <v>89.189655172413779</v>
      </c>
      <c r="N194" s="16">
        <f t="shared" si="78"/>
        <v>31.350000000000023</v>
      </c>
      <c r="O194" s="16">
        <f t="shared" si="90"/>
        <v>89.189655172413779</v>
      </c>
      <c r="P194" s="16">
        <f t="shared" si="79"/>
        <v>31.350000000000023</v>
      </c>
      <c r="Q194" s="16" t="str">
        <f t="shared" si="91"/>
        <v>-</v>
      </c>
      <c r="R194" s="16">
        <f t="shared" si="80"/>
        <v>0</v>
      </c>
      <c r="S194" s="16" t="str">
        <f t="shared" si="92"/>
        <v>-</v>
      </c>
      <c r="T194" s="16">
        <f t="shared" si="81"/>
        <v>0</v>
      </c>
      <c r="U194" s="279" t="s">
        <v>535</v>
      </c>
    </row>
    <row r="195" spans="1:21" s="39" customFormat="1" ht="45">
      <c r="A195" s="26">
        <v>8</v>
      </c>
      <c r="B195" s="239" t="s">
        <v>151</v>
      </c>
      <c r="C195" s="7">
        <f t="shared" si="75"/>
        <v>52268.369999999995</v>
      </c>
      <c r="D195" s="7">
        <f>D196+D199+D200+D201+D202+D203+D208+D213</f>
        <v>17623</v>
      </c>
      <c r="E195" s="7">
        <f>E196+E199+E200+E201+E202+E203+E208+E213</f>
        <v>34645.369999999995</v>
      </c>
      <c r="F195" s="7">
        <f>F196+F199+F200+F201+F202+F203+F208+F213</f>
        <v>0</v>
      </c>
      <c r="G195" s="7">
        <f>G196+G199+G200+G201+G202+G203+G208+G213</f>
        <v>0</v>
      </c>
      <c r="H195" s="7">
        <f t="shared" si="77"/>
        <v>52266.8</v>
      </c>
      <c r="I195" s="7">
        <f>I196+I199+I200+I201+I202+I203+I208+I213</f>
        <v>17621.45</v>
      </c>
      <c r="J195" s="7">
        <f>J196+J199+J200+J201+J202+J203+J208+J213</f>
        <v>34645.35</v>
      </c>
      <c r="K195" s="7">
        <f>K196+K199+K200+K201+K202+K203+K208+K213</f>
        <v>0</v>
      </c>
      <c r="L195" s="7">
        <f>L196+L199+L200+L201+L202+L203+L208+L213</f>
        <v>0</v>
      </c>
      <c r="M195" s="7">
        <f t="shared" si="89"/>
        <v>99.996996271358768</v>
      </c>
      <c r="N195" s="7">
        <f t="shared" si="78"/>
        <v>1.569999999992433</v>
      </c>
      <c r="O195" s="7">
        <f t="shared" si="90"/>
        <v>99.991204675707891</v>
      </c>
      <c r="P195" s="7">
        <f t="shared" si="79"/>
        <v>1.5499999999992724</v>
      </c>
      <c r="Q195" s="7">
        <f t="shared" si="91"/>
        <v>99.999942272228594</v>
      </c>
      <c r="R195" s="7">
        <f t="shared" si="80"/>
        <v>1.9999999996798579E-2</v>
      </c>
      <c r="S195" s="7" t="str">
        <f t="shared" si="92"/>
        <v>-</v>
      </c>
      <c r="T195" s="7">
        <f t="shared" si="81"/>
        <v>0</v>
      </c>
      <c r="U195" s="264" t="s">
        <v>515</v>
      </c>
    </row>
    <row r="196" spans="1:21" s="18" customFormat="1" ht="27" outlineLevel="2">
      <c r="A196" s="219"/>
      <c r="B196" s="93" t="s">
        <v>144</v>
      </c>
      <c r="C196" s="16">
        <f>SUM(D196:F196)</f>
        <v>29745.5</v>
      </c>
      <c r="D196" s="131">
        <f>D197+D198</f>
        <v>0</v>
      </c>
      <c r="E196" s="131">
        <f t="shared" ref="E196:L196" si="93">E197+E198</f>
        <v>29745.5</v>
      </c>
      <c r="F196" s="131">
        <f t="shared" si="93"/>
        <v>0</v>
      </c>
      <c r="G196" s="131">
        <f t="shared" si="93"/>
        <v>0</v>
      </c>
      <c r="H196" s="131">
        <f t="shared" si="93"/>
        <v>29745.49</v>
      </c>
      <c r="I196" s="131">
        <f t="shared" si="93"/>
        <v>0</v>
      </c>
      <c r="J196" s="131">
        <f t="shared" si="93"/>
        <v>29745.49</v>
      </c>
      <c r="K196" s="131">
        <f t="shared" si="93"/>
        <v>0</v>
      </c>
      <c r="L196" s="131">
        <f t="shared" si="93"/>
        <v>0</v>
      </c>
      <c r="M196" s="16">
        <f t="shared" si="89"/>
        <v>99.999966381469477</v>
      </c>
      <c r="N196" s="16">
        <f t="shared" si="78"/>
        <v>9.9999999983992893E-3</v>
      </c>
      <c r="O196" s="16" t="str">
        <f t="shared" si="90"/>
        <v>-</v>
      </c>
      <c r="P196" s="16">
        <f t="shared" si="79"/>
        <v>0</v>
      </c>
      <c r="Q196" s="16">
        <f t="shared" si="91"/>
        <v>99.999966381469477</v>
      </c>
      <c r="R196" s="16">
        <f t="shared" si="80"/>
        <v>9.9999999983992893E-3</v>
      </c>
      <c r="S196" s="16" t="str">
        <f t="shared" si="92"/>
        <v>-</v>
      </c>
      <c r="T196" s="16">
        <f t="shared" si="81"/>
        <v>0</v>
      </c>
      <c r="U196" s="265"/>
    </row>
    <row r="197" spans="1:21" s="18" customFormat="1" ht="54" customHeight="1" outlineLevel="3">
      <c r="A197" s="220"/>
      <c r="B197" s="95" t="s">
        <v>145</v>
      </c>
      <c r="C197" s="16">
        <f t="shared" si="75"/>
        <v>25745.5</v>
      </c>
      <c r="D197" s="16">
        <v>0</v>
      </c>
      <c r="E197" s="131">
        <v>25745.5</v>
      </c>
      <c r="F197" s="16">
        <v>0</v>
      </c>
      <c r="G197" s="16">
        <v>0</v>
      </c>
      <c r="H197" s="16">
        <f t="shared" si="77"/>
        <v>25745.49</v>
      </c>
      <c r="I197" s="16">
        <v>0</v>
      </c>
      <c r="J197" s="131">
        <v>25745.49</v>
      </c>
      <c r="K197" s="16">
        <v>0</v>
      </c>
      <c r="L197" s="16">
        <v>0</v>
      </c>
      <c r="M197" s="16">
        <f t="shared" si="89"/>
        <v>99.999961158260675</v>
      </c>
      <c r="N197" s="16">
        <f t="shared" si="78"/>
        <v>9.9999999983992893E-3</v>
      </c>
      <c r="O197" s="16" t="str">
        <f t="shared" si="90"/>
        <v>-</v>
      </c>
      <c r="P197" s="16">
        <f t="shared" si="79"/>
        <v>0</v>
      </c>
      <c r="Q197" s="16">
        <f t="shared" si="91"/>
        <v>99.999961158260675</v>
      </c>
      <c r="R197" s="16">
        <f t="shared" si="80"/>
        <v>9.9999999983992893E-3</v>
      </c>
      <c r="S197" s="16" t="str">
        <f t="shared" si="92"/>
        <v>-</v>
      </c>
      <c r="T197" s="16">
        <f t="shared" si="81"/>
        <v>0</v>
      </c>
      <c r="U197" s="265"/>
    </row>
    <row r="198" spans="1:21" s="18" customFormat="1" ht="53.25" customHeight="1" outlineLevel="3">
      <c r="A198" s="220"/>
      <c r="B198" s="95" t="s">
        <v>418</v>
      </c>
      <c r="C198" s="16">
        <f t="shared" ref="C198:C257" si="94">SUM(D198:F198)</f>
        <v>4000</v>
      </c>
      <c r="D198" s="16">
        <v>0</v>
      </c>
      <c r="E198" s="131">
        <v>4000</v>
      </c>
      <c r="F198" s="16">
        <v>0</v>
      </c>
      <c r="G198" s="16">
        <v>0</v>
      </c>
      <c r="H198" s="16">
        <f t="shared" si="77"/>
        <v>4000</v>
      </c>
      <c r="I198" s="16">
        <v>0</v>
      </c>
      <c r="J198" s="16">
        <v>4000</v>
      </c>
      <c r="K198" s="16">
        <v>0</v>
      </c>
      <c r="L198" s="16">
        <v>0</v>
      </c>
      <c r="M198" s="16">
        <f t="shared" ref="M198" si="95">IFERROR(H198/C198*100,"-")</f>
        <v>100</v>
      </c>
      <c r="N198" s="16">
        <f t="shared" si="78"/>
        <v>0</v>
      </c>
      <c r="O198" s="16" t="str">
        <f t="shared" ref="O198" si="96">IFERROR(I198/D198*100,"-")</f>
        <v>-</v>
      </c>
      <c r="P198" s="16">
        <f t="shared" si="79"/>
        <v>0</v>
      </c>
      <c r="Q198" s="16">
        <f t="shared" ref="Q198" si="97">IFERROR(J198/E198*100,"-")</f>
        <v>100</v>
      </c>
      <c r="R198" s="16">
        <f t="shared" si="80"/>
        <v>0</v>
      </c>
      <c r="S198" s="16" t="str">
        <f t="shared" ref="S198" si="98">IFERROR(K198/F198*100,"-")</f>
        <v>-</v>
      </c>
      <c r="T198" s="16">
        <f t="shared" si="81"/>
        <v>0</v>
      </c>
      <c r="U198" s="265"/>
    </row>
    <row r="199" spans="1:21" s="18" customFormat="1" ht="27" outlineLevel="2">
      <c r="A199" s="221"/>
      <c r="B199" s="93" t="s">
        <v>152</v>
      </c>
      <c r="C199" s="16">
        <f t="shared" si="94"/>
        <v>374.6</v>
      </c>
      <c r="D199" s="16">
        <v>0</v>
      </c>
      <c r="E199" s="16">
        <v>374.6</v>
      </c>
      <c r="F199" s="16">
        <v>0</v>
      </c>
      <c r="G199" s="16">
        <v>0</v>
      </c>
      <c r="H199" s="16">
        <f t="shared" ref="H199:H258" si="99">SUM(I199:K199)</f>
        <v>374.6</v>
      </c>
      <c r="I199" s="16">
        <v>0</v>
      </c>
      <c r="J199" s="16">
        <v>374.6</v>
      </c>
      <c r="K199" s="16">
        <v>0</v>
      </c>
      <c r="L199" s="16">
        <v>0</v>
      </c>
      <c r="M199" s="16">
        <f>IFERROR(H199/C199*100,"-")</f>
        <v>100</v>
      </c>
      <c r="N199" s="16">
        <f t="shared" si="78"/>
        <v>0</v>
      </c>
      <c r="O199" s="16" t="str">
        <f t="shared" si="90"/>
        <v>-</v>
      </c>
      <c r="P199" s="16">
        <f t="shared" si="79"/>
        <v>0</v>
      </c>
      <c r="Q199" s="16">
        <f t="shared" si="91"/>
        <v>100</v>
      </c>
      <c r="R199" s="16">
        <f t="shared" si="80"/>
        <v>0</v>
      </c>
      <c r="S199" s="16" t="str">
        <f t="shared" si="92"/>
        <v>-</v>
      </c>
      <c r="T199" s="16">
        <f t="shared" si="81"/>
        <v>0</v>
      </c>
      <c r="U199" s="265"/>
    </row>
    <row r="200" spans="1:21" s="18" customFormat="1" ht="27" outlineLevel="2">
      <c r="A200" s="221"/>
      <c r="B200" s="93" t="s">
        <v>153</v>
      </c>
      <c r="C200" s="16">
        <f t="shared" si="94"/>
        <v>4288.2</v>
      </c>
      <c r="D200" s="16">
        <v>0</v>
      </c>
      <c r="E200" s="167">
        <v>4288.2</v>
      </c>
      <c r="F200" s="16">
        <v>0</v>
      </c>
      <c r="G200" s="16">
        <v>0</v>
      </c>
      <c r="H200" s="16">
        <f t="shared" si="99"/>
        <v>4288.2</v>
      </c>
      <c r="I200" s="16">
        <v>0</v>
      </c>
      <c r="J200" s="167">
        <v>4288.2</v>
      </c>
      <c r="K200" s="16">
        <v>0</v>
      </c>
      <c r="L200" s="16">
        <v>0</v>
      </c>
      <c r="M200" s="16">
        <f>IFERROR(H200/C200*100,"-")</f>
        <v>100</v>
      </c>
      <c r="N200" s="16">
        <f t="shared" si="78"/>
        <v>0</v>
      </c>
      <c r="O200" s="16" t="str">
        <f t="shared" si="90"/>
        <v>-</v>
      </c>
      <c r="P200" s="16">
        <f t="shared" si="79"/>
        <v>0</v>
      </c>
      <c r="Q200" s="16">
        <f t="shared" si="91"/>
        <v>100</v>
      </c>
      <c r="R200" s="16">
        <f t="shared" si="80"/>
        <v>0</v>
      </c>
      <c r="S200" s="16" t="str">
        <f t="shared" si="92"/>
        <v>-</v>
      </c>
      <c r="T200" s="16">
        <f t="shared" si="81"/>
        <v>0</v>
      </c>
      <c r="U200" s="265"/>
    </row>
    <row r="201" spans="1:21" s="18" customFormat="1" ht="67.5" outlineLevel="2">
      <c r="A201" s="220"/>
      <c r="B201" s="93" t="s">
        <v>146</v>
      </c>
      <c r="C201" s="16">
        <f t="shared" si="94"/>
        <v>875.2</v>
      </c>
      <c r="D201" s="16">
        <v>665</v>
      </c>
      <c r="E201" s="16">
        <v>210.2</v>
      </c>
      <c r="F201" s="16">
        <v>0</v>
      </c>
      <c r="G201" s="16">
        <v>0</v>
      </c>
      <c r="H201" s="16">
        <f t="shared" si="99"/>
        <v>873.65000000000009</v>
      </c>
      <c r="I201" s="16">
        <v>663.45</v>
      </c>
      <c r="J201" s="16">
        <v>210.2</v>
      </c>
      <c r="K201" s="16">
        <v>0</v>
      </c>
      <c r="L201" s="16">
        <v>0</v>
      </c>
      <c r="M201" s="16">
        <f>IFERROR(H201/C201*100,"-")</f>
        <v>99.82289762340038</v>
      </c>
      <c r="N201" s="16">
        <f t="shared" ref="N201:N264" si="100">C201-H201</f>
        <v>1.5499999999999545</v>
      </c>
      <c r="O201" s="16">
        <f t="shared" si="90"/>
        <v>99.766917293233092</v>
      </c>
      <c r="P201" s="16">
        <f t="shared" ref="P201:P264" si="101">D201-I201</f>
        <v>1.5499999999999545</v>
      </c>
      <c r="Q201" s="16">
        <f t="shared" si="91"/>
        <v>100</v>
      </c>
      <c r="R201" s="16">
        <f t="shared" ref="R201:R264" si="102">E201-J201</f>
        <v>0</v>
      </c>
      <c r="S201" s="16" t="str">
        <f t="shared" si="92"/>
        <v>-</v>
      </c>
      <c r="T201" s="16">
        <f t="shared" ref="T201:T264" si="103">F201-K201</f>
        <v>0</v>
      </c>
      <c r="U201" s="265"/>
    </row>
    <row r="202" spans="1:21" s="18" customFormat="1" outlineLevel="2">
      <c r="A202" s="220"/>
      <c r="B202" s="93" t="s">
        <v>363</v>
      </c>
      <c r="C202" s="16">
        <f t="shared" si="94"/>
        <v>0</v>
      </c>
      <c r="D202" s="16">
        <f t="shared" ref="D202" si="104">SUM(E202:H202)</f>
        <v>0</v>
      </c>
      <c r="E202" s="16">
        <f t="shared" ref="E202" si="105">SUM(F202:I202)</f>
        <v>0</v>
      </c>
      <c r="F202" s="16">
        <f t="shared" ref="F202" si="106">SUM(G202:J202)</f>
        <v>0</v>
      </c>
      <c r="G202" s="16">
        <f t="shared" ref="G202" si="107">SUM(H202:K202)</f>
        <v>0</v>
      </c>
      <c r="H202" s="16">
        <f t="shared" si="99"/>
        <v>0</v>
      </c>
      <c r="I202" s="16">
        <v>0</v>
      </c>
      <c r="J202" s="16">
        <v>0</v>
      </c>
      <c r="K202" s="16">
        <v>0</v>
      </c>
      <c r="L202" s="16">
        <v>0</v>
      </c>
      <c r="M202" s="16"/>
      <c r="N202" s="16">
        <f t="shared" si="100"/>
        <v>0</v>
      </c>
      <c r="O202" s="16"/>
      <c r="P202" s="16">
        <f t="shared" si="101"/>
        <v>0</v>
      </c>
      <c r="Q202" s="16" t="str">
        <f t="shared" si="91"/>
        <v>-</v>
      </c>
      <c r="R202" s="16">
        <f t="shared" si="102"/>
        <v>0</v>
      </c>
      <c r="S202" s="16"/>
      <c r="T202" s="16">
        <f t="shared" si="103"/>
        <v>0</v>
      </c>
      <c r="U202" s="265"/>
    </row>
    <row r="203" spans="1:21" s="18" customFormat="1" ht="27" outlineLevel="2" collapsed="1">
      <c r="A203" s="221"/>
      <c r="B203" s="93" t="s">
        <v>347</v>
      </c>
      <c r="C203" s="16">
        <f t="shared" si="94"/>
        <v>26.87</v>
      </c>
      <c r="D203" s="131">
        <f>SUM(D204:D207)</f>
        <v>0</v>
      </c>
      <c r="E203" s="131">
        <f>SUM(E204:E207)</f>
        <v>26.87</v>
      </c>
      <c r="F203" s="131">
        <f t="shared" ref="F203:G203" si="108">SUM(F204:F207)</f>
        <v>0</v>
      </c>
      <c r="G203" s="131">
        <f t="shared" si="108"/>
        <v>0</v>
      </c>
      <c r="H203" s="16">
        <f t="shared" si="99"/>
        <v>26.86</v>
      </c>
      <c r="I203" s="16">
        <v>0</v>
      </c>
      <c r="J203" s="16">
        <f>SUM(J204:J207)</f>
        <v>26.86</v>
      </c>
      <c r="K203" s="16">
        <v>0</v>
      </c>
      <c r="L203" s="16">
        <v>0</v>
      </c>
      <c r="M203" s="16">
        <f t="shared" ref="M203:M223" si="109">IFERROR(H203/C203*100,"-")</f>
        <v>99.962783773725334</v>
      </c>
      <c r="N203" s="16">
        <f t="shared" si="100"/>
        <v>1.0000000000001563E-2</v>
      </c>
      <c r="O203" s="16" t="str">
        <f t="shared" si="90"/>
        <v>-</v>
      </c>
      <c r="P203" s="16">
        <f t="shared" si="101"/>
        <v>0</v>
      </c>
      <c r="Q203" s="16">
        <f t="shared" si="91"/>
        <v>99.962783773725334</v>
      </c>
      <c r="R203" s="16">
        <f t="shared" si="102"/>
        <v>1.0000000000001563E-2</v>
      </c>
      <c r="S203" s="16" t="str">
        <f t="shared" si="92"/>
        <v>-</v>
      </c>
      <c r="T203" s="16">
        <f t="shared" si="103"/>
        <v>0</v>
      </c>
      <c r="U203" s="265"/>
    </row>
    <row r="204" spans="1:21" s="18" customFormat="1" ht="131.25" hidden="1" customHeight="1" outlineLevel="3">
      <c r="A204" s="220"/>
      <c r="B204" s="96" t="s">
        <v>147</v>
      </c>
      <c r="C204" s="16">
        <f t="shared" si="94"/>
        <v>26.87</v>
      </c>
      <c r="D204" s="16">
        <v>0</v>
      </c>
      <c r="E204" s="131">
        <v>26.87</v>
      </c>
      <c r="F204" s="16">
        <v>0</v>
      </c>
      <c r="G204" s="16">
        <v>0</v>
      </c>
      <c r="H204" s="16">
        <f t="shared" si="99"/>
        <v>26.86</v>
      </c>
      <c r="I204" s="16">
        <v>0</v>
      </c>
      <c r="J204" s="16">
        <v>26.86</v>
      </c>
      <c r="K204" s="16">
        <v>0</v>
      </c>
      <c r="L204" s="16">
        <v>0</v>
      </c>
      <c r="M204" s="16">
        <f t="shared" si="109"/>
        <v>99.962783773725334</v>
      </c>
      <c r="N204" s="16">
        <f t="shared" si="100"/>
        <v>1.0000000000001563E-2</v>
      </c>
      <c r="O204" s="16" t="str">
        <f t="shared" si="90"/>
        <v>-</v>
      </c>
      <c r="P204" s="16">
        <f t="shared" si="101"/>
        <v>0</v>
      </c>
      <c r="Q204" s="16">
        <f t="shared" si="91"/>
        <v>99.962783773725334</v>
      </c>
      <c r="R204" s="16">
        <f t="shared" si="102"/>
        <v>1.0000000000001563E-2</v>
      </c>
      <c r="S204" s="16" t="str">
        <f t="shared" si="92"/>
        <v>-</v>
      </c>
      <c r="T204" s="16">
        <f t="shared" si="103"/>
        <v>0</v>
      </c>
      <c r="U204" s="265"/>
    </row>
    <row r="205" spans="1:21" s="18" customFormat="1" ht="49.5" hidden="1" customHeight="1" outlineLevel="3">
      <c r="A205" s="220"/>
      <c r="B205" s="96" t="s">
        <v>148</v>
      </c>
      <c r="C205" s="16">
        <f t="shared" si="94"/>
        <v>0</v>
      </c>
      <c r="D205" s="16">
        <v>0</v>
      </c>
      <c r="E205" s="16">
        <v>0</v>
      </c>
      <c r="F205" s="16">
        <v>0</v>
      </c>
      <c r="G205" s="16">
        <v>0</v>
      </c>
      <c r="H205" s="16">
        <f t="shared" si="99"/>
        <v>0</v>
      </c>
      <c r="I205" s="16">
        <v>0</v>
      </c>
      <c r="J205" s="16">
        <v>0</v>
      </c>
      <c r="K205" s="16">
        <v>0</v>
      </c>
      <c r="L205" s="16">
        <v>0</v>
      </c>
      <c r="M205" s="16" t="str">
        <f t="shared" si="109"/>
        <v>-</v>
      </c>
      <c r="N205" s="16">
        <f t="shared" si="100"/>
        <v>0</v>
      </c>
      <c r="O205" s="16" t="str">
        <f t="shared" si="90"/>
        <v>-</v>
      </c>
      <c r="P205" s="16">
        <f t="shared" si="101"/>
        <v>0</v>
      </c>
      <c r="Q205" s="16" t="str">
        <f t="shared" si="91"/>
        <v>-</v>
      </c>
      <c r="R205" s="16">
        <f t="shared" si="102"/>
        <v>0</v>
      </c>
      <c r="S205" s="16" t="str">
        <f t="shared" si="92"/>
        <v>-</v>
      </c>
      <c r="T205" s="16">
        <f t="shared" si="103"/>
        <v>0</v>
      </c>
      <c r="U205" s="265"/>
    </row>
    <row r="206" spans="1:21" s="18" customFormat="1" ht="114.75" hidden="1" customHeight="1" outlineLevel="3">
      <c r="A206" s="220"/>
      <c r="B206" s="96" t="s">
        <v>149</v>
      </c>
      <c r="C206" s="16">
        <f t="shared" si="94"/>
        <v>0</v>
      </c>
      <c r="D206" s="16">
        <v>0</v>
      </c>
      <c r="E206" s="16">
        <v>0</v>
      </c>
      <c r="F206" s="16">
        <v>0</v>
      </c>
      <c r="G206" s="16">
        <v>0</v>
      </c>
      <c r="H206" s="16">
        <f t="shared" si="99"/>
        <v>0</v>
      </c>
      <c r="I206" s="16">
        <v>0</v>
      </c>
      <c r="J206" s="16">
        <v>0</v>
      </c>
      <c r="K206" s="16">
        <v>0</v>
      </c>
      <c r="L206" s="16">
        <v>0</v>
      </c>
      <c r="M206" s="16" t="str">
        <f t="shared" si="109"/>
        <v>-</v>
      </c>
      <c r="N206" s="16">
        <f t="shared" si="100"/>
        <v>0</v>
      </c>
      <c r="O206" s="16" t="str">
        <f t="shared" si="90"/>
        <v>-</v>
      </c>
      <c r="P206" s="16">
        <f t="shared" si="101"/>
        <v>0</v>
      </c>
      <c r="Q206" s="16" t="str">
        <f t="shared" si="91"/>
        <v>-</v>
      </c>
      <c r="R206" s="16">
        <f t="shared" si="102"/>
        <v>0</v>
      </c>
      <c r="S206" s="16" t="str">
        <f t="shared" si="92"/>
        <v>-</v>
      </c>
      <c r="T206" s="16">
        <f t="shared" si="103"/>
        <v>0</v>
      </c>
      <c r="U206" s="265"/>
    </row>
    <row r="207" spans="1:21" s="18" customFormat="1" ht="80.25" hidden="1" customHeight="1" outlineLevel="3">
      <c r="A207" s="220"/>
      <c r="B207" s="96" t="s">
        <v>150</v>
      </c>
      <c r="C207" s="16">
        <f t="shared" si="94"/>
        <v>0</v>
      </c>
      <c r="D207" s="16">
        <v>0</v>
      </c>
      <c r="E207" s="131">
        <v>0</v>
      </c>
      <c r="F207" s="16">
        <v>0</v>
      </c>
      <c r="G207" s="16">
        <v>0</v>
      </c>
      <c r="H207" s="16">
        <f t="shared" si="99"/>
        <v>0</v>
      </c>
      <c r="I207" s="16">
        <v>0</v>
      </c>
      <c r="J207" s="16">
        <v>0</v>
      </c>
      <c r="K207" s="16">
        <v>0</v>
      </c>
      <c r="L207" s="16">
        <v>0</v>
      </c>
      <c r="M207" s="16" t="str">
        <f t="shared" si="109"/>
        <v>-</v>
      </c>
      <c r="N207" s="16">
        <f t="shared" si="100"/>
        <v>0</v>
      </c>
      <c r="O207" s="16" t="str">
        <f t="shared" si="90"/>
        <v>-</v>
      </c>
      <c r="P207" s="16">
        <f t="shared" si="101"/>
        <v>0</v>
      </c>
      <c r="Q207" s="16" t="str">
        <f t="shared" si="91"/>
        <v>-</v>
      </c>
      <c r="R207" s="16">
        <f t="shared" si="102"/>
        <v>0</v>
      </c>
      <c r="S207" s="16" t="str">
        <f t="shared" si="92"/>
        <v>-</v>
      </c>
      <c r="T207" s="16">
        <f t="shared" si="103"/>
        <v>0</v>
      </c>
      <c r="U207" s="265"/>
    </row>
    <row r="208" spans="1:21" s="18" customFormat="1" ht="63.75" customHeight="1" outlineLevel="2" collapsed="1">
      <c r="A208" s="220"/>
      <c r="B208" s="98" t="s">
        <v>348</v>
      </c>
      <c r="C208" s="16">
        <f t="shared" si="94"/>
        <v>16933</v>
      </c>
      <c r="D208" s="16">
        <f>SUM(D209:D212)</f>
        <v>16933</v>
      </c>
      <c r="E208" s="16">
        <f t="shared" ref="E208:G208" si="110">SUM(E209:E212)</f>
        <v>0</v>
      </c>
      <c r="F208" s="16">
        <f t="shared" si="110"/>
        <v>0</v>
      </c>
      <c r="G208" s="16">
        <f t="shared" si="110"/>
        <v>0</v>
      </c>
      <c r="H208" s="16">
        <f t="shared" si="99"/>
        <v>16933</v>
      </c>
      <c r="I208" s="16">
        <f>SUM(I209:I212)</f>
        <v>16933</v>
      </c>
      <c r="J208" s="16">
        <v>0</v>
      </c>
      <c r="K208" s="16">
        <v>0</v>
      </c>
      <c r="L208" s="16">
        <v>0</v>
      </c>
      <c r="M208" s="16">
        <f t="shared" si="109"/>
        <v>100</v>
      </c>
      <c r="N208" s="16">
        <f t="shared" si="100"/>
        <v>0</v>
      </c>
      <c r="O208" s="16">
        <f>IFERROR(I208/D208*100,"-")</f>
        <v>100</v>
      </c>
      <c r="P208" s="16">
        <f t="shared" si="101"/>
        <v>0</v>
      </c>
      <c r="Q208" s="16" t="str">
        <f>IFERROR(J208/E208*100,"-")</f>
        <v>-</v>
      </c>
      <c r="R208" s="16">
        <f t="shared" si="102"/>
        <v>0</v>
      </c>
      <c r="S208" s="16" t="str">
        <f>IFERROR(K208/F208*100,"-")</f>
        <v>-</v>
      </c>
      <c r="T208" s="16">
        <f t="shared" si="103"/>
        <v>0</v>
      </c>
      <c r="U208" s="265"/>
    </row>
    <row r="209" spans="1:21" s="18" customFormat="1" ht="78.75" hidden="1" customHeight="1" outlineLevel="3">
      <c r="A209" s="220"/>
      <c r="B209" s="97" t="s">
        <v>154</v>
      </c>
      <c r="C209" s="16">
        <f t="shared" si="94"/>
        <v>500</v>
      </c>
      <c r="D209" s="16">
        <v>500</v>
      </c>
      <c r="E209" s="16">
        <v>0</v>
      </c>
      <c r="F209" s="16">
        <v>0</v>
      </c>
      <c r="G209" s="16">
        <v>0</v>
      </c>
      <c r="H209" s="16">
        <f t="shared" si="99"/>
        <v>500</v>
      </c>
      <c r="I209" s="16">
        <v>500</v>
      </c>
      <c r="J209" s="16">
        <v>0</v>
      </c>
      <c r="K209" s="16">
        <v>0</v>
      </c>
      <c r="L209" s="16">
        <v>0</v>
      </c>
      <c r="M209" s="16">
        <f t="shared" si="109"/>
        <v>100</v>
      </c>
      <c r="N209" s="16">
        <f t="shared" si="100"/>
        <v>0</v>
      </c>
      <c r="O209" s="16">
        <f t="shared" si="90"/>
        <v>100</v>
      </c>
      <c r="P209" s="16">
        <f t="shared" si="101"/>
        <v>0</v>
      </c>
      <c r="Q209" s="16" t="str">
        <f t="shared" si="91"/>
        <v>-</v>
      </c>
      <c r="R209" s="16">
        <f t="shared" si="102"/>
        <v>0</v>
      </c>
      <c r="S209" s="16" t="str">
        <f t="shared" si="92"/>
        <v>-</v>
      </c>
      <c r="T209" s="16">
        <f t="shared" si="103"/>
        <v>0</v>
      </c>
      <c r="U209" s="265"/>
    </row>
    <row r="210" spans="1:21" s="18" customFormat="1" ht="53.25" hidden="1" customHeight="1" outlineLevel="3">
      <c r="A210" s="220"/>
      <c r="B210" s="97" t="s">
        <v>155</v>
      </c>
      <c r="C210" s="16">
        <f t="shared" si="94"/>
        <v>480</v>
      </c>
      <c r="D210" s="16">
        <v>480</v>
      </c>
      <c r="E210" s="16">
        <v>0</v>
      </c>
      <c r="F210" s="16">
        <v>0</v>
      </c>
      <c r="G210" s="16">
        <v>0</v>
      </c>
      <c r="H210" s="16">
        <f t="shared" si="99"/>
        <v>480</v>
      </c>
      <c r="I210" s="16">
        <v>480</v>
      </c>
      <c r="J210" s="16">
        <v>0</v>
      </c>
      <c r="K210" s="16">
        <v>0</v>
      </c>
      <c r="L210" s="16">
        <v>0</v>
      </c>
      <c r="M210" s="16">
        <f t="shared" si="109"/>
        <v>100</v>
      </c>
      <c r="N210" s="16">
        <f t="shared" si="100"/>
        <v>0</v>
      </c>
      <c r="O210" s="16">
        <f t="shared" si="90"/>
        <v>100</v>
      </c>
      <c r="P210" s="16">
        <f t="shared" si="101"/>
        <v>0</v>
      </c>
      <c r="Q210" s="16" t="str">
        <f t="shared" si="91"/>
        <v>-</v>
      </c>
      <c r="R210" s="16">
        <f t="shared" si="102"/>
        <v>0</v>
      </c>
      <c r="S210" s="16" t="str">
        <f t="shared" si="92"/>
        <v>-</v>
      </c>
      <c r="T210" s="16">
        <f t="shared" si="103"/>
        <v>0</v>
      </c>
      <c r="U210" s="265"/>
    </row>
    <row r="211" spans="1:21" s="18" customFormat="1" ht="54.75" hidden="1" customHeight="1" outlineLevel="3">
      <c r="A211" s="220"/>
      <c r="B211" s="97" t="s">
        <v>156</v>
      </c>
      <c r="C211" s="16">
        <f t="shared" si="94"/>
        <v>1550</v>
      </c>
      <c r="D211" s="16">
        <v>1550</v>
      </c>
      <c r="E211" s="16">
        <v>0</v>
      </c>
      <c r="F211" s="16">
        <v>0</v>
      </c>
      <c r="G211" s="16">
        <v>0</v>
      </c>
      <c r="H211" s="16">
        <f t="shared" si="99"/>
        <v>1550</v>
      </c>
      <c r="I211" s="16">
        <v>1550</v>
      </c>
      <c r="J211" s="16">
        <v>0</v>
      </c>
      <c r="K211" s="16">
        <v>0</v>
      </c>
      <c r="L211" s="16">
        <v>0</v>
      </c>
      <c r="M211" s="16">
        <f t="shared" si="109"/>
        <v>100</v>
      </c>
      <c r="N211" s="16">
        <f t="shared" si="100"/>
        <v>0</v>
      </c>
      <c r="O211" s="16">
        <f t="shared" si="90"/>
        <v>100</v>
      </c>
      <c r="P211" s="16">
        <f t="shared" si="101"/>
        <v>0</v>
      </c>
      <c r="Q211" s="16" t="str">
        <f t="shared" si="91"/>
        <v>-</v>
      </c>
      <c r="R211" s="16">
        <f t="shared" si="102"/>
        <v>0</v>
      </c>
      <c r="S211" s="16" t="str">
        <f t="shared" si="92"/>
        <v>-</v>
      </c>
      <c r="T211" s="16">
        <f t="shared" si="103"/>
        <v>0</v>
      </c>
      <c r="U211" s="265"/>
    </row>
    <row r="212" spans="1:21" s="18" customFormat="1" ht="69.75" hidden="1" customHeight="1" outlineLevel="3">
      <c r="A212" s="222"/>
      <c r="B212" s="97" t="s">
        <v>157</v>
      </c>
      <c r="C212" s="16">
        <f t="shared" si="94"/>
        <v>14403</v>
      </c>
      <c r="D212" s="166">
        <v>14403</v>
      </c>
      <c r="E212" s="16">
        <v>0</v>
      </c>
      <c r="F212" s="16">
        <v>0</v>
      </c>
      <c r="G212" s="16">
        <v>0</v>
      </c>
      <c r="H212" s="16">
        <f t="shared" si="99"/>
        <v>14403</v>
      </c>
      <c r="I212" s="166">
        <v>14403</v>
      </c>
      <c r="J212" s="16">
        <v>0</v>
      </c>
      <c r="K212" s="16">
        <v>0</v>
      </c>
      <c r="L212" s="16">
        <v>0</v>
      </c>
      <c r="M212" s="16">
        <f t="shared" si="109"/>
        <v>100</v>
      </c>
      <c r="N212" s="16">
        <f t="shared" si="100"/>
        <v>0</v>
      </c>
      <c r="O212" s="16">
        <f t="shared" si="90"/>
        <v>100</v>
      </c>
      <c r="P212" s="16">
        <f t="shared" si="101"/>
        <v>0</v>
      </c>
      <c r="Q212" s="16" t="str">
        <f t="shared" si="91"/>
        <v>-</v>
      </c>
      <c r="R212" s="16">
        <f t="shared" si="102"/>
        <v>0</v>
      </c>
      <c r="S212" s="16" t="str">
        <f t="shared" si="92"/>
        <v>-</v>
      </c>
      <c r="T212" s="16">
        <f t="shared" si="103"/>
        <v>0</v>
      </c>
      <c r="U212" s="265"/>
    </row>
    <row r="213" spans="1:21" s="18" customFormat="1" ht="71.25" customHeight="1" outlineLevel="2">
      <c r="A213" s="223"/>
      <c r="B213" s="23" t="s">
        <v>264</v>
      </c>
      <c r="C213" s="16">
        <f t="shared" si="94"/>
        <v>25</v>
      </c>
      <c r="D213" s="16">
        <v>25</v>
      </c>
      <c r="E213" s="16">
        <v>0</v>
      </c>
      <c r="F213" s="16">
        <v>0</v>
      </c>
      <c r="G213" s="16">
        <v>0</v>
      </c>
      <c r="H213" s="16">
        <f t="shared" si="99"/>
        <v>25</v>
      </c>
      <c r="I213" s="16">
        <v>25</v>
      </c>
      <c r="J213" s="16">
        <v>0</v>
      </c>
      <c r="K213" s="16">
        <v>0</v>
      </c>
      <c r="L213" s="16">
        <v>0</v>
      </c>
      <c r="M213" s="16">
        <f t="shared" si="109"/>
        <v>100</v>
      </c>
      <c r="N213" s="16">
        <f t="shared" si="100"/>
        <v>0</v>
      </c>
      <c r="O213" s="16">
        <f t="shared" si="90"/>
        <v>100</v>
      </c>
      <c r="P213" s="16">
        <f t="shared" si="101"/>
        <v>0</v>
      </c>
      <c r="Q213" s="16" t="str">
        <f t="shared" si="91"/>
        <v>-</v>
      </c>
      <c r="R213" s="16">
        <f t="shared" si="102"/>
        <v>0</v>
      </c>
      <c r="S213" s="16" t="str">
        <f t="shared" si="92"/>
        <v>-</v>
      </c>
      <c r="T213" s="16">
        <f t="shared" si="103"/>
        <v>0</v>
      </c>
      <c r="U213" s="265"/>
    </row>
    <row r="214" spans="1:21" s="39" customFormat="1" ht="59.25" customHeight="1">
      <c r="A214" s="26">
        <v>9</v>
      </c>
      <c r="B214" s="239" t="s">
        <v>158</v>
      </c>
      <c r="C214" s="180">
        <f>SUM(D214:F214)</f>
        <v>118458.36</v>
      </c>
      <c r="D214" s="180">
        <v>110218.36</v>
      </c>
      <c r="E214" s="180">
        <v>0</v>
      </c>
      <c r="F214" s="180">
        <v>8240</v>
      </c>
      <c r="G214" s="180">
        <v>0</v>
      </c>
      <c r="H214" s="180">
        <f>SUM(I214:K214)</f>
        <v>111280.6</v>
      </c>
      <c r="I214" s="180">
        <v>103040.6</v>
      </c>
      <c r="J214" s="180">
        <v>0</v>
      </c>
      <c r="K214" s="180">
        <v>8240</v>
      </c>
      <c r="L214" s="180">
        <v>0</v>
      </c>
      <c r="M214" s="7">
        <f t="shared" si="109"/>
        <v>93.940689369665435</v>
      </c>
      <c r="N214" s="7">
        <f t="shared" si="100"/>
        <v>7177.7599999999948</v>
      </c>
      <c r="O214" s="7">
        <f t="shared" si="90"/>
        <v>93.487691161436274</v>
      </c>
      <c r="P214" s="7">
        <f t="shared" si="101"/>
        <v>7177.7599999999948</v>
      </c>
      <c r="Q214" s="7" t="str">
        <f t="shared" si="91"/>
        <v>-</v>
      </c>
      <c r="R214" s="7">
        <f t="shared" si="102"/>
        <v>0</v>
      </c>
      <c r="S214" s="7">
        <f t="shared" si="92"/>
        <v>100</v>
      </c>
      <c r="T214" s="7">
        <f t="shared" si="103"/>
        <v>0</v>
      </c>
      <c r="U214" s="280" t="s">
        <v>562</v>
      </c>
    </row>
    <row r="215" spans="1:21" s="39" customFormat="1" ht="62.25" customHeight="1" collapsed="1">
      <c r="A215" s="26">
        <v>10</v>
      </c>
      <c r="B215" s="27" t="s">
        <v>454</v>
      </c>
      <c r="C215" s="7">
        <f t="shared" si="94"/>
        <v>3479</v>
      </c>
      <c r="D215" s="7">
        <f>SUM(D216:D221)</f>
        <v>100</v>
      </c>
      <c r="E215" s="7">
        <f>SUM(E216:E221)</f>
        <v>3379</v>
      </c>
      <c r="F215" s="7">
        <f>SUM(F216:F221)</f>
        <v>0</v>
      </c>
      <c r="G215" s="7">
        <f>SUM(G216:G221)</f>
        <v>0</v>
      </c>
      <c r="H215" s="7">
        <f t="shared" si="99"/>
        <v>3479</v>
      </c>
      <c r="I215" s="7">
        <f>SUM(I216:I221)</f>
        <v>100</v>
      </c>
      <c r="J215" s="7">
        <f>SUM(J216:J221)</f>
        <v>3379</v>
      </c>
      <c r="K215" s="7">
        <f>SUM(K216:K221)</f>
        <v>0</v>
      </c>
      <c r="L215" s="7">
        <f>SUM(L216:L221)</f>
        <v>0</v>
      </c>
      <c r="M215" s="7">
        <f t="shared" si="109"/>
        <v>100</v>
      </c>
      <c r="N215" s="7">
        <f t="shared" si="100"/>
        <v>0</v>
      </c>
      <c r="O215" s="7">
        <f t="shared" si="90"/>
        <v>100</v>
      </c>
      <c r="P215" s="7">
        <f t="shared" si="101"/>
        <v>0</v>
      </c>
      <c r="Q215" s="7">
        <f t="shared" si="91"/>
        <v>100</v>
      </c>
      <c r="R215" s="7">
        <f t="shared" si="102"/>
        <v>0</v>
      </c>
      <c r="S215" s="7" t="str">
        <f t="shared" si="92"/>
        <v>-</v>
      </c>
      <c r="T215" s="7">
        <f t="shared" si="103"/>
        <v>0</v>
      </c>
      <c r="U215" s="281" t="s">
        <v>438</v>
      </c>
    </row>
    <row r="216" spans="1:21" s="18" customFormat="1" ht="182.25" hidden="1" customHeight="1" outlineLevel="2">
      <c r="A216" s="223"/>
      <c r="B216" s="93" t="s">
        <v>159</v>
      </c>
      <c r="C216" s="94">
        <f t="shared" si="94"/>
        <v>2879</v>
      </c>
      <c r="D216" s="94">
        <v>0</v>
      </c>
      <c r="E216" s="94">
        <v>2879</v>
      </c>
      <c r="F216" s="94">
        <v>0</v>
      </c>
      <c r="G216" s="94">
        <v>0</v>
      </c>
      <c r="H216" s="94">
        <f t="shared" si="99"/>
        <v>2879</v>
      </c>
      <c r="I216" s="94">
        <v>0</v>
      </c>
      <c r="J216" s="94">
        <v>2879</v>
      </c>
      <c r="K216" s="94">
        <v>0</v>
      </c>
      <c r="L216" s="94">
        <v>0</v>
      </c>
      <c r="M216" s="16">
        <f t="shared" si="109"/>
        <v>100</v>
      </c>
      <c r="N216" s="16">
        <f t="shared" si="100"/>
        <v>0</v>
      </c>
      <c r="O216" s="16" t="str">
        <f t="shared" si="90"/>
        <v>-</v>
      </c>
      <c r="P216" s="16">
        <f t="shared" si="101"/>
        <v>0</v>
      </c>
      <c r="Q216" s="16">
        <f t="shared" si="91"/>
        <v>100</v>
      </c>
      <c r="R216" s="16">
        <f t="shared" si="102"/>
        <v>0</v>
      </c>
      <c r="S216" s="16" t="str">
        <f t="shared" si="92"/>
        <v>-</v>
      </c>
      <c r="T216" s="16">
        <f t="shared" si="103"/>
        <v>0</v>
      </c>
      <c r="U216" s="282"/>
    </row>
    <row r="217" spans="1:21" s="18" customFormat="1" ht="40.5" hidden="1" outlineLevel="2">
      <c r="A217" s="221"/>
      <c r="B217" s="93" t="s">
        <v>160</v>
      </c>
      <c r="C217" s="94">
        <f t="shared" si="94"/>
        <v>0</v>
      </c>
      <c r="D217" s="94">
        <v>0</v>
      </c>
      <c r="E217" s="94">
        <v>0</v>
      </c>
      <c r="F217" s="94">
        <v>0</v>
      </c>
      <c r="G217" s="94">
        <v>0</v>
      </c>
      <c r="H217" s="94">
        <f t="shared" si="99"/>
        <v>0</v>
      </c>
      <c r="I217" s="94">
        <v>0</v>
      </c>
      <c r="J217" s="94">
        <v>0</v>
      </c>
      <c r="K217" s="94">
        <v>0</v>
      </c>
      <c r="L217" s="94">
        <v>0</v>
      </c>
      <c r="M217" s="16" t="str">
        <f t="shared" si="109"/>
        <v>-</v>
      </c>
      <c r="N217" s="16">
        <f t="shared" si="100"/>
        <v>0</v>
      </c>
      <c r="O217" s="16" t="str">
        <f t="shared" si="90"/>
        <v>-</v>
      </c>
      <c r="P217" s="16">
        <f t="shared" si="101"/>
        <v>0</v>
      </c>
      <c r="Q217" s="16" t="str">
        <f t="shared" si="91"/>
        <v>-</v>
      </c>
      <c r="R217" s="16">
        <f t="shared" si="102"/>
        <v>0</v>
      </c>
      <c r="S217" s="16" t="str">
        <f t="shared" si="92"/>
        <v>-</v>
      </c>
      <c r="T217" s="16">
        <f t="shared" si="103"/>
        <v>0</v>
      </c>
      <c r="U217" s="265"/>
    </row>
    <row r="218" spans="1:21" s="18" customFormat="1" ht="108" hidden="1" outlineLevel="2">
      <c r="A218" s="221"/>
      <c r="B218" s="93" t="s">
        <v>161</v>
      </c>
      <c r="C218" s="94">
        <f t="shared" si="94"/>
        <v>500</v>
      </c>
      <c r="D218" s="94">
        <v>0</v>
      </c>
      <c r="E218" s="94">
        <v>500</v>
      </c>
      <c r="F218" s="94">
        <v>0</v>
      </c>
      <c r="G218" s="94">
        <v>0</v>
      </c>
      <c r="H218" s="94">
        <f t="shared" si="99"/>
        <v>500</v>
      </c>
      <c r="I218" s="94">
        <v>0</v>
      </c>
      <c r="J218" s="94">
        <v>500</v>
      </c>
      <c r="K218" s="94">
        <v>0</v>
      </c>
      <c r="L218" s="94">
        <v>0</v>
      </c>
      <c r="M218" s="16">
        <f t="shared" si="109"/>
        <v>100</v>
      </c>
      <c r="N218" s="16">
        <f t="shared" si="100"/>
        <v>0</v>
      </c>
      <c r="O218" s="16" t="str">
        <f t="shared" si="90"/>
        <v>-</v>
      </c>
      <c r="P218" s="16">
        <f t="shared" si="101"/>
        <v>0</v>
      </c>
      <c r="Q218" s="16">
        <f t="shared" si="91"/>
        <v>100</v>
      </c>
      <c r="R218" s="16">
        <f t="shared" si="102"/>
        <v>0</v>
      </c>
      <c r="S218" s="16" t="str">
        <f t="shared" si="92"/>
        <v>-</v>
      </c>
      <c r="T218" s="16">
        <f t="shared" si="103"/>
        <v>0</v>
      </c>
      <c r="U218" s="265"/>
    </row>
    <row r="219" spans="1:21" s="18" customFormat="1" ht="67.5" hidden="1" outlineLevel="2">
      <c r="A219" s="221"/>
      <c r="B219" s="93" t="s">
        <v>162</v>
      </c>
      <c r="C219" s="94">
        <f t="shared" si="94"/>
        <v>0</v>
      </c>
      <c r="D219" s="94">
        <f t="shared" ref="D219" si="111">SUM(E219:H219)</f>
        <v>0</v>
      </c>
      <c r="E219" s="94">
        <f t="shared" ref="E219" si="112">SUM(F219:I219)</f>
        <v>0</v>
      </c>
      <c r="F219" s="94">
        <v>0</v>
      </c>
      <c r="G219" s="94">
        <v>0</v>
      </c>
      <c r="H219" s="94">
        <f t="shared" si="99"/>
        <v>0</v>
      </c>
      <c r="I219" s="94">
        <v>0</v>
      </c>
      <c r="J219" s="94">
        <v>0</v>
      </c>
      <c r="K219" s="94">
        <v>0</v>
      </c>
      <c r="L219" s="94">
        <v>0</v>
      </c>
      <c r="M219" s="16" t="str">
        <f t="shared" si="109"/>
        <v>-</v>
      </c>
      <c r="N219" s="16">
        <f t="shared" si="100"/>
        <v>0</v>
      </c>
      <c r="O219" s="16" t="str">
        <f t="shared" si="90"/>
        <v>-</v>
      </c>
      <c r="P219" s="16">
        <f t="shared" si="101"/>
        <v>0</v>
      </c>
      <c r="Q219" s="16" t="str">
        <f t="shared" si="91"/>
        <v>-</v>
      </c>
      <c r="R219" s="16">
        <f t="shared" si="102"/>
        <v>0</v>
      </c>
      <c r="S219" s="16" t="str">
        <f t="shared" si="92"/>
        <v>-</v>
      </c>
      <c r="T219" s="16">
        <f t="shared" si="103"/>
        <v>0</v>
      </c>
      <c r="U219" s="265"/>
    </row>
    <row r="220" spans="1:21" s="18" customFormat="1" ht="40.5" hidden="1" outlineLevel="2">
      <c r="A220" s="223"/>
      <c r="B220" s="93" t="s">
        <v>163</v>
      </c>
      <c r="C220" s="94">
        <f t="shared" si="94"/>
        <v>50</v>
      </c>
      <c r="D220" s="94">
        <v>50</v>
      </c>
      <c r="E220" s="94">
        <v>0</v>
      </c>
      <c r="F220" s="94">
        <v>0</v>
      </c>
      <c r="G220" s="94">
        <v>0</v>
      </c>
      <c r="H220" s="94">
        <f t="shared" si="99"/>
        <v>50</v>
      </c>
      <c r="I220" s="94">
        <v>50</v>
      </c>
      <c r="J220" s="94">
        <v>0</v>
      </c>
      <c r="K220" s="94">
        <v>0</v>
      </c>
      <c r="L220" s="94">
        <v>0</v>
      </c>
      <c r="M220" s="16">
        <f t="shared" si="109"/>
        <v>100</v>
      </c>
      <c r="N220" s="16">
        <f t="shared" si="100"/>
        <v>0</v>
      </c>
      <c r="O220" s="16">
        <f t="shared" si="90"/>
        <v>100</v>
      </c>
      <c r="P220" s="16">
        <f t="shared" si="101"/>
        <v>0</v>
      </c>
      <c r="Q220" s="16" t="str">
        <f t="shared" si="91"/>
        <v>-</v>
      </c>
      <c r="R220" s="16">
        <f t="shared" si="102"/>
        <v>0</v>
      </c>
      <c r="S220" s="16" t="str">
        <f t="shared" si="92"/>
        <v>-</v>
      </c>
      <c r="T220" s="16">
        <f t="shared" si="103"/>
        <v>0</v>
      </c>
      <c r="U220" s="265"/>
    </row>
    <row r="221" spans="1:21" s="18" customFormat="1" ht="40.5" hidden="1" outlineLevel="2">
      <c r="A221" s="221"/>
      <c r="B221" s="93" t="s">
        <v>164</v>
      </c>
      <c r="C221" s="94">
        <f t="shared" si="94"/>
        <v>50</v>
      </c>
      <c r="D221" s="94">
        <v>50</v>
      </c>
      <c r="E221" s="94">
        <v>0</v>
      </c>
      <c r="F221" s="94">
        <v>0</v>
      </c>
      <c r="G221" s="94">
        <v>0</v>
      </c>
      <c r="H221" s="94">
        <f t="shared" si="99"/>
        <v>50</v>
      </c>
      <c r="I221" s="94">
        <v>50</v>
      </c>
      <c r="J221" s="94">
        <v>0</v>
      </c>
      <c r="K221" s="94">
        <v>0</v>
      </c>
      <c r="L221" s="94">
        <v>0</v>
      </c>
      <c r="M221" s="16">
        <f t="shared" si="109"/>
        <v>100</v>
      </c>
      <c r="N221" s="16">
        <f t="shared" si="100"/>
        <v>0</v>
      </c>
      <c r="O221" s="16">
        <f t="shared" si="90"/>
        <v>100</v>
      </c>
      <c r="P221" s="16">
        <f t="shared" si="101"/>
        <v>0</v>
      </c>
      <c r="Q221" s="16" t="str">
        <f t="shared" si="91"/>
        <v>-</v>
      </c>
      <c r="R221" s="16">
        <f t="shared" si="102"/>
        <v>0</v>
      </c>
      <c r="S221" s="16" t="str">
        <f t="shared" si="92"/>
        <v>-</v>
      </c>
      <c r="T221" s="16">
        <f t="shared" si="103"/>
        <v>0</v>
      </c>
      <c r="U221" s="265"/>
    </row>
    <row r="222" spans="1:21" s="39" customFormat="1" ht="45.75" customHeight="1">
      <c r="A222" s="26">
        <v>11</v>
      </c>
      <c r="B222" s="27" t="s">
        <v>177</v>
      </c>
      <c r="C222" s="7">
        <f t="shared" si="94"/>
        <v>353561.35800000001</v>
      </c>
      <c r="D222" s="7">
        <f t="shared" ref="D222:L222" si="113">D223+D233+D236</f>
        <v>97721.06</v>
      </c>
      <c r="E222" s="7">
        <f t="shared" si="113"/>
        <v>255688.69800000003</v>
      </c>
      <c r="F222" s="7">
        <f t="shared" si="113"/>
        <v>151.6</v>
      </c>
      <c r="G222" s="7">
        <f t="shared" si="113"/>
        <v>0</v>
      </c>
      <c r="H222" s="7">
        <f t="shared" si="99"/>
        <v>345069.25</v>
      </c>
      <c r="I222" s="7">
        <f>I223+I233+I236</f>
        <v>92176.453000000023</v>
      </c>
      <c r="J222" s="7">
        <f t="shared" si="113"/>
        <v>252741.19699999999</v>
      </c>
      <c r="K222" s="7">
        <f t="shared" si="113"/>
        <v>151.6</v>
      </c>
      <c r="L222" s="7">
        <f t="shared" si="113"/>
        <v>0</v>
      </c>
      <c r="M222" s="7">
        <f t="shared" si="109"/>
        <v>97.598123265495545</v>
      </c>
      <c r="N222" s="7">
        <f t="shared" si="100"/>
        <v>8492.1080000000075</v>
      </c>
      <c r="O222" s="7">
        <f t="shared" si="90"/>
        <v>94.326087948698088</v>
      </c>
      <c r="P222" s="7">
        <f t="shared" si="101"/>
        <v>5544.6069999999745</v>
      </c>
      <c r="Q222" s="7">
        <f t="shared" si="91"/>
        <v>98.847230627299737</v>
      </c>
      <c r="R222" s="7">
        <f t="shared" si="102"/>
        <v>2947.5010000000475</v>
      </c>
      <c r="S222" s="7">
        <f t="shared" si="92"/>
        <v>100</v>
      </c>
      <c r="T222" s="7">
        <f t="shared" si="103"/>
        <v>0</v>
      </c>
      <c r="U222" s="264"/>
    </row>
    <row r="223" spans="1:21" s="104" customFormat="1" ht="38.25" outlineLevel="1">
      <c r="A223" s="105"/>
      <c r="B223" s="136" t="s">
        <v>178</v>
      </c>
      <c r="C223" s="135">
        <f t="shared" si="94"/>
        <v>321104.51800000004</v>
      </c>
      <c r="D223" s="135">
        <f>SUM(D224:D232)</f>
        <v>71845.259999999995</v>
      </c>
      <c r="E223" s="135">
        <f>SUM(E224:E232)</f>
        <v>249259.25800000003</v>
      </c>
      <c r="F223" s="135">
        <f>SUM(F224:F232)</f>
        <v>0</v>
      </c>
      <c r="G223" s="135">
        <f>SUM(G224:G232)</f>
        <v>0</v>
      </c>
      <c r="H223" s="22">
        <f t="shared" si="99"/>
        <v>317204.86</v>
      </c>
      <c r="I223" s="135">
        <f>SUM(I224:I232)</f>
        <v>70893.003000000012</v>
      </c>
      <c r="J223" s="135">
        <f>SUM(J224:J232)</f>
        <v>246311.85699999999</v>
      </c>
      <c r="K223" s="22">
        <f>SUM(K224:K232)</f>
        <v>0</v>
      </c>
      <c r="L223" s="22">
        <f>SUM(L224:L232)</f>
        <v>0</v>
      </c>
      <c r="M223" s="22">
        <f t="shared" si="109"/>
        <v>98.785548697885332</v>
      </c>
      <c r="N223" s="22">
        <f t="shared" si="100"/>
        <v>3899.658000000054</v>
      </c>
      <c r="O223" s="22">
        <f t="shared" si="90"/>
        <v>98.674572268233163</v>
      </c>
      <c r="P223" s="22">
        <f t="shared" si="101"/>
        <v>952.25699999998324</v>
      </c>
      <c r="Q223" s="22">
        <f t="shared" si="91"/>
        <v>98.817535996997947</v>
      </c>
      <c r="R223" s="22">
        <f t="shared" si="102"/>
        <v>2947.4010000000417</v>
      </c>
      <c r="S223" s="22" t="str">
        <f t="shared" si="92"/>
        <v>-</v>
      </c>
      <c r="T223" s="22">
        <f t="shared" si="103"/>
        <v>0</v>
      </c>
      <c r="U223" s="265"/>
    </row>
    <row r="224" spans="1:21" s="18" customFormat="1" outlineLevel="2">
      <c r="A224" s="105"/>
      <c r="B224" s="128" t="s">
        <v>165</v>
      </c>
      <c r="C224" s="16">
        <f t="shared" si="94"/>
        <v>167930.95800000001</v>
      </c>
      <c r="D224" s="16">
        <v>36574</v>
      </c>
      <c r="E224" s="16">
        <v>131356.95800000001</v>
      </c>
      <c r="F224" s="16">
        <v>0</v>
      </c>
      <c r="G224" s="16">
        <v>0</v>
      </c>
      <c r="H224" s="16">
        <f t="shared" si="99"/>
        <v>167821.75699999998</v>
      </c>
      <c r="I224" s="16">
        <v>36464.800000000003</v>
      </c>
      <c r="J224" s="16">
        <v>131356.95699999999</v>
      </c>
      <c r="K224" s="16">
        <v>0</v>
      </c>
      <c r="L224" s="16">
        <v>0</v>
      </c>
      <c r="M224" s="22">
        <f t="shared" ref="M224" si="114">IFERROR(H224/C224*100,"-")</f>
        <v>99.93497268085612</v>
      </c>
      <c r="N224" s="22">
        <f t="shared" si="100"/>
        <v>109.20100000003004</v>
      </c>
      <c r="O224" s="22">
        <f t="shared" ref="O224" si="115">IFERROR(I224/D224*100,"-")</f>
        <v>99.70142724339695</v>
      </c>
      <c r="P224" s="22">
        <f t="shared" si="101"/>
        <v>109.19999999999709</v>
      </c>
      <c r="Q224" s="22">
        <f t="shared" ref="Q224" si="116">IFERROR(J224/E224*100,"-")</f>
        <v>99.999999238715603</v>
      </c>
      <c r="R224" s="22">
        <f t="shared" si="102"/>
        <v>1.0000000183936208E-3</v>
      </c>
      <c r="S224" s="22"/>
      <c r="T224" s="22">
        <f t="shared" si="103"/>
        <v>0</v>
      </c>
      <c r="U224" s="265"/>
    </row>
    <row r="225" spans="1:21" s="18" customFormat="1" outlineLevel="2">
      <c r="A225" s="224"/>
      <c r="B225" s="128" t="s">
        <v>371</v>
      </c>
      <c r="C225" s="16">
        <f t="shared" si="94"/>
        <v>68865.260000000009</v>
      </c>
      <c r="D225" s="131">
        <v>7047.96</v>
      </c>
      <c r="E225" s="16">
        <v>61817.3</v>
      </c>
      <c r="F225" s="16">
        <v>0</v>
      </c>
      <c r="G225" s="16">
        <v>0</v>
      </c>
      <c r="H225" s="16">
        <f t="shared" si="99"/>
        <v>68865.255000000005</v>
      </c>
      <c r="I225" s="16">
        <v>7047.9549999999999</v>
      </c>
      <c r="J225" s="16">
        <v>61817.3</v>
      </c>
      <c r="K225" s="16">
        <v>0</v>
      </c>
      <c r="L225" s="16">
        <v>0</v>
      </c>
      <c r="M225" s="16">
        <f t="shared" ref="M225:M294" si="117">IFERROR(H225/C225*100,"-")</f>
        <v>99.999992739445105</v>
      </c>
      <c r="N225" s="16">
        <f t="shared" si="100"/>
        <v>5.0000000046566129E-3</v>
      </c>
      <c r="O225" s="16">
        <f t="shared" ref="O225:O294" si="118">IFERROR(I225/D225*100,"-")</f>
        <v>99.999929057486142</v>
      </c>
      <c r="P225" s="16">
        <f t="shared" si="101"/>
        <v>5.0000000001091394E-3</v>
      </c>
      <c r="Q225" s="16">
        <f t="shared" ref="Q225:Q294" si="119">IFERROR(J225/E225*100,"-")</f>
        <v>100</v>
      </c>
      <c r="R225" s="16">
        <f t="shared" si="102"/>
        <v>0</v>
      </c>
      <c r="S225" s="16" t="str">
        <f t="shared" ref="S225:S294" si="120">IFERROR(K225/F225*100,"-")</f>
        <v>-</v>
      </c>
      <c r="T225" s="16">
        <f t="shared" si="103"/>
        <v>0</v>
      </c>
      <c r="U225" s="265"/>
    </row>
    <row r="226" spans="1:21" s="18" customFormat="1" ht="60" outlineLevel="2">
      <c r="A226" s="224"/>
      <c r="B226" s="128" t="s">
        <v>166</v>
      </c>
      <c r="C226" s="16">
        <f t="shared" si="94"/>
        <v>44040</v>
      </c>
      <c r="D226" s="16">
        <v>4513</v>
      </c>
      <c r="E226" s="16">
        <v>39527</v>
      </c>
      <c r="F226" s="16">
        <v>0</v>
      </c>
      <c r="G226" s="16">
        <v>0</v>
      </c>
      <c r="H226" s="16">
        <f t="shared" si="99"/>
        <v>40971.599999999999</v>
      </c>
      <c r="I226" s="16">
        <v>4392</v>
      </c>
      <c r="J226" s="16">
        <v>36579.599999999999</v>
      </c>
      <c r="K226" s="16">
        <v>0</v>
      </c>
      <c r="L226" s="16">
        <v>0</v>
      </c>
      <c r="M226" s="16">
        <f t="shared" si="117"/>
        <v>93.032697547683924</v>
      </c>
      <c r="N226" s="16">
        <f t="shared" si="100"/>
        <v>3068.4000000000015</v>
      </c>
      <c r="O226" s="16">
        <f t="shared" si="118"/>
        <v>97.318856636383771</v>
      </c>
      <c r="P226" s="16">
        <f t="shared" si="101"/>
        <v>121</v>
      </c>
      <c r="Q226" s="16">
        <f t="shared" si="119"/>
        <v>92.543324815948594</v>
      </c>
      <c r="R226" s="16">
        <f t="shared" si="102"/>
        <v>2947.4000000000015</v>
      </c>
      <c r="S226" s="16" t="str">
        <f t="shared" si="120"/>
        <v>-</v>
      </c>
      <c r="T226" s="16">
        <f t="shared" si="103"/>
        <v>0</v>
      </c>
      <c r="U226" s="265" t="s">
        <v>537</v>
      </c>
    </row>
    <row r="227" spans="1:21" s="18" customFormat="1" ht="33.75" customHeight="1" outlineLevel="2">
      <c r="A227" s="224"/>
      <c r="B227" s="128" t="s">
        <v>167</v>
      </c>
      <c r="C227" s="16">
        <f t="shared" si="94"/>
        <v>18958</v>
      </c>
      <c r="D227" s="16">
        <v>2400</v>
      </c>
      <c r="E227" s="16">
        <v>16558</v>
      </c>
      <c r="F227" s="16">
        <v>0</v>
      </c>
      <c r="G227" s="16">
        <v>0</v>
      </c>
      <c r="H227" s="16">
        <f t="shared" si="99"/>
        <v>18913.8</v>
      </c>
      <c r="I227" s="16">
        <v>2355.8000000000002</v>
      </c>
      <c r="J227" s="16">
        <v>16558</v>
      </c>
      <c r="K227" s="16">
        <v>0</v>
      </c>
      <c r="L227" s="16">
        <v>0</v>
      </c>
      <c r="M227" s="16">
        <f t="shared" si="117"/>
        <v>99.766853043569995</v>
      </c>
      <c r="N227" s="16">
        <f t="shared" si="100"/>
        <v>44.200000000000728</v>
      </c>
      <c r="O227" s="16">
        <f t="shared" si="118"/>
        <v>98.158333333333331</v>
      </c>
      <c r="P227" s="16">
        <f t="shared" si="101"/>
        <v>44.199999999999818</v>
      </c>
      <c r="Q227" s="16">
        <f t="shared" si="119"/>
        <v>100</v>
      </c>
      <c r="R227" s="16">
        <f t="shared" si="102"/>
        <v>0</v>
      </c>
      <c r="S227" s="16" t="str">
        <f t="shared" si="120"/>
        <v>-</v>
      </c>
      <c r="T227" s="16">
        <f t="shared" si="103"/>
        <v>0</v>
      </c>
      <c r="U227" s="265" t="s">
        <v>536</v>
      </c>
    </row>
    <row r="228" spans="1:21" s="18" customFormat="1" ht="30.75" customHeight="1" outlineLevel="2">
      <c r="A228" s="224"/>
      <c r="B228" s="128" t="s">
        <v>168</v>
      </c>
      <c r="C228" s="16">
        <f t="shared" si="94"/>
        <v>740</v>
      </c>
      <c r="D228" s="16">
        <v>740</v>
      </c>
      <c r="E228" s="16">
        <v>0</v>
      </c>
      <c r="F228" s="16">
        <v>0</v>
      </c>
      <c r="G228" s="16">
        <v>0</v>
      </c>
      <c r="H228" s="16">
        <f t="shared" si="99"/>
        <v>500</v>
      </c>
      <c r="I228" s="16">
        <v>500</v>
      </c>
      <c r="J228" s="16">
        <v>0</v>
      </c>
      <c r="K228" s="16">
        <v>0</v>
      </c>
      <c r="L228" s="16">
        <v>0</v>
      </c>
      <c r="M228" s="16">
        <f t="shared" si="117"/>
        <v>67.567567567567565</v>
      </c>
      <c r="N228" s="16">
        <f t="shared" si="100"/>
        <v>240</v>
      </c>
      <c r="O228" s="16">
        <f t="shared" si="118"/>
        <v>67.567567567567565</v>
      </c>
      <c r="P228" s="16">
        <f t="shared" si="101"/>
        <v>240</v>
      </c>
      <c r="Q228" s="16" t="str">
        <f t="shared" si="119"/>
        <v>-</v>
      </c>
      <c r="R228" s="16">
        <f t="shared" si="102"/>
        <v>0</v>
      </c>
      <c r="S228" s="16" t="str">
        <f t="shared" si="120"/>
        <v>-</v>
      </c>
      <c r="T228" s="16">
        <f t="shared" si="103"/>
        <v>0</v>
      </c>
      <c r="U228" s="265" t="s">
        <v>443</v>
      </c>
    </row>
    <row r="229" spans="1:21" s="18" customFormat="1" ht="30" outlineLevel="2">
      <c r="A229" s="224"/>
      <c r="B229" s="128" t="s">
        <v>169</v>
      </c>
      <c r="C229" s="16">
        <f t="shared" si="94"/>
        <v>366</v>
      </c>
      <c r="D229" s="16">
        <v>366</v>
      </c>
      <c r="E229" s="16">
        <v>0</v>
      </c>
      <c r="F229" s="16">
        <v>0</v>
      </c>
      <c r="G229" s="16">
        <v>0</v>
      </c>
      <c r="H229" s="16">
        <f t="shared" si="99"/>
        <v>322.24799999999999</v>
      </c>
      <c r="I229" s="16">
        <v>322.24799999999999</v>
      </c>
      <c r="J229" s="16">
        <v>0</v>
      </c>
      <c r="K229" s="16">
        <v>0</v>
      </c>
      <c r="L229" s="16">
        <v>0</v>
      </c>
      <c r="M229" s="16">
        <f t="shared" si="117"/>
        <v>88.045901639344265</v>
      </c>
      <c r="N229" s="16">
        <f t="shared" si="100"/>
        <v>43.75200000000001</v>
      </c>
      <c r="O229" s="16">
        <f t="shared" si="118"/>
        <v>88.045901639344265</v>
      </c>
      <c r="P229" s="16">
        <f t="shared" si="101"/>
        <v>43.75200000000001</v>
      </c>
      <c r="Q229" s="16" t="str">
        <f t="shared" si="119"/>
        <v>-</v>
      </c>
      <c r="R229" s="16">
        <f t="shared" si="102"/>
        <v>0</v>
      </c>
      <c r="S229" s="16" t="str">
        <f t="shared" si="120"/>
        <v>-</v>
      </c>
      <c r="T229" s="16">
        <f t="shared" si="103"/>
        <v>0</v>
      </c>
      <c r="U229" s="265" t="s">
        <v>480</v>
      </c>
    </row>
    <row r="230" spans="1:21" s="18" customFormat="1" ht="60" outlineLevel="2">
      <c r="A230" s="224"/>
      <c r="B230" s="128" t="s">
        <v>372</v>
      </c>
      <c r="C230" s="16">
        <f t="shared" si="94"/>
        <v>371</v>
      </c>
      <c r="D230" s="16">
        <v>371</v>
      </c>
      <c r="E230" s="16">
        <v>0</v>
      </c>
      <c r="F230" s="16">
        <v>0</v>
      </c>
      <c r="G230" s="16">
        <v>0</v>
      </c>
      <c r="H230" s="16">
        <f t="shared" si="99"/>
        <v>171</v>
      </c>
      <c r="I230" s="16">
        <v>171</v>
      </c>
      <c r="J230" s="16">
        <v>0</v>
      </c>
      <c r="K230" s="16">
        <v>0</v>
      </c>
      <c r="L230" s="16">
        <v>0</v>
      </c>
      <c r="M230" s="16">
        <f t="shared" si="117"/>
        <v>46.091644204851754</v>
      </c>
      <c r="N230" s="16">
        <f t="shared" si="100"/>
        <v>200</v>
      </c>
      <c r="O230" s="16">
        <f t="shared" si="118"/>
        <v>46.091644204851754</v>
      </c>
      <c r="P230" s="16">
        <f t="shared" si="101"/>
        <v>200</v>
      </c>
      <c r="Q230" s="16"/>
      <c r="R230" s="16">
        <f t="shared" si="102"/>
        <v>0</v>
      </c>
      <c r="S230" s="16"/>
      <c r="T230" s="16">
        <f t="shared" si="103"/>
        <v>0</v>
      </c>
      <c r="U230" s="265" t="s">
        <v>538</v>
      </c>
    </row>
    <row r="231" spans="1:21" s="18" customFormat="1" ht="45" outlineLevel="2">
      <c r="A231" s="224"/>
      <c r="B231" s="128" t="s">
        <v>373</v>
      </c>
      <c r="C231" s="16">
        <f t="shared" si="94"/>
        <v>163</v>
      </c>
      <c r="D231" s="16">
        <v>163</v>
      </c>
      <c r="E231" s="16">
        <v>0</v>
      </c>
      <c r="F231" s="16">
        <v>0</v>
      </c>
      <c r="G231" s="16">
        <v>0</v>
      </c>
      <c r="H231" s="16">
        <f t="shared" si="99"/>
        <v>63</v>
      </c>
      <c r="I231" s="16">
        <v>63</v>
      </c>
      <c r="J231" s="16">
        <v>0</v>
      </c>
      <c r="K231" s="16">
        <v>0</v>
      </c>
      <c r="L231" s="16">
        <v>0</v>
      </c>
      <c r="M231" s="16">
        <f t="shared" si="117"/>
        <v>38.650306748466257</v>
      </c>
      <c r="N231" s="16">
        <f t="shared" si="100"/>
        <v>100</v>
      </c>
      <c r="O231" s="16">
        <f t="shared" si="118"/>
        <v>38.650306748466257</v>
      </c>
      <c r="P231" s="16">
        <f t="shared" si="101"/>
        <v>100</v>
      </c>
      <c r="Q231" s="16"/>
      <c r="R231" s="16">
        <f t="shared" si="102"/>
        <v>0</v>
      </c>
      <c r="S231" s="16"/>
      <c r="T231" s="16">
        <f t="shared" si="103"/>
        <v>0</v>
      </c>
      <c r="U231" s="265" t="s">
        <v>539</v>
      </c>
    </row>
    <row r="232" spans="1:21" s="18" customFormat="1" ht="30" outlineLevel="2">
      <c r="A232" s="224"/>
      <c r="B232" s="128" t="s">
        <v>170</v>
      </c>
      <c r="C232" s="16">
        <f t="shared" si="94"/>
        <v>19670.3</v>
      </c>
      <c r="D232" s="16">
        <v>19670.3</v>
      </c>
      <c r="E232" s="16">
        <v>0</v>
      </c>
      <c r="F232" s="16">
        <v>0</v>
      </c>
      <c r="G232" s="16">
        <v>0</v>
      </c>
      <c r="H232" s="16">
        <f t="shared" si="99"/>
        <v>19576.2</v>
      </c>
      <c r="I232" s="16">
        <v>19576.2</v>
      </c>
      <c r="J232" s="16">
        <v>0</v>
      </c>
      <c r="K232" s="16">
        <v>0</v>
      </c>
      <c r="L232" s="16">
        <v>0</v>
      </c>
      <c r="M232" s="16">
        <f t="shared" si="117"/>
        <v>99.52161380355156</v>
      </c>
      <c r="N232" s="16">
        <f t="shared" si="100"/>
        <v>94.099999999998545</v>
      </c>
      <c r="O232" s="16">
        <f t="shared" si="118"/>
        <v>99.52161380355156</v>
      </c>
      <c r="P232" s="16">
        <f t="shared" si="101"/>
        <v>94.099999999998545</v>
      </c>
      <c r="Q232" s="16" t="str">
        <f t="shared" si="119"/>
        <v>-</v>
      </c>
      <c r="R232" s="16">
        <f t="shared" si="102"/>
        <v>0</v>
      </c>
      <c r="S232" s="16" t="str">
        <f t="shared" si="120"/>
        <v>-</v>
      </c>
      <c r="T232" s="16">
        <f t="shared" si="103"/>
        <v>0</v>
      </c>
      <c r="U232" s="265" t="s">
        <v>540</v>
      </c>
    </row>
    <row r="233" spans="1:21" s="18" customFormat="1" ht="38.25" outlineLevel="1">
      <c r="A233" s="103"/>
      <c r="B233" s="136" t="s">
        <v>171</v>
      </c>
      <c r="C233" s="22">
        <f t="shared" si="94"/>
        <v>30940.94</v>
      </c>
      <c r="D233" s="22">
        <f>SUM(D234:D235)</f>
        <v>25800</v>
      </c>
      <c r="E233" s="22">
        <f>SUM(E234:E235)</f>
        <v>5140.9399999999996</v>
      </c>
      <c r="F233" s="22">
        <f>SUM(F234:F235)</f>
        <v>0</v>
      </c>
      <c r="G233" s="22">
        <f>SUM(G234:G235)</f>
        <v>0</v>
      </c>
      <c r="H233" s="22">
        <f t="shared" si="99"/>
        <v>26348.59</v>
      </c>
      <c r="I233" s="22">
        <f>SUM(I234:I235)</f>
        <v>21207.65</v>
      </c>
      <c r="J233" s="22">
        <f>SUM(J234:J235)</f>
        <v>5140.9399999999996</v>
      </c>
      <c r="K233" s="22">
        <f>SUM(K234:K235)</f>
        <v>0</v>
      </c>
      <c r="L233" s="22">
        <f>SUM(L234:L235)</f>
        <v>0</v>
      </c>
      <c r="M233" s="22">
        <f t="shared" si="117"/>
        <v>85.157690748891284</v>
      </c>
      <c r="N233" s="22">
        <f t="shared" si="100"/>
        <v>4592.3499999999985</v>
      </c>
      <c r="O233" s="22">
        <f t="shared" si="118"/>
        <v>82.200193798449618</v>
      </c>
      <c r="P233" s="22">
        <f t="shared" si="101"/>
        <v>4592.3499999999985</v>
      </c>
      <c r="Q233" s="22">
        <f t="shared" si="119"/>
        <v>100</v>
      </c>
      <c r="R233" s="22">
        <f t="shared" si="102"/>
        <v>0</v>
      </c>
      <c r="S233" s="22" t="str">
        <f t="shared" si="120"/>
        <v>-</v>
      </c>
      <c r="T233" s="22">
        <f t="shared" si="103"/>
        <v>0</v>
      </c>
      <c r="U233" s="265"/>
    </row>
    <row r="234" spans="1:21" s="18" customFormat="1" ht="25.5" outlineLevel="2">
      <c r="A234" s="224"/>
      <c r="B234" s="128" t="s">
        <v>172</v>
      </c>
      <c r="C234" s="16">
        <f t="shared" si="94"/>
        <v>19726.419999999998</v>
      </c>
      <c r="D234" s="16">
        <v>18579.599999999999</v>
      </c>
      <c r="E234" s="16">
        <v>1146.82</v>
      </c>
      <c r="F234" s="16">
        <v>0</v>
      </c>
      <c r="G234" s="16">
        <v>0</v>
      </c>
      <c r="H234" s="22">
        <f t="shared" si="99"/>
        <v>17108.95</v>
      </c>
      <c r="I234" s="131">
        <v>15962.13</v>
      </c>
      <c r="J234" s="16">
        <v>1146.82</v>
      </c>
      <c r="K234" s="16">
        <v>0</v>
      </c>
      <c r="L234" s="16">
        <v>0</v>
      </c>
      <c r="M234" s="16">
        <f t="shared" si="117"/>
        <v>86.731145337065726</v>
      </c>
      <c r="N234" s="16">
        <f t="shared" si="100"/>
        <v>2617.4699999999975</v>
      </c>
      <c r="O234" s="16">
        <f t="shared" si="118"/>
        <v>85.912129432280565</v>
      </c>
      <c r="P234" s="16">
        <f t="shared" si="101"/>
        <v>2617.4699999999993</v>
      </c>
      <c r="Q234" s="16">
        <f t="shared" si="119"/>
        <v>100</v>
      </c>
      <c r="R234" s="16">
        <f t="shared" si="102"/>
        <v>0</v>
      </c>
      <c r="S234" s="16" t="str">
        <f t="shared" si="120"/>
        <v>-</v>
      </c>
      <c r="T234" s="16">
        <f t="shared" si="103"/>
        <v>0</v>
      </c>
      <c r="U234" s="272" t="s">
        <v>541</v>
      </c>
    </row>
    <row r="235" spans="1:21" s="18" customFormat="1" ht="67.5" customHeight="1" outlineLevel="2">
      <c r="A235" s="225"/>
      <c r="B235" s="128" t="s">
        <v>417</v>
      </c>
      <c r="C235" s="16">
        <f t="shared" si="94"/>
        <v>11214.52</v>
      </c>
      <c r="D235" s="16">
        <f>6201.4+1019</f>
        <v>7220.4</v>
      </c>
      <c r="E235" s="16">
        <v>3994.12</v>
      </c>
      <c r="F235" s="16">
        <v>0</v>
      </c>
      <c r="G235" s="16">
        <v>0</v>
      </c>
      <c r="H235" s="22">
        <f t="shared" si="99"/>
        <v>9239.64</v>
      </c>
      <c r="I235" s="131">
        <v>5245.52</v>
      </c>
      <c r="J235" s="16">
        <v>3994.12</v>
      </c>
      <c r="K235" s="16">
        <v>0</v>
      </c>
      <c r="L235" s="16">
        <v>0</v>
      </c>
      <c r="M235" s="16">
        <f t="shared" si="117"/>
        <v>82.389972999290194</v>
      </c>
      <c r="N235" s="16">
        <f t="shared" si="100"/>
        <v>1974.880000000001</v>
      </c>
      <c r="O235" s="16">
        <f t="shared" si="118"/>
        <v>72.648606725389186</v>
      </c>
      <c r="P235" s="16">
        <f t="shared" si="101"/>
        <v>1974.8799999999992</v>
      </c>
      <c r="Q235" s="16">
        <f t="shared" si="119"/>
        <v>100</v>
      </c>
      <c r="R235" s="16">
        <f t="shared" si="102"/>
        <v>0</v>
      </c>
      <c r="S235" s="16" t="str">
        <f t="shared" si="120"/>
        <v>-</v>
      </c>
      <c r="T235" s="16">
        <f t="shared" si="103"/>
        <v>0</v>
      </c>
      <c r="U235" s="273"/>
    </row>
    <row r="236" spans="1:21" s="18" customFormat="1" ht="48.75" customHeight="1" outlineLevel="1" collapsed="1">
      <c r="A236" s="103"/>
      <c r="B236" s="136" t="s">
        <v>173</v>
      </c>
      <c r="C236" s="22">
        <f t="shared" si="94"/>
        <v>1515.8999999999999</v>
      </c>
      <c r="D236" s="22">
        <f>SUM(D237:D239)</f>
        <v>75.8</v>
      </c>
      <c r="E236" s="22">
        <f>SUM(E237:E239)</f>
        <v>1288.5</v>
      </c>
      <c r="F236" s="22">
        <f>SUM(F237:F239)</f>
        <v>151.6</v>
      </c>
      <c r="G236" s="22">
        <f>SUM(G237:G239)</f>
        <v>0</v>
      </c>
      <c r="H236" s="22">
        <f t="shared" si="99"/>
        <v>1515.8</v>
      </c>
      <c r="I236" s="22">
        <f>SUM(I237:I239)</f>
        <v>75.8</v>
      </c>
      <c r="J236" s="22">
        <f>SUM(J237:J239)</f>
        <v>1288.4000000000001</v>
      </c>
      <c r="K236" s="22">
        <f>SUM(K237:K239)</f>
        <v>151.6</v>
      </c>
      <c r="L236" s="22">
        <f>SUM(L237:L239)</f>
        <v>0</v>
      </c>
      <c r="M236" s="22">
        <f t="shared" si="117"/>
        <v>99.993403258790153</v>
      </c>
      <c r="N236" s="22">
        <f t="shared" si="100"/>
        <v>9.9999999999909051E-2</v>
      </c>
      <c r="O236" s="22">
        <f t="shared" si="118"/>
        <v>100</v>
      </c>
      <c r="P236" s="22">
        <f t="shared" si="101"/>
        <v>0</v>
      </c>
      <c r="Q236" s="22">
        <f t="shared" si="119"/>
        <v>99.992239037640672</v>
      </c>
      <c r="R236" s="22">
        <f t="shared" si="102"/>
        <v>9.9999999999909051E-2</v>
      </c>
      <c r="S236" s="22">
        <f t="shared" si="120"/>
        <v>100</v>
      </c>
      <c r="T236" s="22">
        <f t="shared" si="103"/>
        <v>0</v>
      </c>
      <c r="U236" s="265" t="s">
        <v>542</v>
      </c>
    </row>
    <row r="237" spans="1:21" s="18" customFormat="1" ht="25.5" hidden="1" outlineLevel="2">
      <c r="A237" s="224"/>
      <c r="B237" s="128" t="s">
        <v>174</v>
      </c>
      <c r="C237" s="16">
        <f t="shared" si="94"/>
        <v>0</v>
      </c>
      <c r="D237" s="16">
        <v>0</v>
      </c>
      <c r="E237" s="16">
        <v>0</v>
      </c>
      <c r="F237" s="16">
        <v>0</v>
      </c>
      <c r="G237" s="16">
        <v>0</v>
      </c>
      <c r="H237" s="16">
        <f t="shared" si="99"/>
        <v>0</v>
      </c>
      <c r="I237" s="16">
        <v>0</v>
      </c>
      <c r="J237" s="16"/>
      <c r="K237" s="16"/>
      <c r="L237" s="16"/>
      <c r="M237" s="16" t="str">
        <f t="shared" si="117"/>
        <v>-</v>
      </c>
      <c r="N237" s="16">
        <f t="shared" si="100"/>
        <v>0</v>
      </c>
      <c r="O237" s="16" t="str">
        <f t="shared" si="118"/>
        <v>-</v>
      </c>
      <c r="P237" s="16">
        <f t="shared" si="101"/>
        <v>0</v>
      </c>
      <c r="Q237" s="16" t="str">
        <f t="shared" si="119"/>
        <v>-</v>
      </c>
      <c r="R237" s="16">
        <f t="shared" si="102"/>
        <v>0</v>
      </c>
      <c r="S237" s="16" t="str">
        <f t="shared" si="120"/>
        <v>-</v>
      </c>
      <c r="T237" s="16">
        <f t="shared" si="103"/>
        <v>0</v>
      </c>
      <c r="U237" s="265"/>
    </row>
    <row r="238" spans="1:21" s="18" customFormat="1" ht="51" hidden="1" outlineLevel="2">
      <c r="A238" s="224"/>
      <c r="B238" s="128" t="s">
        <v>175</v>
      </c>
      <c r="C238" s="16">
        <f t="shared" si="94"/>
        <v>0</v>
      </c>
      <c r="D238" s="16">
        <v>0</v>
      </c>
      <c r="E238" s="16">
        <v>0</v>
      </c>
      <c r="F238" s="16">
        <v>0</v>
      </c>
      <c r="G238" s="16">
        <v>0</v>
      </c>
      <c r="H238" s="16">
        <f t="shared" si="99"/>
        <v>0</v>
      </c>
      <c r="I238" s="16">
        <v>0</v>
      </c>
      <c r="J238" s="16">
        <v>0</v>
      </c>
      <c r="K238" s="16"/>
      <c r="L238" s="16"/>
      <c r="M238" s="16" t="str">
        <f t="shared" si="117"/>
        <v>-</v>
      </c>
      <c r="N238" s="16">
        <f t="shared" si="100"/>
        <v>0</v>
      </c>
      <c r="O238" s="16" t="str">
        <f t="shared" si="118"/>
        <v>-</v>
      </c>
      <c r="P238" s="16">
        <f t="shared" si="101"/>
        <v>0</v>
      </c>
      <c r="Q238" s="16" t="str">
        <f t="shared" si="119"/>
        <v>-</v>
      </c>
      <c r="R238" s="16">
        <f t="shared" si="102"/>
        <v>0</v>
      </c>
      <c r="S238" s="16" t="str">
        <f t="shared" si="120"/>
        <v>-</v>
      </c>
      <c r="T238" s="16">
        <f t="shared" si="103"/>
        <v>0</v>
      </c>
      <c r="U238" s="265"/>
    </row>
    <row r="239" spans="1:21" s="18" customFormat="1" ht="51" hidden="1" outlineLevel="2">
      <c r="A239" s="224"/>
      <c r="B239" s="128" t="s">
        <v>176</v>
      </c>
      <c r="C239" s="16">
        <f t="shared" si="94"/>
        <v>1515.8999999999999</v>
      </c>
      <c r="D239" s="16">
        <v>75.8</v>
      </c>
      <c r="E239" s="16">
        <v>1288.5</v>
      </c>
      <c r="F239" s="16">
        <v>151.6</v>
      </c>
      <c r="G239" s="16">
        <v>0</v>
      </c>
      <c r="H239" s="16">
        <f t="shared" si="99"/>
        <v>1515.8</v>
      </c>
      <c r="I239" s="16">
        <v>75.8</v>
      </c>
      <c r="J239" s="16">
        <v>1288.4000000000001</v>
      </c>
      <c r="K239" s="16">
        <v>151.6</v>
      </c>
      <c r="L239" s="16"/>
      <c r="M239" s="16">
        <f t="shared" si="117"/>
        <v>99.993403258790153</v>
      </c>
      <c r="N239" s="16">
        <f t="shared" si="100"/>
        <v>9.9999999999909051E-2</v>
      </c>
      <c r="O239" s="16">
        <f t="shared" si="118"/>
        <v>100</v>
      </c>
      <c r="P239" s="16">
        <f t="shared" si="101"/>
        <v>0</v>
      </c>
      <c r="Q239" s="16">
        <f t="shared" si="119"/>
        <v>99.992239037640672</v>
      </c>
      <c r="R239" s="16">
        <f t="shared" si="102"/>
        <v>9.9999999999909051E-2</v>
      </c>
      <c r="S239" s="16">
        <f t="shared" si="120"/>
        <v>100</v>
      </c>
      <c r="T239" s="16">
        <f t="shared" si="103"/>
        <v>0</v>
      </c>
      <c r="U239" s="265"/>
    </row>
    <row r="240" spans="1:21" s="39" customFormat="1" ht="60.75" customHeight="1">
      <c r="A240" s="26">
        <v>12</v>
      </c>
      <c r="B240" s="27" t="s">
        <v>200</v>
      </c>
      <c r="C240" s="7">
        <f t="shared" si="94"/>
        <v>319073.16500000004</v>
      </c>
      <c r="D240" s="7">
        <f>D241+D258+D261+D265+D266+D267</f>
        <v>50385.634999999995</v>
      </c>
      <c r="E240" s="7">
        <f>E241+E258+E261+E265+E266+E267</f>
        <v>229389.33000000002</v>
      </c>
      <c r="F240" s="7">
        <f>F241+F258+F261+F265+F266+F267</f>
        <v>39298.199999999997</v>
      </c>
      <c r="G240" s="7">
        <f>G241+G258+G261+G265+G266+G267</f>
        <v>0</v>
      </c>
      <c r="H240" s="7">
        <f t="shared" si="99"/>
        <v>229963.69500000004</v>
      </c>
      <c r="I240" s="7">
        <f>I241+I258+I261+I265+I266+I267</f>
        <v>43519.195000000007</v>
      </c>
      <c r="J240" s="7">
        <f>J241+J258+J261+J265+J266+J267</f>
        <v>166407.40000000002</v>
      </c>
      <c r="K240" s="7">
        <f>K241+K258+K261+K265+K266+K267</f>
        <v>20037.099999999999</v>
      </c>
      <c r="L240" s="7">
        <f>L241+L258+L261+L265+L266+L267</f>
        <v>0</v>
      </c>
      <c r="M240" s="7">
        <f t="shared" si="117"/>
        <v>72.072402265480392</v>
      </c>
      <c r="N240" s="7">
        <f t="shared" si="100"/>
        <v>89109.47</v>
      </c>
      <c r="O240" s="7">
        <f t="shared" si="118"/>
        <v>86.372226925392553</v>
      </c>
      <c r="P240" s="7">
        <f t="shared" si="101"/>
        <v>6866.4399999999878</v>
      </c>
      <c r="Q240" s="7">
        <f t="shared" si="119"/>
        <v>72.543653185612428</v>
      </c>
      <c r="R240" s="7">
        <f t="shared" si="102"/>
        <v>62981.929999999993</v>
      </c>
      <c r="S240" s="7">
        <f t="shared" si="120"/>
        <v>50.987322574570847</v>
      </c>
      <c r="T240" s="7">
        <f t="shared" si="103"/>
        <v>19261.099999999999</v>
      </c>
      <c r="U240" s="264"/>
    </row>
    <row r="241" spans="1:21" s="18" customFormat="1" ht="60.75" customHeight="1" outlineLevel="1">
      <c r="A241" s="103"/>
      <c r="B241" s="136" t="s">
        <v>179</v>
      </c>
      <c r="C241" s="135">
        <f t="shared" si="94"/>
        <v>139573.375</v>
      </c>
      <c r="D241" s="135">
        <f>SUM(D242:D257)</f>
        <v>16511.474999999999</v>
      </c>
      <c r="E241" s="135">
        <f>SUM(E242:E257)</f>
        <v>123061.90000000001</v>
      </c>
      <c r="F241" s="135">
        <f>SUM(F242:F257)</f>
        <v>0</v>
      </c>
      <c r="G241" s="135">
        <f>SUM(G242:G257)</f>
        <v>0</v>
      </c>
      <c r="H241" s="135">
        <f t="shared" si="99"/>
        <v>136436.57</v>
      </c>
      <c r="I241" s="135">
        <f>SUM(I242:I257)</f>
        <v>13575.470000000001</v>
      </c>
      <c r="J241" s="135">
        <f>SUM(J242:J257)</f>
        <v>122861.1</v>
      </c>
      <c r="K241" s="135">
        <f>SUM(K242:K257)</f>
        <v>0</v>
      </c>
      <c r="L241" s="135">
        <f>SUM(L242:L257)</f>
        <v>0</v>
      </c>
      <c r="M241" s="16">
        <f t="shared" si="117"/>
        <v>97.752576377837102</v>
      </c>
      <c r="N241" s="16">
        <f t="shared" si="100"/>
        <v>3136.804999999993</v>
      </c>
      <c r="O241" s="16">
        <f t="shared" si="118"/>
        <v>82.218396599940363</v>
      </c>
      <c r="P241" s="16">
        <f t="shared" si="101"/>
        <v>2936.0049999999974</v>
      </c>
      <c r="Q241" s="16">
        <f t="shared" si="119"/>
        <v>99.836830083072016</v>
      </c>
      <c r="R241" s="16">
        <f t="shared" si="102"/>
        <v>200.80000000000291</v>
      </c>
      <c r="S241" s="16" t="str">
        <f t="shared" si="120"/>
        <v>-</v>
      </c>
      <c r="T241" s="16">
        <f t="shared" si="103"/>
        <v>0</v>
      </c>
      <c r="U241" s="283"/>
    </row>
    <row r="242" spans="1:21" ht="78.75" outlineLevel="2">
      <c r="A242" s="226"/>
      <c r="B242" s="188" t="s">
        <v>395</v>
      </c>
      <c r="C242" s="16">
        <f t="shared" si="94"/>
        <v>1200</v>
      </c>
      <c r="D242" s="16">
        <v>1200</v>
      </c>
      <c r="E242" s="16">
        <v>0</v>
      </c>
      <c r="F242" s="16">
        <v>0</v>
      </c>
      <c r="G242" s="16">
        <v>0</v>
      </c>
      <c r="H242" s="16">
        <f t="shared" si="99"/>
        <v>189.5</v>
      </c>
      <c r="I242" s="16">
        <v>189.5</v>
      </c>
      <c r="J242" s="16">
        <v>0</v>
      </c>
      <c r="K242" s="16">
        <v>0</v>
      </c>
      <c r="L242" s="16">
        <v>0</v>
      </c>
      <c r="M242" s="16">
        <f t="shared" ref="M242:M244" si="121">IFERROR(H242/C242*100,"-")</f>
        <v>15.791666666666668</v>
      </c>
      <c r="N242" s="16">
        <f t="shared" si="100"/>
        <v>1010.5</v>
      </c>
      <c r="O242" s="16">
        <f t="shared" ref="O242:O244" si="122">IFERROR(I242/D242*100,"-")</f>
        <v>15.791666666666668</v>
      </c>
      <c r="P242" s="16">
        <f t="shared" si="101"/>
        <v>1010.5</v>
      </c>
      <c r="Q242" s="16" t="str">
        <f t="shared" ref="Q242:Q244" si="123">IFERROR(J242/E242*100,"-")</f>
        <v>-</v>
      </c>
      <c r="R242" s="16">
        <f t="shared" si="102"/>
        <v>0</v>
      </c>
      <c r="S242" s="16" t="str">
        <f t="shared" ref="S242:S244" si="124">IFERROR(K242/F242*100,"-")</f>
        <v>-</v>
      </c>
      <c r="T242" s="16">
        <f t="shared" si="103"/>
        <v>0</v>
      </c>
      <c r="U242" s="284" t="s">
        <v>543</v>
      </c>
    </row>
    <row r="243" spans="1:21" ht="31.5" outlineLevel="2">
      <c r="A243" s="226"/>
      <c r="B243" s="23" t="s">
        <v>180</v>
      </c>
      <c r="C243" s="16">
        <f t="shared" si="94"/>
        <v>21180.199999999997</v>
      </c>
      <c r="D243" s="16">
        <v>1934.1</v>
      </c>
      <c r="E243" s="131">
        <v>19246.099999999999</v>
      </c>
      <c r="F243" s="16">
        <v>0</v>
      </c>
      <c r="G243" s="16">
        <v>0</v>
      </c>
      <c r="H243" s="16">
        <f t="shared" si="99"/>
        <v>21062</v>
      </c>
      <c r="I243" s="16">
        <v>1815.9</v>
      </c>
      <c r="J243" s="131">
        <v>19246.099999999999</v>
      </c>
      <c r="K243" s="16">
        <v>0</v>
      </c>
      <c r="L243" s="16">
        <v>0</v>
      </c>
      <c r="M243" s="16">
        <f t="shared" si="121"/>
        <v>99.441931615376646</v>
      </c>
      <c r="N243" s="16">
        <f t="shared" si="100"/>
        <v>118.19999999999709</v>
      </c>
      <c r="O243" s="16">
        <f t="shared" si="122"/>
        <v>93.888630370715063</v>
      </c>
      <c r="P243" s="16">
        <f t="shared" si="101"/>
        <v>118.19999999999982</v>
      </c>
      <c r="Q243" s="16">
        <f t="shared" si="123"/>
        <v>100</v>
      </c>
      <c r="R243" s="16">
        <f t="shared" si="102"/>
        <v>0</v>
      </c>
      <c r="S243" s="16" t="str">
        <f t="shared" si="124"/>
        <v>-</v>
      </c>
      <c r="T243" s="16">
        <f t="shared" si="103"/>
        <v>0</v>
      </c>
      <c r="U243" s="283" t="s">
        <v>501</v>
      </c>
    </row>
    <row r="244" spans="1:21" ht="15.75" outlineLevel="2">
      <c r="A244" s="226"/>
      <c r="B244" s="23" t="s">
        <v>181</v>
      </c>
      <c r="C244" s="16">
        <f t="shared" si="94"/>
        <v>0</v>
      </c>
      <c r="D244" s="16">
        <f t="shared" ref="D244" si="125">SUM(E244:H244)</f>
        <v>0</v>
      </c>
      <c r="E244" s="16">
        <f t="shared" ref="E244" si="126">SUM(F244:I244)</f>
        <v>0</v>
      </c>
      <c r="F244" s="16">
        <f t="shared" ref="F244" si="127">SUM(G244:J244)</f>
        <v>0</v>
      </c>
      <c r="G244" s="16">
        <f t="shared" ref="G244" si="128">SUM(H244:K244)</f>
        <v>0</v>
      </c>
      <c r="H244" s="16">
        <f t="shared" si="99"/>
        <v>0</v>
      </c>
      <c r="I244" s="16">
        <v>0</v>
      </c>
      <c r="J244" s="16">
        <v>0</v>
      </c>
      <c r="K244" s="16">
        <v>0</v>
      </c>
      <c r="L244" s="16">
        <v>0</v>
      </c>
      <c r="M244" s="16" t="str">
        <f t="shared" si="121"/>
        <v>-</v>
      </c>
      <c r="N244" s="16">
        <f t="shared" si="100"/>
        <v>0</v>
      </c>
      <c r="O244" s="16" t="str">
        <f t="shared" si="122"/>
        <v>-</v>
      </c>
      <c r="P244" s="16">
        <f t="shared" si="101"/>
        <v>0</v>
      </c>
      <c r="Q244" s="16" t="str">
        <f t="shared" si="123"/>
        <v>-</v>
      </c>
      <c r="R244" s="16">
        <f t="shared" si="102"/>
        <v>0</v>
      </c>
      <c r="S244" s="16" t="str">
        <f t="shared" si="124"/>
        <v>-</v>
      </c>
      <c r="T244" s="16">
        <f t="shared" si="103"/>
        <v>0</v>
      </c>
      <c r="U244" s="283"/>
    </row>
    <row r="245" spans="1:21" ht="85.5" customHeight="1" outlineLevel="2">
      <c r="A245" s="226"/>
      <c r="B245" s="23" t="s">
        <v>182</v>
      </c>
      <c r="C245" s="16">
        <f t="shared" si="94"/>
        <v>24590</v>
      </c>
      <c r="D245" s="3">
        <v>1420</v>
      </c>
      <c r="E245" s="3">
        <v>23170</v>
      </c>
      <c r="F245" s="16">
        <v>0</v>
      </c>
      <c r="G245" s="16">
        <v>0</v>
      </c>
      <c r="H245" s="16">
        <f t="shared" si="99"/>
        <v>24487.7</v>
      </c>
      <c r="I245" s="16">
        <v>1317.7</v>
      </c>
      <c r="J245" s="16">
        <v>23170</v>
      </c>
      <c r="K245" s="16">
        <v>0</v>
      </c>
      <c r="L245" s="16">
        <v>0</v>
      </c>
      <c r="M245" s="16">
        <f t="shared" si="117"/>
        <v>99.583977226514847</v>
      </c>
      <c r="N245" s="16">
        <f t="shared" si="100"/>
        <v>102.29999999999927</v>
      </c>
      <c r="O245" s="16">
        <f t="shared" si="118"/>
        <v>92.795774647887328</v>
      </c>
      <c r="P245" s="16">
        <f t="shared" si="101"/>
        <v>102.29999999999995</v>
      </c>
      <c r="Q245" s="16">
        <f t="shared" si="119"/>
        <v>100</v>
      </c>
      <c r="R245" s="16">
        <f t="shared" si="102"/>
        <v>0</v>
      </c>
      <c r="S245" s="16" t="str">
        <f t="shared" si="120"/>
        <v>-</v>
      </c>
      <c r="T245" s="16">
        <f t="shared" si="103"/>
        <v>0</v>
      </c>
      <c r="U245" s="283" t="s">
        <v>544</v>
      </c>
    </row>
    <row r="246" spans="1:21" ht="43.5" customHeight="1" outlineLevel="2">
      <c r="A246" s="226"/>
      <c r="B246" s="23" t="s">
        <v>183</v>
      </c>
      <c r="C246" s="16">
        <f t="shared" si="94"/>
        <v>5075</v>
      </c>
      <c r="D246" s="3">
        <v>254</v>
      </c>
      <c r="E246" s="3">
        <v>4821</v>
      </c>
      <c r="F246" s="16">
        <v>0</v>
      </c>
      <c r="G246" s="16">
        <v>0</v>
      </c>
      <c r="H246" s="16">
        <f t="shared" si="99"/>
        <v>5074.6000000000004</v>
      </c>
      <c r="I246" s="16">
        <v>253.6</v>
      </c>
      <c r="J246" s="16">
        <v>4821</v>
      </c>
      <c r="K246" s="16">
        <v>0</v>
      </c>
      <c r="L246" s="16">
        <v>0</v>
      </c>
      <c r="M246" s="16">
        <f t="shared" si="117"/>
        <v>99.992118226600994</v>
      </c>
      <c r="N246" s="16">
        <f t="shared" si="100"/>
        <v>0.3999999999996362</v>
      </c>
      <c r="O246" s="16">
        <f t="shared" si="118"/>
        <v>99.842519685039363</v>
      </c>
      <c r="P246" s="16">
        <f t="shared" si="101"/>
        <v>0.40000000000000568</v>
      </c>
      <c r="Q246" s="16">
        <f t="shared" si="119"/>
        <v>100</v>
      </c>
      <c r="R246" s="16">
        <f t="shared" si="102"/>
        <v>0</v>
      </c>
      <c r="S246" s="16" t="str">
        <f t="shared" si="120"/>
        <v>-</v>
      </c>
      <c r="T246" s="16">
        <f t="shared" si="103"/>
        <v>0</v>
      </c>
      <c r="U246" s="283" t="s">
        <v>545</v>
      </c>
    </row>
    <row r="247" spans="1:21" ht="63" outlineLevel="2">
      <c r="A247" s="226"/>
      <c r="B247" s="23" t="s">
        <v>184</v>
      </c>
      <c r="C247" s="16">
        <f t="shared" si="94"/>
        <v>5777</v>
      </c>
      <c r="D247" s="3">
        <v>337</v>
      </c>
      <c r="E247" s="3">
        <v>5440</v>
      </c>
      <c r="F247" s="16">
        <v>0</v>
      </c>
      <c r="G247" s="16">
        <v>0</v>
      </c>
      <c r="H247" s="16">
        <f t="shared" si="99"/>
        <v>5750.1</v>
      </c>
      <c r="I247" s="16">
        <v>310.10000000000002</v>
      </c>
      <c r="J247" s="16">
        <v>5440</v>
      </c>
      <c r="K247" s="16">
        <v>0</v>
      </c>
      <c r="L247" s="16">
        <v>0</v>
      </c>
      <c r="M247" s="16">
        <f t="shared" si="117"/>
        <v>99.534360394668525</v>
      </c>
      <c r="N247" s="16">
        <f t="shared" si="100"/>
        <v>26.899999999999636</v>
      </c>
      <c r="O247" s="16">
        <f t="shared" si="118"/>
        <v>92.017804154302667</v>
      </c>
      <c r="P247" s="16">
        <f t="shared" si="101"/>
        <v>26.899999999999977</v>
      </c>
      <c r="Q247" s="16">
        <f t="shared" si="119"/>
        <v>100</v>
      </c>
      <c r="R247" s="16">
        <f t="shared" si="102"/>
        <v>0</v>
      </c>
      <c r="S247" s="16" t="str">
        <f t="shared" si="120"/>
        <v>-</v>
      </c>
      <c r="T247" s="16">
        <f t="shared" si="103"/>
        <v>0</v>
      </c>
      <c r="U247" s="245" t="s">
        <v>546</v>
      </c>
    </row>
    <row r="248" spans="1:21" ht="35.25" customHeight="1" outlineLevel="2">
      <c r="A248" s="226"/>
      <c r="B248" s="23" t="s">
        <v>185</v>
      </c>
      <c r="C248" s="16">
        <f t="shared" si="94"/>
        <v>5785</v>
      </c>
      <c r="D248" s="3">
        <v>289</v>
      </c>
      <c r="E248" s="3">
        <v>5496</v>
      </c>
      <c r="F248" s="16">
        <v>0</v>
      </c>
      <c r="G248" s="16">
        <v>0</v>
      </c>
      <c r="H248" s="16">
        <f t="shared" si="99"/>
        <v>5785</v>
      </c>
      <c r="I248" s="16">
        <v>289</v>
      </c>
      <c r="J248" s="16">
        <v>5496</v>
      </c>
      <c r="K248" s="16">
        <v>0</v>
      </c>
      <c r="L248" s="16">
        <v>0</v>
      </c>
      <c r="M248" s="16">
        <f t="shared" si="117"/>
        <v>100</v>
      </c>
      <c r="N248" s="16">
        <f t="shared" si="100"/>
        <v>0</v>
      </c>
      <c r="O248" s="16">
        <f t="shared" si="118"/>
        <v>100</v>
      </c>
      <c r="P248" s="16">
        <f t="shared" si="101"/>
        <v>0</v>
      </c>
      <c r="Q248" s="16">
        <f t="shared" si="119"/>
        <v>100</v>
      </c>
      <c r="R248" s="16">
        <f t="shared" si="102"/>
        <v>0</v>
      </c>
      <c r="S248" s="16" t="str">
        <f t="shared" si="120"/>
        <v>-</v>
      </c>
      <c r="T248" s="16">
        <f t="shared" si="103"/>
        <v>0</v>
      </c>
      <c r="U248" s="283" t="s">
        <v>444</v>
      </c>
    </row>
    <row r="249" spans="1:21" ht="47.25" outlineLevel="2">
      <c r="A249" s="226"/>
      <c r="B249" s="23" t="s">
        <v>186</v>
      </c>
      <c r="C249" s="16">
        <f t="shared" si="94"/>
        <v>2102</v>
      </c>
      <c r="D249" s="3">
        <v>2102</v>
      </c>
      <c r="E249" s="16">
        <v>0</v>
      </c>
      <c r="F249" s="16">
        <v>0</v>
      </c>
      <c r="G249" s="16">
        <v>0</v>
      </c>
      <c r="H249" s="16">
        <f t="shared" si="99"/>
        <v>594.29999999999995</v>
      </c>
      <c r="I249" s="16">
        <v>594.29999999999995</v>
      </c>
      <c r="J249" s="16">
        <v>0</v>
      </c>
      <c r="K249" s="16">
        <v>0</v>
      </c>
      <c r="L249" s="16">
        <v>0</v>
      </c>
      <c r="M249" s="16">
        <f t="shared" si="117"/>
        <v>28.273073263558512</v>
      </c>
      <c r="N249" s="16">
        <f t="shared" si="100"/>
        <v>1507.7</v>
      </c>
      <c r="O249" s="16">
        <f t="shared" si="118"/>
        <v>28.273073263558512</v>
      </c>
      <c r="P249" s="16">
        <f t="shared" si="101"/>
        <v>1507.7</v>
      </c>
      <c r="Q249" s="16" t="str">
        <f t="shared" si="119"/>
        <v>-</v>
      </c>
      <c r="R249" s="16">
        <f t="shared" si="102"/>
        <v>0</v>
      </c>
      <c r="S249" s="16" t="str">
        <f t="shared" si="120"/>
        <v>-</v>
      </c>
      <c r="T249" s="16">
        <f t="shared" si="103"/>
        <v>0</v>
      </c>
      <c r="U249" s="283" t="s">
        <v>547</v>
      </c>
    </row>
    <row r="250" spans="1:21" ht="38.25" outlineLevel="2">
      <c r="A250" s="226"/>
      <c r="B250" s="23" t="s">
        <v>187</v>
      </c>
      <c r="C250" s="16">
        <f t="shared" si="94"/>
        <v>0</v>
      </c>
      <c r="D250" s="3">
        <v>0</v>
      </c>
      <c r="E250" s="16">
        <v>0</v>
      </c>
      <c r="F250" s="16">
        <v>0</v>
      </c>
      <c r="G250" s="16">
        <v>0</v>
      </c>
      <c r="H250" s="16">
        <f t="shared" si="99"/>
        <v>0</v>
      </c>
      <c r="I250" s="16">
        <v>0</v>
      </c>
      <c r="J250" s="16">
        <v>0</v>
      </c>
      <c r="K250" s="16">
        <v>0</v>
      </c>
      <c r="L250" s="16">
        <v>0</v>
      </c>
      <c r="M250" s="16" t="str">
        <f t="shared" si="117"/>
        <v>-</v>
      </c>
      <c r="N250" s="16">
        <f t="shared" si="100"/>
        <v>0</v>
      </c>
      <c r="O250" s="16" t="str">
        <f t="shared" si="118"/>
        <v>-</v>
      </c>
      <c r="P250" s="16">
        <f t="shared" si="101"/>
        <v>0</v>
      </c>
      <c r="Q250" s="16" t="str">
        <f t="shared" si="119"/>
        <v>-</v>
      </c>
      <c r="R250" s="16">
        <f t="shared" si="102"/>
        <v>0</v>
      </c>
      <c r="S250" s="16" t="str">
        <f t="shared" si="120"/>
        <v>-</v>
      </c>
      <c r="T250" s="16">
        <f t="shared" si="103"/>
        <v>0</v>
      </c>
      <c r="U250" s="283"/>
    </row>
    <row r="251" spans="1:21" ht="54" customHeight="1" outlineLevel="2">
      <c r="A251" s="226"/>
      <c r="B251" s="23" t="s">
        <v>364</v>
      </c>
      <c r="C251" s="16">
        <f t="shared" si="94"/>
        <v>170</v>
      </c>
      <c r="D251" s="3">
        <v>170</v>
      </c>
      <c r="E251" s="16">
        <v>0</v>
      </c>
      <c r="F251" s="16">
        <v>0</v>
      </c>
      <c r="G251" s="16">
        <v>0</v>
      </c>
      <c r="H251" s="16">
        <f t="shared" si="99"/>
        <v>0</v>
      </c>
      <c r="I251" s="16">
        <v>0</v>
      </c>
      <c r="J251" s="16">
        <v>0</v>
      </c>
      <c r="K251" s="16">
        <v>0</v>
      </c>
      <c r="L251" s="16">
        <v>0</v>
      </c>
      <c r="M251" s="22">
        <f t="shared" ref="M251:M256" si="129">IFERROR(H251/C251*100,"-")</f>
        <v>0</v>
      </c>
      <c r="N251" s="22">
        <f t="shared" si="100"/>
        <v>170</v>
      </c>
      <c r="O251" s="22">
        <f t="shared" ref="O251:O256" si="130">IFERROR(I251/D251*100,"-")</f>
        <v>0</v>
      </c>
      <c r="P251" s="22">
        <f t="shared" si="101"/>
        <v>170</v>
      </c>
      <c r="Q251" s="22" t="str">
        <f t="shared" ref="Q251:Q256" si="131">IFERROR(J251/E251*100,"-")</f>
        <v>-</v>
      </c>
      <c r="R251" s="22">
        <f t="shared" si="102"/>
        <v>0</v>
      </c>
      <c r="S251" s="22" t="str">
        <f t="shared" ref="S251:S256" si="132">IFERROR(K251/F251*100,"-")</f>
        <v>-</v>
      </c>
      <c r="T251" s="22">
        <f t="shared" si="103"/>
        <v>0</v>
      </c>
      <c r="U251" s="283" t="s">
        <v>487</v>
      </c>
    </row>
    <row r="252" spans="1:21" ht="25.5" outlineLevel="2">
      <c r="A252" s="226"/>
      <c r="B252" s="23" t="s">
        <v>188</v>
      </c>
      <c r="C252" s="16">
        <f t="shared" si="94"/>
        <v>0</v>
      </c>
      <c r="D252" s="3">
        <v>0</v>
      </c>
      <c r="E252" s="16">
        <v>0</v>
      </c>
      <c r="F252" s="16">
        <v>0</v>
      </c>
      <c r="G252" s="16">
        <v>0</v>
      </c>
      <c r="H252" s="16">
        <f t="shared" si="99"/>
        <v>0</v>
      </c>
      <c r="I252" s="16">
        <v>0</v>
      </c>
      <c r="J252" s="16">
        <v>0</v>
      </c>
      <c r="K252" s="16">
        <v>0</v>
      </c>
      <c r="L252" s="16">
        <v>0</v>
      </c>
      <c r="M252" s="22" t="str">
        <f t="shared" si="129"/>
        <v>-</v>
      </c>
      <c r="N252" s="22">
        <f t="shared" si="100"/>
        <v>0</v>
      </c>
      <c r="O252" s="22" t="str">
        <f t="shared" si="130"/>
        <v>-</v>
      </c>
      <c r="P252" s="22">
        <f t="shared" si="101"/>
        <v>0</v>
      </c>
      <c r="Q252" s="22" t="str">
        <f t="shared" si="131"/>
        <v>-</v>
      </c>
      <c r="R252" s="22">
        <f t="shared" si="102"/>
        <v>0</v>
      </c>
      <c r="S252" s="22" t="str">
        <f t="shared" si="132"/>
        <v>-</v>
      </c>
      <c r="T252" s="22">
        <f t="shared" si="103"/>
        <v>0</v>
      </c>
      <c r="U252" s="283"/>
    </row>
    <row r="253" spans="1:21" ht="15.75" outlineLevel="2">
      <c r="A253" s="226"/>
      <c r="B253" s="23" t="s">
        <v>365</v>
      </c>
      <c r="C253" s="16">
        <f t="shared" si="94"/>
        <v>255.375</v>
      </c>
      <c r="D253" s="3">
        <v>255.375</v>
      </c>
      <c r="E253" s="16">
        <v>0</v>
      </c>
      <c r="F253" s="16">
        <v>0</v>
      </c>
      <c r="G253" s="16">
        <v>0</v>
      </c>
      <c r="H253" s="16">
        <f t="shared" si="99"/>
        <v>255.37</v>
      </c>
      <c r="I253" s="16">
        <v>255.37</v>
      </c>
      <c r="J253" s="16">
        <v>0</v>
      </c>
      <c r="K253" s="16">
        <v>0</v>
      </c>
      <c r="L253" s="16">
        <v>0</v>
      </c>
      <c r="M253" s="22">
        <f t="shared" si="129"/>
        <v>99.998042094958393</v>
      </c>
      <c r="N253" s="22">
        <f t="shared" si="100"/>
        <v>4.9999999999954525E-3</v>
      </c>
      <c r="O253" s="22">
        <f t="shared" si="130"/>
        <v>99.998042094958393</v>
      </c>
      <c r="P253" s="22">
        <f t="shared" si="101"/>
        <v>4.9999999999954525E-3</v>
      </c>
      <c r="Q253" s="22" t="str">
        <f t="shared" si="131"/>
        <v>-</v>
      </c>
      <c r="R253" s="22">
        <f t="shared" si="102"/>
        <v>0</v>
      </c>
      <c r="S253" s="22" t="str">
        <f t="shared" si="132"/>
        <v>-</v>
      </c>
      <c r="T253" s="22">
        <f t="shared" si="103"/>
        <v>0</v>
      </c>
      <c r="U253" s="283"/>
    </row>
    <row r="254" spans="1:21" ht="38.25" outlineLevel="2">
      <c r="A254" s="226"/>
      <c r="B254" s="23" t="s">
        <v>394</v>
      </c>
      <c r="C254" s="16">
        <f t="shared" si="94"/>
        <v>57215.4</v>
      </c>
      <c r="D254" s="3">
        <v>8550</v>
      </c>
      <c r="E254" s="3">
        <v>48665.4</v>
      </c>
      <c r="F254" s="16">
        <v>0</v>
      </c>
      <c r="G254" s="16">
        <v>0</v>
      </c>
      <c r="H254" s="16">
        <f t="shared" si="99"/>
        <v>57215.4</v>
      </c>
      <c r="I254" s="16">
        <v>8550</v>
      </c>
      <c r="J254" s="16">
        <v>48665.4</v>
      </c>
      <c r="K254" s="16">
        <v>0</v>
      </c>
      <c r="L254" s="16">
        <v>0</v>
      </c>
      <c r="M254" s="22">
        <f t="shared" si="129"/>
        <v>100</v>
      </c>
      <c r="N254" s="22">
        <f t="shared" si="100"/>
        <v>0</v>
      </c>
      <c r="O254" s="22">
        <f t="shared" si="130"/>
        <v>100</v>
      </c>
      <c r="P254" s="22">
        <f t="shared" si="101"/>
        <v>0</v>
      </c>
      <c r="Q254" s="22">
        <f t="shared" si="131"/>
        <v>100</v>
      </c>
      <c r="R254" s="22">
        <f t="shared" si="102"/>
        <v>0</v>
      </c>
      <c r="S254" s="22" t="str">
        <f t="shared" si="132"/>
        <v>-</v>
      </c>
      <c r="T254" s="22">
        <f t="shared" si="103"/>
        <v>0</v>
      </c>
      <c r="U254" s="283"/>
    </row>
    <row r="255" spans="1:21" ht="49.5" customHeight="1" outlineLevel="2">
      <c r="A255" s="226"/>
      <c r="B255" s="23" t="s">
        <v>399</v>
      </c>
      <c r="C255" s="16">
        <f t="shared" si="94"/>
        <v>950</v>
      </c>
      <c r="D255" s="3">
        <v>0</v>
      </c>
      <c r="E255" s="131">
        <v>950</v>
      </c>
      <c r="F255" s="16">
        <v>0</v>
      </c>
      <c r="G255" s="16">
        <v>0</v>
      </c>
      <c r="H255" s="16">
        <f t="shared" si="99"/>
        <v>950</v>
      </c>
      <c r="I255" s="16">
        <v>0</v>
      </c>
      <c r="J255" s="16">
        <v>950</v>
      </c>
      <c r="K255" s="16">
        <v>0</v>
      </c>
      <c r="L255" s="16">
        <v>0</v>
      </c>
      <c r="M255" s="22">
        <f t="shared" si="129"/>
        <v>100</v>
      </c>
      <c r="N255" s="22">
        <f t="shared" si="100"/>
        <v>0</v>
      </c>
      <c r="O255" s="22" t="str">
        <f t="shared" si="130"/>
        <v>-</v>
      </c>
      <c r="P255" s="22">
        <f t="shared" si="101"/>
        <v>0</v>
      </c>
      <c r="Q255" s="22">
        <f t="shared" si="131"/>
        <v>100</v>
      </c>
      <c r="R255" s="22">
        <f t="shared" si="102"/>
        <v>0</v>
      </c>
      <c r="S255" s="22" t="str">
        <f t="shared" si="132"/>
        <v>-</v>
      </c>
      <c r="T255" s="22">
        <f t="shared" si="103"/>
        <v>0</v>
      </c>
      <c r="U255" s="283"/>
    </row>
    <row r="256" spans="1:21" ht="63.75" outlineLevel="2">
      <c r="A256" s="226"/>
      <c r="B256" s="23" t="s">
        <v>445</v>
      </c>
      <c r="C256" s="16">
        <f t="shared" si="94"/>
        <v>200.8</v>
      </c>
      <c r="D256" s="3">
        <v>0</v>
      </c>
      <c r="E256" s="131">
        <v>200.8</v>
      </c>
      <c r="F256" s="16">
        <v>0</v>
      </c>
      <c r="G256" s="16">
        <v>0</v>
      </c>
      <c r="H256" s="16">
        <f t="shared" si="99"/>
        <v>0</v>
      </c>
      <c r="I256" s="16">
        <v>0</v>
      </c>
      <c r="J256" s="16">
        <v>0</v>
      </c>
      <c r="K256" s="16">
        <v>0</v>
      </c>
      <c r="L256" s="16">
        <v>0</v>
      </c>
      <c r="M256" s="22">
        <f t="shared" si="129"/>
        <v>0</v>
      </c>
      <c r="N256" s="22">
        <f t="shared" si="100"/>
        <v>200.8</v>
      </c>
      <c r="O256" s="22" t="str">
        <f t="shared" si="130"/>
        <v>-</v>
      </c>
      <c r="P256" s="22">
        <f t="shared" si="101"/>
        <v>0</v>
      </c>
      <c r="Q256" s="22">
        <f t="shared" si="131"/>
        <v>0</v>
      </c>
      <c r="R256" s="22">
        <f t="shared" si="102"/>
        <v>200.8</v>
      </c>
      <c r="S256" s="22" t="str">
        <f t="shared" si="132"/>
        <v>-</v>
      </c>
      <c r="T256" s="22">
        <f t="shared" si="103"/>
        <v>0</v>
      </c>
      <c r="U256" s="283" t="s">
        <v>548</v>
      </c>
    </row>
    <row r="257" spans="1:21" ht="57.75" customHeight="1" outlineLevel="2">
      <c r="A257" s="226"/>
      <c r="B257" s="23" t="s">
        <v>446</v>
      </c>
      <c r="C257" s="16">
        <f t="shared" si="94"/>
        <v>15072.6</v>
      </c>
      <c r="D257" s="3">
        <v>0</v>
      </c>
      <c r="E257" s="131">
        <v>15072.6</v>
      </c>
      <c r="F257" s="16">
        <v>0</v>
      </c>
      <c r="G257" s="16">
        <v>0</v>
      </c>
      <c r="H257" s="16">
        <f t="shared" si="99"/>
        <v>15072.6</v>
      </c>
      <c r="I257" s="16">
        <v>0</v>
      </c>
      <c r="J257" s="131">
        <v>15072.6</v>
      </c>
      <c r="K257" s="16">
        <v>0</v>
      </c>
      <c r="L257" s="16">
        <v>0</v>
      </c>
      <c r="M257" s="22">
        <f t="shared" ref="M257" si="133">IFERROR(H257/C257*100,"-")</f>
        <v>100</v>
      </c>
      <c r="N257" s="22">
        <f t="shared" si="100"/>
        <v>0</v>
      </c>
      <c r="O257" s="22" t="str">
        <f t="shared" ref="O257" si="134">IFERROR(I257/D257*100,"-")</f>
        <v>-</v>
      </c>
      <c r="P257" s="22">
        <f t="shared" si="101"/>
        <v>0</v>
      </c>
      <c r="Q257" s="22">
        <f t="shared" ref="Q257" si="135">IFERROR(J257/E257*100,"-")</f>
        <v>100</v>
      </c>
      <c r="R257" s="22">
        <f t="shared" si="102"/>
        <v>0</v>
      </c>
      <c r="S257" s="22" t="str">
        <f t="shared" ref="S257" si="136">IFERROR(K257/F257*100,"-")</f>
        <v>-</v>
      </c>
      <c r="T257" s="22">
        <f t="shared" si="103"/>
        <v>0</v>
      </c>
      <c r="U257" s="283"/>
    </row>
    <row r="258" spans="1:21" s="18" customFormat="1" ht="25.5" outlineLevel="1">
      <c r="A258" s="103"/>
      <c r="B258" s="103" t="s">
        <v>189</v>
      </c>
      <c r="C258" s="22">
        <f t="shared" ref="C258:C317" si="137">SUM(D258:F258)</f>
        <v>973.6</v>
      </c>
      <c r="D258" s="22">
        <f>D259+D260</f>
        <v>591.1</v>
      </c>
      <c r="E258" s="22">
        <f>E259+E260</f>
        <v>382.5</v>
      </c>
      <c r="F258" s="22">
        <f>F259+F260</f>
        <v>0</v>
      </c>
      <c r="G258" s="22">
        <f>G259+G260</f>
        <v>0</v>
      </c>
      <c r="H258" s="22">
        <f t="shared" si="99"/>
        <v>892.2</v>
      </c>
      <c r="I258" s="22">
        <f>I259+I260</f>
        <v>509.7</v>
      </c>
      <c r="J258" s="22">
        <f>J259+J260</f>
        <v>382.5</v>
      </c>
      <c r="K258" s="22">
        <f>K259+K260</f>
        <v>0</v>
      </c>
      <c r="L258" s="22">
        <f>L259+L260</f>
        <v>0</v>
      </c>
      <c r="M258" s="22">
        <f t="shared" si="117"/>
        <v>91.639276910435498</v>
      </c>
      <c r="N258" s="22">
        <f t="shared" si="100"/>
        <v>81.399999999999977</v>
      </c>
      <c r="O258" s="22">
        <f t="shared" si="118"/>
        <v>86.229064456098797</v>
      </c>
      <c r="P258" s="22">
        <f t="shared" si="101"/>
        <v>81.400000000000034</v>
      </c>
      <c r="Q258" s="22">
        <f t="shared" si="119"/>
        <v>100</v>
      </c>
      <c r="R258" s="22">
        <f t="shared" si="102"/>
        <v>0</v>
      </c>
      <c r="S258" s="22" t="str">
        <f t="shared" si="120"/>
        <v>-</v>
      </c>
      <c r="T258" s="22">
        <f t="shared" si="103"/>
        <v>0</v>
      </c>
      <c r="U258" s="283" t="s">
        <v>447</v>
      </c>
    </row>
    <row r="259" spans="1:21" s="18" customFormat="1" ht="51" customHeight="1" outlineLevel="2">
      <c r="A259" s="227"/>
      <c r="B259" s="98" t="s">
        <v>190</v>
      </c>
      <c r="C259" s="16">
        <f t="shared" si="137"/>
        <v>146.1</v>
      </c>
      <c r="D259" s="16">
        <v>146.1</v>
      </c>
      <c r="E259" s="16">
        <v>0</v>
      </c>
      <c r="F259" s="16">
        <v>0</v>
      </c>
      <c r="G259" s="16">
        <v>0</v>
      </c>
      <c r="H259" s="16">
        <f t="shared" ref="H259:H318" si="138">SUM(I259:K259)</f>
        <v>80</v>
      </c>
      <c r="I259" s="16">
        <v>80</v>
      </c>
      <c r="J259" s="16">
        <v>0</v>
      </c>
      <c r="K259" s="16">
        <v>0</v>
      </c>
      <c r="L259" s="16">
        <v>0</v>
      </c>
      <c r="M259" s="16">
        <f t="shared" si="117"/>
        <v>54.757015742642025</v>
      </c>
      <c r="N259" s="16">
        <f t="shared" si="100"/>
        <v>66.099999999999994</v>
      </c>
      <c r="O259" s="16">
        <f t="shared" si="118"/>
        <v>54.757015742642025</v>
      </c>
      <c r="P259" s="16">
        <f t="shared" si="101"/>
        <v>66.099999999999994</v>
      </c>
      <c r="Q259" s="16" t="str">
        <f t="shared" si="119"/>
        <v>-</v>
      </c>
      <c r="R259" s="16">
        <f t="shared" si="102"/>
        <v>0</v>
      </c>
      <c r="S259" s="16" t="str">
        <f t="shared" si="120"/>
        <v>-</v>
      </c>
      <c r="T259" s="16">
        <f t="shared" si="103"/>
        <v>0</v>
      </c>
      <c r="U259" s="285" t="s">
        <v>483</v>
      </c>
    </row>
    <row r="260" spans="1:21" s="18" customFormat="1" ht="33.75" customHeight="1" outlineLevel="2">
      <c r="A260" s="227"/>
      <c r="B260" s="98" t="s">
        <v>366</v>
      </c>
      <c r="C260" s="16">
        <f t="shared" si="137"/>
        <v>827.5</v>
      </c>
      <c r="D260" s="16">
        <v>445</v>
      </c>
      <c r="E260" s="16">
        <v>382.5</v>
      </c>
      <c r="F260" s="16">
        <v>0</v>
      </c>
      <c r="G260" s="16">
        <v>0</v>
      </c>
      <c r="H260" s="16">
        <f t="shared" si="138"/>
        <v>812.2</v>
      </c>
      <c r="I260" s="16">
        <v>429.7</v>
      </c>
      <c r="J260" s="16">
        <v>382.5</v>
      </c>
      <c r="K260" s="16">
        <v>0</v>
      </c>
      <c r="L260" s="16">
        <v>0</v>
      </c>
      <c r="M260" s="16">
        <f t="shared" si="117"/>
        <v>98.151057401812693</v>
      </c>
      <c r="N260" s="16">
        <f t="shared" si="100"/>
        <v>15.299999999999955</v>
      </c>
      <c r="O260" s="16">
        <f t="shared" si="118"/>
        <v>96.561797752808985</v>
      </c>
      <c r="P260" s="16">
        <f t="shared" si="101"/>
        <v>15.300000000000011</v>
      </c>
      <c r="Q260" s="16"/>
      <c r="R260" s="16">
        <f t="shared" si="102"/>
        <v>0</v>
      </c>
      <c r="S260" s="16"/>
      <c r="T260" s="16">
        <f t="shared" si="103"/>
        <v>0</v>
      </c>
      <c r="U260" s="286" t="s">
        <v>483</v>
      </c>
    </row>
    <row r="261" spans="1:21" s="18" customFormat="1" ht="15.75" outlineLevel="1" collapsed="1">
      <c r="A261" s="103"/>
      <c r="B261" s="103" t="s">
        <v>191</v>
      </c>
      <c r="C261" s="22">
        <f t="shared" si="137"/>
        <v>0</v>
      </c>
      <c r="D261" s="22">
        <f>SUM(D262:D263)</f>
        <v>0</v>
      </c>
      <c r="E261" s="22">
        <f>SUM(E262:E263)</f>
        <v>0</v>
      </c>
      <c r="F261" s="22">
        <f>SUM(F262:F263)</f>
        <v>0</v>
      </c>
      <c r="G261" s="22">
        <f>SUM(G262:G263)</f>
        <v>0</v>
      </c>
      <c r="H261" s="22">
        <f t="shared" si="138"/>
        <v>0</v>
      </c>
      <c r="I261" s="22">
        <f>SUM(I262:I263)</f>
        <v>0</v>
      </c>
      <c r="J261" s="22">
        <f>SUM(J262:J263)</f>
        <v>0</v>
      </c>
      <c r="K261" s="22">
        <f>SUM(K262:K263)</f>
        <v>0</v>
      </c>
      <c r="L261" s="22">
        <f>SUM(L262:L263)</f>
        <v>0</v>
      </c>
      <c r="M261" s="22" t="str">
        <f t="shared" si="117"/>
        <v>-</v>
      </c>
      <c r="N261" s="22">
        <f t="shared" si="100"/>
        <v>0</v>
      </c>
      <c r="O261" s="22" t="str">
        <f t="shared" si="118"/>
        <v>-</v>
      </c>
      <c r="P261" s="22">
        <f t="shared" si="101"/>
        <v>0</v>
      </c>
      <c r="Q261" s="22" t="str">
        <f t="shared" si="119"/>
        <v>-</v>
      </c>
      <c r="R261" s="22">
        <f t="shared" si="102"/>
        <v>0</v>
      </c>
      <c r="S261" s="22" t="str">
        <f t="shared" si="120"/>
        <v>-</v>
      </c>
      <c r="T261" s="22">
        <f t="shared" si="103"/>
        <v>0</v>
      </c>
      <c r="U261" s="283"/>
    </row>
    <row r="262" spans="1:21" ht="25.5" hidden="1" outlineLevel="2">
      <c r="A262" s="227"/>
      <c r="B262" s="23" t="s">
        <v>192</v>
      </c>
      <c r="C262" s="16">
        <f t="shared" si="137"/>
        <v>0</v>
      </c>
      <c r="D262" s="3">
        <v>0</v>
      </c>
      <c r="E262" s="16">
        <v>0</v>
      </c>
      <c r="F262" s="16">
        <v>0</v>
      </c>
      <c r="G262" s="16">
        <v>0</v>
      </c>
      <c r="H262" s="16">
        <f t="shared" si="138"/>
        <v>0</v>
      </c>
      <c r="I262" s="16">
        <v>0</v>
      </c>
      <c r="J262" s="16"/>
      <c r="K262" s="16"/>
      <c r="L262" s="16"/>
      <c r="M262" s="16" t="str">
        <f t="shared" si="117"/>
        <v>-</v>
      </c>
      <c r="N262" s="16">
        <f t="shared" si="100"/>
        <v>0</v>
      </c>
      <c r="O262" s="16" t="str">
        <f t="shared" si="118"/>
        <v>-</v>
      </c>
      <c r="P262" s="16">
        <f t="shared" si="101"/>
        <v>0</v>
      </c>
      <c r="Q262" s="16" t="str">
        <f t="shared" si="119"/>
        <v>-</v>
      </c>
      <c r="R262" s="16">
        <f t="shared" si="102"/>
        <v>0</v>
      </c>
      <c r="S262" s="16" t="str">
        <f t="shared" si="120"/>
        <v>-</v>
      </c>
      <c r="T262" s="16">
        <f t="shared" si="103"/>
        <v>0</v>
      </c>
      <c r="U262" s="283"/>
    </row>
    <row r="263" spans="1:21" ht="15.75" hidden="1" outlineLevel="2">
      <c r="A263" s="227"/>
      <c r="B263" s="23" t="s">
        <v>193</v>
      </c>
      <c r="C263" s="16">
        <f t="shared" si="137"/>
        <v>0</v>
      </c>
      <c r="D263" s="16">
        <v>0</v>
      </c>
      <c r="E263" s="16">
        <v>0</v>
      </c>
      <c r="F263" s="16">
        <v>0</v>
      </c>
      <c r="G263" s="16">
        <v>0</v>
      </c>
      <c r="H263" s="16">
        <f t="shared" si="138"/>
        <v>0</v>
      </c>
      <c r="I263" s="16">
        <v>0</v>
      </c>
      <c r="J263" s="16"/>
      <c r="K263" s="16"/>
      <c r="L263" s="16"/>
      <c r="M263" s="16" t="str">
        <f t="shared" ref="M263:M264" si="139">IFERROR(H263/C263*100,"-")</f>
        <v>-</v>
      </c>
      <c r="N263" s="16">
        <f t="shared" si="100"/>
        <v>0</v>
      </c>
      <c r="O263" s="16" t="str">
        <f t="shared" ref="O263:O264" si="140">IFERROR(I263/D263*100,"-")</f>
        <v>-</v>
      </c>
      <c r="P263" s="16">
        <f t="shared" si="101"/>
        <v>0</v>
      </c>
      <c r="Q263" s="16" t="str">
        <f t="shared" ref="Q263:Q264" si="141">IFERROR(J263/E263*100,"-")</f>
        <v>-</v>
      </c>
      <c r="R263" s="16">
        <f t="shared" si="102"/>
        <v>0</v>
      </c>
      <c r="S263" s="16" t="str">
        <f t="shared" ref="S263:S264" si="142">IFERROR(K263/F263*100,"-")</f>
        <v>-</v>
      </c>
      <c r="T263" s="16">
        <f t="shared" si="103"/>
        <v>0</v>
      </c>
      <c r="U263" s="283"/>
    </row>
    <row r="264" spans="1:21" ht="15.75" outlineLevel="1">
      <c r="A264" s="227"/>
      <c r="B264" s="103" t="s">
        <v>397</v>
      </c>
      <c r="C264" s="22">
        <f t="shared" si="137"/>
        <v>0</v>
      </c>
      <c r="D264" s="16">
        <v>0</v>
      </c>
      <c r="E264" s="16">
        <v>0</v>
      </c>
      <c r="F264" s="16">
        <v>0</v>
      </c>
      <c r="G264" s="16">
        <v>0</v>
      </c>
      <c r="H264" s="16">
        <f t="shared" si="138"/>
        <v>0</v>
      </c>
      <c r="I264" s="16"/>
      <c r="J264" s="16"/>
      <c r="K264" s="16"/>
      <c r="L264" s="16"/>
      <c r="M264" s="16" t="str">
        <f t="shared" si="139"/>
        <v>-</v>
      </c>
      <c r="N264" s="16">
        <f t="shared" si="100"/>
        <v>0</v>
      </c>
      <c r="O264" s="16" t="str">
        <f t="shared" si="140"/>
        <v>-</v>
      </c>
      <c r="P264" s="16">
        <f t="shared" si="101"/>
        <v>0</v>
      </c>
      <c r="Q264" s="16" t="str">
        <f t="shared" si="141"/>
        <v>-</v>
      </c>
      <c r="R264" s="16">
        <f t="shared" si="102"/>
        <v>0</v>
      </c>
      <c r="S264" s="16" t="str">
        <f t="shared" si="142"/>
        <v>-</v>
      </c>
      <c r="T264" s="16">
        <f t="shared" si="103"/>
        <v>0</v>
      </c>
      <c r="U264" s="283"/>
    </row>
    <row r="265" spans="1:21" s="18" customFormat="1" ht="48" customHeight="1" outlineLevel="1">
      <c r="A265" s="103"/>
      <c r="B265" s="103" t="s">
        <v>194</v>
      </c>
      <c r="C265" s="22">
        <f t="shared" ref="C265:C266" si="143">SUM(D265:F265)</f>
        <v>543.1</v>
      </c>
      <c r="D265" s="22">
        <v>543.1</v>
      </c>
      <c r="E265" s="22">
        <v>0</v>
      </c>
      <c r="F265" s="22">
        <v>0</v>
      </c>
      <c r="G265" s="22">
        <v>0</v>
      </c>
      <c r="H265" s="22">
        <f t="shared" ref="H265:H266" si="144">SUM(I265:K265)</f>
        <v>112.9</v>
      </c>
      <c r="I265" s="22">
        <v>112.9</v>
      </c>
      <c r="J265" s="22">
        <v>0</v>
      </c>
      <c r="K265" s="22">
        <v>0</v>
      </c>
      <c r="L265" s="22">
        <v>0</v>
      </c>
      <c r="M265" s="22">
        <f t="shared" si="117"/>
        <v>20.788068495672988</v>
      </c>
      <c r="N265" s="22">
        <f t="shared" ref="N265:N328" si="145">C265-H265</f>
        <v>430.20000000000005</v>
      </c>
      <c r="O265" s="22">
        <f t="shared" si="118"/>
        <v>20.788068495672988</v>
      </c>
      <c r="P265" s="22">
        <f t="shared" ref="P265:P328" si="146">D265-I265</f>
        <v>430.20000000000005</v>
      </c>
      <c r="Q265" s="22" t="str">
        <f t="shared" si="119"/>
        <v>-</v>
      </c>
      <c r="R265" s="22">
        <f t="shared" ref="R265:R328" si="147">E265-J265</f>
        <v>0</v>
      </c>
      <c r="S265" s="22" t="str">
        <f t="shared" si="120"/>
        <v>-</v>
      </c>
      <c r="T265" s="22">
        <f t="shared" ref="T265:T328" si="148">F265-K265</f>
        <v>0</v>
      </c>
      <c r="U265" s="287" t="s">
        <v>448</v>
      </c>
    </row>
    <row r="266" spans="1:21" s="18" customFormat="1" ht="120" customHeight="1" outlineLevel="1">
      <c r="A266" s="103"/>
      <c r="B266" s="103" t="s">
        <v>195</v>
      </c>
      <c r="C266" s="22">
        <f t="shared" si="143"/>
        <v>147329.52999999997</v>
      </c>
      <c r="D266" s="22">
        <v>2346.4</v>
      </c>
      <c r="E266" s="22">
        <v>105944.93</v>
      </c>
      <c r="F266" s="22">
        <v>39038.199999999997</v>
      </c>
      <c r="G266" s="22">
        <v>0</v>
      </c>
      <c r="H266" s="22">
        <f t="shared" si="144"/>
        <v>63068.5</v>
      </c>
      <c r="I266" s="22">
        <v>127.6</v>
      </c>
      <c r="J266" s="22">
        <v>43163.8</v>
      </c>
      <c r="K266" s="22">
        <v>19777.099999999999</v>
      </c>
      <c r="L266" s="22">
        <v>0</v>
      </c>
      <c r="M266" s="22">
        <f t="shared" si="117"/>
        <v>42.807779268691085</v>
      </c>
      <c r="N266" s="22">
        <f t="shared" si="145"/>
        <v>84261.02999999997</v>
      </c>
      <c r="O266" s="22">
        <f t="shared" si="118"/>
        <v>5.4381179679509026</v>
      </c>
      <c r="P266" s="22">
        <f t="shared" si="146"/>
        <v>2218.8000000000002</v>
      </c>
      <c r="Q266" s="22">
        <f t="shared" si="119"/>
        <v>40.741732520848338</v>
      </c>
      <c r="R266" s="22">
        <f t="shared" si="147"/>
        <v>62781.12999999999</v>
      </c>
      <c r="S266" s="22">
        <f t="shared" si="120"/>
        <v>50.660891127152375</v>
      </c>
      <c r="T266" s="22">
        <f t="shared" si="148"/>
        <v>19261.099999999999</v>
      </c>
      <c r="U266" s="288" t="s">
        <v>549</v>
      </c>
    </row>
    <row r="267" spans="1:21" s="18" customFormat="1" ht="29.25" customHeight="1" outlineLevel="1">
      <c r="A267" s="103"/>
      <c r="B267" s="103" t="s">
        <v>196</v>
      </c>
      <c r="C267" s="22">
        <f t="shared" si="137"/>
        <v>30653.56</v>
      </c>
      <c r="D267" s="22">
        <f>SUM(D268:D270)</f>
        <v>30393.56</v>
      </c>
      <c r="E267" s="22">
        <f>SUM(E268:E270)</f>
        <v>0</v>
      </c>
      <c r="F267" s="22">
        <f>SUM(F268:F270)</f>
        <v>260</v>
      </c>
      <c r="G267" s="22">
        <f>SUM(G268:G270)</f>
        <v>0</v>
      </c>
      <c r="H267" s="22">
        <f t="shared" si="138"/>
        <v>29453.525000000001</v>
      </c>
      <c r="I267" s="22">
        <f>SUM(I268:I270)</f>
        <v>29193.525000000001</v>
      </c>
      <c r="J267" s="22">
        <f>SUM(J268:J270)</f>
        <v>0</v>
      </c>
      <c r="K267" s="22">
        <f>SUM(K268:K270)</f>
        <v>260</v>
      </c>
      <c r="L267" s="22">
        <f>SUM(L268:L270)</f>
        <v>0</v>
      </c>
      <c r="M267" s="22">
        <f t="shared" si="117"/>
        <v>96.085169226673841</v>
      </c>
      <c r="N267" s="22">
        <f t="shared" si="145"/>
        <v>1200.0349999999999</v>
      </c>
      <c r="O267" s="22">
        <f t="shared" si="118"/>
        <v>96.051680026953079</v>
      </c>
      <c r="P267" s="22">
        <f t="shared" si="146"/>
        <v>1200.0349999999999</v>
      </c>
      <c r="Q267" s="22" t="str">
        <f t="shared" si="119"/>
        <v>-</v>
      </c>
      <c r="R267" s="22">
        <f t="shared" si="147"/>
        <v>0</v>
      </c>
      <c r="S267" s="22">
        <f t="shared" si="120"/>
        <v>100</v>
      </c>
      <c r="T267" s="22">
        <f t="shared" si="148"/>
        <v>0</v>
      </c>
      <c r="U267" s="285" t="s">
        <v>521</v>
      </c>
    </row>
    <row r="268" spans="1:21" s="18" customFormat="1" ht="39" customHeight="1" outlineLevel="2">
      <c r="A268" s="227"/>
      <c r="B268" s="98" t="s">
        <v>197</v>
      </c>
      <c r="C268" s="16">
        <f t="shared" si="137"/>
        <v>19116.32</v>
      </c>
      <c r="D268" s="16">
        <v>18856.32</v>
      </c>
      <c r="E268" s="16">
        <v>0</v>
      </c>
      <c r="F268" s="16">
        <v>260</v>
      </c>
      <c r="G268" s="16">
        <v>0</v>
      </c>
      <c r="H268" s="16">
        <f t="shared" si="138"/>
        <v>18668.150000000001</v>
      </c>
      <c r="I268" s="16">
        <v>18408.150000000001</v>
      </c>
      <c r="J268" s="16">
        <v>0</v>
      </c>
      <c r="K268" s="16">
        <v>260</v>
      </c>
      <c r="L268" s="16">
        <v>0</v>
      </c>
      <c r="M268" s="16">
        <f t="shared" si="117"/>
        <v>97.655563413878838</v>
      </c>
      <c r="N268" s="16">
        <f t="shared" si="145"/>
        <v>448.16999999999825</v>
      </c>
      <c r="O268" s="16">
        <f t="shared" si="118"/>
        <v>97.623237195804919</v>
      </c>
      <c r="P268" s="16">
        <f t="shared" si="146"/>
        <v>448.16999999999825</v>
      </c>
      <c r="Q268" s="16" t="str">
        <f t="shared" si="119"/>
        <v>-</v>
      </c>
      <c r="R268" s="16">
        <f t="shared" si="147"/>
        <v>0</v>
      </c>
      <c r="S268" s="16" t="str">
        <f>IFERROR(#REF!/#REF!*100,"-")</f>
        <v>-</v>
      </c>
      <c r="T268" s="16">
        <f t="shared" si="148"/>
        <v>0</v>
      </c>
      <c r="U268" s="289" t="s">
        <v>447</v>
      </c>
    </row>
    <row r="269" spans="1:21" s="18" customFormat="1" ht="60.75" customHeight="1" outlineLevel="2">
      <c r="A269" s="227"/>
      <c r="B269" s="98" t="s">
        <v>198</v>
      </c>
      <c r="C269" s="16">
        <f t="shared" si="137"/>
        <v>8205.2000000000007</v>
      </c>
      <c r="D269" s="16">
        <v>8205.2000000000007</v>
      </c>
      <c r="E269" s="16">
        <v>0</v>
      </c>
      <c r="F269" s="16">
        <v>0</v>
      </c>
      <c r="G269" s="16">
        <v>0</v>
      </c>
      <c r="H269" s="16">
        <f t="shared" si="138"/>
        <v>7518.9750000000004</v>
      </c>
      <c r="I269" s="16">
        <v>7518.9750000000004</v>
      </c>
      <c r="J269" s="16">
        <v>0</v>
      </c>
      <c r="K269" s="16">
        <v>0</v>
      </c>
      <c r="L269" s="16">
        <v>0</v>
      </c>
      <c r="M269" s="16">
        <f t="shared" si="117"/>
        <v>91.636705991322572</v>
      </c>
      <c r="N269" s="16">
        <f t="shared" si="145"/>
        <v>686.22500000000036</v>
      </c>
      <c r="O269" s="16">
        <f t="shared" si="118"/>
        <v>91.636705991322572</v>
      </c>
      <c r="P269" s="16">
        <f t="shared" si="146"/>
        <v>686.22500000000036</v>
      </c>
      <c r="Q269" s="16" t="str">
        <f t="shared" si="119"/>
        <v>-</v>
      </c>
      <c r="R269" s="16">
        <f t="shared" si="147"/>
        <v>0</v>
      </c>
      <c r="S269" s="16" t="str">
        <f t="shared" si="120"/>
        <v>-</v>
      </c>
      <c r="T269" s="16">
        <f t="shared" si="148"/>
        <v>0</v>
      </c>
      <c r="U269" s="289" t="s">
        <v>447</v>
      </c>
    </row>
    <row r="270" spans="1:21" s="18" customFormat="1" ht="45.75" customHeight="1" outlineLevel="2">
      <c r="A270" s="227"/>
      <c r="B270" s="98" t="s">
        <v>199</v>
      </c>
      <c r="C270" s="16">
        <f t="shared" si="137"/>
        <v>3332.04</v>
      </c>
      <c r="D270" s="16">
        <v>3332.04</v>
      </c>
      <c r="E270" s="16">
        <v>0</v>
      </c>
      <c r="F270" s="16">
        <v>0</v>
      </c>
      <c r="G270" s="16">
        <v>0</v>
      </c>
      <c r="H270" s="16">
        <f t="shared" si="138"/>
        <v>3266.4</v>
      </c>
      <c r="I270" s="16">
        <v>3266.4</v>
      </c>
      <c r="J270" s="16">
        <v>0</v>
      </c>
      <c r="K270" s="16">
        <v>0</v>
      </c>
      <c r="L270" s="16">
        <v>0</v>
      </c>
      <c r="M270" s="16">
        <f t="shared" si="117"/>
        <v>98.030035653833693</v>
      </c>
      <c r="N270" s="16">
        <f t="shared" si="145"/>
        <v>65.639999999999873</v>
      </c>
      <c r="O270" s="16">
        <f t="shared" si="118"/>
        <v>98.030035653833693</v>
      </c>
      <c r="P270" s="16">
        <f t="shared" si="146"/>
        <v>65.639999999999873</v>
      </c>
      <c r="Q270" s="16" t="str">
        <f t="shared" si="119"/>
        <v>-</v>
      </c>
      <c r="R270" s="16">
        <f t="shared" si="147"/>
        <v>0</v>
      </c>
      <c r="S270" s="16" t="str">
        <f>IFERROR(#REF!/F270*100,"-")</f>
        <v>-</v>
      </c>
      <c r="T270" s="16">
        <f t="shared" si="148"/>
        <v>0</v>
      </c>
      <c r="U270" s="290"/>
    </row>
    <row r="271" spans="1:21" s="39" customFormat="1" ht="81" collapsed="1">
      <c r="A271" s="26">
        <v>13</v>
      </c>
      <c r="B271" s="27" t="s">
        <v>267</v>
      </c>
      <c r="C271" s="7">
        <f t="shared" si="137"/>
        <v>3453.6</v>
      </c>
      <c r="D271" s="109">
        <f>SUM(D272:D278)</f>
        <v>2566.6</v>
      </c>
      <c r="E271" s="109">
        <f>SUM(E272:E278)</f>
        <v>887</v>
      </c>
      <c r="F271" s="109">
        <f>SUM(F272:F278)</f>
        <v>0</v>
      </c>
      <c r="G271" s="109">
        <f>SUM(G272:G278)</f>
        <v>0</v>
      </c>
      <c r="H271" s="7">
        <f t="shared" si="138"/>
        <v>3450.5990000000002</v>
      </c>
      <c r="I271" s="109">
        <f>SUM(I272:I278)</f>
        <v>2563.5990000000002</v>
      </c>
      <c r="J271" s="109">
        <f>SUM(J272:J278)</f>
        <v>887</v>
      </c>
      <c r="K271" s="109">
        <f>SUM(K272:K278)</f>
        <v>0</v>
      </c>
      <c r="L271" s="109">
        <f>SUM(L272:L278)</f>
        <v>0</v>
      </c>
      <c r="M271" s="7">
        <f t="shared" si="117"/>
        <v>99.913105165624287</v>
      </c>
      <c r="N271" s="7">
        <f t="shared" si="145"/>
        <v>3.000999999999749</v>
      </c>
      <c r="O271" s="7">
        <f t="shared" si="118"/>
        <v>99.883074885061959</v>
      </c>
      <c r="P271" s="7">
        <f t="shared" si="146"/>
        <v>3.000999999999749</v>
      </c>
      <c r="Q271" s="7">
        <f t="shared" si="119"/>
        <v>100</v>
      </c>
      <c r="R271" s="7">
        <f t="shared" si="147"/>
        <v>0</v>
      </c>
      <c r="S271" s="7" t="str">
        <f t="shared" si="120"/>
        <v>-</v>
      </c>
      <c r="T271" s="7">
        <f t="shared" si="148"/>
        <v>0</v>
      </c>
      <c r="U271" s="264" t="s">
        <v>550</v>
      </c>
    </row>
    <row r="272" spans="1:21" s="18" customFormat="1" ht="76.5" hidden="1" outlineLevel="2">
      <c r="A272" s="211"/>
      <c r="B272" s="23" t="s">
        <v>201</v>
      </c>
      <c r="C272" s="16">
        <f t="shared" si="137"/>
        <v>100</v>
      </c>
      <c r="D272" s="20">
        <v>100</v>
      </c>
      <c r="E272" s="20">
        <v>0</v>
      </c>
      <c r="F272" s="20">
        <v>0</v>
      </c>
      <c r="G272" s="20">
        <v>0</v>
      </c>
      <c r="H272" s="16">
        <f t="shared" si="138"/>
        <v>100</v>
      </c>
      <c r="I272" s="20">
        <v>100</v>
      </c>
      <c r="J272" s="20">
        <v>0</v>
      </c>
      <c r="K272" s="20">
        <v>0</v>
      </c>
      <c r="L272" s="20">
        <v>0</v>
      </c>
      <c r="M272" s="16">
        <f t="shared" si="117"/>
        <v>100</v>
      </c>
      <c r="N272" s="16">
        <f t="shared" si="145"/>
        <v>0</v>
      </c>
      <c r="O272" s="16">
        <f t="shared" si="118"/>
        <v>100</v>
      </c>
      <c r="P272" s="16">
        <f t="shared" si="146"/>
        <v>0</v>
      </c>
      <c r="Q272" s="16" t="str">
        <f t="shared" si="119"/>
        <v>-</v>
      </c>
      <c r="R272" s="16">
        <f t="shared" si="147"/>
        <v>0</v>
      </c>
      <c r="S272" s="16" t="str">
        <f t="shared" si="120"/>
        <v>-</v>
      </c>
      <c r="T272" s="16">
        <f t="shared" si="148"/>
        <v>0</v>
      </c>
      <c r="U272" s="265" t="s">
        <v>414</v>
      </c>
    </row>
    <row r="273" spans="1:21" s="18" customFormat="1" ht="63.75" hidden="1" outlineLevel="2">
      <c r="A273" s="211"/>
      <c r="B273" s="98" t="s">
        <v>202</v>
      </c>
      <c r="C273" s="16">
        <f t="shared" si="137"/>
        <v>1331.6</v>
      </c>
      <c r="D273" s="20">
        <v>1331.6</v>
      </c>
      <c r="E273" s="20">
        <v>0</v>
      </c>
      <c r="F273" s="20">
        <v>0</v>
      </c>
      <c r="G273" s="20">
        <v>0</v>
      </c>
      <c r="H273" s="16">
        <f t="shared" si="138"/>
        <v>1331.6</v>
      </c>
      <c r="I273" s="20">
        <v>1331.6</v>
      </c>
      <c r="J273" s="20">
        <v>0</v>
      </c>
      <c r="K273" s="20">
        <v>0</v>
      </c>
      <c r="L273" s="20">
        <v>0</v>
      </c>
      <c r="M273" s="16">
        <f t="shared" si="117"/>
        <v>100</v>
      </c>
      <c r="N273" s="16">
        <f t="shared" si="145"/>
        <v>0</v>
      </c>
      <c r="O273" s="16">
        <f t="shared" si="118"/>
        <v>100</v>
      </c>
      <c r="P273" s="16">
        <f t="shared" si="146"/>
        <v>0</v>
      </c>
      <c r="Q273" s="16" t="str">
        <f t="shared" si="119"/>
        <v>-</v>
      </c>
      <c r="R273" s="16">
        <f t="shared" si="147"/>
        <v>0</v>
      </c>
      <c r="S273" s="16" t="str">
        <f t="shared" si="120"/>
        <v>-</v>
      </c>
      <c r="T273" s="16">
        <f t="shared" si="148"/>
        <v>0</v>
      </c>
      <c r="U273" s="265" t="s">
        <v>414</v>
      </c>
    </row>
    <row r="274" spans="1:21" s="18" customFormat="1" ht="38.25" hidden="1" outlineLevel="2">
      <c r="A274" s="211"/>
      <c r="B274" s="23" t="s">
        <v>203</v>
      </c>
      <c r="C274" s="16">
        <f t="shared" si="137"/>
        <v>100</v>
      </c>
      <c r="D274" s="20">
        <v>30</v>
      </c>
      <c r="E274" s="20">
        <v>70</v>
      </c>
      <c r="F274" s="20">
        <v>0</v>
      </c>
      <c r="G274" s="20">
        <v>0</v>
      </c>
      <c r="H274" s="16">
        <f t="shared" si="138"/>
        <v>99.998999999999995</v>
      </c>
      <c r="I274" s="20">
        <v>29.998999999999999</v>
      </c>
      <c r="J274" s="20">
        <v>70</v>
      </c>
      <c r="K274" s="20">
        <v>0</v>
      </c>
      <c r="L274" s="20">
        <v>0</v>
      </c>
      <c r="M274" s="16">
        <f t="shared" si="117"/>
        <v>99.998999999999995</v>
      </c>
      <c r="N274" s="16">
        <f t="shared" si="145"/>
        <v>1.0000000000047748E-3</v>
      </c>
      <c r="O274" s="16">
        <f t="shared" si="118"/>
        <v>99.99666666666667</v>
      </c>
      <c r="P274" s="16">
        <f t="shared" si="146"/>
        <v>1.0000000000012221E-3</v>
      </c>
      <c r="Q274" s="16">
        <f t="shared" si="119"/>
        <v>100</v>
      </c>
      <c r="R274" s="16">
        <f t="shared" si="147"/>
        <v>0</v>
      </c>
      <c r="S274" s="16" t="str">
        <f t="shared" si="120"/>
        <v>-</v>
      </c>
      <c r="T274" s="16">
        <f t="shared" si="148"/>
        <v>0</v>
      </c>
      <c r="U274" s="265" t="s">
        <v>414</v>
      </c>
    </row>
    <row r="275" spans="1:21" ht="164.25" hidden="1" customHeight="1" outlineLevel="2">
      <c r="A275" s="211"/>
      <c r="B275" s="23" t="s">
        <v>204</v>
      </c>
      <c r="C275" s="16">
        <f t="shared" si="137"/>
        <v>1722</v>
      </c>
      <c r="D275" s="20">
        <v>905</v>
      </c>
      <c r="E275" s="20">
        <v>817</v>
      </c>
      <c r="F275" s="20">
        <v>0</v>
      </c>
      <c r="G275" s="20">
        <v>0</v>
      </c>
      <c r="H275" s="16">
        <f t="shared" si="138"/>
        <v>1719</v>
      </c>
      <c r="I275" s="20">
        <v>902</v>
      </c>
      <c r="J275" s="20">
        <v>817</v>
      </c>
      <c r="K275" s="20">
        <v>0</v>
      </c>
      <c r="L275" s="20">
        <v>0</v>
      </c>
      <c r="M275" s="16">
        <f t="shared" si="117"/>
        <v>99.825783972125436</v>
      </c>
      <c r="N275" s="16">
        <f t="shared" si="145"/>
        <v>3</v>
      </c>
      <c r="O275" s="16">
        <f t="shared" si="118"/>
        <v>99.668508287292823</v>
      </c>
      <c r="P275" s="16">
        <f t="shared" si="146"/>
        <v>3</v>
      </c>
      <c r="Q275" s="16">
        <f t="shared" si="119"/>
        <v>100</v>
      </c>
      <c r="R275" s="16">
        <f t="shared" si="147"/>
        <v>0</v>
      </c>
      <c r="S275" s="16" t="str">
        <f t="shared" si="120"/>
        <v>-</v>
      </c>
      <c r="T275" s="16">
        <f t="shared" si="148"/>
        <v>0</v>
      </c>
      <c r="U275" s="265" t="s">
        <v>449</v>
      </c>
    </row>
    <row r="276" spans="1:21" s="18" customFormat="1" ht="38.25" hidden="1" outlineLevel="2">
      <c r="A276" s="211"/>
      <c r="B276" s="23" t="s">
        <v>205</v>
      </c>
      <c r="C276" s="16">
        <f t="shared" si="137"/>
        <v>75</v>
      </c>
      <c r="D276" s="20">
        <v>75</v>
      </c>
      <c r="E276" s="20">
        <v>0</v>
      </c>
      <c r="F276" s="20">
        <v>0</v>
      </c>
      <c r="G276" s="20">
        <v>0</v>
      </c>
      <c r="H276" s="16">
        <f t="shared" si="138"/>
        <v>75</v>
      </c>
      <c r="I276" s="20">
        <v>75</v>
      </c>
      <c r="J276" s="20">
        <v>0</v>
      </c>
      <c r="K276" s="20">
        <v>0</v>
      </c>
      <c r="L276" s="20">
        <v>0</v>
      </c>
      <c r="M276" s="16">
        <f t="shared" si="117"/>
        <v>100</v>
      </c>
      <c r="N276" s="16">
        <f t="shared" si="145"/>
        <v>0</v>
      </c>
      <c r="O276" s="16">
        <f t="shared" si="118"/>
        <v>100</v>
      </c>
      <c r="P276" s="16">
        <f t="shared" si="146"/>
        <v>0</v>
      </c>
      <c r="Q276" s="16" t="str">
        <f t="shared" si="119"/>
        <v>-</v>
      </c>
      <c r="R276" s="16">
        <f t="shared" si="147"/>
        <v>0</v>
      </c>
      <c r="S276" s="16" t="str">
        <f t="shared" si="120"/>
        <v>-</v>
      </c>
      <c r="T276" s="16">
        <f t="shared" si="148"/>
        <v>0</v>
      </c>
      <c r="U276" s="265" t="s">
        <v>414</v>
      </c>
    </row>
    <row r="277" spans="1:21" s="18" customFormat="1" ht="51" hidden="1" outlineLevel="2">
      <c r="A277" s="211"/>
      <c r="B277" s="23" t="s">
        <v>206</v>
      </c>
      <c r="C277" s="16">
        <f t="shared" si="137"/>
        <v>50</v>
      </c>
      <c r="D277" s="20">
        <v>50</v>
      </c>
      <c r="E277" s="20">
        <v>0</v>
      </c>
      <c r="F277" s="20">
        <v>0</v>
      </c>
      <c r="G277" s="20">
        <v>0</v>
      </c>
      <c r="H277" s="16">
        <f t="shared" si="138"/>
        <v>50</v>
      </c>
      <c r="I277" s="20">
        <v>50</v>
      </c>
      <c r="J277" s="20">
        <v>0</v>
      </c>
      <c r="K277" s="20">
        <v>0</v>
      </c>
      <c r="L277" s="20">
        <v>0</v>
      </c>
      <c r="M277" s="16">
        <f t="shared" si="117"/>
        <v>100</v>
      </c>
      <c r="N277" s="16">
        <f t="shared" si="145"/>
        <v>0</v>
      </c>
      <c r="O277" s="16">
        <f t="shared" si="118"/>
        <v>100</v>
      </c>
      <c r="P277" s="16">
        <f t="shared" si="146"/>
        <v>0</v>
      </c>
      <c r="Q277" s="16" t="str">
        <f t="shared" si="119"/>
        <v>-</v>
      </c>
      <c r="R277" s="16">
        <f t="shared" si="147"/>
        <v>0</v>
      </c>
      <c r="S277" s="16" t="str">
        <f t="shared" si="120"/>
        <v>-</v>
      </c>
      <c r="T277" s="16">
        <f t="shared" si="148"/>
        <v>0</v>
      </c>
      <c r="U277" s="265" t="s">
        <v>414</v>
      </c>
    </row>
    <row r="278" spans="1:21" s="18" customFormat="1" ht="44.25" hidden="1" customHeight="1" outlineLevel="2">
      <c r="A278" s="211"/>
      <c r="B278" s="23" t="s">
        <v>207</v>
      </c>
      <c r="C278" s="16">
        <f t="shared" si="137"/>
        <v>75</v>
      </c>
      <c r="D278" s="20">
        <v>75</v>
      </c>
      <c r="E278" s="20">
        <v>0</v>
      </c>
      <c r="F278" s="20">
        <v>0</v>
      </c>
      <c r="G278" s="20">
        <v>0</v>
      </c>
      <c r="H278" s="16">
        <f t="shared" si="138"/>
        <v>75</v>
      </c>
      <c r="I278" s="20">
        <v>75</v>
      </c>
      <c r="J278" s="20">
        <v>0</v>
      </c>
      <c r="K278" s="20">
        <v>0</v>
      </c>
      <c r="L278" s="20">
        <v>0</v>
      </c>
      <c r="M278" s="16">
        <f t="shared" si="117"/>
        <v>100</v>
      </c>
      <c r="N278" s="16">
        <f t="shared" si="145"/>
        <v>0</v>
      </c>
      <c r="O278" s="16">
        <f t="shared" si="118"/>
        <v>100</v>
      </c>
      <c r="P278" s="16">
        <f t="shared" si="146"/>
        <v>0</v>
      </c>
      <c r="Q278" s="16" t="str">
        <f t="shared" si="119"/>
        <v>-</v>
      </c>
      <c r="R278" s="16">
        <f t="shared" si="147"/>
        <v>0</v>
      </c>
      <c r="S278" s="16" t="str">
        <f t="shared" si="120"/>
        <v>-</v>
      </c>
      <c r="T278" s="16">
        <f t="shared" si="148"/>
        <v>0</v>
      </c>
      <c r="U278" s="265" t="s">
        <v>414</v>
      </c>
    </row>
    <row r="279" spans="1:21" s="39" customFormat="1" ht="74.25" customHeight="1">
      <c r="A279" s="26">
        <v>14</v>
      </c>
      <c r="B279" s="239" t="s">
        <v>215</v>
      </c>
      <c r="C279" s="7">
        <f t="shared" si="137"/>
        <v>19269.968000000001</v>
      </c>
      <c r="D279" s="7">
        <f>D280+D287</f>
        <v>19170.567999999999</v>
      </c>
      <c r="E279" s="7">
        <f t="shared" ref="E279:L279" si="149">E280+E287</f>
        <v>99.4</v>
      </c>
      <c r="F279" s="7">
        <f t="shared" si="149"/>
        <v>0</v>
      </c>
      <c r="G279" s="7">
        <f t="shared" si="149"/>
        <v>0</v>
      </c>
      <c r="H279" s="7">
        <f t="shared" si="138"/>
        <v>16973.926999999996</v>
      </c>
      <c r="I279" s="7">
        <f t="shared" si="149"/>
        <v>16874.826999999997</v>
      </c>
      <c r="J279" s="7">
        <f t="shared" si="149"/>
        <v>99.1</v>
      </c>
      <c r="K279" s="7">
        <f t="shared" si="149"/>
        <v>0</v>
      </c>
      <c r="L279" s="7">
        <f t="shared" si="149"/>
        <v>0</v>
      </c>
      <c r="M279" s="7">
        <f t="shared" si="117"/>
        <v>88.084873830615578</v>
      </c>
      <c r="N279" s="7">
        <f t="shared" si="145"/>
        <v>2296.0410000000047</v>
      </c>
      <c r="O279" s="7">
        <f t="shared" si="118"/>
        <v>88.024658424309592</v>
      </c>
      <c r="P279" s="7">
        <f t="shared" si="146"/>
        <v>2295.7410000000018</v>
      </c>
      <c r="Q279" s="7">
        <f t="shared" si="119"/>
        <v>99.698189134808842</v>
      </c>
      <c r="R279" s="7">
        <f t="shared" si="147"/>
        <v>0.30000000000001137</v>
      </c>
      <c r="S279" s="7" t="str">
        <f t="shared" si="120"/>
        <v>-</v>
      </c>
      <c r="T279" s="7">
        <f t="shared" si="148"/>
        <v>0</v>
      </c>
      <c r="U279" s="264" t="s">
        <v>552</v>
      </c>
    </row>
    <row r="280" spans="1:21" s="18" customFormat="1" ht="38.25" outlineLevel="1">
      <c r="A280" s="103"/>
      <c r="B280" s="103" t="s">
        <v>208</v>
      </c>
      <c r="C280" s="22">
        <f t="shared" si="137"/>
        <v>2621.4480000000003</v>
      </c>
      <c r="D280" s="22">
        <f>SUM(D281:D286)</f>
        <v>2621.4480000000003</v>
      </c>
      <c r="E280" s="22">
        <f>SUM(E281:E286)</f>
        <v>0</v>
      </c>
      <c r="F280" s="22">
        <f>SUM(F281:F286)</f>
        <v>0</v>
      </c>
      <c r="G280" s="22">
        <f>SUM(G281:G286)</f>
        <v>0</v>
      </c>
      <c r="H280" s="22">
        <f t="shared" si="138"/>
        <v>620.43799999999999</v>
      </c>
      <c r="I280" s="22">
        <f>SUM(I281:I286)</f>
        <v>620.43799999999999</v>
      </c>
      <c r="J280" s="22">
        <f>SUM(J281:J286)</f>
        <v>0</v>
      </c>
      <c r="K280" s="22">
        <f>SUM(K281:K286)</f>
        <v>0</v>
      </c>
      <c r="L280" s="22">
        <f>SUM(L281:L286)</f>
        <v>0</v>
      </c>
      <c r="M280" s="22">
        <f t="shared" si="117"/>
        <v>23.667759192629415</v>
      </c>
      <c r="N280" s="22">
        <f t="shared" si="145"/>
        <v>2001.0100000000002</v>
      </c>
      <c r="O280" s="22">
        <f t="shared" si="118"/>
        <v>23.667759192629415</v>
      </c>
      <c r="P280" s="22">
        <f t="shared" si="146"/>
        <v>2001.0100000000002</v>
      </c>
      <c r="Q280" s="22" t="str">
        <f t="shared" si="119"/>
        <v>-</v>
      </c>
      <c r="R280" s="22">
        <f t="shared" si="147"/>
        <v>0</v>
      </c>
      <c r="S280" s="22" t="str">
        <f t="shared" si="120"/>
        <v>-</v>
      </c>
      <c r="T280" s="22">
        <f t="shared" si="148"/>
        <v>0</v>
      </c>
      <c r="U280" s="266"/>
    </row>
    <row r="281" spans="1:21" s="18" customFormat="1" ht="75" outlineLevel="2">
      <c r="A281" s="228"/>
      <c r="B281" s="23" t="s">
        <v>258</v>
      </c>
      <c r="C281" s="16">
        <f t="shared" si="137"/>
        <v>2000</v>
      </c>
      <c r="D281" s="3">
        <v>2000</v>
      </c>
      <c r="E281" s="16">
        <v>0</v>
      </c>
      <c r="F281" s="16">
        <v>0</v>
      </c>
      <c r="G281" s="16">
        <v>0</v>
      </c>
      <c r="H281" s="16">
        <f t="shared" si="138"/>
        <v>0</v>
      </c>
      <c r="I281" s="16">
        <v>0</v>
      </c>
      <c r="J281" s="16">
        <v>0</v>
      </c>
      <c r="K281" s="16">
        <v>0</v>
      </c>
      <c r="L281" s="16">
        <v>0</v>
      </c>
      <c r="M281" s="16">
        <f t="shared" si="117"/>
        <v>0</v>
      </c>
      <c r="N281" s="16">
        <f t="shared" si="145"/>
        <v>2000</v>
      </c>
      <c r="O281" s="16">
        <f t="shared" si="118"/>
        <v>0</v>
      </c>
      <c r="P281" s="16">
        <f t="shared" si="146"/>
        <v>2000</v>
      </c>
      <c r="Q281" s="16" t="str">
        <f t="shared" si="119"/>
        <v>-</v>
      </c>
      <c r="R281" s="16">
        <f t="shared" si="147"/>
        <v>0</v>
      </c>
      <c r="S281" s="16" t="str">
        <f t="shared" si="120"/>
        <v>-</v>
      </c>
      <c r="T281" s="16">
        <f t="shared" si="148"/>
        <v>0</v>
      </c>
      <c r="U281" s="265" t="s">
        <v>551</v>
      </c>
    </row>
    <row r="282" spans="1:21" s="18" customFormat="1" ht="38.25" outlineLevel="2">
      <c r="A282" s="228"/>
      <c r="B282" s="23" t="s">
        <v>259</v>
      </c>
      <c r="C282" s="16">
        <f t="shared" si="137"/>
        <v>200</v>
      </c>
      <c r="D282" s="3">
        <v>200</v>
      </c>
      <c r="E282" s="16">
        <v>0</v>
      </c>
      <c r="F282" s="16">
        <v>0</v>
      </c>
      <c r="G282" s="16">
        <v>0</v>
      </c>
      <c r="H282" s="16">
        <f t="shared" si="138"/>
        <v>200</v>
      </c>
      <c r="I282" s="16">
        <v>200</v>
      </c>
      <c r="J282" s="16">
        <v>0</v>
      </c>
      <c r="K282" s="16">
        <v>0</v>
      </c>
      <c r="L282" s="16">
        <v>0</v>
      </c>
      <c r="M282" s="16">
        <f t="shared" si="117"/>
        <v>100</v>
      </c>
      <c r="N282" s="16">
        <f t="shared" si="145"/>
        <v>0</v>
      </c>
      <c r="O282" s="16">
        <f t="shared" si="118"/>
        <v>100</v>
      </c>
      <c r="P282" s="16">
        <f t="shared" si="146"/>
        <v>0</v>
      </c>
      <c r="Q282" s="16" t="str">
        <f t="shared" si="119"/>
        <v>-</v>
      </c>
      <c r="R282" s="16">
        <f t="shared" si="147"/>
        <v>0</v>
      </c>
      <c r="S282" s="16" t="str">
        <f t="shared" si="120"/>
        <v>-</v>
      </c>
      <c r="T282" s="16">
        <f t="shared" si="148"/>
        <v>0</v>
      </c>
      <c r="U282" s="265"/>
    </row>
    <row r="283" spans="1:21" s="18" customFormat="1" ht="38.25" outlineLevel="2">
      <c r="A283" s="228"/>
      <c r="B283" s="23" t="s">
        <v>209</v>
      </c>
      <c r="C283" s="16">
        <f t="shared" si="137"/>
        <v>200</v>
      </c>
      <c r="D283" s="3">
        <v>200</v>
      </c>
      <c r="E283" s="16">
        <v>0</v>
      </c>
      <c r="F283" s="16">
        <v>0</v>
      </c>
      <c r="G283" s="16">
        <v>0</v>
      </c>
      <c r="H283" s="16">
        <f t="shared" si="138"/>
        <v>200</v>
      </c>
      <c r="I283" s="16">
        <v>200</v>
      </c>
      <c r="J283" s="16">
        <v>0</v>
      </c>
      <c r="K283" s="16">
        <v>0</v>
      </c>
      <c r="L283" s="16">
        <v>0</v>
      </c>
      <c r="M283" s="16">
        <f t="shared" si="117"/>
        <v>100</v>
      </c>
      <c r="N283" s="16">
        <f t="shared" si="145"/>
        <v>0</v>
      </c>
      <c r="O283" s="16">
        <f t="shared" si="118"/>
        <v>100</v>
      </c>
      <c r="P283" s="16">
        <f t="shared" si="146"/>
        <v>0</v>
      </c>
      <c r="Q283" s="16" t="str">
        <f t="shared" si="119"/>
        <v>-</v>
      </c>
      <c r="R283" s="16">
        <f t="shared" si="147"/>
        <v>0</v>
      </c>
      <c r="S283" s="16" t="str">
        <f t="shared" si="120"/>
        <v>-</v>
      </c>
      <c r="T283" s="16">
        <f t="shared" si="148"/>
        <v>0</v>
      </c>
      <c r="U283" s="265"/>
    </row>
    <row r="284" spans="1:21" s="18" customFormat="1" ht="38.25" outlineLevel="2">
      <c r="A284" s="228"/>
      <c r="B284" s="23" t="s">
        <v>210</v>
      </c>
      <c r="C284" s="16">
        <f t="shared" si="137"/>
        <v>100.05</v>
      </c>
      <c r="D284" s="16">
        <v>100.05</v>
      </c>
      <c r="E284" s="16">
        <v>0</v>
      </c>
      <c r="F284" s="16">
        <v>0</v>
      </c>
      <c r="G284" s="16">
        <v>0</v>
      </c>
      <c r="H284" s="16">
        <f t="shared" si="138"/>
        <v>100.048</v>
      </c>
      <c r="I284" s="16">
        <v>100.048</v>
      </c>
      <c r="J284" s="16">
        <v>0</v>
      </c>
      <c r="K284" s="16">
        <v>0</v>
      </c>
      <c r="L284" s="16">
        <v>0</v>
      </c>
      <c r="M284" s="16">
        <f t="shared" si="117"/>
        <v>99.998000999500263</v>
      </c>
      <c r="N284" s="16">
        <f t="shared" si="145"/>
        <v>1.9999999999953388E-3</v>
      </c>
      <c r="O284" s="16">
        <f t="shared" si="118"/>
        <v>99.998000999500263</v>
      </c>
      <c r="P284" s="16">
        <f t="shared" si="146"/>
        <v>1.9999999999953388E-3</v>
      </c>
      <c r="Q284" s="16" t="str">
        <f t="shared" si="119"/>
        <v>-</v>
      </c>
      <c r="R284" s="16">
        <f t="shared" si="147"/>
        <v>0</v>
      </c>
      <c r="S284" s="16" t="str">
        <f t="shared" si="120"/>
        <v>-</v>
      </c>
      <c r="T284" s="16">
        <f t="shared" si="148"/>
        <v>0</v>
      </c>
      <c r="U284" s="265"/>
    </row>
    <row r="285" spans="1:21" s="18" customFormat="1" ht="25.5" outlineLevel="2">
      <c r="A285" s="228"/>
      <c r="B285" s="23" t="s">
        <v>374</v>
      </c>
      <c r="C285" s="16">
        <f t="shared" si="137"/>
        <v>86.397999999999996</v>
      </c>
      <c r="D285" s="16">
        <v>86.397999999999996</v>
      </c>
      <c r="E285" s="16">
        <v>0</v>
      </c>
      <c r="F285" s="16">
        <v>0</v>
      </c>
      <c r="G285" s="16">
        <v>0</v>
      </c>
      <c r="H285" s="16">
        <f t="shared" si="138"/>
        <v>86.39</v>
      </c>
      <c r="I285" s="16">
        <v>86.39</v>
      </c>
      <c r="J285" s="16">
        <v>0</v>
      </c>
      <c r="K285" s="16">
        <v>0</v>
      </c>
      <c r="L285" s="16">
        <v>0</v>
      </c>
      <c r="M285" s="16">
        <f t="shared" si="117"/>
        <v>99.990740526401083</v>
      </c>
      <c r="N285" s="16">
        <f t="shared" si="145"/>
        <v>7.9999999999955662E-3</v>
      </c>
      <c r="O285" s="16">
        <f t="shared" si="118"/>
        <v>99.990740526401083</v>
      </c>
      <c r="P285" s="16">
        <f t="shared" si="146"/>
        <v>7.9999999999955662E-3</v>
      </c>
      <c r="Q285" s="16"/>
      <c r="R285" s="16">
        <f t="shared" si="147"/>
        <v>0</v>
      </c>
      <c r="S285" s="16"/>
      <c r="T285" s="16">
        <f t="shared" si="148"/>
        <v>0</v>
      </c>
      <c r="U285" s="265"/>
    </row>
    <row r="286" spans="1:21" s="18" customFormat="1" ht="38.25" outlineLevel="2">
      <c r="A286" s="224"/>
      <c r="B286" s="23" t="s">
        <v>211</v>
      </c>
      <c r="C286" s="16">
        <f t="shared" si="137"/>
        <v>35</v>
      </c>
      <c r="D286" s="16">
        <v>35</v>
      </c>
      <c r="E286" s="16">
        <v>0</v>
      </c>
      <c r="F286" s="16">
        <v>0</v>
      </c>
      <c r="G286" s="16">
        <v>0</v>
      </c>
      <c r="H286" s="16">
        <f t="shared" si="138"/>
        <v>34</v>
      </c>
      <c r="I286" s="16">
        <v>34</v>
      </c>
      <c r="J286" s="16">
        <v>0</v>
      </c>
      <c r="K286" s="16">
        <v>0</v>
      </c>
      <c r="L286" s="16">
        <v>0</v>
      </c>
      <c r="M286" s="16">
        <f t="shared" si="117"/>
        <v>97.142857142857139</v>
      </c>
      <c r="N286" s="16">
        <f t="shared" si="145"/>
        <v>1</v>
      </c>
      <c r="O286" s="16">
        <f t="shared" si="118"/>
        <v>97.142857142857139</v>
      </c>
      <c r="P286" s="16">
        <f t="shared" si="146"/>
        <v>1</v>
      </c>
      <c r="Q286" s="16" t="str">
        <f t="shared" si="119"/>
        <v>-</v>
      </c>
      <c r="R286" s="16">
        <f t="shared" si="147"/>
        <v>0</v>
      </c>
      <c r="S286" s="16" t="str">
        <f t="shared" si="120"/>
        <v>-</v>
      </c>
      <c r="T286" s="16">
        <f t="shared" si="148"/>
        <v>0</v>
      </c>
      <c r="U286" s="265"/>
    </row>
    <row r="287" spans="1:21" s="18" customFormat="1" ht="83.25" customHeight="1" outlineLevel="1">
      <c r="A287" s="103"/>
      <c r="B287" s="103" t="s">
        <v>216</v>
      </c>
      <c r="C287" s="22">
        <f t="shared" si="137"/>
        <v>16648.52</v>
      </c>
      <c r="D287" s="22">
        <f>SUM(D288:D293)</f>
        <v>16549.12</v>
      </c>
      <c r="E287" s="22">
        <f>SUM(E288:E293)</f>
        <v>99.4</v>
      </c>
      <c r="F287" s="22">
        <f>SUM(F288:F293)</f>
        <v>0</v>
      </c>
      <c r="G287" s="22">
        <f>SUM(G288:G293)</f>
        <v>0</v>
      </c>
      <c r="H287" s="22">
        <f t="shared" si="138"/>
        <v>16353.489</v>
      </c>
      <c r="I287" s="22">
        <f>SUM(I288:I293)</f>
        <v>16254.388999999999</v>
      </c>
      <c r="J287" s="22">
        <f>SUM(J288:J293)</f>
        <v>99.1</v>
      </c>
      <c r="K287" s="22">
        <f>SUM(K288:K293)</f>
        <v>0</v>
      </c>
      <c r="L287" s="22">
        <f>SUM(L288:L293)</f>
        <v>0</v>
      </c>
      <c r="M287" s="22">
        <f t="shared" si="117"/>
        <v>98.227884520666095</v>
      </c>
      <c r="N287" s="22">
        <f t="shared" si="145"/>
        <v>295.03100000000086</v>
      </c>
      <c r="O287" s="22">
        <f t="shared" si="118"/>
        <v>98.219053339392076</v>
      </c>
      <c r="P287" s="22">
        <f t="shared" si="146"/>
        <v>294.73099999999977</v>
      </c>
      <c r="Q287" s="22">
        <f t="shared" si="119"/>
        <v>99.698189134808842</v>
      </c>
      <c r="R287" s="22">
        <f t="shared" si="147"/>
        <v>0.30000000000001137</v>
      </c>
      <c r="S287" s="22" t="str">
        <f t="shared" si="120"/>
        <v>-</v>
      </c>
      <c r="T287" s="22">
        <f t="shared" si="148"/>
        <v>0</v>
      </c>
      <c r="U287" s="265"/>
    </row>
    <row r="288" spans="1:21" s="18" customFormat="1" ht="25.5" outlineLevel="2">
      <c r="A288" s="228"/>
      <c r="B288" s="23" t="s">
        <v>212</v>
      </c>
      <c r="C288" s="16">
        <f t="shared" si="137"/>
        <v>1928.3</v>
      </c>
      <c r="D288" s="16">
        <v>1928.3</v>
      </c>
      <c r="E288" s="16">
        <v>0</v>
      </c>
      <c r="F288" s="16">
        <v>0</v>
      </c>
      <c r="G288" s="16">
        <v>0</v>
      </c>
      <c r="H288" s="16">
        <f t="shared" si="138"/>
        <v>1928</v>
      </c>
      <c r="I288" s="16">
        <v>1928</v>
      </c>
      <c r="J288" s="16"/>
      <c r="K288" s="16"/>
      <c r="L288" s="16"/>
      <c r="M288" s="16">
        <f t="shared" si="117"/>
        <v>99.984442254835869</v>
      </c>
      <c r="N288" s="16">
        <f t="shared" si="145"/>
        <v>0.29999999999995453</v>
      </c>
      <c r="O288" s="16">
        <f t="shared" si="118"/>
        <v>99.984442254835869</v>
      </c>
      <c r="P288" s="16">
        <f t="shared" si="146"/>
        <v>0.29999999999995453</v>
      </c>
      <c r="Q288" s="16" t="str">
        <f t="shared" si="119"/>
        <v>-</v>
      </c>
      <c r="R288" s="16">
        <f t="shared" si="147"/>
        <v>0</v>
      </c>
      <c r="S288" s="16" t="str">
        <f t="shared" si="120"/>
        <v>-</v>
      </c>
      <c r="T288" s="16">
        <f t="shared" si="148"/>
        <v>0</v>
      </c>
      <c r="U288" s="265"/>
    </row>
    <row r="289" spans="1:21" s="18" customFormat="1" ht="75" outlineLevel="2">
      <c r="A289" s="228"/>
      <c r="B289" s="23" t="s">
        <v>270</v>
      </c>
      <c r="C289" s="16">
        <f t="shared" si="137"/>
        <v>545.18499999999995</v>
      </c>
      <c r="D289" s="16">
        <v>545.18499999999995</v>
      </c>
      <c r="E289" s="16">
        <v>0</v>
      </c>
      <c r="F289" s="16">
        <v>0</v>
      </c>
      <c r="G289" s="16">
        <v>0</v>
      </c>
      <c r="H289" s="16">
        <f t="shared" si="138"/>
        <v>498.91399999999999</v>
      </c>
      <c r="I289" s="16">
        <v>498.91399999999999</v>
      </c>
      <c r="J289" s="16"/>
      <c r="K289" s="16"/>
      <c r="L289" s="16"/>
      <c r="M289" s="16">
        <f t="shared" si="117"/>
        <v>91.51278923668113</v>
      </c>
      <c r="N289" s="16">
        <f t="shared" si="145"/>
        <v>46.270999999999958</v>
      </c>
      <c r="O289" s="16">
        <f t="shared" si="118"/>
        <v>91.51278923668113</v>
      </c>
      <c r="P289" s="16">
        <f t="shared" si="146"/>
        <v>46.270999999999958</v>
      </c>
      <c r="Q289" s="16" t="str">
        <f t="shared" si="119"/>
        <v>-</v>
      </c>
      <c r="R289" s="16">
        <f t="shared" si="147"/>
        <v>0</v>
      </c>
      <c r="S289" s="16" t="str">
        <f t="shared" si="120"/>
        <v>-</v>
      </c>
      <c r="T289" s="16">
        <f t="shared" si="148"/>
        <v>0</v>
      </c>
      <c r="U289" s="266" t="s">
        <v>466</v>
      </c>
    </row>
    <row r="290" spans="1:21" s="18" customFormat="1" ht="38.25" outlineLevel="2">
      <c r="A290" s="224"/>
      <c r="B290" s="23" t="s">
        <v>213</v>
      </c>
      <c r="C290" s="16">
        <f t="shared" si="137"/>
        <v>110.4</v>
      </c>
      <c r="D290" s="16">
        <v>11</v>
      </c>
      <c r="E290" s="16">
        <v>99.4</v>
      </c>
      <c r="F290" s="16">
        <v>0</v>
      </c>
      <c r="G290" s="16">
        <v>0</v>
      </c>
      <c r="H290" s="16">
        <f t="shared" si="138"/>
        <v>110.1</v>
      </c>
      <c r="I290" s="16">
        <v>11</v>
      </c>
      <c r="J290" s="16">
        <v>99.1</v>
      </c>
      <c r="K290" s="16"/>
      <c r="L290" s="16"/>
      <c r="M290" s="16">
        <f t="shared" si="117"/>
        <v>99.728260869565204</v>
      </c>
      <c r="N290" s="16">
        <f t="shared" si="145"/>
        <v>0.30000000000001137</v>
      </c>
      <c r="O290" s="16">
        <f t="shared" si="118"/>
        <v>100</v>
      </c>
      <c r="P290" s="16">
        <f t="shared" si="146"/>
        <v>0</v>
      </c>
      <c r="Q290" s="16">
        <f t="shared" si="119"/>
        <v>99.698189134808842</v>
      </c>
      <c r="R290" s="16">
        <f t="shared" si="147"/>
        <v>0.30000000000001137</v>
      </c>
      <c r="S290" s="16" t="str">
        <f t="shared" si="120"/>
        <v>-</v>
      </c>
      <c r="T290" s="16">
        <f t="shared" si="148"/>
        <v>0</v>
      </c>
      <c r="U290" s="265"/>
    </row>
    <row r="291" spans="1:21" s="18" customFormat="1" outlineLevel="2">
      <c r="A291" s="224"/>
      <c r="B291" s="23" t="s">
        <v>214</v>
      </c>
      <c r="C291" s="16">
        <f t="shared" si="137"/>
        <v>1296</v>
      </c>
      <c r="D291" s="16">
        <v>1296</v>
      </c>
      <c r="E291" s="16">
        <v>0</v>
      </c>
      <c r="F291" s="16">
        <v>0</v>
      </c>
      <c r="G291" s="16">
        <v>0</v>
      </c>
      <c r="H291" s="16">
        <f t="shared" si="138"/>
        <v>1282.9749999999999</v>
      </c>
      <c r="I291" s="16">
        <v>1282.9749999999999</v>
      </c>
      <c r="J291" s="16"/>
      <c r="K291" s="16"/>
      <c r="L291" s="16"/>
      <c r="M291" s="16">
        <f t="shared" si="117"/>
        <v>98.994984567901227</v>
      </c>
      <c r="N291" s="16">
        <f t="shared" si="145"/>
        <v>13.025000000000091</v>
      </c>
      <c r="O291" s="16">
        <f t="shared" si="118"/>
        <v>98.994984567901227</v>
      </c>
      <c r="P291" s="16">
        <f t="shared" si="146"/>
        <v>13.025000000000091</v>
      </c>
      <c r="Q291" s="16" t="str">
        <f t="shared" si="119"/>
        <v>-</v>
      </c>
      <c r="R291" s="16">
        <f t="shared" si="147"/>
        <v>0</v>
      </c>
      <c r="S291" s="16" t="str">
        <f t="shared" si="120"/>
        <v>-</v>
      </c>
      <c r="T291" s="16">
        <f t="shared" si="148"/>
        <v>0</v>
      </c>
      <c r="U291" s="265"/>
    </row>
    <row r="292" spans="1:21" s="18" customFormat="1" ht="38.25" outlineLevel="2">
      <c r="A292" s="228"/>
      <c r="B292" s="102" t="s">
        <v>268</v>
      </c>
      <c r="C292" s="16">
        <f t="shared" si="137"/>
        <v>4392</v>
      </c>
      <c r="D292" s="16">
        <v>4392</v>
      </c>
      <c r="E292" s="16">
        <v>0</v>
      </c>
      <c r="F292" s="16">
        <v>0</v>
      </c>
      <c r="G292" s="16">
        <v>0</v>
      </c>
      <c r="H292" s="16">
        <f t="shared" si="138"/>
        <v>4391.8999999999996</v>
      </c>
      <c r="I292" s="16">
        <v>4391.8999999999996</v>
      </c>
      <c r="J292" s="16"/>
      <c r="K292" s="16"/>
      <c r="L292" s="16"/>
      <c r="M292" s="16">
        <f t="shared" si="117"/>
        <v>99.997723132969028</v>
      </c>
      <c r="N292" s="16">
        <f t="shared" si="145"/>
        <v>0.1000000000003638</v>
      </c>
      <c r="O292" s="16">
        <f t="shared" si="118"/>
        <v>99.997723132969028</v>
      </c>
      <c r="P292" s="16">
        <f t="shared" si="146"/>
        <v>0.1000000000003638</v>
      </c>
      <c r="Q292" s="16" t="str">
        <f t="shared" si="119"/>
        <v>-</v>
      </c>
      <c r="R292" s="16">
        <f t="shared" si="147"/>
        <v>0</v>
      </c>
      <c r="S292" s="16" t="str">
        <f t="shared" si="120"/>
        <v>-</v>
      </c>
      <c r="T292" s="16">
        <f t="shared" si="148"/>
        <v>0</v>
      </c>
      <c r="U292" s="265"/>
    </row>
    <row r="293" spans="1:21" s="18" customFormat="1" ht="63.75" outlineLevel="2">
      <c r="A293" s="228"/>
      <c r="B293" s="23" t="s">
        <v>269</v>
      </c>
      <c r="C293" s="16">
        <f t="shared" si="137"/>
        <v>8376.6350000000002</v>
      </c>
      <c r="D293" s="16">
        <v>8376.6350000000002</v>
      </c>
      <c r="E293" s="16">
        <v>0</v>
      </c>
      <c r="F293" s="16">
        <v>0</v>
      </c>
      <c r="G293" s="16">
        <v>0</v>
      </c>
      <c r="H293" s="16">
        <f t="shared" si="138"/>
        <v>8141.6</v>
      </c>
      <c r="I293" s="16">
        <v>8141.6</v>
      </c>
      <c r="J293" s="16"/>
      <c r="K293" s="16"/>
      <c r="L293" s="16"/>
      <c r="M293" s="16">
        <f t="shared" si="117"/>
        <v>97.19415970732878</v>
      </c>
      <c r="N293" s="16">
        <f t="shared" si="145"/>
        <v>235.03499999999985</v>
      </c>
      <c r="O293" s="16">
        <f t="shared" si="118"/>
        <v>97.19415970732878</v>
      </c>
      <c r="P293" s="16">
        <f t="shared" si="146"/>
        <v>235.03499999999985</v>
      </c>
      <c r="Q293" s="16" t="str">
        <f t="shared" si="119"/>
        <v>-</v>
      </c>
      <c r="R293" s="16">
        <f t="shared" si="147"/>
        <v>0</v>
      </c>
      <c r="S293" s="16" t="str">
        <f t="shared" si="120"/>
        <v>-</v>
      </c>
      <c r="T293" s="16">
        <f t="shared" si="148"/>
        <v>0</v>
      </c>
      <c r="U293" s="265" t="s">
        <v>456</v>
      </c>
    </row>
    <row r="294" spans="1:21" s="39" customFormat="1" ht="34.5" customHeight="1" collapsed="1">
      <c r="A294" s="26">
        <v>15</v>
      </c>
      <c r="B294" s="239" t="s">
        <v>453</v>
      </c>
      <c r="C294" s="7">
        <f t="shared" si="137"/>
        <v>4036.8</v>
      </c>
      <c r="D294" s="7">
        <f>SUM(D295:D304)</f>
        <v>4036.8</v>
      </c>
      <c r="E294" s="7">
        <f>SUM(E295:E304)</f>
        <v>0</v>
      </c>
      <c r="F294" s="7">
        <f>SUM(F295:F304)</f>
        <v>0</v>
      </c>
      <c r="G294" s="7">
        <f>SUM(G295:G304)</f>
        <v>0</v>
      </c>
      <c r="H294" s="7">
        <f t="shared" si="138"/>
        <v>3979.55</v>
      </c>
      <c r="I294" s="7">
        <f>SUM(I295:I304)</f>
        <v>3979.55</v>
      </c>
      <c r="J294" s="7">
        <f>SUM(J295:J304)</f>
        <v>0</v>
      </c>
      <c r="K294" s="7">
        <f>SUM(K295:K304)</f>
        <v>0</v>
      </c>
      <c r="L294" s="7">
        <f>SUM(L295:L304)</f>
        <v>0</v>
      </c>
      <c r="M294" s="7">
        <f t="shared" si="117"/>
        <v>98.581797463337296</v>
      </c>
      <c r="N294" s="7">
        <f t="shared" si="145"/>
        <v>57.25</v>
      </c>
      <c r="O294" s="7">
        <f t="shared" si="118"/>
        <v>98.581797463337296</v>
      </c>
      <c r="P294" s="7">
        <f t="shared" si="146"/>
        <v>57.25</v>
      </c>
      <c r="Q294" s="7" t="str">
        <f t="shared" si="119"/>
        <v>-</v>
      </c>
      <c r="R294" s="7">
        <f t="shared" si="147"/>
        <v>0</v>
      </c>
      <c r="S294" s="7" t="str">
        <f t="shared" si="120"/>
        <v>-</v>
      </c>
      <c r="T294" s="7">
        <f t="shared" si="148"/>
        <v>0</v>
      </c>
      <c r="U294" s="264" t="s">
        <v>479</v>
      </c>
    </row>
    <row r="295" spans="1:21" s="18" customFormat="1" ht="38.25" hidden="1" outlineLevel="2">
      <c r="A295" s="103"/>
      <c r="B295" s="23" t="s">
        <v>217</v>
      </c>
      <c r="C295" s="16">
        <f t="shared" si="137"/>
        <v>658.4</v>
      </c>
      <c r="D295" s="16">
        <v>658.4</v>
      </c>
      <c r="E295" s="16">
        <v>0</v>
      </c>
      <c r="F295" s="16">
        <v>0</v>
      </c>
      <c r="G295" s="16">
        <v>0</v>
      </c>
      <c r="H295" s="16">
        <f t="shared" si="138"/>
        <v>658.4</v>
      </c>
      <c r="I295" s="16">
        <v>658.4</v>
      </c>
      <c r="J295" s="16">
        <v>0</v>
      </c>
      <c r="K295" s="16">
        <v>0</v>
      </c>
      <c r="L295" s="16">
        <v>0</v>
      </c>
      <c r="M295" s="16">
        <f t="shared" ref="M295:M339" si="150">IFERROR(H295/C295*100,"-")</f>
        <v>100</v>
      </c>
      <c r="N295" s="16">
        <f t="shared" si="145"/>
        <v>0</v>
      </c>
      <c r="O295" s="16">
        <f t="shared" ref="O295:O339" si="151">IFERROR(I295/D295*100,"-")</f>
        <v>100</v>
      </c>
      <c r="P295" s="16">
        <f t="shared" si="146"/>
        <v>0</v>
      </c>
      <c r="Q295" s="16" t="str">
        <f t="shared" ref="Q295:Q339" si="152">IFERROR(J295/E295*100,"-")</f>
        <v>-</v>
      </c>
      <c r="R295" s="16">
        <f t="shared" si="147"/>
        <v>0</v>
      </c>
      <c r="S295" s="16" t="str">
        <f t="shared" ref="S295:S339" si="153">IFERROR(K295/F295*100,"-")</f>
        <v>-</v>
      </c>
      <c r="T295" s="16">
        <f t="shared" si="148"/>
        <v>0</v>
      </c>
      <c r="U295" s="265"/>
    </row>
    <row r="296" spans="1:21" s="18" customFormat="1" ht="38.25" hidden="1" outlineLevel="2">
      <c r="A296" s="103"/>
      <c r="B296" s="23" t="s">
        <v>218</v>
      </c>
      <c r="C296" s="16">
        <f t="shared" si="137"/>
        <v>658.4</v>
      </c>
      <c r="D296" s="16">
        <v>658.4</v>
      </c>
      <c r="E296" s="16">
        <v>0</v>
      </c>
      <c r="F296" s="16">
        <v>0</v>
      </c>
      <c r="G296" s="16">
        <v>0</v>
      </c>
      <c r="H296" s="16">
        <f t="shared" si="138"/>
        <v>658.4</v>
      </c>
      <c r="I296" s="16">
        <v>658.4</v>
      </c>
      <c r="J296" s="16">
        <v>0</v>
      </c>
      <c r="K296" s="16">
        <v>0</v>
      </c>
      <c r="L296" s="16">
        <v>0</v>
      </c>
      <c r="M296" s="16">
        <f t="shared" si="150"/>
        <v>100</v>
      </c>
      <c r="N296" s="16">
        <f t="shared" si="145"/>
        <v>0</v>
      </c>
      <c r="O296" s="16">
        <f t="shared" si="151"/>
        <v>100</v>
      </c>
      <c r="P296" s="16">
        <f t="shared" si="146"/>
        <v>0</v>
      </c>
      <c r="Q296" s="16" t="str">
        <f t="shared" si="152"/>
        <v>-</v>
      </c>
      <c r="R296" s="16">
        <f t="shared" si="147"/>
        <v>0</v>
      </c>
      <c r="S296" s="16" t="str">
        <f t="shared" si="153"/>
        <v>-</v>
      </c>
      <c r="T296" s="16">
        <f t="shared" si="148"/>
        <v>0</v>
      </c>
      <c r="U296" s="265"/>
    </row>
    <row r="297" spans="1:21" s="18" customFormat="1" ht="51" hidden="1" outlineLevel="2">
      <c r="A297" s="229"/>
      <c r="B297" s="23" t="s">
        <v>219</v>
      </c>
      <c r="C297" s="16">
        <f t="shared" si="137"/>
        <v>350</v>
      </c>
      <c r="D297" s="16">
        <v>350</v>
      </c>
      <c r="E297" s="16">
        <v>0</v>
      </c>
      <c r="F297" s="16">
        <v>0</v>
      </c>
      <c r="G297" s="16">
        <v>0</v>
      </c>
      <c r="H297" s="16">
        <f t="shared" si="138"/>
        <v>308.5</v>
      </c>
      <c r="I297" s="16">
        <v>308.5</v>
      </c>
      <c r="J297" s="16">
        <v>0</v>
      </c>
      <c r="K297" s="16">
        <v>0</v>
      </c>
      <c r="L297" s="16">
        <v>0</v>
      </c>
      <c r="M297" s="16">
        <f t="shared" si="150"/>
        <v>88.142857142857139</v>
      </c>
      <c r="N297" s="16">
        <f t="shared" si="145"/>
        <v>41.5</v>
      </c>
      <c r="O297" s="16">
        <f t="shared" si="151"/>
        <v>88.142857142857139</v>
      </c>
      <c r="P297" s="16">
        <f t="shared" si="146"/>
        <v>41.5</v>
      </c>
      <c r="Q297" s="16" t="str">
        <f t="shared" si="152"/>
        <v>-</v>
      </c>
      <c r="R297" s="16">
        <f t="shared" si="147"/>
        <v>0</v>
      </c>
      <c r="S297" s="16" t="str">
        <f t="shared" si="153"/>
        <v>-</v>
      </c>
      <c r="T297" s="16">
        <f t="shared" si="148"/>
        <v>0</v>
      </c>
      <c r="U297" s="266" t="s">
        <v>447</v>
      </c>
    </row>
    <row r="298" spans="1:21" ht="76.5" hidden="1" outlineLevel="2">
      <c r="A298" s="230"/>
      <c r="B298" s="23" t="s">
        <v>220</v>
      </c>
      <c r="C298" s="16">
        <f t="shared" si="137"/>
        <v>0</v>
      </c>
      <c r="D298" s="16">
        <v>0</v>
      </c>
      <c r="E298" s="16">
        <v>0</v>
      </c>
      <c r="F298" s="16">
        <v>0</v>
      </c>
      <c r="G298" s="16">
        <v>0</v>
      </c>
      <c r="H298" s="16">
        <f t="shared" si="138"/>
        <v>0</v>
      </c>
      <c r="I298" s="16">
        <v>0</v>
      </c>
      <c r="J298" s="16">
        <v>0</v>
      </c>
      <c r="K298" s="16">
        <v>0</v>
      </c>
      <c r="L298" s="16">
        <v>0</v>
      </c>
      <c r="M298" s="16" t="str">
        <f t="shared" si="150"/>
        <v>-</v>
      </c>
      <c r="N298" s="16">
        <f t="shared" si="145"/>
        <v>0</v>
      </c>
      <c r="O298" s="16" t="str">
        <f t="shared" si="151"/>
        <v>-</v>
      </c>
      <c r="P298" s="16">
        <f t="shared" si="146"/>
        <v>0</v>
      </c>
      <c r="Q298" s="16" t="str">
        <f t="shared" si="152"/>
        <v>-</v>
      </c>
      <c r="R298" s="16">
        <f t="shared" si="147"/>
        <v>0</v>
      </c>
      <c r="S298" s="16" t="str">
        <f t="shared" si="153"/>
        <v>-</v>
      </c>
      <c r="T298" s="16">
        <f t="shared" si="148"/>
        <v>0</v>
      </c>
      <c r="U298" s="265"/>
    </row>
    <row r="299" spans="1:21" s="18" customFormat="1" ht="38.25" hidden="1" outlineLevel="2">
      <c r="A299" s="229"/>
      <c r="B299" s="23" t="s">
        <v>221</v>
      </c>
      <c r="C299" s="16">
        <f t="shared" si="137"/>
        <v>1000</v>
      </c>
      <c r="D299" s="16">
        <v>1000</v>
      </c>
      <c r="E299" s="16">
        <v>0</v>
      </c>
      <c r="F299" s="16">
        <v>0</v>
      </c>
      <c r="G299" s="16">
        <v>0</v>
      </c>
      <c r="H299" s="16">
        <f t="shared" si="138"/>
        <v>987</v>
      </c>
      <c r="I299" s="16">
        <v>987</v>
      </c>
      <c r="J299" s="16">
        <v>0</v>
      </c>
      <c r="K299" s="16">
        <v>0</v>
      </c>
      <c r="L299" s="16">
        <v>0</v>
      </c>
      <c r="M299" s="16">
        <f t="shared" si="150"/>
        <v>98.7</v>
      </c>
      <c r="N299" s="16">
        <f t="shared" si="145"/>
        <v>13</v>
      </c>
      <c r="O299" s="16">
        <f t="shared" si="151"/>
        <v>98.7</v>
      </c>
      <c r="P299" s="16">
        <f t="shared" si="146"/>
        <v>13</v>
      </c>
      <c r="Q299" s="16" t="str">
        <f t="shared" si="152"/>
        <v>-</v>
      </c>
      <c r="R299" s="16">
        <f t="shared" si="147"/>
        <v>0</v>
      </c>
      <c r="S299" s="16" t="str">
        <f t="shared" si="153"/>
        <v>-</v>
      </c>
      <c r="T299" s="16">
        <f t="shared" si="148"/>
        <v>0</v>
      </c>
      <c r="U299" s="266" t="s">
        <v>447</v>
      </c>
    </row>
    <row r="300" spans="1:21" s="18" customFormat="1" ht="78.75" hidden="1" customHeight="1" outlineLevel="2">
      <c r="A300" s="103"/>
      <c r="B300" s="23" t="s">
        <v>222</v>
      </c>
      <c r="C300" s="16">
        <f t="shared" si="137"/>
        <v>300</v>
      </c>
      <c r="D300" s="16">
        <v>300</v>
      </c>
      <c r="E300" s="16">
        <v>0</v>
      </c>
      <c r="F300" s="16">
        <v>0</v>
      </c>
      <c r="G300" s="16">
        <v>0</v>
      </c>
      <c r="H300" s="16">
        <f t="shared" si="138"/>
        <v>299.95</v>
      </c>
      <c r="I300" s="131">
        <v>299.95</v>
      </c>
      <c r="J300" s="16">
        <v>0</v>
      </c>
      <c r="K300" s="16">
        <v>0</v>
      </c>
      <c r="L300" s="16">
        <v>0</v>
      </c>
      <c r="M300" s="16">
        <f t="shared" si="150"/>
        <v>99.98333333333332</v>
      </c>
      <c r="N300" s="16">
        <f t="shared" si="145"/>
        <v>5.0000000000011369E-2</v>
      </c>
      <c r="O300" s="16">
        <f t="shared" si="151"/>
        <v>99.98333333333332</v>
      </c>
      <c r="P300" s="16">
        <f t="shared" si="146"/>
        <v>5.0000000000011369E-2</v>
      </c>
      <c r="Q300" s="16" t="str">
        <f t="shared" si="152"/>
        <v>-</v>
      </c>
      <c r="R300" s="16">
        <f t="shared" si="147"/>
        <v>0</v>
      </c>
      <c r="S300" s="16" t="str">
        <f t="shared" si="153"/>
        <v>-</v>
      </c>
      <c r="T300" s="16">
        <f t="shared" si="148"/>
        <v>0</v>
      </c>
      <c r="U300" s="265"/>
    </row>
    <row r="301" spans="1:21" s="18" customFormat="1" ht="38.25" hidden="1" outlineLevel="2">
      <c r="A301" s="103"/>
      <c r="B301" s="23" t="s">
        <v>223</v>
      </c>
      <c r="C301" s="16">
        <f t="shared" si="137"/>
        <v>750</v>
      </c>
      <c r="D301" s="16">
        <v>750</v>
      </c>
      <c r="E301" s="16">
        <v>0</v>
      </c>
      <c r="F301" s="16">
        <v>0</v>
      </c>
      <c r="G301" s="16">
        <v>0</v>
      </c>
      <c r="H301" s="16">
        <f t="shared" si="138"/>
        <v>747.3</v>
      </c>
      <c r="I301" s="131">
        <v>747.3</v>
      </c>
      <c r="J301" s="16">
        <v>0</v>
      </c>
      <c r="K301" s="16">
        <v>0</v>
      </c>
      <c r="L301" s="16">
        <v>0</v>
      </c>
      <c r="M301" s="16">
        <f t="shared" si="150"/>
        <v>99.64</v>
      </c>
      <c r="N301" s="16">
        <f t="shared" si="145"/>
        <v>2.7000000000000455</v>
      </c>
      <c r="O301" s="16">
        <f t="shared" si="151"/>
        <v>99.64</v>
      </c>
      <c r="P301" s="16">
        <f t="shared" si="146"/>
        <v>2.7000000000000455</v>
      </c>
      <c r="Q301" s="16" t="str">
        <f t="shared" si="152"/>
        <v>-</v>
      </c>
      <c r="R301" s="16">
        <f t="shared" si="147"/>
        <v>0</v>
      </c>
      <c r="S301" s="16" t="str">
        <f t="shared" si="153"/>
        <v>-</v>
      </c>
      <c r="T301" s="16">
        <f t="shared" si="148"/>
        <v>0</v>
      </c>
      <c r="U301" s="265"/>
    </row>
    <row r="302" spans="1:21" s="18" customFormat="1" ht="51" hidden="1" outlineLevel="2">
      <c r="A302" s="229"/>
      <c r="B302" s="23" t="s">
        <v>224</v>
      </c>
      <c r="C302" s="16">
        <f t="shared" si="137"/>
        <v>70</v>
      </c>
      <c r="D302" s="16">
        <v>70</v>
      </c>
      <c r="E302" s="16">
        <v>0</v>
      </c>
      <c r="F302" s="16">
        <v>0</v>
      </c>
      <c r="G302" s="16">
        <v>0</v>
      </c>
      <c r="H302" s="16">
        <f t="shared" si="138"/>
        <v>70</v>
      </c>
      <c r="I302" s="131">
        <v>70</v>
      </c>
      <c r="J302" s="16">
        <v>0</v>
      </c>
      <c r="K302" s="16">
        <v>0</v>
      </c>
      <c r="L302" s="16">
        <v>0</v>
      </c>
      <c r="M302" s="16">
        <f t="shared" si="150"/>
        <v>100</v>
      </c>
      <c r="N302" s="16">
        <f t="shared" si="145"/>
        <v>0</v>
      </c>
      <c r="O302" s="16">
        <f t="shared" si="151"/>
        <v>100</v>
      </c>
      <c r="P302" s="16">
        <f t="shared" si="146"/>
        <v>0</v>
      </c>
      <c r="Q302" s="16" t="str">
        <f t="shared" si="152"/>
        <v>-</v>
      </c>
      <c r="R302" s="16">
        <f t="shared" si="147"/>
        <v>0</v>
      </c>
      <c r="S302" s="16" t="str">
        <f t="shared" si="153"/>
        <v>-</v>
      </c>
      <c r="T302" s="16">
        <f t="shared" si="148"/>
        <v>0</v>
      </c>
      <c r="U302" s="265"/>
    </row>
    <row r="303" spans="1:21" ht="51" hidden="1" outlineLevel="2">
      <c r="A303" s="229"/>
      <c r="B303" s="23" t="s">
        <v>367</v>
      </c>
      <c r="C303" s="16">
        <f t="shared" si="137"/>
        <v>150</v>
      </c>
      <c r="D303" s="16">
        <v>150</v>
      </c>
      <c r="E303" s="16">
        <v>0</v>
      </c>
      <c r="F303" s="16">
        <v>0</v>
      </c>
      <c r="G303" s="16">
        <v>0</v>
      </c>
      <c r="H303" s="16">
        <f t="shared" si="138"/>
        <v>150</v>
      </c>
      <c r="I303" s="16">
        <v>150</v>
      </c>
      <c r="J303" s="16">
        <v>0</v>
      </c>
      <c r="K303" s="16">
        <v>0</v>
      </c>
      <c r="L303" s="16">
        <v>0</v>
      </c>
      <c r="M303" s="16">
        <f t="shared" si="150"/>
        <v>100</v>
      </c>
      <c r="N303" s="16">
        <f t="shared" si="145"/>
        <v>0</v>
      </c>
      <c r="O303" s="16">
        <f t="shared" si="151"/>
        <v>100</v>
      </c>
      <c r="P303" s="16">
        <f t="shared" si="146"/>
        <v>0</v>
      </c>
      <c r="Q303" s="16" t="str">
        <f t="shared" si="152"/>
        <v>-</v>
      </c>
      <c r="R303" s="16">
        <f t="shared" si="147"/>
        <v>0</v>
      </c>
      <c r="S303" s="16" t="str">
        <f t="shared" si="153"/>
        <v>-</v>
      </c>
      <c r="T303" s="16">
        <f t="shared" si="148"/>
        <v>0</v>
      </c>
      <c r="U303" s="265"/>
    </row>
    <row r="304" spans="1:21" ht="51" hidden="1" outlineLevel="2">
      <c r="A304" s="229"/>
      <c r="B304" s="23" t="s">
        <v>368</v>
      </c>
      <c r="C304" s="16">
        <f t="shared" si="137"/>
        <v>100</v>
      </c>
      <c r="D304" s="16">
        <v>100</v>
      </c>
      <c r="E304" s="16">
        <v>0</v>
      </c>
      <c r="F304" s="16">
        <v>0</v>
      </c>
      <c r="G304" s="16">
        <v>0</v>
      </c>
      <c r="H304" s="16">
        <f t="shared" si="138"/>
        <v>100</v>
      </c>
      <c r="I304" s="16">
        <v>100</v>
      </c>
      <c r="J304" s="16">
        <v>0</v>
      </c>
      <c r="K304" s="16">
        <v>0</v>
      </c>
      <c r="L304" s="16">
        <v>0</v>
      </c>
      <c r="M304" s="16">
        <f t="shared" si="150"/>
        <v>100</v>
      </c>
      <c r="N304" s="16">
        <f t="shared" si="145"/>
        <v>0</v>
      </c>
      <c r="O304" s="16">
        <f t="shared" si="151"/>
        <v>100</v>
      </c>
      <c r="P304" s="16">
        <f t="shared" si="146"/>
        <v>0</v>
      </c>
      <c r="Q304" s="16" t="str">
        <f t="shared" si="152"/>
        <v>-</v>
      </c>
      <c r="R304" s="16">
        <f t="shared" si="147"/>
        <v>0</v>
      </c>
      <c r="S304" s="16" t="str">
        <f t="shared" si="153"/>
        <v>-</v>
      </c>
      <c r="T304" s="16">
        <f t="shared" si="148"/>
        <v>0</v>
      </c>
      <c r="U304" s="265"/>
    </row>
    <row r="305" spans="1:21" s="39" customFormat="1" ht="40.5">
      <c r="A305" s="26">
        <v>16</v>
      </c>
      <c r="B305" s="239" t="s">
        <v>265</v>
      </c>
      <c r="C305" s="7">
        <f t="shared" si="137"/>
        <v>48025.900000000009</v>
      </c>
      <c r="D305" s="7">
        <f>SUM(D306:D310)</f>
        <v>44891.100000000006</v>
      </c>
      <c r="E305" s="7">
        <f>SUM(E306:E310)</f>
        <v>3134.8</v>
      </c>
      <c r="F305" s="7">
        <f>SUM(F306:F310)</f>
        <v>0</v>
      </c>
      <c r="G305" s="7">
        <f>SUM(G306:G310)</f>
        <v>0</v>
      </c>
      <c r="H305" s="7">
        <f t="shared" si="138"/>
        <v>46998.400000000001</v>
      </c>
      <c r="I305" s="7">
        <f>SUM(I306:I310)</f>
        <v>43863.6</v>
      </c>
      <c r="J305" s="7">
        <f>SUM(J306:J310)</f>
        <v>3134.8</v>
      </c>
      <c r="K305" s="7">
        <f>SUM(K306:K310)</f>
        <v>0</v>
      </c>
      <c r="L305" s="7">
        <f>SUM(L306:L310)</f>
        <v>0</v>
      </c>
      <c r="M305" s="7">
        <f t="shared" si="150"/>
        <v>97.860529422665678</v>
      </c>
      <c r="N305" s="7">
        <f t="shared" si="145"/>
        <v>1027.5000000000073</v>
      </c>
      <c r="O305" s="7">
        <f t="shared" si="151"/>
        <v>97.711127595447635</v>
      </c>
      <c r="P305" s="7">
        <f t="shared" si="146"/>
        <v>1027.5000000000073</v>
      </c>
      <c r="Q305" s="7">
        <f t="shared" si="152"/>
        <v>100</v>
      </c>
      <c r="R305" s="7">
        <f t="shared" si="147"/>
        <v>0</v>
      </c>
      <c r="S305" s="7" t="str">
        <f t="shared" si="153"/>
        <v>-</v>
      </c>
      <c r="T305" s="7">
        <f t="shared" si="148"/>
        <v>0</v>
      </c>
      <c r="U305" s="264" t="s">
        <v>517</v>
      </c>
    </row>
    <row r="306" spans="1:21" s="18" customFormat="1" ht="30" outlineLevel="2">
      <c r="A306" s="231"/>
      <c r="B306" s="191" t="s">
        <v>225</v>
      </c>
      <c r="C306" s="16">
        <f t="shared" si="137"/>
        <v>13144.400000000001</v>
      </c>
      <c r="D306" s="162">
        <v>10009.6</v>
      </c>
      <c r="E306" s="162">
        <v>3134.8</v>
      </c>
      <c r="F306" s="16">
        <v>0</v>
      </c>
      <c r="G306" s="16">
        <v>0</v>
      </c>
      <c r="H306" s="16">
        <f t="shared" si="138"/>
        <v>12994.400000000001</v>
      </c>
      <c r="I306" s="131">
        <v>9859.6</v>
      </c>
      <c r="J306" s="16">
        <v>3134.8</v>
      </c>
      <c r="K306" s="16">
        <v>0</v>
      </c>
      <c r="L306" s="16">
        <v>0</v>
      </c>
      <c r="M306" s="16">
        <f t="shared" si="150"/>
        <v>98.858829615653804</v>
      </c>
      <c r="N306" s="16">
        <f t="shared" si="145"/>
        <v>150</v>
      </c>
      <c r="O306" s="16">
        <f t="shared" si="151"/>
        <v>98.501438618925832</v>
      </c>
      <c r="P306" s="16">
        <f t="shared" si="146"/>
        <v>150</v>
      </c>
      <c r="Q306" s="16">
        <f>IFERROR(J306/E306*100,"-")</f>
        <v>100</v>
      </c>
      <c r="R306" s="16">
        <f t="shared" si="147"/>
        <v>0</v>
      </c>
      <c r="S306" s="16" t="str">
        <f t="shared" si="153"/>
        <v>-</v>
      </c>
      <c r="T306" s="16">
        <f t="shared" si="148"/>
        <v>0</v>
      </c>
      <c r="U306" s="270" t="s">
        <v>504</v>
      </c>
    </row>
    <row r="307" spans="1:21" s="18" customFormat="1" ht="25.5" outlineLevel="2">
      <c r="A307" s="231"/>
      <c r="B307" s="191" t="s">
        <v>511</v>
      </c>
      <c r="C307" s="16">
        <f t="shared" si="137"/>
        <v>348.4</v>
      </c>
      <c r="D307" s="162">
        <v>348.4</v>
      </c>
      <c r="E307" s="162">
        <v>0</v>
      </c>
      <c r="F307" s="16">
        <v>0</v>
      </c>
      <c r="G307" s="16">
        <v>0</v>
      </c>
      <c r="H307" s="16">
        <f t="shared" si="138"/>
        <v>348.3</v>
      </c>
      <c r="I307" s="131">
        <v>348.3</v>
      </c>
      <c r="J307" s="16">
        <v>0</v>
      </c>
      <c r="K307" s="16">
        <v>0</v>
      </c>
      <c r="L307" s="16">
        <v>0</v>
      </c>
      <c r="M307" s="16">
        <f t="shared" ref="M307" si="154">IFERROR(H307/C307*100,"-")</f>
        <v>99.971297359357067</v>
      </c>
      <c r="N307" s="16">
        <f t="shared" si="145"/>
        <v>9.9999999999965894E-2</v>
      </c>
      <c r="O307" s="16">
        <f t="shared" ref="O307" si="155">IFERROR(I307/D307*100,"-")</f>
        <v>99.971297359357067</v>
      </c>
      <c r="P307" s="16">
        <f t="shared" si="146"/>
        <v>9.9999999999965894E-2</v>
      </c>
      <c r="Q307" s="16" t="str">
        <f>IFERROR(J307/E307*100,"-")</f>
        <v>-</v>
      </c>
      <c r="R307" s="16">
        <f t="shared" si="147"/>
        <v>0</v>
      </c>
      <c r="S307" s="16" t="str">
        <f t="shared" ref="S307" si="156">IFERROR(K307/F307*100,"-")</f>
        <v>-</v>
      </c>
      <c r="T307" s="16">
        <f t="shared" si="148"/>
        <v>0</v>
      </c>
      <c r="U307" s="270"/>
    </row>
    <row r="308" spans="1:21" s="18" customFormat="1" ht="75" outlineLevel="2">
      <c r="A308" s="232"/>
      <c r="B308" s="203" t="s">
        <v>226</v>
      </c>
      <c r="C308" s="16">
        <f t="shared" si="137"/>
        <v>12482.7</v>
      </c>
      <c r="D308" s="99">
        <v>12482.7</v>
      </c>
      <c r="E308" s="16">
        <v>0</v>
      </c>
      <c r="F308" s="16">
        <v>0</v>
      </c>
      <c r="G308" s="16">
        <v>0</v>
      </c>
      <c r="H308" s="16">
        <f t="shared" si="138"/>
        <v>11828.3</v>
      </c>
      <c r="I308" s="16">
        <v>11828.3</v>
      </c>
      <c r="J308" s="16">
        <v>0</v>
      </c>
      <c r="K308" s="16">
        <v>0</v>
      </c>
      <c r="L308" s="16">
        <v>0</v>
      </c>
      <c r="M308" s="16">
        <f t="shared" si="150"/>
        <v>94.757544441507036</v>
      </c>
      <c r="N308" s="16">
        <f t="shared" si="145"/>
        <v>654.40000000000146</v>
      </c>
      <c r="O308" s="16">
        <f t="shared" si="151"/>
        <v>94.757544441507036</v>
      </c>
      <c r="P308" s="16">
        <f t="shared" si="146"/>
        <v>654.40000000000146</v>
      </c>
      <c r="Q308" s="16" t="str">
        <f t="shared" si="152"/>
        <v>-</v>
      </c>
      <c r="R308" s="16">
        <f t="shared" si="147"/>
        <v>0</v>
      </c>
      <c r="S308" s="16" t="str">
        <f t="shared" si="153"/>
        <v>-</v>
      </c>
      <c r="T308" s="16">
        <f t="shared" si="148"/>
        <v>0</v>
      </c>
      <c r="U308" s="270" t="s">
        <v>553</v>
      </c>
    </row>
    <row r="309" spans="1:21" s="18" customFormat="1" ht="63.75" outlineLevel="2">
      <c r="A309" s="231"/>
      <c r="B309" s="191" t="s">
        <v>227</v>
      </c>
      <c r="C309" s="16">
        <f t="shared" si="137"/>
        <v>2695</v>
      </c>
      <c r="D309" s="147">
        <v>2695</v>
      </c>
      <c r="E309" s="16">
        <v>0</v>
      </c>
      <c r="F309" s="16">
        <v>0</v>
      </c>
      <c r="G309" s="16">
        <v>0</v>
      </c>
      <c r="H309" s="16">
        <f t="shared" si="138"/>
        <v>2676.5</v>
      </c>
      <c r="I309" s="16">
        <v>2676.5</v>
      </c>
      <c r="J309" s="16">
        <v>0</v>
      </c>
      <c r="K309" s="16">
        <v>0</v>
      </c>
      <c r="L309" s="16">
        <v>0</v>
      </c>
      <c r="M309" s="16">
        <f t="shared" si="150"/>
        <v>99.313543599257883</v>
      </c>
      <c r="N309" s="16">
        <f t="shared" si="145"/>
        <v>18.5</v>
      </c>
      <c r="O309" s="16">
        <f t="shared" si="151"/>
        <v>99.313543599257883</v>
      </c>
      <c r="P309" s="16">
        <f t="shared" si="146"/>
        <v>18.5</v>
      </c>
      <c r="Q309" s="16" t="str">
        <f t="shared" si="152"/>
        <v>-</v>
      </c>
      <c r="R309" s="16">
        <f t="shared" si="147"/>
        <v>0</v>
      </c>
      <c r="S309" s="16" t="str">
        <f t="shared" si="153"/>
        <v>-</v>
      </c>
      <c r="T309" s="16">
        <f t="shared" si="148"/>
        <v>0</v>
      </c>
      <c r="U309" s="265"/>
    </row>
    <row r="310" spans="1:21" s="18" customFormat="1" ht="60" outlineLevel="2">
      <c r="A310" s="231"/>
      <c r="B310" s="203" t="s">
        <v>509</v>
      </c>
      <c r="C310" s="16">
        <f t="shared" si="137"/>
        <v>19355.400000000001</v>
      </c>
      <c r="D310" s="162">
        <v>19355.400000000001</v>
      </c>
      <c r="E310" s="16">
        <v>0</v>
      </c>
      <c r="F310" s="16">
        <v>0</v>
      </c>
      <c r="G310" s="16">
        <v>0</v>
      </c>
      <c r="H310" s="16">
        <f t="shared" si="138"/>
        <v>19150.900000000001</v>
      </c>
      <c r="I310" s="16">
        <v>19150.900000000001</v>
      </c>
      <c r="J310" s="16">
        <v>0</v>
      </c>
      <c r="K310" s="16">
        <v>0</v>
      </c>
      <c r="L310" s="16">
        <v>0</v>
      </c>
      <c r="M310" s="16">
        <f t="shared" si="150"/>
        <v>98.943447306694779</v>
      </c>
      <c r="N310" s="16">
        <f t="shared" si="145"/>
        <v>204.5</v>
      </c>
      <c r="O310" s="16">
        <f t="shared" si="151"/>
        <v>98.943447306694779</v>
      </c>
      <c r="P310" s="16">
        <f t="shared" si="146"/>
        <v>204.5</v>
      </c>
      <c r="Q310" s="16" t="str">
        <f t="shared" si="152"/>
        <v>-</v>
      </c>
      <c r="R310" s="16">
        <f t="shared" si="147"/>
        <v>0</v>
      </c>
      <c r="S310" s="16" t="str">
        <f t="shared" si="153"/>
        <v>-</v>
      </c>
      <c r="T310" s="16">
        <f t="shared" si="148"/>
        <v>0</v>
      </c>
      <c r="U310" s="270" t="s">
        <v>510</v>
      </c>
    </row>
    <row r="311" spans="1:21" s="6" customFormat="1" ht="32.25" customHeight="1" collapsed="1">
      <c r="A311" s="26">
        <v>17</v>
      </c>
      <c r="B311" s="239" t="s">
        <v>230</v>
      </c>
      <c r="C311" s="7">
        <f t="shared" si="137"/>
        <v>14577.5</v>
      </c>
      <c r="D311" s="7">
        <f>SUM(D312:D313)</f>
        <v>9153.4</v>
      </c>
      <c r="E311" s="7">
        <f>SUM(E312:E313)</f>
        <v>5424.1</v>
      </c>
      <c r="F311" s="7">
        <f>SUM(F312:F313)</f>
        <v>0</v>
      </c>
      <c r="G311" s="7">
        <f>SUM(G312:G313)</f>
        <v>0</v>
      </c>
      <c r="H311" s="7">
        <f t="shared" si="138"/>
        <v>14577.5</v>
      </c>
      <c r="I311" s="7">
        <f>SUM(I312:I313)</f>
        <v>9153.4</v>
      </c>
      <c r="J311" s="7">
        <f>SUM(J312:J313)</f>
        <v>5424.1</v>
      </c>
      <c r="K311" s="7">
        <f>SUM(K312:K313)</f>
        <v>0</v>
      </c>
      <c r="L311" s="7">
        <f>SUM(L312:L313)</f>
        <v>0</v>
      </c>
      <c r="M311" s="7">
        <f t="shared" si="150"/>
        <v>100</v>
      </c>
      <c r="N311" s="7">
        <f t="shared" si="145"/>
        <v>0</v>
      </c>
      <c r="O311" s="7">
        <f t="shared" si="151"/>
        <v>100</v>
      </c>
      <c r="P311" s="7">
        <f t="shared" si="146"/>
        <v>0</v>
      </c>
      <c r="Q311" s="7">
        <f t="shared" si="152"/>
        <v>100</v>
      </c>
      <c r="R311" s="7">
        <f t="shared" si="147"/>
        <v>0</v>
      </c>
      <c r="S311" s="7" t="str">
        <f t="shared" si="153"/>
        <v>-</v>
      </c>
      <c r="T311" s="7">
        <f t="shared" si="148"/>
        <v>0</v>
      </c>
      <c r="U311" s="264" t="s">
        <v>438</v>
      </c>
    </row>
    <row r="312" spans="1:21" ht="38.25" hidden="1" outlineLevel="2">
      <c r="A312" s="212"/>
      <c r="B312" s="23" t="s">
        <v>228</v>
      </c>
      <c r="C312" s="16">
        <f t="shared" si="137"/>
        <v>12698.5</v>
      </c>
      <c r="D312" s="147">
        <v>8271</v>
      </c>
      <c r="E312" s="16">
        <v>4427.5</v>
      </c>
      <c r="F312" s="16">
        <v>0</v>
      </c>
      <c r="G312" s="16">
        <v>0</v>
      </c>
      <c r="H312" s="16">
        <f t="shared" si="138"/>
        <v>12698.5</v>
      </c>
      <c r="I312" s="147">
        <v>8271</v>
      </c>
      <c r="J312" s="16">
        <v>4427.5</v>
      </c>
      <c r="K312" s="16">
        <v>0</v>
      </c>
      <c r="L312" s="16">
        <v>0</v>
      </c>
      <c r="M312" s="16">
        <f t="shared" si="150"/>
        <v>100</v>
      </c>
      <c r="N312" s="16">
        <f t="shared" si="145"/>
        <v>0</v>
      </c>
      <c r="O312" s="16">
        <f t="shared" si="151"/>
        <v>100</v>
      </c>
      <c r="P312" s="16">
        <f t="shared" si="146"/>
        <v>0</v>
      </c>
      <c r="Q312" s="16">
        <f t="shared" si="152"/>
        <v>100</v>
      </c>
      <c r="R312" s="16">
        <f t="shared" si="147"/>
        <v>0</v>
      </c>
      <c r="S312" s="16" t="str">
        <f t="shared" si="153"/>
        <v>-</v>
      </c>
      <c r="T312" s="16">
        <f t="shared" si="148"/>
        <v>0</v>
      </c>
      <c r="U312" s="265"/>
    </row>
    <row r="313" spans="1:21" ht="25.5" hidden="1" outlineLevel="2">
      <c r="A313" s="212"/>
      <c r="B313" s="23" t="s">
        <v>229</v>
      </c>
      <c r="C313" s="16">
        <f t="shared" si="137"/>
        <v>1879</v>
      </c>
      <c r="D313" s="147">
        <v>882.4</v>
      </c>
      <c r="E313" s="16">
        <v>996.6</v>
      </c>
      <c r="F313" s="16">
        <v>0</v>
      </c>
      <c r="G313" s="16">
        <v>0</v>
      </c>
      <c r="H313" s="16">
        <f t="shared" si="138"/>
        <v>1879</v>
      </c>
      <c r="I313" s="147">
        <v>882.4</v>
      </c>
      <c r="J313" s="16">
        <v>996.6</v>
      </c>
      <c r="K313" s="16">
        <v>0</v>
      </c>
      <c r="L313" s="16">
        <v>0</v>
      </c>
      <c r="M313" s="16">
        <f t="shared" si="150"/>
        <v>100</v>
      </c>
      <c r="N313" s="16">
        <f t="shared" si="145"/>
        <v>0</v>
      </c>
      <c r="O313" s="16">
        <f t="shared" si="151"/>
        <v>100</v>
      </c>
      <c r="P313" s="16">
        <f t="shared" si="146"/>
        <v>0</v>
      </c>
      <c r="Q313" s="16">
        <f t="shared" si="152"/>
        <v>100</v>
      </c>
      <c r="R313" s="16">
        <f t="shared" si="147"/>
        <v>0</v>
      </c>
      <c r="S313" s="16" t="str">
        <f t="shared" si="153"/>
        <v>-</v>
      </c>
      <c r="T313" s="16">
        <f t="shared" si="148"/>
        <v>0</v>
      </c>
      <c r="U313" s="265"/>
    </row>
    <row r="314" spans="1:21" s="39" customFormat="1" ht="27">
      <c r="A314" s="26">
        <v>18</v>
      </c>
      <c r="B314" s="239" t="s">
        <v>239</v>
      </c>
      <c r="C314" s="7">
        <f t="shared" si="137"/>
        <v>112335.20899999999</v>
      </c>
      <c r="D314" s="7">
        <f>D315+D319+D323</f>
        <v>91732.508999999991</v>
      </c>
      <c r="E314" s="7">
        <f>E315+E319+E323</f>
        <v>20602.7</v>
      </c>
      <c r="F314" s="7">
        <f>F315+F319+F323</f>
        <v>0</v>
      </c>
      <c r="G314" s="7">
        <f>G315+G319+G323</f>
        <v>0</v>
      </c>
      <c r="H314" s="7">
        <f t="shared" si="138"/>
        <v>110725.61099999999</v>
      </c>
      <c r="I314" s="7">
        <f>I315+I319+I323</f>
        <v>90122.910999999993</v>
      </c>
      <c r="J314" s="7">
        <f>J315+J319+J323</f>
        <v>20602.7</v>
      </c>
      <c r="K314" s="7">
        <f>K315+K319+K323</f>
        <v>0</v>
      </c>
      <c r="L314" s="7">
        <f>L315+L319+L323</f>
        <v>0</v>
      </c>
      <c r="M314" s="7">
        <f t="shared" si="150"/>
        <v>98.567147366948859</v>
      </c>
      <c r="N314" s="7">
        <f t="shared" si="145"/>
        <v>1609.5979999999981</v>
      </c>
      <c r="O314" s="7">
        <f t="shared" si="151"/>
        <v>98.24533524968777</v>
      </c>
      <c r="P314" s="7">
        <f t="shared" si="146"/>
        <v>1609.5979999999981</v>
      </c>
      <c r="Q314" s="7">
        <f t="shared" si="152"/>
        <v>100</v>
      </c>
      <c r="R314" s="7">
        <f t="shared" si="147"/>
        <v>0</v>
      </c>
      <c r="S314" s="7" t="str">
        <f t="shared" si="153"/>
        <v>-</v>
      </c>
      <c r="T314" s="7">
        <f t="shared" si="148"/>
        <v>0</v>
      </c>
      <c r="U314" s="264"/>
    </row>
    <row r="315" spans="1:21" s="18" customFormat="1" ht="38.25" outlineLevel="1">
      <c r="A315" s="233"/>
      <c r="B315" s="103" t="s">
        <v>231</v>
      </c>
      <c r="C315" s="22">
        <f t="shared" si="137"/>
        <v>27976.552</v>
      </c>
      <c r="D315" s="108">
        <f>D316+D317+D318</f>
        <v>7373.8519999999999</v>
      </c>
      <c r="E315" s="108">
        <f t="shared" ref="E315:G315" si="157">E316+E317+E318</f>
        <v>20602.7</v>
      </c>
      <c r="F315" s="108">
        <f t="shared" si="157"/>
        <v>0</v>
      </c>
      <c r="G315" s="108">
        <f t="shared" si="157"/>
        <v>0</v>
      </c>
      <c r="H315" s="22">
        <f t="shared" si="138"/>
        <v>27960.928</v>
      </c>
      <c r="I315" s="108">
        <f>I316+I317+I318</f>
        <v>7358.2280000000001</v>
      </c>
      <c r="J315" s="108">
        <f t="shared" ref="J315:L315" si="158">J316+J317+J318</f>
        <v>20602.7</v>
      </c>
      <c r="K315" s="108">
        <f t="shared" si="158"/>
        <v>0</v>
      </c>
      <c r="L315" s="108">
        <f t="shared" si="158"/>
        <v>0</v>
      </c>
      <c r="M315" s="108">
        <f t="shared" si="150"/>
        <v>99.944153232321113</v>
      </c>
      <c r="N315" s="108">
        <f t="shared" si="145"/>
        <v>15.623999999999796</v>
      </c>
      <c r="O315" s="108">
        <f t="shared" si="151"/>
        <v>99.788116170489999</v>
      </c>
      <c r="P315" s="108">
        <f t="shared" si="146"/>
        <v>15.623999999999796</v>
      </c>
      <c r="Q315" s="108">
        <f t="shared" si="152"/>
        <v>100</v>
      </c>
      <c r="R315" s="108">
        <f t="shared" si="147"/>
        <v>0</v>
      </c>
      <c r="S315" s="108" t="str">
        <f t="shared" si="153"/>
        <v>-</v>
      </c>
      <c r="T315" s="108">
        <f t="shared" si="148"/>
        <v>0</v>
      </c>
      <c r="U315" s="265"/>
    </row>
    <row r="316" spans="1:21" s="18" customFormat="1" ht="38.25" outlineLevel="3">
      <c r="A316" s="234"/>
      <c r="B316" s="192" t="s">
        <v>554</v>
      </c>
      <c r="C316" s="16">
        <f t="shared" si="137"/>
        <v>24342.242000000002</v>
      </c>
      <c r="D316" s="107">
        <v>3739.5419999999999</v>
      </c>
      <c r="E316" s="107">
        <v>20602.7</v>
      </c>
      <c r="F316" s="107">
        <v>0</v>
      </c>
      <c r="G316" s="107">
        <v>0</v>
      </c>
      <c r="H316" s="16">
        <f t="shared" si="138"/>
        <v>24341.842000000001</v>
      </c>
      <c r="I316" s="107">
        <v>3739.1419999999998</v>
      </c>
      <c r="J316" s="107">
        <v>20602.7</v>
      </c>
      <c r="K316" s="107">
        <v>0</v>
      </c>
      <c r="L316" s="107">
        <v>0</v>
      </c>
      <c r="M316" s="16">
        <f t="shared" si="150"/>
        <v>99.998356765987282</v>
      </c>
      <c r="N316" s="16">
        <f t="shared" si="145"/>
        <v>0.40000000000145519</v>
      </c>
      <c r="O316" s="16">
        <f t="shared" si="151"/>
        <v>99.989303502942334</v>
      </c>
      <c r="P316" s="16">
        <f t="shared" si="146"/>
        <v>0.40000000000009095</v>
      </c>
      <c r="Q316" s="16">
        <f>IFERROR(J316/E316*100,"-")</f>
        <v>100</v>
      </c>
      <c r="R316" s="16">
        <f t="shared" si="147"/>
        <v>0</v>
      </c>
      <c r="S316" s="16" t="str">
        <f t="shared" si="153"/>
        <v>-</v>
      </c>
      <c r="T316" s="16">
        <f t="shared" si="148"/>
        <v>0</v>
      </c>
      <c r="U316" s="265"/>
    </row>
    <row r="317" spans="1:21" s="18" customFormat="1" ht="38.25" outlineLevel="3">
      <c r="A317" s="233"/>
      <c r="B317" s="192" t="s">
        <v>555</v>
      </c>
      <c r="C317" s="16">
        <f t="shared" si="137"/>
        <v>599.51</v>
      </c>
      <c r="D317" s="107">
        <v>599.51</v>
      </c>
      <c r="E317" s="107">
        <v>0</v>
      </c>
      <c r="F317" s="107">
        <v>0</v>
      </c>
      <c r="G317" s="107">
        <v>0</v>
      </c>
      <c r="H317" s="16">
        <f t="shared" si="138"/>
        <v>599.50900000000001</v>
      </c>
      <c r="I317" s="107">
        <v>599.50900000000001</v>
      </c>
      <c r="J317" s="107">
        <v>0</v>
      </c>
      <c r="K317" s="107">
        <v>0</v>
      </c>
      <c r="L317" s="107">
        <v>0</v>
      </c>
      <c r="M317" s="16">
        <f>IFERROR(H317/C317*100,"-")</f>
        <v>99.999833197110974</v>
      </c>
      <c r="N317" s="16">
        <f t="shared" si="145"/>
        <v>9.9999999997635314E-4</v>
      </c>
      <c r="O317" s="16">
        <f>IFERROR(I317/D317*100,"-")</f>
        <v>99.999833197110974</v>
      </c>
      <c r="P317" s="16">
        <f t="shared" si="146"/>
        <v>9.9999999997635314E-4</v>
      </c>
      <c r="Q317" s="16" t="str">
        <f>IFERROR(J317/E317*100,"-")</f>
        <v>-</v>
      </c>
      <c r="R317" s="16">
        <f t="shared" si="147"/>
        <v>0</v>
      </c>
      <c r="S317" s="16" t="str">
        <f>IFERROR(K317/F317*100,"-")</f>
        <v>-</v>
      </c>
      <c r="T317" s="16">
        <f t="shared" si="148"/>
        <v>0</v>
      </c>
      <c r="U317" s="265"/>
    </row>
    <row r="318" spans="1:21" s="18" customFormat="1" ht="25.5" outlineLevel="2">
      <c r="A318" s="234"/>
      <c r="B318" s="192" t="s">
        <v>232</v>
      </c>
      <c r="C318" s="16">
        <f t="shared" ref="C318:C335" si="159">SUM(D318:F318)</f>
        <v>3034.8</v>
      </c>
      <c r="D318" s="107">
        <v>3034.8</v>
      </c>
      <c r="E318" s="107">
        <v>0</v>
      </c>
      <c r="F318" s="107">
        <v>0</v>
      </c>
      <c r="G318" s="107">
        <v>0</v>
      </c>
      <c r="H318" s="16">
        <f t="shared" si="138"/>
        <v>3019.5770000000002</v>
      </c>
      <c r="I318" s="107">
        <v>3019.5770000000002</v>
      </c>
      <c r="J318" s="107">
        <v>0</v>
      </c>
      <c r="K318" s="107">
        <v>0</v>
      </c>
      <c r="L318" s="107">
        <v>0</v>
      </c>
      <c r="M318" s="16">
        <f t="shared" si="150"/>
        <v>99.498385396072237</v>
      </c>
      <c r="N318" s="16">
        <f t="shared" si="145"/>
        <v>15.222999999999956</v>
      </c>
      <c r="O318" s="16">
        <f t="shared" si="151"/>
        <v>99.498385396072237</v>
      </c>
      <c r="P318" s="16">
        <f t="shared" si="146"/>
        <v>15.222999999999956</v>
      </c>
      <c r="Q318" s="16" t="str">
        <f t="shared" si="152"/>
        <v>-</v>
      </c>
      <c r="R318" s="16">
        <f t="shared" si="147"/>
        <v>0</v>
      </c>
      <c r="S318" s="16" t="str">
        <f t="shared" si="153"/>
        <v>-</v>
      </c>
      <c r="T318" s="16">
        <f t="shared" si="148"/>
        <v>0</v>
      </c>
      <c r="U318" s="265"/>
    </row>
    <row r="319" spans="1:21" s="18" customFormat="1" ht="38.25" outlineLevel="1">
      <c r="A319" s="233"/>
      <c r="B319" s="103" t="s">
        <v>233</v>
      </c>
      <c r="C319" s="22">
        <f t="shared" si="159"/>
        <v>48216.256999999998</v>
      </c>
      <c r="D319" s="108">
        <f>SUM(D320:D322)</f>
        <v>48216.256999999998</v>
      </c>
      <c r="E319" s="108">
        <f t="shared" ref="E319:L319" si="160">SUM(E320:E322)</f>
        <v>0</v>
      </c>
      <c r="F319" s="108">
        <f t="shared" si="160"/>
        <v>0</v>
      </c>
      <c r="G319" s="108">
        <f t="shared" si="160"/>
        <v>0</v>
      </c>
      <c r="H319" s="22">
        <f t="shared" ref="H319:H335" si="161">SUM(I319:K319)</f>
        <v>46897.033999999992</v>
      </c>
      <c r="I319" s="108">
        <f t="shared" si="160"/>
        <v>46897.033999999992</v>
      </c>
      <c r="J319" s="108">
        <f t="shared" si="160"/>
        <v>0</v>
      </c>
      <c r="K319" s="108">
        <f t="shared" si="160"/>
        <v>0</v>
      </c>
      <c r="L319" s="108">
        <f t="shared" si="160"/>
        <v>0</v>
      </c>
      <c r="M319" s="22">
        <f t="shared" si="150"/>
        <v>97.263945643893507</v>
      </c>
      <c r="N319" s="22">
        <f t="shared" si="145"/>
        <v>1319.2230000000054</v>
      </c>
      <c r="O319" s="22">
        <f t="shared" si="151"/>
        <v>97.263945643893507</v>
      </c>
      <c r="P319" s="22">
        <f t="shared" si="146"/>
        <v>1319.2230000000054</v>
      </c>
      <c r="Q319" s="22" t="str">
        <f t="shared" si="152"/>
        <v>-</v>
      </c>
      <c r="R319" s="22">
        <f t="shared" si="147"/>
        <v>0</v>
      </c>
      <c r="S319" s="22" t="str">
        <f t="shared" si="153"/>
        <v>-</v>
      </c>
      <c r="T319" s="22">
        <f t="shared" si="148"/>
        <v>0</v>
      </c>
      <c r="U319" s="265"/>
    </row>
    <row r="320" spans="1:21" s="18" customFormat="1" ht="30" outlineLevel="2">
      <c r="A320" s="234"/>
      <c r="B320" s="192" t="s">
        <v>234</v>
      </c>
      <c r="C320" s="16">
        <f t="shared" si="159"/>
        <v>28450.057000000001</v>
      </c>
      <c r="D320" s="107">
        <v>28450.057000000001</v>
      </c>
      <c r="E320" s="107">
        <v>0</v>
      </c>
      <c r="F320" s="107">
        <v>0</v>
      </c>
      <c r="G320" s="107">
        <v>0</v>
      </c>
      <c r="H320" s="16">
        <f t="shared" si="161"/>
        <v>27135.088</v>
      </c>
      <c r="I320" s="107">
        <v>27135.088</v>
      </c>
      <c r="J320" s="107">
        <v>0</v>
      </c>
      <c r="K320" s="16"/>
      <c r="L320" s="16"/>
      <c r="M320" s="16">
        <f t="shared" si="150"/>
        <v>95.377974110913016</v>
      </c>
      <c r="N320" s="16">
        <f t="shared" si="145"/>
        <v>1314.969000000001</v>
      </c>
      <c r="O320" s="16">
        <f t="shared" si="151"/>
        <v>95.377974110913016</v>
      </c>
      <c r="P320" s="16">
        <f t="shared" si="146"/>
        <v>1314.969000000001</v>
      </c>
      <c r="Q320" s="16" t="str">
        <f t="shared" si="152"/>
        <v>-</v>
      </c>
      <c r="R320" s="16">
        <f t="shared" si="147"/>
        <v>0</v>
      </c>
      <c r="S320" s="16" t="str">
        <f t="shared" si="153"/>
        <v>-</v>
      </c>
      <c r="T320" s="16">
        <f t="shared" si="148"/>
        <v>0</v>
      </c>
      <c r="U320" s="266" t="s">
        <v>556</v>
      </c>
    </row>
    <row r="321" spans="1:21" s="18" customFormat="1" ht="15.75" outlineLevel="2">
      <c r="A321" s="234"/>
      <c r="B321" s="192" t="s">
        <v>235</v>
      </c>
      <c r="C321" s="16">
        <f t="shared" si="159"/>
        <v>16735.099999999999</v>
      </c>
      <c r="D321" s="107">
        <v>16735.099999999999</v>
      </c>
      <c r="E321" s="107">
        <v>0</v>
      </c>
      <c r="F321" s="107">
        <v>0</v>
      </c>
      <c r="G321" s="107">
        <v>0</v>
      </c>
      <c r="H321" s="16">
        <f t="shared" si="161"/>
        <v>16735.099999999999</v>
      </c>
      <c r="I321" s="107">
        <v>16735.099999999999</v>
      </c>
      <c r="J321" s="107">
        <v>0</v>
      </c>
      <c r="K321" s="16"/>
      <c r="L321" s="16"/>
      <c r="M321" s="16">
        <f t="shared" si="150"/>
        <v>100</v>
      </c>
      <c r="N321" s="16">
        <f t="shared" si="145"/>
        <v>0</v>
      </c>
      <c r="O321" s="16">
        <f t="shared" si="151"/>
        <v>100</v>
      </c>
      <c r="P321" s="16">
        <f t="shared" si="146"/>
        <v>0</v>
      </c>
      <c r="Q321" s="16" t="str">
        <f t="shared" si="152"/>
        <v>-</v>
      </c>
      <c r="R321" s="16">
        <f t="shared" si="147"/>
        <v>0</v>
      </c>
      <c r="S321" s="16" t="str">
        <f t="shared" si="153"/>
        <v>-</v>
      </c>
      <c r="T321" s="16">
        <f t="shared" si="148"/>
        <v>0</v>
      </c>
      <c r="U321" s="291"/>
    </row>
    <row r="322" spans="1:21" s="18" customFormat="1" ht="15.75" outlineLevel="2">
      <c r="A322" s="235"/>
      <c r="B322" s="192" t="s">
        <v>236</v>
      </c>
      <c r="C322" s="16">
        <f t="shared" si="159"/>
        <v>3031.1</v>
      </c>
      <c r="D322" s="107">
        <v>3031.1</v>
      </c>
      <c r="E322" s="107">
        <v>0</v>
      </c>
      <c r="F322" s="107">
        <v>0</v>
      </c>
      <c r="G322" s="107">
        <v>0</v>
      </c>
      <c r="H322" s="16">
        <f t="shared" si="161"/>
        <v>3026.846</v>
      </c>
      <c r="I322" s="107">
        <v>3026.846</v>
      </c>
      <c r="J322" s="107">
        <v>0</v>
      </c>
      <c r="K322" s="16"/>
      <c r="L322" s="16"/>
      <c r="M322" s="16">
        <f t="shared" si="150"/>
        <v>99.859654910758479</v>
      </c>
      <c r="N322" s="16">
        <f t="shared" si="145"/>
        <v>4.2539999999999054</v>
      </c>
      <c r="O322" s="16">
        <f t="shared" si="151"/>
        <v>99.859654910758479</v>
      </c>
      <c r="P322" s="16">
        <f t="shared" si="146"/>
        <v>4.2539999999999054</v>
      </c>
      <c r="Q322" s="16" t="str">
        <f t="shared" si="152"/>
        <v>-</v>
      </c>
      <c r="R322" s="16">
        <f t="shared" si="147"/>
        <v>0</v>
      </c>
      <c r="S322" s="16" t="str">
        <f t="shared" si="153"/>
        <v>-</v>
      </c>
      <c r="T322" s="16">
        <f t="shared" si="148"/>
        <v>0</v>
      </c>
      <c r="U322" s="291"/>
    </row>
    <row r="323" spans="1:21" s="18" customFormat="1" ht="75" outlineLevel="1">
      <c r="A323" s="236"/>
      <c r="B323" s="103" t="s">
        <v>237</v>
      </c>
      <c r="C323" s="22">
        <f t="shared" si="159"/>
        <v>36142.400000000001</v>
      </c>
      <c r="D323" s="108">
        <f>SUM(D324:D325)</f>
        <v>36142.400000000001</v>
      </c>
      <c r="E323" s="108">
        <f>SUM(E324:E325)</f>
        <v>0</v>
      </c>
      <c r="F323" s="108">
        <f>SUM(F324:F325)</f>
        <v>0</v>
      </c>
      <c r="G323" s="108">
        <f>SUM(G324:G325)</f>
        <v>0</v>
      </c>
      <c r="H323" s="22">
        <f t="shared" si="161"/>
        <v>35867.648999999998</v>
      </c>
      <c r="I323" s="108">
        <f>SUM(I324:I325)</f>
        <v>35867.648999999998</v>
      </c>
      <c r="J323" s="108">
        <f>SUM(J324:J325)</f>
        <v>0</v>
      </c>
      <c r="K323" s="108">
        <f>SUM(K324:K325)</f>
        <v>0</v>
      </c>
      <c r="L323" s="108">
        <f>SUM(L324:L325)</f>
        <v>0</v>
      </c>
      <c r="M323" s="108">
        <f t="shared" si="150"/>
        <v>99.239809752534413</v>
      </c>
      <c r="N323" s="108">
        <f t="shared" si="145"/>
        <v>274.75100000000384</v>
      </c>
      <c r="O323" s="108">
        <f t="shared" si="151"/>
        <v>99.239809752534413</v>
      </c>
      <c r="P323" s="108">
        <f t="shared" si="146"/>
        <v>274.75100000000384</v>
      </c>
      <c r="Q323" s="108" t="str">
        <f t="shared" si="152"/>
        <v>-</v>
      </c>
      <c r="R323" s="108">
        <f t="shared" si="147"/>
        <v>0</v>
      </c>
      <c r="S323" s="108" t="str">
        <f t="shared" si="153"/>
        <v>-</v>
      </c>
      <c r="T323" s="108">
        <f t="shared" si="148"/>
        <v>0</v>
      </c>
      <c r="U323" s="265" t="s">
        <v>557</v>
      </c>
    </row>
    <row r="324" spans="1:21" s="18" customFormat="1" ht="25.5" outlineLevel="2">
      <c r="A324" s="233"/>
      <c r="B324" s="192" t="s">
        <v>238</v>
      </c>
      <c r="C324" s="16">
        <f t="shared" si="159"/>
        <v>33358.800000000003</v>
      </c>
      <c r="D324" s="107">
        <v>33358.800000000003</v>
      </c>
      <c r="E324" s="107">
        <v>0</v>
      </c>
      <c r="F324" s="107">
        <v>0</v>
      </c>
      <c r="G324" s="107">
        <v>0</v>
      </c>
      <c r="H324" s="16">
        <f t="shared" si="161"/>
        <v>33098</v>
      </c>
      <c r="I324" s="107">
        <v>33098</v>
      </c>
      <c r="J324" s="107"/>
      <c r="K324" s="16"/>
      <c r="L324" s="16"/>
      <c r="M324" s="16">
        <f t="shared" si="150"/>
        <v>99.218197297264879</v>
      </c>
      <c r="N324" s="16">
        <f t="shared" si="145"/>
        <v>260.80000000000291</v>
      </c>
      <c r="O324" s="16">
        <f t="shared" si="151"/>
        <v>99.218197297264879</v>
      </c>
      <c r="P324" s="16">
        <f t="shared" si="146"/>
        <v>260.80000000000291</v>
      </c>
      <c r="Q324" s="16" t="str">
        <f t="shared" si="152"/>
        <v>-</v>
      </c>
      <c r="R324" s="16">
        <f t="shared" si="147"/>
        <v>0</v>
      </c>
      <c r="S324" s="16" t="str">
        <f t="shared" si="153"/>
        <v>-</v>
      </c>
      <c r="T324" s="16">
        <f t="shared" si="148"/>
        <v>0</v>
      </c>
      <c r="U324" s="291"/>
    </row>
    <row r="325" spans="1:21" s="18" customFormat="1" ht="33" customHeight="1" outlineLevel="2">
      <c r="A325" s="233"/>
      <c r="B325" s="192" t="s">
        <v>396</v>
      </c>
      <c r="C325" s="16">
        <f t="shared" si="159"/>
        <v>2783.6</v>
      </c>
      <c r="D325" s="107">
        <v>2783.6</v>
      </c>
      <c r="E325" s="107">
        <v>0</v>
      </c>
      <c r="F325" s="107">
        <v>0</v>
      </c>
      <c r="G325" s="107">
        <v>0</v>
      </c>
      <c r="H325" s="107">
        <f t="shared" si="161"/>
        <v>2769.6489999999999</v>
      </c>
      <c r="I325" s="107">
        <v>2769.6489999999999</v>
      </c>
      <c r="J325" s="107"/>
      <c r="K325" s="16"/>
      <c r="L325" s="16"/>
      <c r="M325" s="16">
        <f t="shared" si="150"/>
        <v>99.49881448483977</v>
      </c>
      <c r="N325" s="16">
        <f t="shared" si="145"/>
        <v>13.951000000000022</v>
      </c>
      <c r="O325" s="16">
        <f t="shared" si="151"/>
        <v>99.49881448483977</v>
      </c>
      <c r="P325" s="16">
        <f t="shared" si="146"/>
        <v>13.951000000000022</v>
      </c>
      <c r="Q325" s="16" t="str">
        <f t="shared" si="152"/>
        <v>-</v>
      </c>
      <c r="R325" s="16">
        <f t="shared" si="147"/>
        <v>0</v>
      </c>
      <c r="S325" s="16" t="str">
        <f t="shared" si="153"/>
        <v>-</v>
      </c>
      <c r="T325" s="16">
        <f t="shared" si="148"/>
        <v>0</v>
      </c>
      <c r="U325" s="291"/>
    </row>
    <row r="326" spans="1:21" s="39" customFormat="1" ht="67.5">
      <c r="A326" s="26">
        <v>19</v>
      </c>
      <c r="B326" s="239" t="s">
        <v>247</v>
      </c>
      <c r="C326" s="7">
        <f t="shared" si="159"/>
        <v>39510.699999999997</v>
      </c>
      <c r="D326" s="7">
        <f>D327+D331</f>
        <v>39510.699999999997</v>
      </c>
      <c r="E326" s="7">
        <f t="shared" ref="E326:L326" si="162">E327+E331</f>
        <v>0</v>
      </c>
      <c r="F326" s="7">
        <f t="shared" si="162"/>
        <v>0</v>
      </c>
      <c r="G326" s="7">
        <f t="shared" si="162"/>
        <v>0</v>
      </c>
      <c r="H326" s="7">
        <f t="shared" si="161"/>
        <v>39508.300000000003</v>
      </c>
      <c r="I326" s="7">
        <f t="shared" si="162"/>
        <v>39508.300000000003</v>
      </c>
      <c r="J326" s="7">
        <f t="shared" si="162"/>
        <v>0</v>
      </c>
      <c r="K326" s="7">
        <f t="shared" si="162"/>
        <v>0</v>
      </c>
      <c r="L326" s="7">
        <f t="shared" si="162"/>
        <v>0</v>
      </c>
      <c r="M326" s="7">
        <f t="shared" si="150"/>
        <v>99.993925696077284</v>
      </c>
      <c r="N326" s="7">
        <f t="shared" si="145"/>
        <v>2.3999999999941792</v>
      </c>
      <c r="O326" s="7">
        <f t="shared" si="151"/>
        <v>99.993925696077284</v>
      </c>
      <c r="P326" s="7">
        <f t="shared" si="146"/>
        <v>2.3999999999941792</v>
      </c>
      <c r="Q326" s="7" t="str">
        <f t="shared" si="152"/>
        <v>-</v>
      </c>
      <c r="R326" s="7">
        <f t="shared" si="147"/>
        <v>0</v>
      </c>
      <c r="S326" s="7" t="str">
        <f t="shared" si="153"/>
        <v>-</v>
      </c>
      <c r="T326" s="7">
        <f t="shared" si="148"/>
        <v>0</v>
      </c>
      <c r="U326" s="264" t="s">
        <v>515</v>
      </c>
    </row>
    <row r="327" spans="1:21" s="104" customFormat="1" ht="38.25" outlineLevel="1">
      <c r="A327" s="103"/>
      <c r="B327" s="103" t="s">
        <v>240</v>
      </c>
      <c r="C327" s="22">
        <f t="shared" si="159"/>
        <v>39510.699999999997</v>
      </c>
      <c r="D327" s="22">
        <f>SUM(D328:D330)</f>
        <v>39510.699999999997</v>
      </c>
      <c r="E327" s="22">
        <f>SUM(E328:E330)</f>
        <v>0</v>
      </c>
      <c r="F327" s="22">
        <f>SUM(F328:F330)</f>
        <v>0</v>
      </c>
      <c r="G327" s="22">
        <f>SUM(G328:G330)</f>
        <v>0</v>
      </c>
      <c r="H327" s="22">
        <f t="shared" si="161"/>
        <v>39508.300000000003</v>
      </c>
      <c r="I327" s="22">
        <f>SUM(I328:I330)</f>
        <v>39508.300000000003</v>
      </c>
      <c r="J327" s="22">
        <f>SUM(J328:J330)</f>
        <v>0</v>
      </c>
      <c r="K327" s="22">
        <f>SUM(K328:K330)</f>
        <v>0</v>
      </c>
      <c r="L327" s="22">
        <f>SUM(L328:L330)</f>
        <v>0</v>
      </c>
      <c r="M327" s="22">
        <f t="shared" si="150"/>
        <v>99.993925696077284</v>
      </c>
      <c r="N327" s="22">
        <f t="shared" si="145"/>
        <v>2.3999999999941792</v>
      </c>
      <c r="O327" s="22">
        <f t="shared" si="151"/>
        <v>99.993925696077284</v>
      </c>
      <c r="P327" s="22">
        <f t="shared" si="146"/>
        <v>2.3999999999941792</v>
      </c>
      <c r="Q327" s="22" t="str">
        <f t="shared" si="152"/>
        <v>-</v>
      </c>
      <c r="R327" s="22">
        <f t="shared" si="147"/>
        <v>0</v>
      </c>
      <c r="S327" s="22" t="str">
        <f t="shared" si="153"/>
        <v>-</v>
      </c>
      <c r="T327" s="22">
        <f t="shared" si="148"/>
        <v>0</v>
      </c>
      <c r="U327" s="265"/>
    </row>
    <row r="328" spans="1:21" s="18" customFormat="1" ht="51" outlineLevel="2">
      <c r="A328" s="237"/>
      <c r="B328" s="95" t="s">
        <v>241</v>
      </c>
      <c r="C328" s="16">
        <f t="shared" si="159"/>
        <v>35020.699999999997</v>
      </c>
      <c r="D328" s="16">
        <v>35020.699999999997</v>
      </c>
      <c r="E328" s="16">
        <v>0</v>
      </c>
      <c r="F328" s="16">
        <v>0</v>
      </c>
      <c r="G328" s="16">
        <v>0</v>
      </c>
      <c r="H328" s="16">
        <f t="shared" si="161"/>
        <v>35018.300000000003</v>
      </c>
      <c r="I328" s="16">
        <v>35018.300000000003</v>
      </c>
      <c r="J328" s="16">
        <v>0</v>
      </c>
      <c r="K328" s="16">
        <v>0</v>
      </c>
      <c r="L328" s="16">
        <v>0</v>
      </c>
      <c r="M328" s="16">
        <f t="shared" si="150"/>
        <v>99.993146910255945</v>
      </c>
      <c r="N328" s="16">
        <f t="shared" si="145"/>
        <v>2.3999999999941792</v>
      </c>
      <c r="O328" s="16">
        <f t="shared" si="151"/>
        <v>99.993146910255945</v>
      </c>
      <c r="P328" s="16">
        <f t="shared" si="146"/>
        <v>2.3999999999941792</v>
      </c>
      <c r="Q328" s="16" t="str">
        <f t="shared" si="152"/>
        <v>-</v>
      </c>
      <c r="R328" s="16">
        <f t="shared" si="147"/>
        <v>0</v>
      </c>
      <c r="S328" s="16" t="str">
        <f t="shared" si="153"/>
        <v>-</v>
      </c>
      <c r="T328" s="16">
        <f t="shared" si="148"/>
        <v>0</v>
      </c>
      <c r="U328" s="265"/>
    </row>
    <row r="329" spans="1:21" s="18" customFormat="1" ht="51" outlineLevel="2">
      <c r="A329" s="103"/>
      <c r="B329" s="95" t="s">
        <v>242</v>
      </c>
      <c r="C329" s="16">
        <f t="shared" si="159"/>
        <v>1500</v>
      </c>
      <c r="D329" s="16">
        <v>1500</v>
      </c>
      <c r="E329" s="16">
        <v>0</v>
      </c>
      <c r="F329" s="16">
        <v>0</v>
      </c>
      <c r="G329" s="16">
        <v>0</v>
      </c>
      <c r="H329" s="16">
        <f t="shared" si="161"/>
        <v>1500</v>
      </c>
      <c r="I329" s="16">
        <v>1500</v>
      </c>
      <c r="J329" s="16">
        <v>0</v>
      </c>
      <c r="K329" s="16">
        <v>0</v>
      </c>
      <c r="L329" s="16">
        <v>0</v>
      </c>
      <c r="M329" s="16">
        <f t="shared" si="150"/>
        <v>100</v>
      </c>
      <c r="N329" s="16">
        <f t="shared" ref="N329:N342" si="163">C329-H329</f>
        <v>0</v>
      </c>
      <c r="O329" s="16">
        <f t="shared" si="151"/>
        <v>100</v>
      </c>
      <c r="P329" s="16">
        <f t="shared" ref="P329:P342" si="164">D329-I329</f>
        <v>0</v>
      </c>
      <c r="Q329" s="16" t="str">
        <f t="shared" si="152"/>
        <v>-</v>
      </c>
      <c r="R329" s="16">
        <f t="shared" ref="R329:R342" si="165">E329-J329</f>
        <v>0</v>
      </c>
      <c r="S329" s="16" t="str">
        <f t="shared" si="153"/>
        <v>-</v>
      </c>
      <c r="T329" s="16">
        <f t="shared" ref="T329:T342" si="166">F329-K329</f>
        <v>0</v>
      </c>
      <c r="U329" s="265"/>
    </row>
    <row r="330" spans="1:21" s="18" customFormat="1" ht="63.75" outlineLevel="2">
      <c r="A330" s="103"/>
      <c r="B330" s="95" t="s">
        <v>243</v>
      </c>
      <c r="C330" s="16">
        <f t="shared" si="159"/>
        <v>2990</v>
      </c>
      <c r="D330" s="16">
        <v>2990</v>
      </c>
      <c r="E330" s="16">
        <v>0</v>
      </c>
      <c r="F330" s="16">
        <v>0</v>
      </c>
      <c r="G330" s="16">
        <v>0</v>
      </c>
      <c r="H330" s="16">
        <f t="shared" si="161"/>
        <v>2990</v>
      </c>
      <c r="I330" s="16">
        <v>2990</v>
      </c>
      <c r="J330" s="16">
        <v>0</v>
      </c>
      <c r="K330" s="16">
        <v>0</v>
      </c>
      <c r="L330" s="16">
        <v>0</v>
      </c>
      <c r="M330" s="16">
        <f t="shared" si="150"/>
        <v>100</v>
      </c>
      <c r="N330" s="16">
        <f t="shared" si="163"/>
        <v>0</v>
      </c>
      <c r="O330" s="16">
        <f t="shared" si="151"/>
        <v>100</v>
      </c>
      <c r="P330" s="16">
        <f t="shared" si="164"/>
        <v>0</v>
      </c>
      <c r="Q330" s="16" t="str">
        <f t="shared" si="152"/>
        <v>-</v>
      </c>
      <c r="R330" s="16">
        <f t="shared" si="165"/>
        <v>0</v>
      </c>
      <c r="S330" s="16" t="str">
        <f t="shared" si="153"/>
        <v>-</v>
      </c>
      <c r="T330" s="16">
        <f t="shared" si="166"/>
        <v>0</v>
      </c>
      <c r="U330" s="265"/>
    </row>
    <row r="331" spans="1:21" s="104" customFormat="1" ht="25.5" outlineLevel="1">
      <c r="A331" s="103"/>
      <c r="B331" s="103" t="s">
        <v>244</v>
      </c>
      <c r="C331" s="22">
        <f t="shared" si="159"/>
        <v>0</v>
      </c>
      <c r="D331" s="22">
        <f>SUM(D332:D333)</f>
        <v>0</v>
      </c>
      <c r="E331" s="22">
        <f t="shared" ref="E331:L331" si="167">SUM(E332:E333)</f>
        <v>0</v>
      </c>
      <c r="F331" s="22">
        <f t="shared" si="167"/>
        <v>0</v>
      </c>
      <c r="G331" s="22">
        <f t="shared" si="167"/>
        <v>0</v>
      </c>
      <c r="H331" s="22">
        <f t="shared" si="161"/>
        <v>0</v>
      </c>
      <c r="I331" s="22">
        <f t="shared" si="167"/>
        <v>0</v>
      </c>
      <c r="J331" s="22">
        <f t="shared" si="167"/>
        <v>0</v>
      </c>
      <c r="K331" s="22">
        <f t="shared" si="167"/>
        <v>0</v>
      </c>
      <c r="L331" s="22">
        <f t="shared" si="167"/>
        <v>0</v>
      </c>
      <c r="M331" s="22" t="str">
        <f t="shared" si="150"/>
        <v>-</v>
      </c>
      <c r="N331" s="22">
        <f t="shared" si="163"/>
        <v>0</v>
      </c>
      <c r="O331" s="22" t="str">
        <f t="shared" si="151"/>
        <v>-</v>
      </c>
      <c r="P331" s="22">
        <f t="shared" si="164"/>
        <v>0</v>
      </c>
      <c r="Q331" s="22" t="str">
        <f t="shared" si="152"/>
        <v>-</v>
      </c>
      <c r="R331" s="22">
        <f t="shared" si="165"/>
        <v>0</v>
      </c>
      <c r="S331" s="22" t="str">
        <f t="shared" si="153"/>
        <v>-</v>
      </c>
      <c r="T331" s="22">
        <f t="shared" si="166"/>
        <v>0</v>
      </c>
      <c r="U331" s="265"/>
    </row>
    <row r="332" spans="1:21" s="18" customFormat="1" ht="25.5" outlineLevel="2">
      <c r="A332" s="103"/>
      <c r="B332" s="95" t="s">
        <v>245</v>
      </c>
      <c r="C332" s="16">
        <f t="shared" si="159"/>
        <v>0</v>
      </c>
      <c r="D332" s="16">
        <v>0</v>
      </c>
      <c r="E332" s="16">
        <v>0</v>
      </c>
      <c r="F332" s="16">
        <v>0</v>
      </c>
      <c r="G332" s="16">
        <v>0</v>
      </c>
      <c r="H332" s="16">
        <f t="shared" si="161"/>
        <v>0</v>
      </c>
      <c r="I332" s="16">
        <v>0</v>
      </c>
      <c r="J332" s="16">
        <v>0</v>
      </c>
      <c r="K332" s="16">
        <v>0</v>
      </c>
      <c r="L332" s="16">
        <v>0</v>
      </c>
      <c r="M332" s="16" t="str">
        <f t="shared" si="150"/>
        <v>-</v>
      </c>
      <c r="N332" s="16">
        <f t="shared" si="163"/>
        <v>0</v>
      </c>
      <c r="O332" s="16" t="str">
        <f t="shared" si="151"/>
        <v>-</v>
      </c>
      <c r="P332" s="16">
        <f t="shared" si="164"/>
        <v>0</v>
      </c>
      <c r="Q332" s="16" t="str">
        <f t="shared" si="152"/>
        <v>-</v>
      </c>
      <c r="R332" s="16">
        <f t="shared" si="165"/>
        <v>0</v>
      </c>
      <c r="S332" s="16" t="str">
        <f t="shared" si="153"/>
        <v>-</v>
      </c>
      <c r="T332" s="16">
        <f t="shared" si="166"/>
        <v>0</v>
      </c>
      <c r="U332" s="265"/>
    </row>
    <row r="333" spans="1:21" s="18" customFormat="1" ht="38.25" outlineLevel="2">
      <c r="A333" s="103"/>
      <c r="B333" s="95" t="s">
        <v>246</v>
      </c>
      <c r="C333" s="16">
        <f t="shared" si="159"/>
        <v>0</v>
      </c>
      <c r="D333" s="16" t="s">
        <v>375</v>
      </c>
      <c r="E333" s="16">
        <v>0</v>
      </c>
      <c r="F333" s="16">
        <v>0</v>
      </c>
      <c r="G333" s="16">
        <v>0</v>
      </c>
      <c r="H333" s="16">
        <f t="shared" si="161"/>
        <v>0</v>
      </c>
      <c r="I333" s="16" t="s">
        <v>415</v>
      </c>
      <c r="J333" s="16">
        <v>0</v>
      </c>
      <c r="K333" s="16">
        <v>0</v>
      </c>
      <c r="L333" s="16">
        <v>0</v>
      </c>
      <c r="M333" s="16" t="str">
        <f t="shared" si="150"/>
        <v>-</v>
      </c>
      <c r="N333" s="16">
        <f t="shared" si="163"/>
        <v>0</v>
      </c>
      <c r="O333" s="16" t="str">
        <f t="shared" si="151"/>
        <v>-</v>
      </c>
      <c r="P333" s="16"/>
      <c r="Q333" s="16" t="str">
        <f t="shared" si="152"/>
        <v>-</v>
      </c>
      <c r="R333" s="16">
        <f t="shared" si="165"/>
        <v>0</v>
      </c>
      <c r="S333" s="16" t="str">
        <f t="shared" si="153"/>
        <v>-</v>
      </c>
      <c r="T333" s="16">
        <f t="shared" si="166"/>
        <v>0</v>
      </c>
      <c r="U333" s="265" t="s">
        <v>513</v>
      </c>
    </row>
    <row r="334" spans="1:21" s="18" customFormat="1" ht="28.5" customHeight="1" outlineLevel="2">
      <c r="A334" s="103"/>
      <c r="B334" s="103" t="s">
        <v>455</v>
      </c>
      <c r="C334" s="16">
        <f t="shared" si="159"/>
        <v>0</v>
      </c>
      <c r="D334" s="16">
        <v>0</v>
      </c>
      <c r="E334" s="16">
        <v>0</v>
      </c>
      <c r="F334" s="16">
        <v>0</v>
      </c>
      <c r="G334" s="16">
        <v>0</v>
      </c>
      <c r="H334" s="16">
        <f t="shared" si="161"/>
        <v>0</v>
      </c>
      <c r="I334" s="16">
        <v>0</v>
      </c>
      <c r="J334" s="16">
        <v>0</v>
      </c>
      <c r="K334" s="16">
        <v>0</v>
      </c>
      <c r="L334" s="16">
        <v>0</v>
      </c>
      <c r="M334" s="131">
        <v>0</v>
      </c>
      <c r="N334" s="131">
        <f t="shared" si="163"/>
        <v>0</v>
      </c>
      <c r="O334" s="131">
        <v>0</v>
      </c>
      <c r="P334" s="131">
        <f t="shared" si="164"/>
        <v>0</v>
      </c>
      <c r="Q334" s="131">
        <v>0</v>
      </c>
      <c r="R334" s="131">
        <f t="shared" si="165"/>
        <v>0</v>
      </c>
      <c r="S334" s="131">
        <v>0</v>
      </c>
      <c r="T334" s="131">
        <f t="shared" si="166"/>
        <v>0</v>
      </c>
      <c r="U334" s="265"/>
    </row>
    <row r="335" spans="1:21" s="39" customFormat="1" ht="54">
      <c r="A335" s="26">
        <v>20</v>
      </c>
      <c r="B335" s="239" t="s">
        <v>252</v>
      </c>
      <c r="C335" s="7">
        <f t="shared" si="159"/>
        <v>166618.29999999999</v>
      </c>
      <c r="D335" s="7">
        <f t="shared" ref="D335:L335" si="168">SUM(D336:D342)</f>
        <v>87413.3</v>
      </c>
      <c r="E335" s="7">
        <f t="shared" si="168"/>
        <v>79205</v>
      </c>
      <c r="F335" s="7">
        <f t="shared" si="168"/>
        <v>0</v>
      </c>
      <c r="G335" s="7">
        <f t="shared" si="168"/>
        <v>0</v>
      </c>
      <c r="H335" s="7">
        <f t="shared" si="161"/>
        <v>162596.20000000001</v>
      </c>
      <c r="I335" s="7">
        <f t="shared" si="168"/>
        <v>83391.199999999997</v>
      </c>
      <c r="J335" s="7">
        <f t="shared" si="168"/>
        <v>79205</v>
      </c>
      <c r="K335" s="7">
        <f t="shared" si="168"/>
        <v>0</v>
      </c>
      <c r="L335" s="7">
        <f t="shared" si="168"/>
        <v>0</v>
      </c>
      <c r="M335" s="7">
        <f t="shared" si="150"/>
        <v>97.586039468653823</v>
      </c>
      <c r="N335" s="7">
        <f t="shared" si="163"/>
        <v>4022.0999999999767</v>
      </c>
      <c r="O335" s="7">
        <f t="shared" si="151"/>
        <v>95.398755109348343</v>
      </c>
      <c r="P335" s="7">
        <f t="shared" si="164"/>
        <v>4022.1000000000058</v>
      </c>
      <c r="Q335" s="7">
        <f t="shared" si="152"/>
        <v>100</v>
      </c>
      <c r="R335" s="7">
        <f t="shared" si="165"/>
        <v>0</v>
      </c>
      <c r="S335" s="7" t="str">
        <f t="shared" si="153"/>
        <v>-</v>
      </c>
      <c r="T335" s="7">
        <f t="shared" si="166"/>
        <v>0</v>
      </c>
      <c r="U335" s="264" t="s">
        <v>516</v>
      </c>
    </row>
    <row r="336" spans="1:21" s="18" customFormat="1" ht="63.75" outlineLevel="2">
      <c r="A336" s="106"/>
      <c r="B336" s="23" t="s">
        <v>248</v>
      </c>
      <c r="C336" s="16">
        <f t="shared" ref="C336:C342" si="169">SUM(D336:G336)</f>
        <v>95315.3</v>
      </c>
      <c r="D336" s="16">
        <v>17922.8</v>
      </c>
      <c r="E336" s="16">
        <v>77392.5</v>
      </c>
      <c r="F336" s="16">
        <v>0</v>
      </c>
      <c r="G336" s="16">
        <v>0</v>
      </c>
      <c r="H336" s="16">
        <f t="shared" ref="H336:H342" si="170">SUM(I336:L336)</f>
        <v>95315.3</v>
      </c>
      <c r="I336" s="16">
        <v>17922.8</v>
      </c>
      <c r="J336" s="16">
        <v>77392.5</v>
      </c>
      <c r="K336" s="16">
        <v>0</v>
      </c>
      <c r="L336" s="16">
        <v>0</v>
      </c>
      <c r="M336" s="131">
        <f t="shared" si="150"/>
        <v>100</v>
      </c>
      <c r="N336" s="131">
        <f t="shared" si="163"/>
        <v>0</v>
      </c>
      <c r="O336" s="131">
        <f t="shared" si="151"/>
        <v>100</v>
      </c>
      <c r="P336" s="131">
        <f t="shared" si="164"/>
        <v>0</v>
      </c>
      <c r="Q336" s="131">
        <f t="shared" si="152"/>
        <v>100</v>
      </c>
      <c r="R336" s="131">
        <f t="shared" si="165"/>
        <v>0</v>
      </c>
      <c r="S336" s="131" t="str">
        <f t="shared" si="153"/>
        <v>-</v>
      </c>
      <c r="T336" s="131">
        <f t="shared" si="166"/>
        <v>0</v>
      </c>
      <c r="U336" s="265"/>
    </row>
    <row r="337" spans="1:21" s="18" customFormat="1" ht="63.75" outlineLevel="2">
      <c r="A337" s="92"/>
      <c r="B337" s="23" t="s">
        <v>249</v>
      </c>
      <c r="C337" s="16">
        <f t="shared" si="169"/>
        <v>62597.5</v>
      </c>
      <c r="D337" s="16">
        <v>62597.5</v>
      </c>
      <c r="E337" s="16">
        <v>0</v>
      </c>
      <c r="F337" s="16">
        <v>0</v>
      </c>
      <c r="G337" s="16">
        <v>0</v>
      </c>
      <c r="H337" s="16">
        <f t="shared" si="170"/>
        <v>58575.4</v>
      </c>
      <c r="I337" s="16">
        <v>58575.4</v>
      </c>
      <c r="J337" s="16">
        <v>0</v>
      </c>
      <c r="K337" s="16">
        <v>0</v>
      </c>
      <c r="L337" s="16">
        <v>0</v>
      </c>
      <c r="M337" s="107">
        <f t="shared" si="150"/>
        <v>93.574663524901155</v>
      </c>
      <c r="N337" s="107">
        <f t="shared" si="163"/>
        <v>4022.0999999999985</v>
      </c>
      <c r="O337" s="107">
        <f t="shared" si="151"/>
        <v>93.574663524901155</v>
      </c>
      <c r="P337" s="107">
        <f t="shared" si="164"/>
        <v>4022.0999999999985</v>
      </c>
      <c r="Q337" s="107" t="str">
        <f t="shared" si="152"/>
        <v>-</v>
      </c>
      <c r="R337" s="107">
        <f t="shared" si="165"/>
        <v>0</v>
      </c>
      <c r="S337" s="107" t="str">
        <f t="shared" si="153"/>
        <v>-</v>
      </c>
      <c r="T337" s="107">
        <f t="shared" si="166"/>
        <v>0</v>
      </c>
      <c r="U337" s="265" t="s">
        <v>514</v>
      </c>
    </row>
    <row r="338" spans="1:21" s="18" customFormat="1" ht="102" outlineLevel="2">
      <c r="A338" s="92"/>
      <c r="B338" s="23" t="s">
        <v>250</v>
      </c>
      <c r="C338" s="16">
        <f t="shared" si="169"/>
        <v>4893</v>
      </c>
      <c r="D338" s="16">
        <v>4893</v>
      </c>
      <c r="E338" s="16">
        <v>0</v>
      </c>
      <c r="F338" s="16">
        <v>0</v>
      </c>
      <c r="G338" s="16">
        <v>0</v>
      </c>
      <c r="H338" s="16">
        <f t="shared" si="170"/>
        <v>4893</v>
      </c>
      <c r="I338" s="16">
        <v>4893</v>
      </c>
      <c r="J338" s="16">
        <v>0</v>
      </c>
      <c r="K338" s="16">
        <v>0</v>
      </c>
      <c r="L338" s="16">
        <v>0</v>
      </c>
      <c r="M338" s="16">
        <f t="shared" si="150"/>
        <v>100</v>
      </c>
      <c r="N338" s="16">
        <f t="shared" si="163"/>
        <v>0</v>
      </c>
      <c r="O338" s="16">
        <f t="shared" si="151"/>
        <v>100</v>
      </c>
      <c r="P338" s="16">
        <f t="shared" si="164"/>
        <v>0</v>
      </c>
      <c r="Q338" s="16" t="str">
        <f t="shared" si="152"/>
        <v>-</v>
      </c>
      <c r="R338" s="16">
        <f t="shared" si="165"/>
        <v>0</v>
      </c>
      <c r="S338" s="16" t="str">
        <f t="shared" si="153"/>
        <v>-</v>
      </c>
      <c r="T338" s="16">
        <f t="shared" si="166"/>
        <v>0</v>
      </c>
      <c r="U338" s="265"/>
    </row>
    <row r="339" spans="1:21" s="18" customFormat="1" ht="51" outlineLevel="2">
      <c r="A339" s="92"/>
      <c r="B339" s="23" t="s">
        <v>251</v>
      </c>
      <c r="C339" s="16">
        <f t="shared" si="169"/>
        <v>100</v>
      </c>
      <c r="D339" s="16">
        <v>0</v>
      </c>
      <c r="E339" s="16">
        <v>100</v>
      </c>
      <c r="F339" s="16">
        <v>0</v>
      </c>
      <c r="G339" s="16">
        <v>0</v>
      </c>
      <c r="H339" s="16">
        <f t="shared" si="170"/>
        <v>100</v>
      </c>
      <c r="I339" s="16">
        <v>0</v>
      </c>
      <c r="J339" s="16">
        <v>100</v>
      </c>
      <c r="K339" s="16">
        <v>0</v>
      </c>
      <c r="L339" s="16">
        <v>0</v>
      </c>
      <c r="M339" s="16">
        <f t="shared" si="150"/>
        <v>100</v>
      </c>
      <c r="N339" s="16">
        <f t="shared" si="163"/>
        <v>0</v>
      </c>
      <c r="O339" s="16" t="str">
        <f t="shared" si="151"/>
        <v>-</v>
      </c>
      <c r="P339" s="16">
        <f t="shared" si="164"/>
        <v>0</v>
      </c>
      <c r="Q339" s="16">
        <f t="shared" si="152"/>
        <v>100</v>
      </c>
      <c r="R339" s="16">
        <f t="shared" si="165"/>
        <v>0</v>
      </c>
      <c r="S339" s="16" t="str">
        <f t="shared" si="153"/>
        <v>-</v>
      </c>
      <c r="T339" s="16">
        <f t="shared" si="166"/>
        <v>0</v>
      </c>
      <c r="U339" s="265"/>
    </row>
    <row r="340" spans="1:21" s="18" customFormat="1" ht="58.5" customHeight="1" outlineLevel="2">
      <c r="A340" s="92"/>
      <c r="B340" s="23" t="s">
        <v>376</v>
      </c>
      <c r="C340" s="16">
        <f t="shared" si="169"/>
        <v>1000</v>
      </c>
      <c r="D340" s="16">
        <v>0</v>
      </c>
      <c r="E340" s="16">
        <v>1000</v>
      </c>
      <c r="F340" s="16">
        <v>0</v>
      </c>
      <c r="G340" s="16">
        <v>0</v>
      </c>
      <c r="H340" s="16">
        <f t="shared" si="170"/>
        <v>1000</v>
      </c>
      <c r="I340" s="16">
        <v>0</v>
      </c>
      <c r="J340" s="16">
        <v>1000</v>
      </c>
      <c r="K340" s="16">
        <v>0</v>
      </c>
      <c r="L340" s="16">
        <v>0</v>
      </c>
      <c r="M340" s="16">
        <f t="shared" ref="M340:M342" si="171">IFERROR(H340/C340*100,"-")</f>
        <v>100</v>
      </c>
      <c r="N340" s="16">
        <f t="shared" si="163"/>
        <v>0</v>
      </c>
      <c r="O340" s="16" t="str">
        <f>IFERROR(I340/D340*100,"-")</f>
        <v>-</v>
      </c>
      <c r="P340" s="16">
        <f t="shared" si="164"/>
        <v>0</v>
      </c>
      <c r="Q340" s="16">
        <f>IFERROR(J340/E340*100,"-")</f>
        <v>100</v>
      </c>
      <c r="R340" s="16">
        <f t="shared" si="165"/>
        <v>0</v>
      </c>
      <c r="S340" s="16" t="str">
        <f>IFERROR(K340/F340*100,"-")</f>
        <v>-</v>
      </c>
      <c r="T340" s="16">
        <f t="shared" si="166"/>
        <v>0</v>
      </c>
      <c r="U340" s="265"/>
    </row>
    <row r="341" spans="1:21" s="18" customFormat="1" ht="51" outlineLevel="2">
      <c r="A341" s="92"/>
      <c r="B341" s="128" t="s">
        <v>416</v>
      </c>
      <c r="C341" s="131">
        <f t="shared" si="169"/>
        <v>712.5</v>
      </c>
      <c r="D341" s="131">
        <v>0</v>
      </c>
      <c r="E341" s="131">
        <v>712.5</v>
      </c>
      <c r="F341" s="16">
        <v>0</v>
      </c>
      <c r="G341" s="16">
        <v>0</v>
      </c>
      <c r="H341" s="16">
        <f t="shared" si="170"/>
        <v>712.5</v>
      </c>
      <c r="I341" s="131">
        <v>0</v>
      </c>
      <c r="J341" s="131">
        <v>712.5</v>
      </c>
      <c r="K341" s="16">
        <v>0</v>
      </c>
      <c r="L341" s="16">
        <v>0</v>
      </c>
      <c r="M341" s="16">
        <f t="shared" si="171"/>
        <v>100</v>
      </c>
      <c r="N341" s="16">
        <f t="shared" si="163"/>
        <v>0</v>
      </c>
      <c r="O341" s="16" t="str">
        <f>IFERROR(I341/D341*100,"-")</f>
        <v>-</v>
      </c>
      <c r="P341" s="16">
        <f t="shared" si="164"/>
        <v>0</v>
      </c>
      <c r="Q341" s="16">
        <f>IFERROR(J341/E341*100,"-")</f>
        <v>100</v>
      </c>
      <c r="R341" s="16">
        <f t="shared" si="165"/>
        <v>0</v>
      </c>
      <c r="S341" s="16" t="str">
        <f>IFERROR(K341/F341*100,"-")</f>
        <v>-</v>
      </c>
      <c r="T341" s="16">
        <f t="shared" si="166"/>
        <v>0</v>
      </c>
      <c r="U341" s="265"/>
    </row>
    <row r="342" spans="1:21" s="18" customFormat="1" ht="72" customHeight="1" outlineLevel="2">
      <c r="A342" s="92"/>
      <c r="B342" s="23" t="s">
        <v>377</v>
      </c>
      <c r="C342" s="16">
        <f t="shared" si="169"/>
        <v>2000</v>
      </c>
      <c r="D342" s="16">
        <v>2000</v>
      </c>
      <c r="E342" s="16">
        <v>0</v>
      </c>
      <c r="F342" s="16">
        <v>0</v>
      </c>
      <c r="G342" s="16">
        <v>0</v>
      </c>
      <c r="H342" s="16">
        <f t="shared" si="170"/>
        <v>2000</v>
      </c>
      <c r="I342" s="16">
        <v>2000</v>
      </c>
      <c r="J342" s="16">
        <v>0</v>
      </c>
      <c r="K342" s="16">
        <v>0</v>
      </c>
      <c r="L342" s="16">
        <v>0</v>
      </c>
      <c r="M342" s="16">
        <f t="shared" si="171"/>
        <v>100</v>
      </c>
      <c r="N342" s="16">
        <f t="shared" si="163"/>
        <v>0</v>
      </c>
      <c r="O342" s="16">
        <f>IFERROR(I342/D342*100,"-")</f>
        <v>100</v>
      </c>
      <c r="P342" s="16">
        <f t="shared" si="164"/>
        <v>0</v>
      </c>
      <c r="Q342" s="16" t="str">
        <f>IFERROR(J342/E342*100,"-")</f>
        <v>-</v>
      </c>
      <c r="R342" s="16">
        <f t="shared" si="165"/>
        <v>0</v>
      </c>
      <c r="S342" s="16" t="str">
        <f>IFERROR(K342/F342*100,"-")</f>
        <v>-</v>
      </c>
      <c r="T342" s="16">
        <f t="shared" si="166"/>
        <v>0</v>
      </c>
      <c r="U342" s="265"/>
    </row>
    <row r="343" spans="1:21" collapsed="1">
      <c r="C343" s="18"/>
      <c r="D343" s="18"/>
      <c r="E343" s="18"/>
      <c r="F343" s="18"/>
      <c r="G343" s="18"/>
      <c r="H343" s="18"/>
      <c r="I343" s="163"/>
      <c r="J343" s="163"/>
      <c r="K343" s="163"/>
      <c r="L343" s="163"/>
      <c r="M343" s="141"/>
      <c r="N343" s="141"/>
      <c r="O343" s="293"/>
      <c r="P343" s="293"/>
      <c r="Q343" s="293"/>
      <c r="R343" s="293"/>
      <c r="S343" s="293"/>
      <c r="T343" s="293"/>
      <c r="U343" s="143"/>
    </row>
    <row r="344" spans="1:21">
      <c r="A344" s="18" t="s">
        <v>253</v>
      </c>
      <c r="C344" s="18"/>
      <c r="D344" s="18"/>
      <c r="E344" s="18"/>
      <c r="F344" s="18"/>
      <c r="G344" s="18"/>
      <c r="H344" s="18"/>
      <c r="I344" s="18"/>
      <c r="J344" s="18"/>
      <c r="K344" s="18"/>
      <c r="L344" s="18"/>
      <c r="M344" s="141"/>
      <c r="N344" s="141"/>
      <c r="O344" s="141"/>
      <c r="P344" s="141"/>
      <c r="Q344" s="141"/>
      <c r="R344" s="141"/>
      <c r="S344" s="141"/>
      <c r="T344" s="141"/>
      <c r="U344" s="143"/>
    </row>
    <row r="345" spans="1:21">
      <c r="C345" s="18"/>
      <c r="D345" s="18"/>
      <c r="E345" s="18"/>
      <c r="F345" s="18"/>
      <c r="G345" s="18"/>
      <c r="H345" s="18"/>
      <c r="I345" s="18"/>
      <c r="J345" s="18"/>
      <c r="K345" s="18"/>
      <c r="L345" s="18"/>
      <c r="M345" s="141"/>
      <c r="N345" s="141"/>
      <c r="O345" s="141"/>
      <c r="P345" s="141"/>
      <c r="Q345" s="141"/>
      <c r="R345" s="141"/>
      <c r="S345" s="141"/>
      <c r="T345" s="141"/>
      <c r="U345" s="143"/>
    </row>
    <row r="346" spans="1:21" ht="18.75">
      <c r="A346" s="249" t="s">
        <v>342</v>
      </c>
      <c r="B346" s="249"/>
      <c r="C346" s="249"/>
      <c r="D346" s="249"/>
      <c r="E346" s="249"/>
      <c r="F346" s="249"/>
      <c r="G346" s="249"/>
      <c r="H346" s="249"/>
      <c r="I346" s="249"/>
      <c r="J346" s="249"/>
      <c r="K346" s="249"/>
      <c r="L346" s="249"/>
      <c r="M346" s="249"/>
      <c r="N346" s="249"/>
      <c r="O346" s="249"/>
      <c r="P346" s="249"/>
      <c r="Q346" s="249"/>
      <c r="R346" s="249"/>
      <c r="S346" s="249"/>
      <c r="T346" s="249"/>
      <c r="U346" s="249"/>
    </row>
    <row r="347" spans="1:21">
      <c r="C347" s="18"/>
      <c r="D347" s="18"/>
      <c r="E347" s="18"/>
      <c r="F347" s="18"/>
      <c r="G347" s="18"/>
      <c r="H347" s="18"/>
      <c r="I347" s="18"/>
      <c r="J347" s="18"/>
      <c r="K347" s="18"/>
      <c r="L347" s="18"/>
      <c r="M347" s="141"/>
      <c r="N347" s="141"/>
      <c r="O347" s="141"/>
      <c r="P347" s="141"/>
      <c r="Q347" s="141"/>
      <c r="R347" s="141"/>
      <c r="S347" s="141"/>
      <c r="T347" s="141"/>
      <c r="U347" s="143"/>
    </row>
    <row r="348" spans="1:21">
      <c r="C348" s="18"/>
      <c r="D348" s="18"/>
      <c r="E348" s="18"/>
      <c r="F348" s="18"/>
      <c r="G348" s="18"/>
      <c r="H348" s="18"/>
      <c r="I348" s="18"/>
      <c r="J348" s="18"/>
      <c r="K348" s="18"/>
      <c r="L348" s="18"/>
      <c r="M348" s="141"/>
      <c r="N348" s="141"/>
      <c r="O348" s="141"/>
      <c r="P348" s="141"/>
      <c r="Q348" s="141"/>
      <c r="R348" s="141"/>
      <c r="S348" s="141"/>
      <c r="T348" s="141"/>
      <c r="U348" s="143"/>
    </row>
    <row r="349" spans="1:21">
      <c r="A349" s="164" t="s">
        <v>419</v>
      </c>
      <c r="C349" s="18"/>
      <c r="D349" s="18"/>
      <c r="E349" s="18"/>
      <c r="F349" s="18"/>
      <c r="G349" s="18"/>
      <c r="H349" s="18"/>
      <c r="I349" s="18"/>
      <c r="J349" s="18"/>
      <c r="K349" s="18"/>
      <c r="L349" s="18"/>
      <c r="M349" s="141"/>
      <c r="N349" s="141"/>
      <c r="O349" s="141"/>
      <c r="P349" s="141"/>
      <c r="Q349" s="141"/>
      <c r="R349" s="141"/>
      <c r="S349" s="141"/>
      <c r="T349" s="141"/>
      <c r="U349" s="143"/>
    </row>
  </sheetData>
  <dataConsolidate/>
  <mergeCells count="36">
    <mergeCell ref="M4:T4"/>
    <mergeCell ref="D6:D7"/>
    <mergeCell ref="E6:E7"/>
    <mergeCell ref="F6:F7"/>
    <mergeCell ref="I6:I7"/>
    <mergeCell ref="J6:J7"/>
    <mergeCell ref="I5:K5"/>
    <mergeCell ref="U25:U26"/>
    <mergeCell ref="U27:U28"/>
    <mergeCell ref="U29:U30"/>
    <mergeCell ref="U49:U50"/>
    <mergeCell ref="K6:K7"/>
    <mergeCell ref="O6:P6"/>
    <mergeCell ref="Q6:R6"/>
    <mergeCell ref="M5:N6"/>
    <mergeCell ref="S6:T6"/>
    <mergeCell ref="O5:T5"/>
    <mergeCell ref="U190:U191"/>
    <mergeCell ref="U63:U64"/>
    <mergeCell ref="U234:U235"/>
    <mergeCell ref="U215:U216"/>
    <mergeCell ref="U142:U143"/>
    <mergeCell ref="U136:U137"/>
    <mergeCell ref="A346:U346"/>
    <mergeCell ref="A1:U1"/>
    <mergeCell ref="A2:U2"/>
    <mergeCell ref="A4:A7"/>
    <mergeCell ref="B4:B7"/>
    <mergeCell ref="C5:C7"/>
    <mergeCell ref="C4:F4"/>
    <mergeCell ref="D5:F5"/>
    <mergeCell ref="U4:U7"/>
    <mergeCell ref="G4:G7"/>
    <mergeCell ref="L4:L7"/>
    <mergeCell ref="H4:K4"/>
    <mergeCell ref="H5:H7"/>
  </mergeCells>
  <pageMargins left="0.11811023622047245" right="0.11811023622047245" top="0.59055118110236227" bottom="0.19685039370078741" header="0.31496062992125984" footer="0.31496062992125984"/>
  <pageSetup paperSize="9" scale="47" fitToHeight="30" orientation="landscape" r:id="rId1"/>
  <headerFooter differentFirst="1">
    <oddHeader>&amp;R&amp;P</oddHeader>
  </headerFooter>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G139"/>
  <sheetViews>
    <sheetView view="pageBreakPreview" topLeftCell="C1" zoomScale="70" zoomScaleNormal="100" zoomScaleSheetLayoutView="70" workbookViewId="0">
      <pane ySplit="6" topLeftCell="A7" activePane="bottomLeft" state="frozen"/>
      <selection pane="bottomLeft" activeCell="Q121" sqref="Q121"/>
    </sheetView>
  </sheetViews>
  <sheetFormatPr defaultRowHeight="15" outlineLevelRow="4" outlineLevelCol="1"/>
  <cols>
    <col min="1" max="1" width="4.7109375" style="4" customWidth="1"/>
    <col min="2" max="2" width="41.85546875" style="1" customWidth="1"/>
    <col min="3" max="3" width="13.7109375" style="1" customWidth="1"/>
    <col min="4" max="4" width="13.85546875" style="1" customWidth="1"/>
    <col min="5" max="5" width="13.7109375" style="1" customWidth="1"/>
    <col min="6" max="6" width="13" style="1" customWidth="1"/>
    <col min="7" max="7" width="11.42578125" style="1" customWidth="1"/>
    <col min="8" max="8" width="12" style="1" customWidth="1"/>
    <col min="9" max="9" width="12.140625" style="1" customWidth="1"/>
    <col min="10" max="10" width="12" style="1" customWidth="1"/>
    <col min="11" max="11" width="13.140625" style="1" customWidth="1"/>
    <col min="12" max="12" width="11.42578125" style="1" customWidth="1"/>
    <col min="13" max="13" width="11.140625" style="1" customWidth="1"/>
    <col min="14" max="14" width="12.42578125" style="1" customWidth="1"/>
    <col min="15" max="15" width="12" style="1" customWidth="1"/>
    <col min="16" max="16" width="13.140625" style="1" customWidth="1"/>
    <col min="17" max="17" width="68.5703125" style="5" customWidth="1" outlineLevel="1"/>
    <col min="18" max="16384" width="9.140625" style="1"/>
  </cols>
  <sheetData>
    <row r="1" spans="1:17" ht="18.75">
      <c r="A1" s="250" t="s">
        <v>271</v>
      </c>
      <c r="B1" s="250"/>
      <c r="C1" s="250"/>
      <c r="D1" s="250"/>
      <c r="E1" s="250"/>
      <c r="F1" s="250"/>
      <c r="G1" s="250"/>
      <c r="H1" s="250"/>
      <c r="I1" s="250"/>
      <c r="J1" s="250"/>
      <c r="K1" s="250"/>
      <c r="L1" s="250"/>
      <c r="M1" s="250"/>
      <c r="N1" s="250"/>
      <c r="O1" s="250"/>
      <c r="P1" s="250"/>
      <c r="Q1" s="250"/>
    </row>
    <row r="2" spans="1:17" ht="18.75">
      <c r="A2" s="250" t="s">
        <v>427</v>
      </c>
      <c r="B2" s="250"/>
      <c r="C2" s="250"/>
      <c r="D2" s="250"/>
      <c r="E2" s="250"/>
      <c r="F2" s="250"/>
      <c r="G2" s="250"/>
      <c r="H2" s="250"/>
      <c r="I2" s="250"/>
      <c r="J2" s="250"/>
      <c r="K2" s="250"/>
      <c r="L2" s="250"/>
      <c r="M2" s="250"/>
      <c r="N2" s="250"/>
      <c r="O2" s="250"/>
      <c r="P2" s="250"/>
      <c r="Q2" s="250"/>
    </row>
    <row r="3" spans="1:17">
      <c r="A3" s="141"/>
      <c r="B3" s="18"/>
      <c r="C3" s="142"/>
      <c r="D3" s="142"/>
      <c r="E3" s="18"/>
      <c r="F3" s="18"/>
      <c r="G3" s="18"/>
      <c r="H3" s="18"/>
      <c r="I3" s="18"/>
      <c r="J3" s="18"/>
      <c r="K3" s="18"/>
      <c r="L3" s="18"/>
      <c r="M3" s="18"/>
      <c r="N3" s="18"/>
      <c r="O3" s="18"/>
      <c r="P3" s="18"/>
      <c r="Q3" s="176" t="s">
        <v>434</v>
      </c>
    </row>
    <row r="4" spans="1:17" ht="44.25" customHeight="1">
      <c r="A4" s="251" t="s">
        <v>0</v>
      </c>
      <c r="B4" s="251" t="s">
        <v>62</v>
      </c>
      <c r="C4" s="251" t="s">
        <v>254</v>
      </c>
      <c r="D4" s="251"/>
      <c r="E4" s="251"/>
      <c r="F4" s="251"/>
      <c r="G4" s="251" t="s">
        <v>44</v>
      </c>
      <c r="H4" s="251" t="s">
        <v>425</v>
      </c>
      <c r="I4" s="251"/>
      <c r="J4" s="251"/>
      <c r="K4" s="251"/>
      <c r="L4" s="251" t="s">
        <v>44</v>
      </c>
      <c r="M4" s="251" t="s">
        <v>261</v>
      </c>
      <c r="N4" s="251"/>
      <c r="O4" s="251"/>
      <c r="P4" s="251"/>
      <c r="Q4" s="251" t="s">
        <v>260</v>
      </c>
    </row>
    <row r="5" spans="1:17" ht="15.75" customHeight="1">
      <c r="A5" s="251"/>
      <c r="B5" s="251"/>
      <c r="C5" s="251" t="s">
        <v>1</v>
      </c>
      <c r="D5" s="251" t="s">
        <v>2</v>
      </c>
      <c r="E5" s="251"/>
      <c r="F5" s="251"/>
      <c r="G5" s="251"/>
      <c r="H5" s="251" t="s">
        <v>1</v>
      </c>
      <c r="I5" s="251" t="s">
        <v>2</v>
      </c>
      <c r="J5" s="251"/>
      <c r="K5" s="251"/>
      <c r="L5" s="251"/>
      <c r="M5" s="251" t="s">
        <v>1</v>
      </c>
      <c r="N5" s="251" t="s">
        <v>2</v>
      </c>
      <c r="O5" s="251"/>
      <c r="P5" s="251"/>
      <c r="Q5" s="255"/>
    </row>
    <row r="6" spans="1:17" ht="54" customHeight="1">
      <c r="A6" s="251"/>
      <c r="B6" s="251"/>
      <c r="C6" s="251"/>
      <c r="D6" s="144" t="s">
        <v>15</v>
      </c>
      <c r="E6" s="144" t="s">
        <v>16</v>
      </c>
      <c r="F6" s="144" t="s">
        <v>263</v>
      </c>
      <c r="G6" s="251"/>
      <c r="H6" s="251"/>
      <c r="I6" s="144" t="s">
        <v>15</v>
      </c>
      <c r="J6" s="144" t="s">
        <v>16</v>
      </c>
      <c r="K6" s="144" t="s">
        <v>263</v>
      </c>
      <c r="L6" s="251"/>
      <c r="M6" s="251"/>
      <c r="N6" s="144" t="s">
        <v>15</v>
      </c>
      <c r="O6" s="144" t="s">
        <v>16</v>
      </c>
      <c r="P6" s="144" t="s">
        <v>263</v>
      </c>
      <c r="Q6" s="255"/>
    </row>
    <row r="7" spans="1:17" s="69" customFormat="1" ht="29.25" customHeight="1" collapsed="1">
      <c r="A7" s="67"/>
      <c r="B7" s="199" t="s">
        <v>272</v>
      </c>
      <c r="C7" s="52">
        <f t="shared" ref="C7:L7" si="0">C8+C16+C26</f>
        <v>4744.893</v>
      </c>
      <c r="D7" s="52">
        <f t="shared" si="0"/>
        <v>4744.893</v>
      </c>
      <c r="E7" s="52">
        <v>0</v>
      </c>
      <c r="F7" s="52">
        <f t="shared" si="0"/>
        <v>0</v>
      </c>
      <c r="G7" s="52">
        <f t="shared" si="0"/>
        <v>0</v>
      </c>
      <c r="H7" s="52">
        <f t="shared" si="0"/>
        <v>4734.5940000000001</v>
      </c>
      <c r="I7" s="52">
        <f>I8+I16+I26</f>
        <v>4734.5940000000001</v>
      </c>
      <c r="J7" s="52">
        <f t="shared" si="0"/>
        <v>0</v>
      </c>
      <c r="K7" s="52">
        <f t="shared" si="0"/>
        <v>0</v>
      </c>
      <c r="L7" s="52">
        <f t="shared" si="0"/>
        <v>0</v>
      </c>
      <c r="M7" s="135">
        <f t="shared" ref="M7:M17" si="1">IFERROR(H7/C7*100,"-")</f>
        <v>99.782945579594738</v>
      </c>
      <c r="N7" s="135">
        <f t="shared" ref="N7:P15" si="2">IFERROR(I7/D7*100,"-")</f>
        <v>99.782945579594738</v>
      </c>
      <c r="O7" s="135" t="str">
        <f t="shared" si="2"/>
        <v>-</v>
      </c>
      <c r="P7" s="135" t="str">
        <f t="shared" si="2"/>
        <v>-</v>
      </c>
      <c r="Q7" s="68"/>
    </row>
    <row r="8" spans="1:17" s="39" customFormat="1" ht="85.5" hidden="1" customHeight="1" outlineLevel="1" collapsed="1">
      <c r="A8" s="66">
        <v>1</v>
      </c>
      <c r="B8" s="27" t="s">
        <v>273</v>
      </c>
      <c r="C8" s="7">
        <f t="shared" ref="C8:C16" si="3">SUM(D8:G8)</f>
        <v>160</v>
      </c>
      <c r="D8" s="24">
        <f>D9+D10</f>
        <v>160</v>
      </c>
      <c r="E8" s="24">
        <f>E9+E10</f>
        <v>0</v>
      </c>
      <c r="F8" s="24">
        <f>F9+F10</f>
        <v>0</v>
      </c>
      <c r="G8" s="24">
        <f>G9+G10</f>
        <v>0</v>
      </c>
      <c r="H8" s="7">
        <f t="shared" ref="H8:H16" si="4">SUM(I8:L8)</f>
        <v>160</v>
      </c>
      <c r="I8" s="24">
        <f>I9+I10</f>
        <v>160</v>
      </c>
      <c r="J8" s="24">
        <f>J9+J10</f>
        <v>0</v>
      </c>
      <c r="K8" s="24">
        <f>K9+K10</f>
        <v>0</v>
      </c>
      <c r="L8" s="24">
        <f>L9+L10</f>
        <v>0</v>
      </c>
      <c r="M8" s="7">
        <f t="shared" si="1"/>
        <v>100</v>
      </c>
      <c r="N8" s="7">
        <f t="shared" si="2"/>
        <v>100</v>
      </c>
      <c r="O8" s="7" t="str">
        <f t="shared" si="2"/>
        <v>-</v>
      </c>
      <c r="P8" s="7" t="str">
        <f t="shared" si="2"/>
        <v>-</v>
      </c>
      <c r="Q8" s="38" t="s">
        <v>436</v>
      </c>
    </row>
    <row r="9" spans="1:17" s="9" customFormat="1" ht="159" hidden="1" customHeight="1" outlineLevel="2">
      <c r="A9" s="64"/>
      <c r="B9" s="48" t="s">
        <v>276</v>
      </c>
      <c r="C9" s="10">
        <f t="shared" si="3"/>
        <v>40.47</v>
      </c>
      <c r="D9" s="145">
        <v>40.47</v>
      </c>
      <c r="E9" s="57">
        <v>0</v>
      </c>
      <c r="F9" s="57">
        <v>0</v>
      </c>
      <c r="G9" s="57">
        <v>0</v>
      </c>
      <c r="H9" s="10">
        <f t="shared" si="4"/>
        <v>40.47</v>
      </c>
      <c r="I9" s="57">
        <v>40.47</v>
      </c>
      <c r="J9" s="57">
        <v>0</v>
      </c>
      <c r="K9" s="57">
        <v>0</v>
      </c>
      <c r="L9" s="57">
        <v>0</v>
      </c>
      <c r="M9" s="72">
        <f t="shared" si="1"/>
        <v>100</v>
      </c>
      <c r="N9" s="72">
        <f t="shared" si="2"/>
        <v>100</v>
      </c>
      <c r="O9" s="72" t="str">
        <f t="shared" si="2"/>
        <v>-</v>
      </c>
      <c r="P9" s="72" t="str">
        <f t="shared" si="2"/>
        <v>-</v>
      </c>
      <c r="Q9" s="36"/>
    </row>
    <row r="10" spans="1:17" s="9" customFormat="1" ht="112.5" hidden="1" customHeight="1" outlineLevel="2">
      <c r="A10" s="64"/>
      <c r="B10" s="48" t="s">
        <v>277</v>
      </c>
      <c r="C10" s="10">
        <f t="shared" si="3"/>
        <v>119.53</v>
      </c>
      <c r="D10" s="57">
        <f>SUM(D11:D15)</f>
        <v>119.53</v>
      </c>
      <c r="E10" s="57">
        <f t="shared" ref="E10:G10" si="5">SUM(E11:E15)</f>
        <v>0</v>
      </c>
      <c r="F10" s="57">
        <f t="shared" si="5"/>
        <v>0</v>
      </c>
      <c r="G10" s="57">
        <f t="shared" si="5"/>
        <v>0</v>
      </c>
      <c r="H10" s="10">
        <f t="shared" si="4"/>
        <v>119.53</v>
      </c>
      <c r="I10" s="57">
        <f>SUM(I11:I15)</f>
        <v>119.53</v>
      </c>
      <c r="J10" s="57">
        <f t="shared" ref="J10:L10" si="6">SUM(J11:J15)</f>
        <v>0</v>
      </c>
      <c r="K10" s="57">
        <f t="shared" si="6"/>
        <v>0</v>
      </c>
      <c r="L10" s="57">
        <f t="shared" si="6"/>
        <v>0</v>
      </c>
      <c r="M10" s="72">
        <f t="shared" si="1"/>
        <v>100</v>
      </c>
      <c r="N10" s="72">
        <f t="shared" si="2"/>
        <v>100</v>
      </c>
      <c r="O10" s="72" t="str">
        <f t="shared" si="2"/>
        <v>-</v>
      </c>
      <c r="P10" s="72" t="str">
        <f t="shared" si="2"/>
        <v>-</v>
      </c>
      <c r="Q10" s="36"/>
    </row>
    <row r="11" spans="1:17" s="8" customFormat="1" ht="30" hidden="1" outlineLevel="3">
      <c r="A11" s="65"/>
      <c r="B11" s="17" t="s">
        <v>357</v>
      </c>
      <c r="C11" s="3">
        <f t="shared" si="3"/>
        <v>0</v>
      </c>
      <c r="D11" s="59">
        <v>0</v>
      </c>
      <c r="E11" s="59">
        <v>0</v>
      </c>
      <c r="F11" s="59">
        <v>0</v>
      </c>
      <c r="G11" s="59">
        <v>0</v>
      </c>
      <c r="H11" s="3">
        <f t="shared" si="4"/>
        <v>0</v>
      </c>
      <c r="I11" s="59">
        <v>0</v>
      </c>
      <c r="J11" s="59">
        <v>0</v>
      </c>
      <c r="K11" s="59">
        <v>0</v>
      </c>
      <c r="L11" s="59">
        <v>0</v>
      </c>
      <c r="M11" s="135" t="str">
        <f t="shared" si="1"/>
        <v>-</v>
      </c>
      <c r="N11" s="135" t="str">
        <f t="shared" si="2"/>
        <v>-</v>
      </c>
      <c r="O11" s="135" t="str">
        <f t="shared" si="2"/>
        <v>-</v>
      </c>
      <c r="P11" s="135" t="str">
        <f t="shared" si="2"/>
        <v>-</v>
      </c>
      <c r="Q11" s="132"/>
    </row>
    <row r="12" spans="1:17" s="8" customFormat="1" ht="45" hidden="1" outlineLevel="3">
      <c r="A12" s="65"/>
      <c r="B12" s="17" t="s">
        <v>358</v>
      </c>
      <c r="C12" s="3">
        <f t="shared" si="3"/>
        <v>30</v>
      </c>
      <c r="D12" s="59">
        <v>30</v>
      </c>
      <c r="E12" s="59">
        <v>0</v>
      </c>
      <c r="F12" s="59">
        <v>0</v>
      </c>
      <c r="G12" s="59">
        <v>0</v>
      </c>
      <c r="H12" s="3">
        <f t="shared" si="4"/>
        <v>30</v>
      </c>
      <c r="I12" s="59">
        <v>30</v>
      </c>
      <c r="J12" s="59">
        <v>0</v>
      </c>
      <c r="K12" s="59">
        <v>0</v>
      </c>
      <c r="L12" s="59">
        <v>0</v>
      </c>
      <c r="M12" s="135">
        <f t="shared" si="1"/>
        <v>100</v>
      </c>
      <c r="N12" s="135">
        <f t="shared" si="2"/>
        <v>100</v>
      </c>
      <c r="O12" s="135" t="str">
        <f t="shared" si="2"/>
        <v>-</v>
      </c>
      <c r="P12" s="135" t="str">
        <f t="shared" si="2"/>
        <v>-</v>
      </c>
      <c r="Q12" s="44"/>
    </row>
    <row r="13" spans="1:17" s="8" customFormat="1" ht="30" hidden="1" outlineLevel="3">
      <c r="A13" s="65"/>
      <c r="B13" s="17" t="s">
        <v>359</v>
      </c>
      <c r="C13" s="3">
        <f t="shared" si="3"/>
        <v>0</v>
      </c>
      <c r="D13" s="59">
        <v>0</v>
      </c>
      <c r="E13" s="59">
        <v>0</v>
      </c>
      <c r="F13" s="59">
        <v>0</v>
      </c>
      <c r="G13" s="59">
        <v>0</v>
      </c>
      <c r="H13" s="3">
        <f t="shared" si="4"/>
        <v>0</v>
      </c>
      <c r="I13" s="59">
        <v>0</v>
      </c>
      <c r="J13" s="59">
        <v>0</v>
      </c>
      <c r="K13" s="59">
        <v>0</v>
      </c>
      <c r="L13" s="59">
        <v>0</v>
      </c>
      <c r="M13" s="135" t="str">
        <f t="shared" si="1"/>
        <v>-</v>
      </c>
      <c r="N13" s="135" t="str">
        <f t="shared" si="2"/>
        <v>-</v>
      </c>
      <c r="O13" s="135" t="str">
        <f t="shared" si="2"/>
        <v>-</v>
      </c>
      <c r="P13" s="135" t="str">
        <f t="shared" si="2"/>
        <v>-</v>
      </c>
      <c r="Q13" s="43"/>
    </row>
    <row r="14" spans="1:17" s="8" customFormat="1" ht="30" hidden="1" outlineLevel="3">
      <c r="A14" s="65"/>
      <c r="B14" s="17" t="s">
        <v>360</v>
      </c>
      <c r="C14" s="3">
        <f t="shared" si="3"/>
        <v>70</v>
      </c>
      <c r="D14" s="59">
        <v>70</v>
      </c>
      <c r="E14" s="59">
        <v>0</v>
      </c>
      <c r="F14" s="59">
        <v>0</v>
      </c>
      <c r="G14" s="59">
        <v>0</v>
      </c>
      <c r="H14" s="3">
        <f t="shared" si="4"/>
        <v>70</v>
      </c>
      <c r="I14" s="59">
        <v>70</v>
      </c>
      <c r="J14" s="59">
        <v>0</v>
      </c>
      <c r="K14" s="59">
        <v>0</v>
      </c>
      <c r="L14" s="59">
        <v>0</v>
      </c>
      <c r="M14" s="135">
        <f t="shared" si="1"/>
        <v>100</v>
      </c>
      <c r="N14" s="135">
        <f t="shared" si="2"/>
        <v>100</v>
      </c>
      <c r="O14" s="135" t="str">
        <f t="shared" si="2"/>
        <v>-</v>
      </c>
      <c r="P14" s="135" t="str">
        <f t="shared" si="2"/>
        <v>-</v>
      </c>
      <c r="Q14" s="132"/>
    </row>
    <row r="15" spans="1:17" s="8" customFormat="1" ht="45" hidden="1" outlineLevel="3">
      <c r="A15" s="65"/>
      <c r="B15" s="17" t="s">
        <v>361</v>
      </c>
      <c r="C15" s="3">
        <f t="shared" si="3"/>
        <v>19.53</v>
      </c>
      <c r="D15" s="146">
        <v>19.53</v>
      </c>
      <c r="E15" s="59">
        <v>0</v>
      </c>
      <c r="F15" s="59">
        <v>0</v>
      </c>
      <c r="G15" s="59">
        <v>0</v>
      </c>
      <c r="H15" s="3">
        <f t="shared" si="4"/>
        <v>19.53</v>
      </c>
      <c r="I15" s="59">
        <v>19.53</v>
      </c>
      <c r="J15" s="59">
        <v>0</v>
      </c>
      <c r="K15" s="59">
        <v>0</v>
      </c>
      <c r="L15" s="59">
        <v>0</v>
      </c>
      <c r="M15" s="135">
        <f t="shared" si="1"/>
        <v>100</v>
      </c>
      <c r="N15" s="135">
        <f t="shared" si="2"/>
        <v>100</v>
      </c>
      <c r="O15" s="135" t="str">
        <f t="shared" si="2"/>
        <v>-</v>
      </c>
      <c r="P15" s="135" t="str">
        <f t="shared" si="2"/>
        <v>-</v>
      </c>
      <c r="Q15" s="132"/>
    </row>
    <row r="16" spans="1:17" s="63" customFormat="1" ht="72" hidden="1" customHeight="1" outlineLevel="1" collapsed="1">
      <c r="A16" s="62">
        <v>2</v>
      </c>
      <c r="B16" s="27" t="s">
        <v>274</v>
      </c>
      <c r="C16" s="7">
        <f t="shared" si="3"/>
        <v>4565.7929999999997</v>
      </c>
      <c r="D16" s="24">
        <f>D17+D21</f>
        <v>4565.7929999999997</v>
      </c>
      <c r="E16" s="24">
        <f>E17+E21</f>
        <v>0</v>
      </c>
      <c r="F16" s="24">
        <f>F17+F21</f>
        <v>0</v>
      </c>
      <c r="G16" s="24">
        <f>G17+G21</f>
        <v>0</v>
      </c>
      <c r="H16" s="7">
        <f t="shared" si="4"/>
        <v>4555.4939999999997</v>
      </c>
      <c r="I16" s="24">
        <f>I17+I21</f>
        <v>4555.4939999999997</v>
      </c>
      <c r="J16" s="24">
        <f>J17+J21</f>
        <v>0</v>
      </c>
      <c r="K16" s="24">
        <f>K17+K21</f>
        <v>0</v>
      </c>
      <c r="L16" s="24">
        <f>L17+L21</f>
        <v>0</v>
      </c>
      <c r="M16" s="7">
        <f t="shared" si="1"/>
        <v>99.774431298133749</v>
      </c>
      <c r="N16" s="7">
        <f t="shared" ref="N16:P17" si="7">IFERROR(I16/D16*100,"-")</f>
        <v>99.774431298133749</v>
      </c>
      <c r="O16" s="7" t="str">
        <f t="shared" si="7"/>
        <v>-</v>
      </c>
      <c r="P16" s="7" t="str">
        <f t="shared" si="7"/>
        <v>-</v>
      </c>
      <c r="Q16" s="38" t="s">
        <v>436</v>
      </c>
    </row>
    <row r="17" spans="1:17" s="60" customFormat="1" ht="100.5" hidden="1" customHeight="1" outlineLevel="2">
      <c r="A17" s="56"/>
      <c r="B17" s="48" t="s">
        <v>278</v>
      </c>
      <c r="C17" s="10">
        <f t="shared" ref="C17:C33" si="8">SUM(D17:G17)</f>
        <v>190</v>
      </c>
      <c r="D17" s="57">
        <f>SUM(D18:D20)</f>
        <v>190</v>
      </c>
      <c r="E17" s="57">
        <f t="shared" ref="E17:G17" si="9">SUM(E18:E20)</f>
        <v>0</v>
      </c>
      <c r="F17" s="57">
        <f t="shared" si="9"/>
        <v>0</v>
      </c>
      <c r="G17" s="57">
        <f t="shared" si="9"/>
        <v>0</v>
      </c>
      <c r="H17" s="10">
        <f t="shared" ref="H17:H33" si="10">SUM(I17:L17)</f>
        <v>190</v>
      </c>
      <c r="I17" s="57">
        <f>SUM(I18:I20)</f>
        <v>190</v>
      </c>
      <c r="J17" s="57">
        <f t="shared" ref="J17:L17" si="11">SUM(J18:J20)</f>
        <v>0</v>
      </c>
      <c r="K17" s="57">
        <f t="shared" si="11"/>
        <v>0</v>
      </c>
      <c r="L17" s="57">
        <f t="shared" si="11"/>
        <v>0</v>
      </c>
      <c r="M17" s="72">
        <f t="shared" si="1"/>
        <v>100</v>
      </c>
      <c r="N17" s="72">
        <f t="shared" si="7"/>
        <v>100</v>
      </c>
      <c r="O17" s="72" t="str">
        <f t="shared" si="7"/>
        <v>-</v>
      </c>
      <c r="P17" s="72" t="str">
        <f t="shared" si="7"/>
        <v>-</v>
      </c>
      <c r="Q17" s="36" t="s">
        <v>420</v>
      </c>
    </row>
    <row r="18" spans="1:17" s="61" customFormat="1" ht="72" hidden="1" customHeight="1" outlineLevel="3">
      <c r="A18" s="58"/>
      <c r="B18" s="41" t="s">
        <v>353</v>
      </c>
      <c r="C18" s="3">
        <f t="shared" si="8"/>
        <v>30</v>
      </c>
      <c r="D18" s="59">
        <v>30</v>
      </c>
      <c r="E18" s="59">
        <v>0</v>
      </c>
      <c r="F18" s="59">
        <v>0</v>
      </c>
      <c r="G18" s="59">
        <v>0</v>
      </c>
      <c r="H18" s="3">
        <f t="shared" si="10"/>
        <v>30</v>
      </c>
      <c r="I18" s="59">
        <v>30</v>
      </c>
      <c r="J18" s="59">
        <v>0</v>
      </c>
      <c r="K18" s="59">
        <v>0</v>
      </c>
      <c r="L18" s="59">
        <v>0</v>
      </c>
      <c r="M18" s="135">
        <f t="shared" ref="M18:M20" si="12">IFERROR(H18/C18*100,"-")</f>
        <v>100</v>
      </c>
      <c r="N18" s="135">
        <f t="shared" ref="N18:N20" si="13">IFERROR(I18/D18*100,"-")</f>
        <v>100</v>
      </c>
      <c r="O18" s="135" t="str">
        <f t="shared" ref="O18:O20" si="14">IFERROR(J18/E18*100,"-")</f>
        <v>-</v>
      </c>
      <c r="P18" s="135" t="str">
        <f t="shared" ref="P18:P20" si="15">IFERROR(K18/F18*100,"-")</f>
        <v>-</v>
      </c>
      <c r="Q18" s="43"/>
    </row>
    <row r="19" spans="1:17" s="61" customFormat="1" ht="72" hidden="1" customHeight="1" outlineLevel="3">
      <c r="A19" s="58"/>
      <c r="B19" s="41" t="s">
        <v>354</v>
      </c>
      <c r="C19" s="3">
        <f t="shared" si="8"/>
        <v>95</v>
      </c>
      <c r="D19" s="59">
        <v>95</v>
      </c>
      <c r="E19" s="59">
        <v>0</v>
      </c>
      <c r="F19" s="59">
        <v>0</v>
      </c>
      <c r="G19" s="59">
        <v>0</v>
      </c>
      <c r="H19" s="3">
        <f t="shared" si="10"/>
        <v>95</v>
      </c>
      <c r="I19" s="59">
        <v>95</v>
      </c>
      <c r="J19" s="59">
        <v>0</v>
      </c>
      <c r="K19" s="59">
        <v>0</v>
      </c>
      <c r="L19" s="59">
        <v>0</v>
      </c>
      <c r="M19" s="135">
        <f t="shared" si="12"/>
        <v>100</v>
      </c>
      <c r="N19" s="135">
        <f t="shared" si="13"/>
        <v>100</v>
      </c>
      <c r="O19" s="135" t="str">
        <f t="shared" si="14"/>
        <v>-</v>
      </c>
      <c r="P19" s="135" t="str">
        <f t="shared" si="15"/>
        <v>-</v>
      </c>
      <c r="Q19" s="43"/>
    </row>
    <row r="20" spans="1:17" s="61" customFormat="1" ht="72" hidden="1" customHeight="1" outlineLevel="3">
      <c r="A20" s="58"/>
      <c r="B20" s="41" t="s">
        <v>355</v>
      </c>
      <c r="C20" s="3">
        <f t="shared" si="8"/>
        <v>65</v>
      </c>
      <c r="D20" s="59">
        <v>65</v>
      </c>
      <c r="E20" s="59">
        <v>0</v>
      </c>
      <c r="F20" s="59">
        <v>0</v>
      </c>
      <c r="G20" s="59">
        <v>0</v>
      </c>
      <c r="H20" s="3">
        <f t="shared" si="10"/>
        <v>65</v>
      </c>
      <c r="I20" s="59">
        <v>65</v>
      </c>
      <c r="J20" s="59">
        <v>0</v>
      </c>
      <c r="K20" s="59">
        <v>0</v>
      </c>
      <c r="L20" s="59">
        <v>0</v>
      </c>
      <c r="M20" s="135">
        <f t="shared" si="12"/>
        <v>100</v>
      </c>
      <c r="N20" s="135">
        <f t="shared" si="13"/>
        <v>100</v>
      </c>
      <c r="O20" s="135" t="str">
        <f t="shared" si="14"/>
        <v>-</v>
      </c>
      <c r="P20" s="135" t="str">
        <f t="shared" si="15"/>
        <v>-</v>
      </c>
      <c r="Q20" s="43"/>
    </row>
    <row r="21" spans="1:17" s="9" customFormat="1" ht="81" hidden="1" outlineLevel="2">
      <c r="A21" s="56"/>
      <c r="B21" s="48" t="s">
        <v>279</v>
      </c>
      <c r="C21" s="10">
        <f t="shared" si="8"/>
        <v>4375.7929999999997</v>
      </c>
      <c r="D21" s="122">
        <f>SUM(D22:D25)</f>
        <v>4375.7929999999997</v>
      </c>
      <c r="E21" s="122">
        <f t="shared" ref="E21:G21" si="16">SUM(E22:E25)</f>
        <v>0</v>
      </c>
      <c r="F21" s="122">
        <f t="shared" si="16"/>
        <v>0</v>
      </c>
      <c r="G21" s="122">
        <f t="shared" si="16"/>
        <v>0</v>
      </c>
      <c r="H21" s="10">
        <f>SUM(I21:L21)</f>
        <v>4365.4939999999997</v>
      </c>
      <c r="I21" s="57">
        <f>SUM(I22:I25)</f>
        <v>4365.4939999999997</v>
      </c>
      <c r="J21" s="57">
        <f t="shared" ref="J21:L21" si="17">SUM(J22:J25)</f>
        <v>0</v>
      </c>
      <c r="K21" s="57">
        <f t="shared" si="17"/>
        <v>0</v>
      </c>
      <c r="L21" s="57">
        <f t="shared" si="17"/>
        <v>0</v>
      </c>
      <c r="M21" s="72">
        <f>IFERROR(H21/C21*100,"-")</f>
        <v>99.764636946948812</v>
      </c>
      <c r="N21" s="72">
        <f>IFERROR(I21/D21*100,"-")</f>
        <v>99.764636946948812</v>
      </c>
      <c r="O21" s="72" t="str">
        <f>IFERROR(J21/E21*100,"-")</f>
        <v>-</v>
      </c>
      <c r="P21" s="72" t="str">
        <f>IFERROR(K21/F21*100,"-")</f>
        <v>-</v>
      </c>
      <c r="Q21" s="36"/>
    </row>
    <row r="22" spans="1:17" s="8" customFormat="1" ht="30" hidden="1" outlineLevel="3">
      <c r="A22" s="58"/>
      <c r="B22" s="17" t="s">
        <v>356</v>
      </c>
      <c r="C22" s="3">
        <f t="shared" si="8"/>
        <v>508.09300000000002</v>
      </c>
      <c r="D22" s="147">
        <v>508.09300000000002</v>
      </c>
      <c r="E22" s="59">
        <v>0</v>
      </c>
      <c r="F22" s="59">
        <v>0</v>
      </c>
      <c r="G22" s="59">
        <v>0</v>
      </c>
      <c r="H22" s="3">
        <f t="shared" si="10"/>
        <v>500.40600000000001</v>
      </c>
      <c r="I22" s="59">
        <v>500.40600000000001</v>
      </c>
      <c r="J22" s="59">
        <v>0</v>
      </c>
      <c r="K22" s="59">
        <v>0</v>
      </c>
      <c r="L22" s="59">
        <v>0</v>
      </c>
      <c r="M22" s="135"/>
      <c r="N22" s="135">
        <f>IFERROR(I22/D22*100,"-")</f>
        <v>98.487087993733425</v>
      </c>
      <c r="O22" s="135"/>
      <c r="P22" s="135"/>
      <c r="Q22" s="132" t="s">
        <v>492</v>
      </c>
    </row>
    <row r="23" spans="1:17" s="8" customFormat="1" hidden="1" outlineLevel="3">
      <c r="A23" s="58"/>
      <c r="B23" s="17" t="s">
        <v>333</v>
      </c>
      <c r="C23" s="3">
        <f t="shared" si="8"/>
        <v>207.6</v>
      </c>
      <c r="D23" s="148">
        <v>207.6</v>
      </c>
      <c r="E23" s="59">
        <v>0</v>
      </c>
      <c r="F23" s="59">
        <v>0</v>
      </c>
      <c r="G23" s="59">
        <v>0</v>
      </c>
      <c r="H23" s="3">
        <f t="shared" si="10"/>
        <v>204.988</v>
      </c>
      <c r="I23" s="59">
        <v>204.988</v>
      </c>
      <c r="J23" s="59">
        <v>0</v>
      </c>
      <c r="K23" s="59">
        <v>0</v>
      </c>
      <c r="L23" s="59">
        <v>0</v>
      </c>
      <c r="M23" s="135"/>
      <c r="N23" s="135">
        <f>IFERROR(I23/D23*100,"-")</f>
        <v>98.74181117533719</v>
      </c>
      <c r="O23" s="135"/>
      <c r="P23" s="135"/>
      <c r="Q23" s="187" t="s">
        <v>477</v>
      </c>
    </row>
    <row r="24" spans="1:17" s="8" customFormat="1" ht="45" hidden="1" outlineLevel="3">
      <c r="A24" s="58"/>
      <c r="B24" s="17" t="s">
        <v>352</v>
      </c>
      <c r="C24" s="3">
        <f t="shared" si="8"/>
        <v>2909.2</v>
      </c>
      <c r="D24" s="147">
        <v>2909.2</v>
      </c>
      <c r="E24" s="59">
        <v>0</v>
      </c>
      <c r="F24" s="59">
        <v>0</v>
      </c>
      <c r="G24" s="59">
        <v>0</v>
      </c>
      <c r="H24" s="3">
        <f t="shared" si="10"/>
        <v>2909.2</v>
      </c>
      <c r="I24" s="59">
        <v>2909.2</v>
      </c>
      <c r="J24" s="59">
        <v>0</v>
      </c>
      <c r="K24" s="59">
        <v>0</v>
      </c>
      <c r="L24" s="59">
        <v>0</v>
      </c>
      <c r="M24" s="135"/>
      <c r="N24" s="135">
        <f>IFERROR(I24/D24*100,"-")</f>
        <v>100</v>
      </c>
      <c r="O24" s="135"/>
      <c r="P24" s="135"/>
      <c r="Q24" s="43"/>
    </row>
    <row r="25" spans="1:17" s="8" customFormat="1" ht="62.25" hidden="1" customHeight="1" outlineLevel="3">
      <c r="A25" s="58"/>
      <c r="B25" s="17" t="s">
        <v>439</v>
      </c>
      <c r="C25" s="3">
        <f t="shared" si="8"/>
        <v>750.9</v>
      </c>
      <c r="D25" s="147">
        <v>750.9</v>
      </c>
      <c r="E25" s="59">
        <v>0</v>
      </c>
      <c r="F25" s="59">
        <v>0</v>
      </c>
      <c r="G25" s="59">
        <v>0</v>
      </c>
      <c r="H25" s="3">
        <f t="shared" si="10"/>
        <v>750.9</v>
      </c>
      <c r="I25" s="59">
        <v>750.9</v>
      </c>
      <c r="J25" s="59">
        <v>0</v>
      </c>
      <c r="K25" s="59">
        <v>0</v>
      </c>
      <c r="L25" s="59">
        <v>0</v>
      </c>
      <c r="M25" s="135"/>
      <c r="N25" s="135">
        <f>IFERROR(I25/D25*100,"-")</f>
        <v>100</v>
      </c>
      <c r="O25" s="135"/>
      <c r="P25" s="135"/>
      <c r="Q25" s="43"/>
    </row>
    <row r="26" spans="1:17" s="39" customFormat="1" ht="42.75" hidden="1" customHeight="1" outlineLevel="1" collapsed="1">
      <c r="A26" s="55">
        <v>3</v>
      </c>
      <c r="B26" s="27" t="s">
        <v>275</v>
      </c>
      <c r="C26" s="7">
        <f t="shared" si="8"/>
        <v>19.100000000000001</v>
      </c>
      <c r="D26" s="7">
        <f>D27</f>
        <v>19.100000000000001</v>
      </c>
      <c r="E26" s="7">
        <f>E27</f>
        <v>0</v>
      </c>
      <c r="F26" s="7">
        <f>F27</f>
        <v>0</v>
      </c>
      <c r="G26" s="7">
        <f>G27</f>
        <v>0</v>
      </c>
      <c r="H26" s="7">
        <f t="shared" si="10"/>
        <v>19.100000000000001</v>
      </c>
      <c r="I26" s="7">
        <f>I27</f>
        <v>19.100000000000001</v>
      </c>
      <c r="J26" s="7">
        <f>J27</f>
        <v>0</v>
      </c>
      <c r="K26" s="7">
        <f>K27</f>
        <v>0</v>
      </c>
      <c r="L26" s="7">
        <f>L27</f>
        <v>0</v>
      </c>
      <c r="M26" s="7">
        <f t="shared" ref="M26:P52" si="18">IFERROR(H26/C26*100,"-")</f>
        <v>100</v>
      </c>
      <c r="N26" s="7">
        <f t="shared" si="18"/>
        <v>100</v>
      </c>
      <c r="O26" s="7" t="str">
        <f t="shared" si="18"/>
        <v>-</v>
      </c>
      <c r="P26" s="7" t="str">
        <f t="shared" si="18"/>
        <v>-</v>
      </c>
      <c r="Q26" s="38" t="s">
        <v>436</v>
      </c>
    </row>
    <row r="27" spans="1:17" s="37" customFormat="1" ht="84.75" hidden="1" customHeight="1" outlineLevel="2">
      <c r="A27" s="53"/>
      <c r="B27" s="48" t="s">
        <v>280</v>
      </c>
      <c r="C27" s="10">
        <f t="shared" si="8"/>
        <v>19.100000000000001</v>
      </c>
      <c r="D27" s="10">
        <f>D28+D29</f>
        <v>19.100000000000001</v>
      </c>
      <c r="E27" s="10">
        <f>E28+E29</f>
        <v>0</v>
      </c>
      <c r="F27" s="10">
        <f>F28+F29</f>
        <v>0</v>
      </c>
      <c r="G27" s="10">
        <f>G28+G29</f>
        <v>0</v>
      </c>
      <c r="H27" s="10">
        <f t="shared" si="10"/>
        <v>19.100000000000001</v>
      </c>
      <c r="I27" s="10">
        <f>I28+I29</f>
        <v>19.100000000000001</v>
      </c>
      <c r="J27" s="10">
        <f>J28+J29</f>
        <v>0</v>
      </c>
      <c r="K27" s="10">
        <f>K28+K29</f>
        <v>0</v>
      </c>
      <c r="L27" s="10">
        <f>L28+L29</f>
        <v>0</v>
      </c>
      <c r="M27" s="72">
        <f t="shared" si="18"/>
        <v>100</v>
      </c>
      <c r="N27" s="72">
        <f t="shared" si="18"/>
        <v>100</v>
      </c>
      <c r="O27" s="72" t="str">
        <f t="shared" si="18"/>
        <v>-</v>
      </c>
      <c r="P27" s="72" t="str">
        <f t="shared" si="18"/>
        <v>-</v>
      </c>
      <c r="Q27" s="36"/>
    </row>
    <row r="28" spans="1:17" s="44" customFormat="1" ht="40.5" hidden="1" outlineLevel="3">
      <c r="A28" s="54"/>
      <c r="B28" s="41" t="s">
        <v>143</v>
      </c>
      <c r="C28" s="3">
        <f t="shared" si="8"/>
        <v>0</v>
      </c>
      <c r="D28" s="3">
        <v>0</v>
      </c>
      <c r="E28" s="3">
        <v>0</v>
      </c>
      <c r="F28" s="3">
        <v>0</v>
      </c>
      <c r="G28" s="3">
        <v>0</v>
      </c>
      <c r="H28" s="3">
        <f t="shared" si="10"/>
        <v>0</v>
      </c>
      <c r="I28" s="3">
        <v>0</v>
      </c>
      <c r="J28" s="3">
        <v>0</v>
      </c>
      <c r="K28" s="3">
        <v>0</v>
      </c>
      <c r="L28" s="3">
        <v>0</v>
      </c>
      <c r="M28" s="135" t="str">
        <f t="shared" si="18"/>
        <v>-</v>
      </c>
      <c r="N28" s="135" t="str">
        <f t="shared" si="18"/>
        <v>-</v>
      </c>
      <c r="O28" s="135" t="str">
        <f t="shared" si="18"/>
        <v>-</v>
      </c>
      <c r="P28" s="135" t="str">
        <f t="shared" si="18"/>
        <v>-</v>
      </c>
      <c r="Q28" s="43" t="s">
        <v>469</v>
      </c>
    </row>
    <row r="29" spans="1:17" s="44" customFormat="1" ht="30" hidden="1" outlineLevel="3">
      <c r="A29" s="54"/>
      <c r="B29" s="41" t="s">
        <v>343</v>
      </c>
      <c r="C29" s="3">
        <f t="shared" si="8"/>
        <v>19.100000000000001</v>
      </c>
      <c r="D29" s="3">
        <v>19.100000000000001</v>
      </c>
      <c r="E29" s="3">
        <v>0</v>
      </c>
      <c r="F29" s="3">
        <v>0</v>
      </c>
      <c r="G29" s="3">
        <v>0</v>
      </c>
      <c r="H29" s="3">
        <f t="shared" si="10"/>
        <v>19.100000000000001</v>
      </c>
      <c r="I29" s="3">
        <v>19.100000000000001</v>
      </c>
      <c r="J29" s="3">
        <v>0</v>
      </c>
      <c r="K29" s="3">
        <v>0</v>
      </c>
      <c r="L29" s="3">
        <v>0</v>
      </c>
      <c r="M29" s="135">
        <f t="shared" si="18"/>
        <v>100</v>
      </c>
      <c r="N29" s="135">
        <f t="shared" si="18"/>
        <v>100</v>
      </c>
      <c r="O29" s="135" t="str">
        <f t="shared" si="18"/>
        <v>-</v>
      </c>
      <c r="P29" s="135" t="str">
        <f t="shared" si="18"/>
        <v>-</v>
      </c>
      <c r="Q29" s="43" t="s">
        <v>470</v>
      </c>
    </row>
    <row r="30" spans="1:17" s="69" customFormat="1" ht="32.25" customHeight="1" collapsed="1">
      <c r="A30" s="91"/>
      <c r="B30" s="200" t="s">
        <v>281</v>
      </c>
      <c r="C30" s="52">
        <f t="shared" ref="C30:L30" si="19">C31+C34+C41</f>
        <v>3846.848</v>
      </c>
      <c r="D30" s="52">
        <f t="shared" si="19"/>
        <v>3846.848</v>
      </c>
      <c r="E30" s="52">
        <f t="shared" si="19"/>
        <v>0</v>
      </c>
      <c r="F30" s="52">
        <f t="shared" si="19"/>
        <v>0</v>
      </c>
      <c r="G30" s="52">
        <f t="shared" si="19"/>
        <v>0</v>
      </c>
      <c r="H30" s="52">
        <f t="shared" si="19"/>
        <v>3791.2739999999999</v>
      </c>
      <c r="I30" s="52">
        <f t="shared" si="19"/>
        <v>3791.2739999999999</v>
      </c>
      <c r="J30" s="52">
        <f t="shared" si="19"/>
        <v>0</v>
      </c>
      <c r="K30" s="52">
        <f t="shared" si="19"/>
        <v>0</v>
      </c>
      <c r="L30" s="52">
        <f t="shared" si="19"/>
        <v>0</v>
      </c>
      <c r="M30" s="135">
        <f t="shared" si="18"/>
        <v>98.555336732826461</v>
      </c>
      <c r="N30" s="135">
        <f t="shared" si="18"/>
        <v>98.555336732826461</v>
      </c>
      <c r="O30" s="135" t="str">
        <f t="shared" si="18"/>
        <v>-</v>
      </c>
      <c r="P30" s="135" t="str">
        <f t="shared" si="18"/>
        <v>-</v>
      </c>
      <c r="Q30" s="68"/>
    </row>
    <row r="31" spans="1:17" s="39" customFormat="1" ht="87" hidden="1" customHeight="1" outlineLevel="1" collapsed="1">
      <c r="A31" s="55">
        <v>4</v>
      </c>
      <c r="B31" s="27" t="s">
        <v>282</v>
      </c>
      <c r="C31" s="7">
        <f>SUM(D31:G31)</f>
        <v>90</v>
      </c>
      <c r="D31" s="7">
        <f>SUM(D32:D33)</f>
        <v>90</v>
      </c>
      <c r="E31" s="7">
        <f>SUM(E32:E33)</f>
        <v>0</v>
      </c>
      <c r="F31" s="7">
        <f>SUM(F32:F33)</f>
        <v>0</v>
      </c>
      <c r="G31" s="7">
        <f>SUM(G32:G33)</f>
        <v>0</v>
      </c>
      <c r="H31" s="7">
        <f t="shared" si="10"/>
        <v>40</v>
      </c>
      <c r="I31" s="7">
        <f>SUM(I32:I33)</f>
        <v>40</v>
      </c>
      <c r="J31" s="7">
        <f>SUM(J32:J33)</f>
        <v>0</v>
      </c>
      <c r="K31" s="7">
        <f>SUM(K32:K33)</f>
        <v>0</v>
      </c>
      <c r="L31" s="7">
        <f>SUM(L32:L33)</f>
        <v>0</v>
      </c>
      <c r="M31" s="7">
        <f t="shared" si="18"/>
        <v>44.444444444444443</v>
      </c>
      <c r="N31" s="7">
        <f t="shared" si="18"/>
        <v>44.444444444444443</v>
      </c>
      <c r="O31" s="7" t="str">
        <f t="shared" si="18"/>
        <v>-</v>
      </c>
      <c r="P31" s="7" t="str">
        <f t="shared" si="18"/>
        <v>-</v>
      </c>
      <c r="Q31" s="38" t="s">
        <v>458</v>
      </c>
    </row>
    <row r="32" spans="1:17" s="37" customFormat="1" ht="114.75" hidden="1" outlineLevel="3">
      <c r="A32" s="49"/>
      <c r="B32" s="33" t="s">
        <v>283</v>
      </c>
      <c r="C32" s="10">
        <f t="shared" si="8"/>
        <v>40</v>
      </c>
      <c r="D32" s="10">
        <v>40</v>
      </c>
      <c r="E32" s="10">
        <v>0</v>
      </c>
      <c r="F32" s="10">
        <v>0</v>
      </c>
      <c r="G32" s="10">
        <v>0</v>
      </c>
      <c r="H32" s="10">
        <f t="shared" si="10"/>
        <v>40</v>
      </c>
      <c r="I32" s="10">
        <v>40</v>
      </c>
      <c r="J32" s="10">
        <v>0</v>
      </c>
      <c r="K32" s="10">
        <v>0</v>
      </c>
      <c r="L32" s="10">
        <v>0</v>
      </c>
      <c r="M32" s="72">
        <f t="shared" si="18"/>
        <v>100</v>
      </c>
      <c r="N32" s="72">
        <f t="shared" si="18"/>
        <v>100</v>
      </c>
      <c r="O32" s="72" t="str">
        <f t="shared" si="18"/>
        <v>-</v>
      </c>
      <c r="P32" s="72" t="str">
        <f t="shared" si="18"/>
        <v>-</v>
      </c>
      <c r="Q32" s="36"/>
    </row>
    <row r="33" spans="1:33" s="37" customFormat="1" ht="89.25" hidden="1" outlineLevel="3">
      <c r="A33" s="30"/>
      <c r="B33" s="11" t="s">
        <v>284</v>
      </c>
      <c r="C33" s="10">
        <f t="shared" si="8"/>
        <v>50</v>
      </c>
      <c r="D33" s="10">
        <v>50</v>
      </c>
      <c r="E33" s="10">
        <v>0</v>
      </c>
      <c r="F33" s="10">
        <v>0</v>
      </c>
      <c r="G33" s="10">
        <v>0</v>
      </c>
      <c r="H33" s="10">
        <f t="shared" si="10"/>
        <v>0</v>
      </c>
      <c r="I33" s="10">
        <v>0</v>
      </c>
      <c r="J33" s="10">
        <v>0</v>
      </c>
      <c r="K33" s="10">
        <v>0</v>
      </c>
      <c r="L33" s="10">
        <v>0</v>
      </c>
      <c r="M33" s="72">
        <f t="shared" si="18"/>
        <v>0</v>
      </c>
      <c r="N33" s="72">
        <f t="shared" si="18"/>
        <v>0</v>
      </c>
      <c r="O33" s="72" t="str">
        <f t="shared" si="18"/>
        <v>-</v>
      </c>
      <c r="P33" s="72" t="str">
        <f t="shared" si="18"/>
        <v>-</v>
      </c>
      <c r="Q33" s="36" t="s">
        <v>457</v>
      </c>
    </row>
    <row r="34" spans="1:33" s="39" customFormat="1" ht="73.5" hidden="1" customHeight="1" outlineLevel="1" collapsed="1">
      <c r="A34" s="26">
        <v>5</v>
      </c>
      <c r="B34" s="27" t="s">
        <v>285</v>
      </c>
      <c r="C34" s="7">
        <f t="shared" ref="C34:C44" si="20">SUM(D34:G34)</f>
        <v>3684.748</v>
      </c>
      <c r="D34" s="28">
        <f>D35+D36</f>
        <v>3684.748</v>
      </c>
      <c r="E34" s="28">
        <f>E35+E36</f>
        <v>0</v>
      </c>
      <c r="F34" s="28">
        <f>F35+F36</f>
        <v>0</v>
      </c>
      <c r="G34" s="28">
        <f>G35+G36</f>
        <v>0</v>
      </c>
      <c r="H34" s="7">
        <f t="shared" ref="H34:H44" si="21">SUM(I34:L34)</f>
        <v>3684.748</v>
      </c>
      <c r="I34" s="28">
        <f>I35+I36</f>
        <v>3684.748</v>
      </c>
      <c r="J34" s="28">
        <f>J35+J36</f>
        <v>0</v>
      </c>
      <c r="K34" s="28">
        <f>K35+K36</f>
        <v>0</v>
      </c>
      <c r="L34" s="28">
        <f>L35+L36</f>
        <v>0</v>
      </c>
      <c r="M34" s="7">
        <f t="shared" si="18"/>
        <v>100</v>
      </c>
      <c r="N34" s="7">
        <f t="shared" si="18"/>
        <v>100</v>
      </c>
      <c r="O34" s="7" t="str">
        <f t="shared" si="18"/>
        <v>-</v>
      </c>
      <c r="P34" s="7" t="str">
        <f t="shared" si="18"/>
        <v>-</v>
      </c>
      <c r="Q34" s="38" t="s">
        <v>436</v>
      </c>
    </row>
    <row r="35" spans="1:33" s="37" customFormat="1" ht="89.25" hidden="1" customHeight="1" outlineLevel="2">
      <c r="A35" s="89"/>
      <c r="B35" s="11" t="s">
        <v>286</v>
      </c>
      <c r="C35" s="10">
        <f t="shared" si="20"/>
        <v>25</v>
      </c>
      <c r="D35" s="10">
        <v>25</v>
      </c>
      <c r="E35" s="10">
        <v>0</v>
      </c>
      <c r="F35" s="10">
        <v>0</v>
      </c>
      <c r="G35" s="10">
        <v>0</v>
      </c>
      <c r="H35" s="10">
        <f t="shared" si="21"/>
        <v>25</v>
      </c>
      <c r="I35" s="10">
        <v>25</v>
      </c>
      <c r="J35" s="10">
        <v>0</v>
      </c>
      <c r="K35" s="10">
        <v>0</v>
      </c>
      <c r="L35" s="10">
        <v>0</v>
      </c>
      <c r="M35" s="72">
        <f t="shared" si="18"/>
        <v>100</v>
      </c>
      <c r="N35" s="72">
        <f t="shared" si="18"/>
        <v>100</v>
      </c>
      <c r="O35" s="72" t="str">
        <f t="shared" si="18"/>
        <v>-</v>
      </c>
      <c r="P35" s="72" t="str">
        <f t="shared" si="18"/>
        <v>-</v>
      </c>
      <c r="Q35" s="36"/>
    </row>
    <row r="36" spans="1:33" s="37" customFormat="1" ht="63.75" hidden="1" outlineLevel="2">
      <c r="A36" s="89"/>
      <c r="B36" s="11" t="s">
        <v>287</v>
      </c>
      <c r="C36" s="10">
        <f t="shared" si="20"/>
        <v>3659.748</v>
      </c>
      <c r="D36" s="10">
        <f>SUM(D37:D40)</f>
        <v>3659.748</v>
      </c>
      <c r="E36" s="10">
        <f t="shared" ref="E36:G36" si="22">SUM(E37:E40)</f>
        <v>0</v>
      </c>
      <c r="F36" s="10">
        <f t="shared" si="22"/>
        <v>0</v>
      </c>
      <c r="G36" s="10">
        <f t="shared" si="22"/>
        <v>0</v>
      </c>
      <c r="H36" s="10">
        <f t="shared" si="21"/>
        <v>3659.748</v>
      </c>
      <c r="I36" s="10">
        <f>SUM(I37:I40)</f>
        <v>3659.748</v>
      </c>
      <c r="J36" s="10">
        <f t="shared" ref="J36:L36" si="23">SUM(J37:J40)</f>
        <v>0</v>
      </c>
      <c r="K36" s="10">
        <f t="shared" si="23"/>
        <v>0</v>
      </c>
      <c r="L36" s="10">
        <f t="shared" si="23"/>
        <v>0</v>
      </c>
      <c r="M36" s="72">
        <f t="shared" si="18"/>
        <v>100</v>
      </c>
      <c r="N36" s="72">
        <f t="shared" si="18"/>
        <v>100</v>
      </c>
      <c r="O36" s="72" t="str">
        <f t="shared" si="18"/>
        <v>-</v>
      </c>
      <c r="P36" s="72" t="str">
        <f t="shared" si="18"/>
        <v>-</v>
      </c>
      <c r="Q36" s="149"/>
    </row>
    <row r="37" spans="1:33" s="44" customFormat="1" ht="15.75" hidden="1" outlineLevel="3">
      <c r="A37" s="90"/>
      <c r="B37" s="12" t="s">
        <v>344</v>
      </c>
      <c r="C37" s="3">
        <f t="shared" si="20"/>
        <v>739.01400000000001</v>
      </c>
      <c r="D37" s="3">
        <v>739.01400000000001</v>
      </c>
      <c r="E37" s="3">
        <v>0</v>
      </c>
      <c r="F37" s="3">
        <v>0</v>
      </c>
      <c r="G37" s="3">
        <v>0</v>
      </c>
      <c r="H37" s="3">
        <f t="shared" si="21"/>
        <v>739.01400000000001</v>
      </c>
      <c r="I37" s="3">
        <v>739.01400000000001</v>
      </c>
      <c r="J37" s="3">
        <v>0</v>
      </c>
      <c r="K37" s="3">
        <v>0</v>
      </c>
      <c r="L37" s="3">
        <v>0</v>
      </c>
      <c r="M37" s="135">
        <f t="shared" ref="M37:M40" si="24">IFERROR(H37/C37*100,"-")</f>
        <v>100</v>
      </c>
      <c r="N37" s="135">
        <f t="shared" ref="N37:N40" si="25">IFERROR(I37/D37*100,"-")</f>
        <v>100</v>
      </c>
      <c r="O37" s="135" t="str">
        <f t="shared" ref="O37:O40" si="26">IFERROR(J37/E37*100,"-")</f>
        <v>-</v>
      </c>
      <c r="P37" s="135" t="str">
        <f t="shared" ref="P37:P40" si="27">IFERROR(K37/F37*100,"-")</f>
        <v>-</v>
      </c>
      <c r="Q37" s="43"/>
    </row>
    <row r="38" spans="1:33" s="44" customFormat="1" ht="15.75" hidden="1" outlineLevel="3">
      <c r="A38" s="90"/>
      <c r="B38" s="12" t="s">
        <v>345</v>
      </c>
      <c r="C38" s="3">
        <f t="shared" si="20"/>
        <v>170</v>
      </c>
      <c r="D38" s="3">
        <v>170</v>
      </c>
      <c r="E38" s="3">
        <v>0</v>
      </c>
      <c r="F38" s="3">
        <v>0</v>
      </c>
      <c r="G38" s="3">
        <v>0</v>
      </c>
      <c r="H38" s="3">
        <f t="shared" si="21"/>
        <v>170</v>
      </c>
      <c r="I38" s="3">
        <v>170</v>
      </c>
      <c r="J38" s="3">
        <v>0</v>
      </c>
      <c r="K38" s="3">
        <v>0</v>
      </c>
      <c r="L38" s="3">
        <v>0</v>
      </c>
      <c r="M38" s="135">
        <f t="shared" si="24"/>
        <v>100</v>
      </c>
      <c r="N38" s="135">
        <f t="shared" si="25"/>
        <v>100</v>
      </c>
      <c r="O38" s="135" t="str">
        <f t="shared" si="26"/>
        <v>-</v>
      </c>
      <c r="P38" s="135" t="str">
        <f t="shared" si="27"/>
        <v>-</v>
      </c>
      <c r="Q38" s="43"/>
    </row>
    <row r="39" spans="1:33" s="44" customFormat="1" ht="45" hidden="1" outlineLevel="3">
      <c r="A39" s="90"/>
      <c r="B39" s="12" t="s">
        <v>335</v>
      </c>
      <c r="C39" s="3">
        <f t="shared" si="20"/>
        <v>2723.3130000000001</v>
      </c>
      <c r="D39" s="3">
        <v>2723.3130000000001</v>
      </c>
      <c r="E39" s="3">
        <v>0</v>
      </c>
      <c r="F39" s="3">
        <v>0</v>
      </c>
      <c r="G39" s="3">
        <v>0</v>
      </c>
      <c r="H39" s="3">
        <f>SUM(I39:L39)</f>
        <v>2723.3130000000001</v>
      </c>
      <c r="I39" s="3">
        <v>2723.3130000000001</v>
      </c>
      <c r="J39" s="3">
        <v>0</v>
      </c>
      <c r="K39" s="3">
        <v>0</v>
      </c>
      <c r="L39" s="3">
        <v>0</v>
      </c>
      <c r="M39" s="135">
        <f t="shared" si="24"/>
        <v>100</v>
      </c>
      <c r="N39" s="135">
        <f t="shared" si="25"/>
        <v>100</v>
      </c>
      <c r="O39" s="135" t="str">
        <f t="shared" si="26"/>
        <v>-</v>
      </c>
      <c r="P39" s="135" t="str">
        <f t="shared" si="27"/>
        <v>-</v>
      </c>
      <c r="Q39" s="186"/>
    </row>
    <row r="40" spans="1:33" s="44" customFormat="1" ht="75.75" hidden="1" customHeight="1" outlineLevel="3">
      <c r="A40" s="90"/>
      <c r="B40" s="17" t="s">
        <v>437</v>
      </c>
      <c r="C40" s="3">
        <f t="shared" si="20"/>
        <v>27.420999999999999</v>
      </c>
      <c r="D40" s="3">
        <v>27.420999999999999</v>
      </c>
      <c r="E40" s="3">
        <v>0</v>
      </c>
      <c r="F40" s="3">
        <v>0</v>
      </c>
      <c r="G40" s="3">
        <v>0</v>
      </c>
      <c r="H40" s="3">
        <f>SUM(I40:L40)</f>
        <v>27.420999999999999</v>
      </c>
      <c r="I40" s="3">
        <v>27.420999999999999</v>
      </c>
      <c r="J40" s="3">
        <v>0</v>
      </c>
      <c r="K40" s="3">
        <v>0</v>
      </c>
      <c r="L40" s="3">
        <v>0</v>
      </c>
      <c r="M40" s="135">
        <f t="shared" si="24"/>
        <v>100</v>
      </c>
      <c r="N40" s="135">
        <f t="shared" si="25"/>
        <v>100</v>
      </c>
      <c r="O40" s="135" t="str">
        <f t="shared" si="26"/>
        <v>-</v>
      </c>
      <c r="P40" s="135" t="str">
        <f t="shared" si="27"/>
        <v>-</v>
      </c>
      <c r="Q40" s="186"/>
    </row>
    <row r="41" spans="1:33" s="39" customFormat="1" ht="47.25" hidden="1" customHeight="1" outlineLevel="1" collapsed="1">
      <c r="A41" s="26">
        <v>6</v>
      </c>
      <c r="B41" s="27" t="s">
        <v>288</v>
      </c>
      <c r="C41" s="7">
        <f t="shared" si="20"/>
        <v>72.099999999999994</v>
      </c>
      <c r="D41" s="28">
        <f>D42</f>
        <v>72.099999999999994</v>
      </c>
      <c r="E41" s="28">
        <f>E42</f>
        <v>0</v>
      </c>
      <c r="F41" s="28">
        <f>F42</f>
        <v>0</v>
      </c>
      <c r="G41" s="28">
        <f>G42</f>
        <v>0</v>
      </c>
      <c r="H41" s="7">
        <f t="shared" si="21"/>
        <v>66.52600000000001</v>
      </c>
      <c r="I41" s="28">
        <f>I42</f>
        <v>66.52600000000001</v>
      </c>
      <c r="J41" s="28">
        <f>J42</f>
        <v>0</v>
      </c>
      <c r="K41" s="28">
        <f>K42</f>
        <v>0</v>
      </c>
      <c r="L41" s="28">
        <f>L42</f>
        <v>0</v>
      </c>
      <c r="M41" s="7">
        <f t="shared" si="18"/>
        <v>92.269070735090182</v>
      </c>
      <c r="N41" s="7">
        <f t="shared" si="18"/>
        <v>92.269070735090182</v>
      </c>
      <c r="O41" s="7" t="str">
        <f t="shared" si="18"/>
        <v>-</v>
      </c>
      <c r="P41" s="7" t="str">
        <f t="shared" si="18"/>
        <v>-</v>
      </c>
      <c r="Q41" s="38" t="s">
        <v>468</v>
      </c>
    </row>
    <row r="42" spans="1:33" s="37" customFormat="1" ht="51" hidden="1" outlineLevel="2">
      <c r="A42" s="70"/>
      <c r="B42" s="70" t="s">
        <v>289</v>
      </c>
      <c r="C42" s="72">
        <f t="shared" si="20"/>
        <v>72.099999999999994</v>
      </c>
      <c r="D42" s="72">
        <f>SUM(D43:D44)</f>
        <v>72.099999999999994</v>
      </c>
      <c r="E42" s="72">
        <f>SUM(E43:E44)</f>
        <v>0</v>
      </c>
      <c r="F42" s="72">
        <f>SUM(F43:F44)</f>
        <v>0</v>
      </c>
      <c r="G42" s="72">
        <f>SUM(G43:G44)</f>
        <v>0</v>
      </c>
      <c r="H42" s="72">
        <f t="shared" si="21"/>
        <v>66.52600000000001</v>
      </c>
      <c r="I42" s="72">
        <f>SUM(I43:I44)</f>
        <v>66.52600000000001</v>
      </c>
      <c r="J42" s="72">
        <f>SUM(J43:J44)</f>
        <v>0</v>
      </c>
      <c r="K42" s="72">
        <f>SUM(K43:K44)</f>
        <v>0</v>
      </c>
      <c r="L42" s="72">
        <f>SUM(L43:L44)</f>
        <v>0</v>
      </c>
      <c r="M42" s="72">
        <f t="shared" si="18"/>
        <v>92.269070735090182</v>
      </c>
      <c r="N42" s="72">
        <f t="shared" si="18"/>
        <v>92.269070735090182</v>
      </c>
      <c r="O42" s="72" t="str">
        <f t="shared" si="18"/>
        <v>-</v>
      </c>
      <c r="P42" s="72" t="str">
        <f t="shared" si="18"/>
        <v>-</v>
      </c>
      <c r="Q42" s="86"/>
      <c r="R42" s="87"/>
      <c r="S42" s="87"/>
      <c r="T42" s="87"/>
      <c r="U42" s="87"/>
      <c r="V42" s="87"/>
      <c r="W42" s="87"/>
      <c r="X42" s="87"/>
      <c r="Y42" s="87"/>
      <c r="Z42" s="87"/>
      <c r="AA42" s="87"/>
      <c r="AB42" s="87"/>
      <c r="AC42" s="87"/>
      <c r="AD42" s="87"/>
      <c r="AE42" s="87"/>
      <c r="AF42" s="87"/>
      <c r="AG42" s="87"/>
    </row>
    <row r="43" spans="1:33" s="18" customFormat="1" ht="38.25" hidden="1" outlineLevel="3">
      <c r="A43" s="45"/>
      <c r="B43" s="23" t="s">
        <v>290</v>
      </c>
      <c r="C43" s="88">
        <f t="shared" si="20"/>
        <v>52.5</v>
      </c>
      <c r="D43" s="88">
        <v>52.5</v>
      </c>
      <c r="E43" s="16">
        <v>0</v>
      </c>
      <c r="F43" s="16">
        <v>0</v>
      </c>
      <c r="G43" s="16">
        <v>0</v>
      </c>
      <c r="H43" s="16">
        <f t="shared" si="21"/>
        <v>46.901000000000003</v>
      </c>
      <c r="I43" s="15">
        <v>46.901000000000003</v>
      </c>
      <c r="J43" s="16">
        <v>0</v>
      </c>
      <c r="K43" s="16">
        <v>0</v>
      </c>
      <c r="L43" s="16">
        <v>0</v>
      </c>
      <c r="M43" s="135">
        <f t="shared" si="18"/>
        <v>89.335238095238097</v>
      </c>
      <c r="N43" s="135">
        <f t="shared" si="18"/>
        <v>89.335238095238097</v>
      </c>
      <c r="O43" s="135" t="str">
        <f t="shared" si="18"/>
        <v>-</v>
      </c>
      <c r="P43" s="135" t="str">
        <f t="shared" si="18"/>
        <v>-</v>
      </c>
      <c r="Q43" s="132" t="s">
        <v>467</v>
      </c>
    </row>
    <row r="44" spans="1:33" s="18" customFormat="1" ht="25.5" hidden="1" outlineLevel="3">
      <c r="A44" s="45"/>
      <c r="B44" s="23" t="s">
        <v>142</v>
      </c>
      <c r="C44" s="88">
        <f t="shared" si="20"/>
        <v>19.600000000000001</v>
      </c>
      <c r="D44" s="88">
        <v>19.600000000000001</v>
      </c>
      <c r="E44" s="16">
        <v>0</v>
      </c>
      <c r="F44" s="16">
        <v>0</v>
      </c>
      <c r="G44" s="16">
        <v>0</v>
      </c>
      <c r="H44" s="16">
        <f t="shared" si="21"/>
        <v>19.625</v>
      </c>
      <c r="I44" s="15">
        <v>19.625</v>
      </c>
      <c r="J44" s="16">
        <v>0</v>
      </c>
      <c r="K44" s="16">
        <v>0</v>
      </c>
      <c r="L44" s="16">
        <v>0</v>
      </c>
      <c r="M44" s="135">
        <f t="shared" si="18"/>
        <v>100.12755102040816</v>
      </c>
      <c r="N44" s="135">
        <f t="shared" si="18"/>
        <v>100.12755102040816</v>
      </c>
      <c r="O44" s="135" t="str">
        <f t="shared" si="18"/>
        <v>-</v>
      </c>
      <c r="P44" s="135" t="str">
        <f t="shared" si="18"/>
        <v>-</v>
      </c>
      <c r="Q44" s="17"/>
    </row>
    <row r="45" spans="1:33" s="18" customFormat="1" ht="27.75" customHeight="1" collapsed="1">
      <c r="A45" s="45"/>
      <c r="B45" s="201" t="s">
        <v>291</v>
      </c>
      <c r="C45" s="52">
        <f t="shared" ref="C45:L45" si="28">C46+C49+C52</f>
        <v>4452.7</v>
      </c>
      <c r="D45" s="52">
        <f t="shared" si="28"/>
        <v>4452.7</v>
      </c>
      <c r="E45" s="52">
        <f t="shared" si="28"/>
        <v>0</v>
      </c>
      <c r="F45" s="52">
        <f t="shared" si="28"/>
        <v>0</v>
      </c>
      <c r="G45" s="52">
        <f t="shared" si="28"/>
        <v>0</v>
      </c>
      <c r="H45" s="52">
        <f t="shared" si="28"/>
        <v>4354.0020000000004</v>
      </c>
      <c r="I45" s="52">
        <f t="shared" si="28"/>
        <v>4354.0020000000004</v>
      </c>
      <c r="J45" s="52">
        <f t="shared" si="28"/>
        <v>0</v>
      </c>
      <c r="K45" s="52">
        <f t="shared" si="28"/>
        <v>0</v>
      </c>
      <c r="L45" s="52">
        <f t="shared" si="28"/>
        <v>0</v>
      </c>
      <c r="M45" s="135">
        <f t="shared" si="18"/>
        <v>97.783412311631153</v>
      </c>
      <c r="N45" s="135">
        <f t="shared" si="18"/>
        <v>97.783412311631153</v>
      </c>
      <c r="O45" s="135" t="str">
        <f t="shared" si="18"/>
        <v>-</v>
      </c>
      <c r="P45" s="135" t="str">
        <f t="shared" si="18"/>
        <v>-</v>
      </c>
      <c r="Q45" s="17"/>
    </row>
    <row r="46" spans="1:33" s="39" customFormat="1" ht="87" hidden="1" customHeight="1" outlineLevel="1" collapsed="1">
      <c r="A46" s="26">
        <v>7</v>
      </c>
      <c r="B46" s="27" t="s">
        <v>292</v>
      </c>
      <c r="C46" s="7">
        <f t="shared" ref="C46:C55" si="29">SUM(D46:G46)</f>
        <v>91</v>
      </c>
      <c r="D46" s="28">
        <f>SUM(D47:D48)</f>
        <v>91</v>
      </c>
      <c r="E46" s="28">
        <f>SUM(E47:E48)</f>
        <v>0</v>
      </c>
      <c r="F46" s="28">
        <f>SUM(F47:F48)</f>
        <v>0</v>
      </c>
      <c r="G46" s="28">
        <f>SUM(G47:G48)</f>
        <v>0</v>
      </c>
      <c r="H46" s="7">
        <f t="shared" ref="H46:H55" si="30">SUM(I46:L46)</f>
        <v>91</v>
      </c>
      <c r="I46" s="28">
        <f>SUM(I47:I48)</f>
        <v>91</v>
      </c>
      <c r="J46" s="28">
        <f>SUM(J47:J48)</f>
        <v>0</v>
      </c>
      <c r="K46" s="28">
        <f>SUM(K47:K48)</f>
        <v>0</v>
      </c>
      <c r="L46" s="28">
        <f>SUM(L47:L48)</f>
        <v>0</v>
      </c>
      <c r="M46" s="7">
        <f t="shared" si="18"/>
        <v>100</v>
      </c>
      <c r="N46" s="7">
        <f t="shared" si="18"/>
        <v>100</v>
      </c>
      <c r="O46" s="7" t="str">
        <f t="shared" si="18"/>
        <v>-</v>
      </c>
      <c r="P46" s="7" t="str">
        <f t="shared" si="18"/>
        <v>-</v>
      </c>
      <c r="Q46" s="38" t="s">
        <v>436</v>
      </c>
    </row>
    <row r="47" spans="1:33" s="37" customFormat="1" ht="114.75" hidden="1" outlineLevel="3">
      <c r="A47" s="49"/>
      <c r="B47" s="33" t="s">
        <v>293</v>
      </c>
      <c r="C47" s="10">
        <f t="shared" si="29"/>
        <v>40</v>
      </c>
      <c r="D47" s="10">
        <v>40</v>
      </c>
      <c r="E47" s="10">
        <v>0</v>
      </c>
      <c r="F47" s="10">
        <v>0</v>
      </c>
      <c r="G47" s="10">
        <v>0</v>
      </c>
      <c r="H47" s="10">
        <f t="shared" si="30"/>
        <v>40</v>
      </c>
      <c r="I47" s="10">
        <v>40</v>
      </c>
      <c r="J47" s="10">
        <v>0</v>
      </c>
      <c r="K47" s="10">
        <v>0</v>
      </c>
      <c r="L47" s="10">
        <v>0</v>
      </c>
      <c r="M47" s="72">
        <f t="shared" si="18"/>
        <v>100</v>
      </c>
      <c r="N47" s="72">
        <f t="shared" si="18"/>
        <v>100</v>
      </c>
      <c r="O47" s="72" t="str">
        <f t="shared" si="18"/>
        <v>-</v>
      </c>
      <c r="P47" s="72" t="str">
        <f t="shared" si="18"/>
        <v>-</v>
      </c>
      <c r="Q47" s="36"/>
    </row>
    <row r="48" spans="1:33" s="37" customFormat="1" ht="89.25" hidden="1" outlineLevel="3">
      <c r="A48" s="49"/>
      <c r="B48" s="33" t="s">
        <v>294</v>
      </c>
      <c r="C48" s="10">
        <f t="shared" si="29"/>
        <v>51</v>
      </c>
      <c r="D48" s="10">
        <v>51</v>
      </c>
      <c r="E48" s="10">
        <v>0</v>
      </c>
      <c r="F48" s="10">
        <v>0</v>
      </c>
      <c r="G48" s="10">
        <v>0</v>
      </c>
      <c r="H48" s="10">
        <f t="shared" si="30"/>
        <v>51</v>
      </c>
      <c r="I48" s="10">
        <v>51</v>
      </c>
      <c r="J48" s="10">
        <v>0</v>
      </c>
      <c r="K48" s="10">
        <v>0</v>
      </c>
      <c r="L48" s="10">
        <v>0</v>
      </c>
      <c r="M48" s="72">
        <f t="shared" si="18"/>
        <v>100</v>
      </c>
      <c r="N48" s="72">
        <f t="shared" si="18"/>
        <v>100</v>
      </c>
      <c r="O48" s="72" t="str">
        <f t="shared" si="18"/>
        <v>-</v>
      </c>
      <c r="P48" s="72" t="str">
        <f t="shared" si="18"/>
        <v>-</v>
      </c>
      <c r="Q48" s="36"/>
    </row>
    <row r="49" spans="1:17" s="39" customFormat="1" ht="67.5" hidden="1" outlineLevel="1" collapsed="1">
      <c r="A49" s="26">
        <v>8</v>
      </c>
      <c r="B49" s="27" t="s">
        <v>295</v>
      </c>
      <c r="C49" s="28">
        <f t="shared" si="29"/>
        <v>4286.7</v>
      </c>
      <c r="D49" s="28">
        <f>D50+D51</f>
        <v>4286.7</v>
      </c>
      <c r="E49" s="28">
        <f>E50+E51</f>
        <v>0</v>
      </c>
      <c r="F49" s="28">
        <f>F50+F51</f>
        <v>0</v>
      </c>
      <c r="G49" s="28">
        <f>G50+G51</f>
        <v>0</v>
      </c>
      <c r="H49" s="28">
        <f t="shared" si="30"/>
        <v>4188.0290000000005</v>
      </c>
      <c r="I49" s="28">
        <f>I50+I51</f>
        <v>4188.0290000000005</v>
      </c>
      <c r="J49" s="28">
        <f>J50+J51</f>
        <v>0</v>
      </c>
      <c r="K49" s="28">
        <f>K50+K51</f>
        <v>0</v>
      </c>
      <c r="L49" s="28">
        <f>L50+L51</f>
        <v>0</v>
      </c>
      <c r="M49" s="7">
        <f t="shared" si="18"/>
        <v>97.698206079268445</v>
      </c>
      <c r="N49" s="7">
        <f t="shared" si="18"/>
        <v>97.698206079268445</v>
      </c>
      <c r="O49" s="7" t="str">
        <f t="shared" si="18"/>
        <v>-</v>
      </c>
      <c r="P49" s="7" t="str">
        <f t="shared" si="18"/>
        <v>-</v>
      </c>
      <c r="Q49" s="38" t="s">
        <v>478</v>
      </c>
    </row>
    <row r="50" spans="1:17" s="37" customFormat="1" ht="101.25" hidden="1" customHeight="1" outlineLevel="3">
      <c r="A50" s="50"/>
      <c r="B50" s="51" t="s">
        <v>296</v>
      </c>
      <c r="C50" s="31">
        <f t="shared" si="29"/>
        <v>50</v>
      </c>
      <c r="D50" s="10">
        <v>50</v>
      </c>
      <c r="E50" s="10">
        <v>0</v>
      </c>
      <c r="F50" s="10">
        <v>0</v>
      </c>
      <c r="G50" s="10">
        <v>0</v>
      </c>
      <c r="H50" s="31">
        <f t="shared" si="30"/>
        <v>50</v>
      </c>
      <c r="I50" s="31">
        <v>50</v>
      </c>
      <c r="J50" s="10">
        <v>0</v>
      </c>
      <c r="K50" s="10">
        <v>0</v>
      </c>
      <c r="L50" s="10">
        <v>0</v>
      </c>
      <c r="M50" s="72">
        <f t="shared" si="18"/>
        <v>100</v>
      </c>
      <c r="N50" s="72">
        <f t="shared" si="18"/>
        <v>100</v>
      </c>
      <c r="O50" s="72" t="str">
        <f t="shared" si="18"/>
        <v>-</v>
      </c>
      <c r="P50" s="72" t="str">
        <f t="shared" si="18"/>
        <v>-</v>
      </c>
      <c r="Q50" s="36"/>
    </row>
    <row r="51" spans="1:17" s="37" customFormat="1" ht="67.5" hidden="1" outlineLevel="3">
      <c r="A51" s="51"/>
      <c r="B51" s="51" t="s">
        <v>297</v>
      </c>
      <c r="C51" s="31">
        <f t="shared" si="29"/>
        <v>4236.7</v>
      </c>
      <c r="D51" s="10">
        <v>4236.7</v>
      </c>
      <c r="E51" s="10">
        <v>0</v>
      </c>
      <c r="F51" s="10">
        <v>0</v>
      </c>
      <c r="G51" s="10">
        <v>0</v>
      </c>
      <c r="H51" s="31">
        <f t="shared" si="30"/>
        <v>4138.0290000000005</v>
      </c>
      <c r="I51" s="31">
        <v>4138.0290000000005</v>
      </c>
      <c r="J51" s="10">
        <v>0</v>
      </c>
      <c r="K51" s="10">
        <v>0</v>
      </c>
      <c r="L51" s="10">
        <v>0</v>
      </c>
      <c r="M51" s="72">
        <f t="shared" si="18"/>
        <v>97.671041140510312</v>
      </c>
      <c r="N51" s="72">
        <f t="shared" si="18"/>
        <v>97.671041140510312</v>
      </c>
      <c r="O51" s="72" t="str">
        <f t="shared" si="18"/>
        <v>-</v>
      </c>
      <c r="P51" s="72" t="str">
        <f t="shared" si="18"/>
        <v>-</v>
      </c>
      <c r="Q51" s="36" t="s">
        <v>452</v>
      </c>
    </row>
    <row r="52" spans="1:17" s="39" customFormat="1" ht="42" hidden="1" customHeight="1" outlineLevel="1" collapsed="1">
      <c r="A52" s="26">
        <v>9</v>
      </c>
      <c r="B52" s="27" t="s">
        <v>298</v>
      </c>
      <c r="C52" s="28">
        <f t="shared" si="29"/>
        <v>75</v>
      </c>
      <c r="D52" s="28">
        <f>D53</f>
        <v>75</v>
      </c>
      <c r="E52" s="28">
        <f>E53</f>
        <v>0</v>
      </c>
      <c r="F52" s="28">
        <f>F53</f>
        <v>0</v>
      </c>
      <c r="G52" s="28">
        <f>G53</f>
        <v>0</v>
      </c>
      <c r="H52" s="28">
        <f t="shared" si="30"/>
        <v>74.972999999999999</v>
      </c>
      <c r="I52" s="28">
        <f>I53</f>
        <v>74.972999999999999</v>
      </c>
      <c r="J52" s="28">
        <f>J53</f>
        <v>0</v>
      </c>
      <c r="K52" s="28">
        <f>K53</f>
        <v>0</v>
      </c>
      <c r="L52" s="28">
        <f>L53</f>
        <v>0</v>
      </c>
      <c r="M52" s="7">
        <f t="shared" si="18"/>
        <v>99.963999999999999</v>
      </c>
      <c r="N52" s="7">
        <f t="shared" si="18"/>
        <v>99.963999999999999</v>
      </c>
      <c r="O52" s="7" t="str">
        <f t="shared" si="18"/>
        <v>-</v>
      </c>
      <c r="P52" s="7" t="str">
        <f t="shared" si="18"/>
        <v>-</v>
      </c>
      <c r="Q52" s="38" t="s">
        <v>436</v>
      </c>
    </row>
    <row r="53" spans="1:17" s="37" customFormat="1" ht="54" hidden="1" customHeight="1" outlineLevel="2">
      <c r="A53" s="47"/>
      <c r="B53" s="48" t="s">
        <v>299</v>
      </c>
      <c r="C53" s="31">
        <f t="shared" si="29"/>
        <v>75</v>
      </c>
      <c r="D53" s="31">
        <f>D54+D55</f>
        <v>75</v>
      </c>
      <c r="E53" s="31">
        <f>E54+E55</f>
        <v>0</v>
      </c>
      <c r="F53" s="31">
        <f>F54+F55</f>
        <v>0</v>
      </c>
      <c r="G53" s="31">
        <f>G54+G55</f>
        <v>0</v>
      </c>
      <c r="H53" s="31">
        <f t="shared" si="30"/>
        <v>74.972999999999999</v>
      </c>
      <c r="I53" s="31">
        <f>I54+I55</f>
        <v>74.972999999999999</v>
      </c>
      <c r="J53" s="31">
        <f>J54+J55</f>
        <v>0</v>
      </c>
      <c r="K53" s="31">
        <f>K54+K55</f>
        <v>0</v>
      </c>
      <c r="L53" s="31">
        <f>L54+L55</f>
        <v>0</v>
      </c>
      <c r="M53" s="72">
        <f t="shared" ref="M53:M54" si="31">IFERROR(H53/C53*100,"-")</f>
        <v>99.963999999999999</v>
      </c>
      <c r="N53" s="72">
        <f t="shared" ref="N53" si="32">IFERROR(I53/D53*100,"-")</f>
        <v>99.963999999999999</v>
      </c>
      <c r="O53" s="72" t="str">
        <f t="shared" ref="O53:O54" si="33">IFERROR(J53/E53*100,"-")</f>
        <v>-</v>
      </c>
      <c r="P53" s="72" t="str">
        <f t="shared" ref="P53:P54" si="34">IFERROR(K53/F53*100,"-")</f>
        <v>-</v>
      </c>
      <c r="Q53" s="36"/>
    </row>
    <row r="54" spans="1:17" s="44" customFormat="1" ht="40.5" hidden="1" customHeight="1" outlineLevel="3">
      <c r="A54" s="40"/>
      <c r="B54" s="41" t="s">
        <v>290</v>
      </c>
      <c r="C54" s="15">
        <f t="shared" si="29"/>
        <v>45.2</v>
      </c>
      <c r="D54" s="42">
        <v>45.2</v>
      </c>
      <c r="E54" s="42">
        <v>0</v>
      </c>
      <c r="F54" s="42">
        <v>0</v>
      </c>
      <c r="G54" s="42">
        <v>0</v>
      </c>
      <c r="H54" s="15">
        <f t="shared" si="30"/>
        <v>45.2</v>
      </c>
      <c r="I54" s="42">
        <v>45.2</v>
      </c>
      <c r="J54" s="42">
        <v>0</v>
      </c>
      <c r="K54" s="42">
        <v>0</v>
      </c>
      <c r="L54" s="42">
        <v>0</v>
      </c>
      <c r="M54" s="135">
        <f t="shared" si="31"/>
        <v>100</v>
      </c>
      <c r="N54" s="135">
        <f>IFERROR(I54/D54*100,"-")</f>
        <v>100</v>
      </c>
      <c r="O54" s="135" t="str">
        <f t="shared" si="33"/>
        <v>-</v>
      </c>
      <c r="P54" s="135" t="str">
        <f t="shared" si="34"/>
        <v>-</v>
      </c>
      <c r="Q54" s="43"/>
    </row>
    <row r="55" spans="1:17" s="18" customFormat="1" ht="30" hidden="1" customHeight="1" outlineLevel="3">
      <c r="A55" s="45"/>
      <c r="B55" s="46" t="s">
        <v>142</v>
      </c>
      <c r="C55" s="15">
        <f t="shared" si="29"/>
        <v>29.8</v>
      </c>
      <c r="D55" s="16">
        <v>29.8</v>
      </c>
      <c r="E55" s="42">
        <v>0</v>
      </c>
      <c r="F55" s="42">
        <v>0</v>
      </c>
      <c r="G55" s="42">
        <v>0</v>
      </c>
      <c r="H55" s="15">
        <f t="shared" si="30"/>
        <v>29.773</v>
      </c>
      <c r="I55" s="16">
        <v>29.773</v>
      </c>
      <c r="J55" s="42">
        <v>0</v>
      </c>
      <c r="K55" s="42">
        <v>0</v>
      </c>
      <c r="L55" s="42">
        <v>0</v>
      </c>
      <c r="M55" s="135">
        <f t="shared" ref="M55:P73" si="35">IFERROR(H55/C55*100,"-")</f>
        <v>99.909395973154361</v>
      </c>
      <c r="N55" s="135">
        <f t="shared" si="35"/>
        <v>99.909395973154361</v>
      </c>
      <c r="O55" s="135" t="str">
        <f t="shared" si="35"/>
        <v>-</v>
      </c>
      <c r="P55" s="135" t="str">
        <f t="shared" si="35"/>
        <v>-</v>
      </c>
      <c r="Q55" s="17"/>
    </row>
    <row r="56" spans="1:17" s="18" customFormat="1" ht="27.75" customHeight="1" collapsed="1">
      <c r="A56" s="45"/>
      <c r="B56" s="201" t="s">
        <v>300</v>
      </c>
      <c r="C56" s="52">
        <f t="shared" ref="C56:L56" si="36">C57+C60+C69</f>
        <v>7063.9</v>
      </c>
      <c r="D56" s="52">
        <f>D57+D60+D69</f>
        <v>6351.4</v>
      </c>
      <c r="E56" s="52">
        <f t="shared" si="36"/>
        <v>712.5</v>
      </c>
      <c r="F56" s="52">
        <f t="shared" si="36"/>
        <v>0</v>
      </c>
      <c r="G56" s="52">
        <f t="shared" si="36"/>
        <v>0</v>
      </c>
      <c r="H56" s="52">
        <f t="shared" si="36"/>
        <v>6857.1639999999998</v>
      </c>
      <c r="I56" s="52">
        <f t="shared" si="36"/>
        <v>6144.6639999999998</v>
      </c>
      <c r="J56" s="52">
        <f t="shared" si="36"/>
        <v>712.5</v>
      </c>
      <c r="K56" s="52">
        <f t="shared" si="36"/>
        <v>0</v>
      </c>
      <c r="L56" s="52">
        <f t="shared" si="36"/>
        <v>0</v>
      </c>
      <c r="M56" s="16">
        <f t="shared" si="35"/>
        <v>97.073344752898535</v>
      </c>
      <c r="N56" s="16">
        <f t="shared" si="35"/>
        <v>96.745032591239735</v>
      </c>
      <c r="O56" s="16">
        <f t="shared" si="35"/>
        <v>100</v>
      </c>
      <c r="P56" s="16" t="str">
        <f t="shared" si="35"/>
        <v>-</v>
      </c>
      <c r="Q56" s="17"/>
    </row>
    <row r="57" spans="1:17" s="39" customFormat="1" ht="87" hidden="1" customHeight="1" outlineLevel="1" collapsed="1">
      <c r="A57" s="26">
        <v>10</v>
      </c>
      <c r="B57" s="27" t="s">
        <v>301</v>
      </c>
      <c r="C57" s="28">
        <f t="shared" ref="C57:C77" si="37">SUM(D57:G57)</f>
        <v>145</v>
      </c>
      <c r="D57" s="28">
        <f>SUM(D58:D59)</f>
        <v>145</v>
      </c>
      <c r="E57" s="28">
        <f>SUM(E58:E59)</f>
        <v>0</v>
      </c>
      <c r="F57" s="28">
        <f>SUM(F58:F59)</f>
        <v>0</v>
      </c>
      <c r="G57" s="28">
        <f>SUM(G58:G59)</f>
        <v>0</v>
      </c>
      <c r="H57" s="28">
        <f t="shared" ref="H57:H76" si="38">SUM(I57:L57)</f>
        <v>89.02</v>
      </c>
      <c r="I57" s="28">
        <f>SUM(I58:I59)</f>
        <v>89.02</v>
      </c>
      <c r="J57" s="28">
        <f>SUM(J58:J59)</f>
        <v>0</v>
      </c>
      <c r="K57" s="28">
        <f>SUM(K58:K59)</f>
        <v>0</v>
      </c>
      <c r="L57" s="28">
        <f>SUM(L58:L59)</f>
        <v>0</v>
      </c>
      <c r="M57" s="180">
        <f t="shared" si="35"/>
        <v>61.393103448275852</v>
      </c>
      <c r="N57" s="180">
        <f t="shared" si="35"/>
        <v>61.393103448275852</v>
      </c>
      <c r="O57" s="180" t="str">
        <f t="shared" si="35"/>
        <v>-</v>
      </c>
      <c r="P57" s="180" t="str">
        <f t="shared" si="35"/>
        <v>-</v>
      </c>
      <c r="Q57" s="38" t="s">
        <v>491</v>
      </c>
    </row>
    <row r="58" spans="1:17" s="37" customFormat="1" ht="138.75" hidden="1" customHeight="1" outlineLevel="3">
      <c r="A58" s="123"/>
      <c r="B58" s="51" t="s">
        <v>302</v>
      </c>
      <c r="C58" s="122">
        <f t="shared" si="37"/>
        <v>40</v>
      </c>
      <c r="D58" s="122">
        <v>40</v>
      </c>
      <c r="E58" s="122">
        <v>0</v>
      </c>
      <c r="F58" s="122">
        <v>0</v>
      </c>
      <c r="G58" s="122">
        <v>0</v>
      </c>
      <c r="H58" s="122">
        <f t="shared" si="38"/>
        <v>17.309999999999999</v>
      </c>
      <c r="I58" s="10">
        <v>17.309999999999999</v>
      </c>
      <c r="J58" s="122">
        <v>0</v>
      </c>
      <c r="K58" s="122">
        <v>0</v>
      </c>
      <c r="L58" s="122">
        <v>0</v>
      </c>
      <c r="M58" s="10">
        <f t="shared" ref="M58" si="39">IFERROR(H58/C58*100,"-")</f>
        <v>43.274999999999999</v>
      </c>
      <c r="N58" s="10">
        <f t="shared" ref="N58" si="40">IFERROR(I58/D58*100,"-")</f>
        <v>43.274999999999999</v>
      </c>
      <c r="O58" s="10" t="str">
        <f t="shared" ref="O58" si="41">IFERROR(J58/E58*100,"-")</f>
        <v>-</v>
      </c>
      <c r="P58" s="10" t="str">
        <f t="shared" ref="P58" si="42">IFERROR(K58/F58*100,"-")</f>
        <v>-</v>
      </c>
      <c r="Q58" s="36" t="s">
        <v>489</v>
      </c>
    </row>
    <row r="59" spans="1:17" s="37" customFormat="1" ht="96" hidden="1" customHeight="1" outlineLevel="3">
      <c r="A59" s="51"/>
      <c r="B59" s="51" t="s">
        <v>303</v>
      </c>
      <c r="C59" s="122">
        <f t="shared" si="37"/>
        <v>105</v>
      </c>
      <c r="D59" s="122">
        <v>105</v>
      </c>
      <c r="E59" s="122">
        <v>0</v>
      </c>
      <c r="F59" s="122">
        <v>0</v>
      </c>
      <c r="G59" s="122">
        <v>0</v>
      </c>
      <c r="H59" s="122">
        <f t="shared" si="38"/>
        <v>71.709999999999994</v>
      </c>
      <c r="I59" s="10">
        <v>71.709999999999994</v>
      </c>
      <c r="J59" s="122">
        <v>0</v>
      </c>
      <c r="K59" s="122">
        <v>0</v>
      </c>
      <c r="L59" s="122">
        <v>0</v>
      </c>
      <c r="M59" s="10">
        <f t="shared" si="35"/>
        <v>68.295238095238091</v>
      </c>
      <c r="N59" s="10">
        <f t="shared" si="35"/>
        <v>68.295238095238091</v>
      </c>
      <c r="O59" s="10" t="str">
        <f t="shared" si="35"/>
        <v>-</v>
      </c>
      <c r="P59" s="10" t="str">
        <f t="shared" si="35"/>
        <v>-</v>
      </c>
      <c r="Q59" s="36" t="s">
        <v>490</v>
      </c>
    </row>
    <row r="60" spans="1:17" s="39" customFormat="1" ht="74.25" hidden="1" customHeight="1" outlineLevel="1" collapsed="1">
      <c r="A60" s="26">
        <v>11</v>
      </c>
      <c r="B60" s="27" t="s">
        <v>304</v>
      </c>
      <c r="C60" s="28">
        <f t="shared" si="37"/>
        <v>6827.2</v>
      </c>
      <c r="D60" s="28">
        <f>D61+D62+D67</f>
        <v>6114.7</v>
      </c>
      <c r="E60" s="28">
        <f t="shared" ref="E60:G60" si="43">E61+E62+E67</f>
        <v>712.5</v>
      </c>
      <c r="F60" s="28">
        <f t="shared" si="43"/>
        <v>0</v>
      </c>
      <c r="G60" s="28">
        <f t="shared" si="43"/>
        <v>0</v>
      </c>
      <c r="H60" s="28">
        <f t="shared" si="38"/>
        <v>6704.3439999999991</v>
      </c>
      <c r="I60" s="28">
        <f>I61+I62+I67</f>
        <v>5991.8439999999991</v>
      </c>
      <c r="J60" s="28">
        <f t="shared" ref="J60:L60" si="44">J61+J62+J67</f>
        <v>712.5</v>
      </c>
      <c r="K60" s="28">
        <f t="shared" si="44"/>
        <v>0</v>
      </c>
      <c r="L60" s="28">
        <f t="shared" si="44"/>
        <v>0</v>
      </c>
      <c r="M60" s="180">
        <f t="shared" si="35"/>
        <v>98.200492149050845</v>
      </c>
      <c r="N60" s="180">
        <f t="shared" si="35"/>
        <v>97.990809033967324</v>
      </c>
      <c r="O60" s="180">
        <f t="shared" si="35"/>
        <v>100</v>
      </c>
      <c r="P60" s="180" t="str">
        <f t="shared" si="35"/>
        <v>-</v>
      </c>
      <c r="Q60" s="38" t="s">
        <v>438</v>
      </c>
    </row>
    <row r="61" spans="1:17" s="37" customFormat="1" ht="89.25" hidden="1" outlineLevel="2">
      <c r="A61" s="56"/>
      <c r="B61" s="124" t="s">
        <v>305</v>
      </c>
      <c r="C61" s="31">
        <f t="shared" si="37"/>
        <v>150</v>
      </c>
      <c r="D61" s="31">
        <v>150</v>
      </c>
      <c r="E61" s="31">
        <v>0</v>
      </c>
      <c r="F61" s="31">
        <v>0</v>
      </c>
      <c r="G61" s="31">
        <v>0</v>
      </c>
      <c r="H61" s="31">
        <f t="shared" si="38"/>
        <v>149.036</v>
      </c>
      <c r="I61" s="31">
        <v>149.036</v>
      </c>
      <c r="J61" s="31">
        <v>0</v>
      </c>
      <c r="K61" s="31">
        <v>0</v>
      </c>
      <c r="L61" s="31">
        <v>0</v>
      </c>
      <c r="M61" s="10">
        <f t="shared" si="35"/>
        <v>99.35733333333333</v>
      </c>
      <c r="N61" s="10">
        <f t="shared" si="35"/>
        <v>99.35733333333333</v>
      </c>
      <c r="O61" s="10" t="str">
        <f t="shared" si="35"/>
        <v>-</v>
      </c>
      <c r="P61" s="10" t="str">
        <f t="shared" si="35"/>
        <v>-</v>
      </c>
      <c r="Q61" s="36"/>
    </row>
    <row r="62" spans="1:17" s="37" customFormat="1" ht="70.5" hidden="1" customHeight="1" outlineLevel="2">
      <c r="A62" s="11"/>
      <c r="B62" s="11" t="s">
        <v>306</v>
      </c>
      <c r="C62" s="31">
        <f t="shared" si="37"/>
        <v>5964.7</v>
      </c>
      <c r="D62" s="10">
        <f>SUM(D63:D66)</f>
        <v>5964.7</v>
      </c>
      <c r="E62" s="10">
        <f>SUM(E63:E65)</f>
        <v>0</v>
      </c>
      <c r="F62" s="10">
        <f>SUM(F63:F65)</f>
        <v>0</v>
      </c>
      <c r="G62" s="10">
        <f>SUM(G63:G65)</f>
        <v>0</v>
      </c>
      <c r="H62" s="31">
        <f t="shared" si="38"/>
        <v>5842.8079999999991</v>
      </c>
      <c r="I62" s="10">
        <f>SUM(I63:I66)</f>
        <v>5842.8079999999991</v>
      </c>
      <c r="J62" s="10">
        <f>SUM(J63:J65)</f>
        <v>0</v>
      </c>
      <c r="K62" s="10">
        <f>SUM(K63:K65)</f>
        <v>0</v>
      </c>
      <c r="L62" s="10">
        <f>SUM(L63:L65)</f>
        <v>0</v>
      </c>
      <c r="M62" s="10">
        <f t="shared" si="35"/>
        <v>97.956443744027339</v>
      </c>
      <c r="N62" s="10">
        <f t="shared" si="35"/>
        <v>97.956443744027339</v>
      </c>
      <c r="O62" s="10" t="str">
        <f t="shared" si="35"/>
        <v>-</v>
      </c>
      <c r="P62" s="10" t="str">
        <f t="shared" si="35"/>
        <v>-</v>
      </c>
      <c r="Q62" s="36"/>
    </row>
    <row r="63" spans="1:17" s="44" customFormat="1" ht="30" hidden="1" outlineLevel="3">
      <c r="A63" s="121"/>
      <c r="B63" s="12" t="s">
        <v>344</v>
      </c>
      <c r="C63" s="42">
        <f t="shared" si="37"/>
        <v>833</v>
      </c>
      <c r="D63" s="3">
        <v>833</v>
      </c>
      <c r="E63" s="3">
        <v>0</v>
      </c>
      <c r="F63" s="3">
        <v>0</v>
      </c>
      <c r="G63" s="3">
        <v>0</v>
      </c>
      <c r="H63" s="42">
        <f t="shared" si="38"/>
        <v>798.03200000000004</v>
      </c>
      <c r="I63" s="3">
        <v>798.03200000000004</v>
      </c>
      <c r="J63" s="3">
        <v>0</v>
      </c>
      <c r="K63" s="3">
        <v>0</v>
      </c>
      <c r="L63" s="3">
        <v>0</v>
      </c>
      <c r="M63" s="16">
        <f t="shared" si="35"/>
        <v>95.802160864345737</v>
      </c>
      <c r="N63" s="16">
        <f t="shared" si="35"/>
        <v>95.802160864345737</v>
      </c>
      <c r="O63" s="16" t="str">
        <f t="shared" si="35"/>
        <v>-</v>
      </c>
      <c r="P63" s="16" t="str">
        <f t="shared" si="35"/>
        <v>-</v>
      </c>
      <c r="Q63" s="132" t="s">
        <v>492</v>
      </c>
    </row>
    <row r="64" spans="1:17" s="44" customFormat="1" ht="45" hidden="1" outlineLevel="3">
      <c r="A64" s="121"/>
      <c r="B64" s="12" t="s">
        <v>335</v>
      </c>
      <c r="C64" s="42">
        <f t="shared" si="37"/>
        <v>4856.7</v>
      </c>
      <c r="D64" s="3">
        <v>4856.7</v>
      </c>
      <c r="E64" s="3">
        <v>0</v>
      </c>
      <c r="F64" s="3">
        <v>0</v>
      </c>
      <c r="G64" s="3">
        <v>0</v>
      </c>
      <c r="H64" s="42">
        <f t="shared" si="38"/>
        <v>4773.9849999999997</v>
      </c>
      <c r="I64" s="3">
        <v>4773.9849999999997</v>
      </c>
      <c r="J64" s="3">
        <v>0</v>
      </c>
      <c r="K64" s="3">
        <v>0</v>
      </c>
      <c r="L64" s="3">
        <v>0</v>
      </c>
      <c r="M64" s="16">
        <f t="shared" si="35"/>
        <v>98.296888833981924</v>
      </c>
      <c r="N64" s="16">
        <f t="shared" si="35"/>
        <v>98.296888833981924</v>
      </c>
      <c r="O64" s="16" t="str">
        <f t="shared" si="35"/>
        <v>-</v>
      </c>
      <c r="P64" s="16" t="str">
        <f t="shared" si="35"/>
        <v>-</v>
      </c>
      <c r="Q64" s="132" t="s">
        <v>493</v>
      </c>
    </row>
    <row r="65" spans="1:17" s="44" customFormat="1" hidden="1" outlineLevel="3">
      <c r="A65" s="121"/>
      <c r="B65" s="12" t="s">
        <v>345</v>
      </c>
      <c r="C65" s="42">
        <f t="shared" si="37"/>
        <v>150</v>
      </c>
      <c r="D65" s="3">
        <v>150</v>
      </c>
      <c r="E65" s="3">
        <v>0</v>
      </c>
      <c r="F65" s="3">
        <v>0</v>
      </c>
      <c r="G65" s="3">
        <v>0</v>
      </c>
      <c r="H65" s="42">
        <f t="shared" si="38"/>
        <v>147.76599999999999</v>
      </c>
      <c r="I65" s="3">
        <v>147.76599999999999</v>
      </c>
      <c r="J65" s="3">
        <v>0</v>
      </c>
      <c r="K65" s="3">
        <v>0</v>
      </c>
      <c r="L65" s="3">
        <v>0</v>
      </c>
      <c r="M65" s="16">
        <f t="shared" si="35"/>
        <v>98.510666666666651</v>
      </c>
      <c r="N65" s="16">
        <f t="shared" si="35"/>
        <v>98.510666666666651</v>
      </c>
      <c r="O65" s="16" t="str">
        <f t="shared" si="35"/>
        <v>-</v>
      </c>
      <c r="P65" s="16" t="str">
        <f t="shared" si="35"/>
        <v>-</v>
      </c>
      <c r="Q65" s="132"/>
    </row>
    <row r="66" spans="1:17" s="44" customFormat="1" ht="60" hidden="1" outlineLevel="3">
      <c r="A66" s="121"/>
      <c r="B66" s="17" t="s">
        <v>437</v>
      </c>
      <c r="C66" s="42">
        <f t="shared" si="37"/>
        <v>125</v>
      </c>
      <c r="D66" s="3">
        <v>125</v>
      </c>
      <c r="E66" s="3">
        <v>0</v>
      </c>
      <c r="F66" s="3">
        <v>0</v>
      </c>
      <c r="G66" s="3">
        <v>0</v>
      </c>
      <c r="H66" s="42">
        <f t="shared" si="38"/>
        <v>123.02500000000001</v>
      </c>
      <c r="I66" s="3">
        <v>123.02500000000001</v>
      </c>
      <c r="J66" s="3">
        <v>0</v>
      </c>
      <c r="K66" s="3">
        <v>0</v>
      </c>
      <c r="L66" s="3">
        <v>0</v>
      </c>
      <c r="M66" s="16">
        <f t="shared" si="35"/>
        <v>98.42</v>
      </c>
      <c r="N66" s="16">
        <f t="shared" ref="N66" si="45">IFERROR(I66/D66*100,"-")</f>
        <v>98.42</v>
      </c>
      <c r="O66" s="16" t="str">
        <f t="shared" ref="O66" si="46">IFERROR(J66/E66*100,"-")</f>
        <v>-</v>
      </c>
      <c r="P66" s="16" t="str">
        <f t="shared" ref="P66" si="47">IFERROR(K66/F66*100,"-")</f>
        <v>-</v>
      </c>
      <c r="Q66" s="132"/>
    </row>
    <row r="67" spans="1:17" s="37" customFormat="1" ht="120" hidden="1" outlineLevel="2">
      <c r="A67" s="11"/>
      <c r="B67" s="126" t="s">
        <v>398</v>
      </c>
      <c r="C67" s="31">
        <f t="shared" si="37"/>
        <v>712.5</v>
      </c>
      <c r="D67" s="10">
        <f>D68</f>
        <v>0</v>
      </c>
      <c r="E67" s="10">
        <f t="shared" ref="E67:G67" si="48">E68</f>
        <v>712.5</v>
      </c>
      <c r="F67" s="10">
        <f t="shared" si="48"/>
        <v>0</v>
      </c>
      <c r="G67" s="10">
        <f t="shared" si="48"/>
        <v>0</v>
      </c>
      <c r="H67" s="31">
        <f t="shared" si="38"/>
        <v>712.5</v>
      </c>
      <c r="I67" s="10">
        <f>I68</f>
        <v>0</v>
      </c>
      <c r="J67" s="10">
        <f t="shared" ref="J67:K67" si="49">J68</f>
        <v>712.5</v>
      </c>
      <c r="K67" s="10">
        <f t="shared" si="49"/>
        <v>0</v>
      </c>
      <c r="L67" s="10">
        <f>L68</f>
        <v>0</v>
      </c>
      <c r="M67" s="10">
        <f t="shared" si="35"/>
        <v>100</v>
      </c>
      <c r="N67" s="10" t="str">
        <f t="shared" si="35"/>
        <v>-</v>
      </c>
      <c r="O67" s="10">
        <f t="shared" si="35"/>
        <v>100</v>
      </c>
      <c r="P67" s="10" t="str">
        <f t="shared" si="35"/>
        <v>-</v>
      </c>
      <c r="Q67" s="36"/>
    </row>
    <row r="68" spans="1:17" s="44" customFormat="1" ht="49.5" hidden="1" customHeight="1" outlineLevel="3">
      <c r="A68" s="121"/>
      <c r="B68" s="12" t="s">
        <v>399</v>
      </c>
      <c r="C68" s="42">
        <f>SUM(E68:G68)</f>
        <v>712.5</v>
      </c>
      <c r="D68" s="3">
        <v>0</v>
      </c>
      <c r="E68" s="3">
        <v>712.5</v>
      </c>
      <c r="F68" s="3">
        <v>0</v>
      </c>
      <c r="G68" s="3">
        <v>0</v>
      </c>
      <c r="H68" s="130">
        <f t="shared" si="38"/>
        <v>712.5</v>
      </c>
      <c r="I68" s="3">
        <v>0</v>
      </c>
      <c r="J68" s="3">
        <v>712.5</v>
      </c>
      <c r="K68" s="3">
        <v>0</v>
      </c>
      <c r="L68" s="3">
        <v>0</v>
      </c>
      <c r="M68" s="16">
        <f t="shared" si="35"/>
        <v>100</v>
      </c>
      <c r="N68" s="16" t="str">
        <f>IFERROR(I68/D68*100,"-")</f>
        <v>-</v>
      </c>
      <c r="O68" s="16">
        <f t="shared" si="35"/>
        <v>100</v>
      </c>
      <c r="P68" s="16" t="str">
        <f t="shared" si="35"/>
        <v>-</v>
      </c>
      <c r="Q68" s="43"/>
    </row>
    <row r="69" spans="1:17" s="39" customFormat="1" ht="42" hidden="1" customHeight="1" outlineLevel="1" collapsed="1">
      <c r="A69" s="26">
        <v>12</v>
      </c>
      <c r="B69" s="27" t="s">
        <v>307</v>
      </c>
      <c r="C69" s="28">
        <f t="shared" si="37"/>
        <v>91.7</v>
      </c>
      <c r="D69" s="28">
        <f>D70</f>
        <v>91.7</v>
      </c>
      <c r="E69" s="28">
        <f>E70</f>
        <v>0</v>
      </c>
      <c r="F69" s="28">
        <f>F70</f>
        <v>0</v>
      </c>
      <c r="G69" s="28">
        <f>G70</f>
        <v>0</v>
      </c>
      <c r="H69" s="28">
        <f t="shared" si="38"/>
        <v>63.8</v>
      </c>
      <c r="I69" s="28">
        <f>I70</f>
        <v>63.8</v>
      </c>
      <c r="J69" s="28">
        <f>J70</f>
        <v>0</v>
      </c>
      <c r="K69" s="28">
        <f>K70</f>
        <v>0</v>
      </c>
      <c r="L69" s="28">
        <f>L70</f>
        <v>0</v>
      </c>
      <c r="M69" s="180">
        <f t="shared" si="35"/>
        <v>69.57470010905125</v>
      </c>
      <c r="N69" s="180">
        <f t="shared" si="35"/>
        <v>69.57470010905125</v>
      </c>
      <c r="O69" s="180" t="str">
        <f t="shared" si="35"/>
        <v>-</v>
      </c>
      <c r="P69" s="180" t="str">
        <f t="shared" si="35"/>
        <v>-</v>
      </c>
      <c r="Q69" s="38" t="s">
        <v>478</v>
      </c>
    </row>
    <row r="70" spans="1:17" s="37" customFormat="1" ht="64.5" hidden="1" customHeight="1" outlineLevel="2">
      <c r="A70" s="70"/>
      <c r="B70" s="70" t="s">
        <v>308</v>
      </c>
      <c r="C70" s="71">
        <f t="shared" si="37"/>
        <v>91.7</v>
      </c>
      <c r="D70" s="72">
        <f>SUM(D71:D72)</f>
        <v>91.7</v>
      </c>
      <c r="E70" s="72">
        <f>SUM(E71:E72)</f>
        <v>0</v>
      </c>
      <c r="F70" s="72">
        <f>SUM(F71:F72)</f>
        <v>0</v>
      </c>
      <c r="G70" s="72">
        <f>SUM(G71:G72)</f>
        <v>0</v>
      </c>
      <c r="H70" s="71">
        <f t="shared" si="38"/>
        <v>63.8</v>
      </c>
      <c r="I70" s="72">
        <f>SUM(I71:I72)</f>
        <v>63.8</v>
      </c>
      <c r="J70" s="72">
        <f>SUM(J71:J72)</f>
        <v>0</v>
      </c>
      <c r="K70" s="72">
        <f>SUM(K71:K72)</f>
        <v>0</v>
      </c>
      <c r="L70" s="72">
        <f>SUM(L71:L72)</f>
        <v>0</v>
      </c>
      <c r="M70" s="10">
        <f t="shared" si="35"/>
        <v>69.57470010905125</v>
      </c>
      <c r="N70" s="10">
        <f t="shared" si="35"/>
        <v>69.57470010905125</v>
      </c>
      <c r="O70" s="10" t="str">
        <f t="shared" si="35"/>
        <v>-</v>
      </c>
      <c r="P70" s="10" t="str">
        <f t="shared" si="35"/>
        <v>-</v>
      </c>
      <c r="Q70" s="36"/>
    </row>
    <row r="71" spans="1:17" s="18" customFormat="1" ht="75" hidden="1" outlineLevel="3">
      <c r="A71" s="73"/>
      <c r="B71" s="23" t="s">
        <v>290</v>
      </c>
      <c r="C71" s="15">
        <f t="shared" si="37"/>
        <v>72</v>
      </c>
      <c r="D71" s="16">
        <v>72</v>
      </c>
      <c r="E71" s="16">
        <v>0</v>
      </c>
      <c r="F71" s="16">
        <v>0</v>
      </c>
      <c r="G71" s="16">
        <v>0</v>
      </c>
      <c r="H71" s="15">
        <f t="shared" si="38"/>
        <v>44.3</v>
      </c>
      <c r="I71" s="15">
        <v>44.3</v>
      </c>
      <c r="J71" s="16">
        <v>0</v>
      </c>
      <c r="K71" s="16">
        <v>0</v>
      </c>
      <c r="L71" s="16">
        <v>0</v>
      </c>
      <c r="M71" s="16">
        <f t="shared" si="35"/>
        <v>61.527777777777771</v>
      </c>
      <c r="N71" s="16">
        <f t="shared" si="35"/>
        <v>61.527777777777771</v>
      </c>
      <c r="O71" s="16" t="str">
        <f t="shared" si="35"/>
        <v>-</v>
      </c>
      <c r="P71" s="16" t="str">
        <f t="shared" si="35"/>
        <v>-</v>
      </c>
      <c r="Q71" s="17" t="s">
        <v>473</v>
      </c>
    </row>
    <row r="72" spans="1:17" s="18" customFormat="1" ht="25.5" hidden="1" outlineLevel="3">
      <c r="A72" s="73"/>
      <c r="B72" s="23" t="s">
        <v>142</v>
      </c>
      <c r="C72" s="15">
        <f t="shared" si="37"/>
        <v>19.7</v>
      </c>
      <c r="D72" s="16">
        <v>19.7</v>
      </c>
      <c r="E72" s="16">
        <v>0</v>
      </c>
      <c r="F72" s="16">
        <v>0</v>
      </c>
      <c r="G72" s="16">
        <v>0</v>
      </c>
      <c r="H72" s="15">
        <f t="shared" si="38"/>
        <v>19.5</v>
      </c>
      <c r="I72" s="15">
        <v>19.5</v>
      </c>
      <c r="J72" s="16">
        <v>0</v>
      </c>
      <c r="K72" s="16">
        <v>0</v>
      </c>
      <c r="L72" s="16">
        <v>0</v>
      </c>
      <c r="M72" s="16">
        <f t="shared" si="35"/>
        <v>98.984771573604064</v>
      </c>
      <c r="N72" s="16">
        <f t="shared" si="35"/>
        <v>98.984771573604064</v>
      </c>
      <c r="O72" s="16" t="str">
        <f t="shared" si="35"/>
        <v>-</v>
      </c>
      <c r="P72" s="16" t="str">
        <f t="shared" si="35"/>
        <v>-</v>
      </c>
      <c r="Q72" s="17" t="s">
        <v>474</v>
      </c>
    </row>
    <row r="73" spans="1:17" s="18" customFormat="1" ht="32.25" customHeight="1" collapsed="1">
      <c r="A73" s="73"/>
      <c r="B73" s="201" t="s">
        <v>309</v>
      </c>
      <c r="C73" s="52">
        <f t="shared" si="37"/>
        <v>5246.01</v>
      </c>
      <c r="D73" s="52">
        <f>D74+D77+D88</f>
        <v>5146.01</v>
      </c>
      <c r="E73" s="52">
        <f>E74+E77+E88</f>
        <v>100</v>
      </c>
      <c r="F73" s="52">
        <f>F74+F77+F88</f>
        <v>0</v>
      </c>
      <c r="G73" s="52">
        <f>G74+G77+G88</f>
        <v>0</v>
      </c>
      <c r="H73" s="52">
        <f t="shared" si="38"/>
        <v>4370.6490000000003</v>
      </c>
      <c r="I73" s="52">
        <f>I74+I77+I88</f>
        <v>4270.6490000000003</v>
      </c>
      <c r="J73" s="52">
        <f>J74+J77+J88</f>
        <v>100</v>
      </c>
      <c r="K73" s="52">
        <f>K74+K77+K88</f>
        <v>0</v>
      </c>
      <c r="L73" s="52">
        <f>L74+L77+L88</f>
        <v>0</v>
      </c>
      <c r="M73" s="16">
        <f t="shared" si="35"/>
        <v>83.313775612322516</v>
      </c>
      <c r="N73" s="16">
        <f t="shared" si="35"/>
        <v>82.989520035911326</v>
      </c>
      <c r="O73" s="16">
        <f t="shared" si="35"/>
        <v>100</v>
      </c>
      <c r="P73" s="16" t="str">
        <f t="shared" si="35"/>
        <v>-</v>
      </c>
      <c r="Q73" s="17"/>
    </row>
    <row r="74" spans="1:17" s="6" customFormat="1" ht="94.5" hidden="1" outlineLevel="1" collapsed="1">
      <c r="A74" s="26">
        <v>13</v>
      </c>
      <c r="B74" s="27" t="s">
        <v>310</v>
      </c>
      <c r="C74" s="28">
        <f t="shared" si="37"/>
        <v>141</v>
      </c>
      <c r="D74" s="29">
        <f>SUM(D75:D76)</f>
        <v>141</v>
      </c>
      <c r="E74" s="29">
        <f>SUM(E75:E76)</f>
        <v>0</v>
      </c>
      <c r="F74" s="29">
        <f>SUM(F75:F76)</f>
        <v>0</v>
      </c>
      <c r="G74" s="29">
        <f>SUM(G75:G76)</f>
        <v>0</v>
      </c>
      <c r="H74" s="28">
        <f t="shared" si="38"/>
        <v>78.456000000000003</v>
      </c>
      <c r="I74" s="29">
        <f>SUM(I75:I76)</f>
        <v>78.456000000000003</v>
      </c>
      <c r="J74" s="29">
        <f>SUM(J75:J76)</f>
        <v>0</v>
      </c>
      <c r="K74" s="29">
        <f>SUM(K75:K76)</f>
        <v>0</v>
      </c>
      <c r="L74" s="29">
        <f>SUM(L75:L76)</f>
        <v>0</v>
      </c>
      <c r="M74" s="180">
        <f t="shared" ref="M74:P97" si="50">IFERROR(H74/C74*100,"-")</f>
        <v>55.642553191489363</v>
      </c>
      <c r="N74" s="180">
        <f t="shared" si="50"/>
        <v>55.642553191489363</v>
      </c>
      <c r="O74" s="180" t="str">
        <f t="shared" si="50"/>
        <v>-</v>
      </c>
      <c r="P74" s="180" t="str">
        <f t="shared" si="50"/>
        <v>-</v>
      </c>
      <c r="Q74" s="38" t="s">
        <v>491</v>
      </c>
    </row>
    <row r="75" spans="1:17" s="9" customFormat="1" ht="114.75" hidden="1" outlineLevel="3">
      <c r="A75" s="30"/>
      <c r="B75" s="11" t="s">
        <v>311</v>
      </c>
      <c r="C75" s="31">
        <f t="shared" si="37"/>
        <v>30</v>
      </c>
      <c r="D75" s="150">
        <v>30</v>
      </c>
      <c r="E75" s="32">
        <v>0</v>
      </c>
      <c r="F75" s="32">
        <v>0</v>
      </c>
      <c r="G75" s="32">
        <v>0</v>
      </c>
      <c r="H75" s="31">
        <f t="shared" si="38"/>
        <v>0</v>
      </c>
      <c r="I75" s="32">
        <v>0</v>
      </c>
      <c r="J75" s="32">
        <v>0</v>
      </c>
      <c r="K75" s="32">
        <v>0</v>
      </c>
      <c r="L75" s="32">
        <v>0</v>
      </c>
      <c r="M75" s="10">
        <f t="shared" si="50"/>
        <v>0</v>
      </c>
      <c r="N75" s="10">
        <f t="shared" si="50"/>
        <v>0</v>
      </c>
      <c r="O75" s="10" t="str">
        <f t="shared" si="50"/>
        <v>-</v>
      </c>
      <c r="P75" s="10" t="str">
        <f t="shared" si="50"/>
        <v>-</v>
      </c>
      <c r="Q75" s="36" t="s">
        <v>495</v>
      </c>
    </row>
    <row r="76" spans="1:17" s="9" customFormat="1" ht="89.25" hidden="1" outlineLevel="3">
      <c r="A76" s="30"/>
      <c r="B76" s="33" t="s">
        <v>312</v>
      </c>
      <c r="C76" s="31">
        <f t="shared" si="37"/>
        <v>111</v>
      </c>
      <c r="D76" s="150">
        <v>111</v>
      </c>
      <c r="E76" s="32">
        <v>0</v>
      </c>
      <c r="F76" s="32">
        <v>0</v>
      </c>
      <c r="G76" s="32">
        <v>0</v>
      </c>
      <c r="H76" s="31">
        <f t="shared" si="38"/>
        <v>78.456000000000003</v>
      </c>
      <c r="I76" s="32">
        <v>78.456000000000003</v>
      </c>
      <c r="J76" s="32">
        <v>0</v>
      </c>
      <c r="K76" s="32">
        <v>0</v>
      </c>
      <c r="L76" s="32">
        <v>0</v>
      </c>
      <c r="M76" s="10">
        <f t="shared" si="50"/>
        <v>70.681081081081089</v>
      </c>
      <c r="N76" s="10">
        <f t="shared" si="50"/>
        <v>70.681081081081089</v>
      </c>
      <c r="O76" s="10" t="str">
        <f t="shared" si="50"/>
        <v>-</v>
      </c>
      <c r="P76" s="10" t="str">
        <f t="shared" si="50"/>
        <v>-</v>
      </c>
      <c r="Q76" s="36" t="s">
        <v>496</v>
      </c>
    </row>
    <row r="77" spans="1:17" s="39" customFormat="1" ht="72" hidden="1" customHeight="1" outlineLevel="1" collapsed="1">
      <c r="A77" s="26">
        <v>14</v>
      </c>
      <c r="B77" s="27" t="s">
        <v>313</v>
      </c>
      <c r="C77" s="28">
        <f t="shared" si="37"/>
        <v>5019.01</v>
      </c>
      <c r="D77" s="28">
        <f>D78+D79</f>
        <v>4919.01</v>
      </c>
      <c r="E77" s="28">
        <f t="shared" ref="E77:L77" si="51">E78+E79</f>
        <v>100</v>
      </c>
      <c r="F77" s="28">
        <f t="shared" si="51"/>
        <v>0</v>
      </c>
      <c r="G77" s="28">
        <f t="shared" si="51"/>
        <v>0</v>
      </c>
      <c r="H77" s="28">
        <f t="shared" si="51"/>
        <v>4260.6130000000003</v>
      </c>
      <c r="I77" s="28">
        <f t="shared" si="51"/>
        <v>4160.6130000000003</v>
      </c>
      <c r="J77" s="28">
        <f t="shared" si="51"/>
        <v>100</v>
      </c>
      <c r="K77" s="28">
        <f t="shared" si="51"/>
        <v>0</v>
      </c>
      <c r="L77" s="28">
        <f t="shared" si="51"/>
        <v>0</v>
      </c>
      <c r="M77" s="180">
        <f t="shared" si="50"/>
        <v>84.889510082665709</v>
      </c>
      <c r="N77" s="180">
        <f t="shared" si="50"/>
        <v>84.582324492123419</v>
      </c>
      <c r="O77" s="180">
        <f t="shared" si="50"/>
        <v>100</v>
      </c>
      <c r="P77" s="180" t="str">
        <f t="shared" si="50"/>
        <v>-</v>
      </c>
      <c r="Q77" s="38" t="s">
        <v>478</v>
      </c>
    </row>
    <row r="78" spans="1:17" s="37" customFormat="1" ht="89.25" hidden="1" outlineLevel="2">
      <c r="A78" s="11"/>
      <c r="B78" s="11" t="s">
        <v>314</v>
      </c>
      <c r="C78" s="31">
        <f t="shared" ref="C78:C87" si="52">SUM(D78:G78)</f>
        <v>75</v>
      </c>
      <c r="D78" s="10">
        <v>75</v>
      </c>
      <c r="E78" s="10">
        <v>0</v>
      </c>
      <c r="F78" s="10">
        <v>0</v>
      </c>
      <c r="G78" s="10">
        <v>0</v>
      </c>
      <c r="H78" s="31">
        <f t="shared" ref="H78:H87" si="53">SUM(I78:L78)</f>
        <v>75</v>
      </c>
      <c r="I78" s="10">
        <v>75</v>
      </c>
      <c r="J78" s="10">
        <v>0</v>
      </c>
      <c r="K78" s="10">
        <v>0</v>
      </c>
      <c r="L78" s="10">
        <v>0</v>
      </c>
      <c r="M78" s="10">
        <f t="shared" si="50"/>
        <v>100</v>
      </c>
      <c r="N78" s="10">
        <f t="shared" si="50"/>
        <v>100</v>
      </c>
      <c r="O78" s="10" t="str">
        <f t="shared" si="50"/>
        <v>-</v>
      </c>
      <c r="P78" s="10" t="str">
        <f t="shared" si="50"/>
        <v>-</v>
      </c>
      <c r="Q78" s="36"/>
    </row>
    <row r="79" spans="1:17" s="37" customFormat="1" ht="63.75" hidden="1" outlineLevel="2">
      <c r="A79" s="11"/>
      <c r="B79" s="11" t="s">
        <v>315</v>
      </c>
      <c r="C79" s="31">
        <f t="shared" si="52"/>
        <v>4944.01</v>
      </c>
      <c r="D79" s="10">
        <f>SUM(D80:D87)</f>
        <v>4844.01</v>
      </c>
      <c r="E79" s="10">
        <f>SUM(E80:E86)</f>
        <v>100</v>
      </c>
      <c r="F79" s="10">
        <f>SUM(F80:F86)</f>
        <v>0</v>
      </c>
      <c r="G79" s="10">
        <f>SUM(G80:G86)</f>
        <v>0</v>
      </c>
      <c r="H79" s="31">
        <f t="shared" si="53"/>
        <v>4185.6130000000003</v>
      </c>
      <c r="I79" s="10">
        <f>SUM(I80:I87)</f>
        <v>4085.6130000000003</v>
      </c>
      <c r="J79" s="10">
        <f>SUM(J80:J86)</f>
        <v>100</v>
      </c>
      <c r="K79" s="10">
        <f>SUM(K80:K86)</f>
        <v>0</v>
      </c>
      <c r="L79" s="10">
        <f>SUM(L80:L86)</f>
        <v>0</v>
      </c>
      <c r="M79" s="10">
        <f t="shared" si="50"/>
        <v>84.66028588129879</v>
      </c>
      <c r="N79" s="10">
        <f t="shared" si="50"/>
        <v>84.343612007407089</v>
      </c>
      <c r="O79" s="10">
        <f t="shared" si="50"/>
        <v>100</v>
      </c>
      <c r="P79" s="10" t="str">
        <f t="shared" si="50"/>
        <v>-</v>
      </c>
      <c r="Q79" s="36"/>
    </row>
    <row r="80" spans="1:17" s="18" customFormat="1" ht="30" hidden="1" outlineLevel="3">
      <c r="A80" s="14"/>
      <c r="B80" s="34" t="s">
        <v>316</v>
      </c>
      <c r="C80" s="15">
        <f t="shared" si="52"/>
        <v>282</v>
      </c>
      <c r="D80" s="16">
        <v>282</v>
      </c>
      <c r="E80" s="16">
        <v>0</v>
      </c>
      <c r="F80" s="16">
        <v>0</v>
      </c>
      <c r="G80" s="16">
        <v>0</v>
      </c>
      <c r="H80" s="15">
        <f t="shared" si="53"/>
        <v>282</v>
      </c>
      <c r="I80" s="16">
        <v>282</v>
      </c>
      <c r="J80" s="16">
        <v>0</v>
      </c>
      <c r="K80" s="16">
        <v>0</v>
      </c>
      <c r="L80" s="16">
        <v>0</v>
      </c>
      <c r="M80" s="16">
        <f t="shared" si="50"/>
        <v>100</v>
      </c>
      <c r="N80" s="16">
        <f t="shared" si="50"/>
        <v>100</v>
      </c>
      <c r="O80" s="16" t="str">
        <f t="shared" si="50"/>
        <v>-</v>
      </c>
      <c r="P80" s="16" t="str">
        <f t="shared" si="50"/>
        <v>-</v>
      </c>
      <c r="Q80" s="17"/>
    </row>
    <row r="81" spans="1:17" s="18" customFormat="1" ht="30" hidden="1" outlineLevel="3">
      <c r="A81" s="14"/>
      <c r="B81" s="17" t="s">
        <v>317</v>
      </c>
      <c r="C81" s="15">
        <f t="shared" si="52"/>
        <v>657</v>
      </c>
      <c r="D81" s="16">
        <v>657</v>
      </c>
      <c r="E81" s="16">
        <v>0</v>
      </c>
      <c r="F81" s="16">
        <v>0</v>
      </c>
      <c r="G81" s="16">
        <v>0</v>
      </c>
      <c r="H81" s="15">
        <f t="shared" si="53"/>
        <v>561.14200000000005</v>
      </c>
      <c r="I81" s="16">
        <v>561.14200000000005</v>
      </c>
      <c r="J81" s="16">
        <v>0</v>
      </c>
      <c r="K81" s="16">
        <v>0</v>
      </c>
      <c r="L81" s="16">
        <v>0</v>
      </c>
      <c r="M81" s="16">
        <f t="shared" si="50"/>
        <v>85.409741248097419</v>
      </c>
      <c r="N81" s="16">
        <f t="shared" si="50"/>
        <v>85.409741248097419</v>
      </c>
      <c r="O81" s="16" t="str">
        <f t="shared" si="50"/>
        <v>-</v>
      </c>
      <c r="P81" s="16" t="str">
        <f t="shared" si="50"/>
        <v>-</v>
      </c>
      <c r="Q81" s="132" t="s">
        <v>500</v>
      </c>
    </row>
    <row r="82" spans="1:17" s="18" customFormat="1" ht="38.25" hidden="1" customHeight="1" outlineLevel="3">
      <c r="A82" s="35"/>
      <c r="B82" s="17" t="s">
        <v>318</v>
      </c>
      <c r="C82" s="15">
        <f t="shared" si="52"/>
        <v>681</v>
      </c>
      <c r="D82" s="16">
        <v>681</v>
      </c>
      <c r="E82" s="16">
        <v>0</v>
      </c>
      <c r="F82" s="16">
        <v>0</v>
      </c>
      <c r="G82" s="16">
        <v>0</v>
      </c>
      <c r="H82" s="15">
        <f t="shared" si="53"/>
        <v>629.029</v>
      </c>
      <c r="I82" s="16">
        <v>629.029</v>
      </c>
      <c r="J82" s="16">
        <v>0</v>
      </c>
      <c r="K82" s="16">
        <v>0</v>
      </c>
      <c r="L82" s="16">
        <v>0</v>
      </c>
      <c r="M82" s="16">
        <f t="shared" si="50"/>
        <v>92.368428781204116</v>
      </c>
      <c r="N82" s="16">
        <f t="shared" si="50"/>
        <v>92.368428781204116</v>
      </c>
      <c r="O82" s="16" t="str">
        <f t="shared" si="50"/>
        <v>-</v>
      </c>
      <c r="P82" s="16" t="str">
        <f t="shared" si="50"/>
        <v>-</v>
      </c>
      <c r="Q82" s="132" t="s">
        <v>492</v>
      </c>
    </row>
    <row r="83" spans="1:17" s="18" customFormat="1" ht="60" hidden="1" outlineLevel="3">
      <c r="A83" s="35"/>
      <c r="B83" s="12" t="s">
        <v>352</v>
      </c>
      <c r="C83" s="15">
        <f t="shared" si="52"/>
        <v>1052.0999999999999</v>
      </c>
      <c r="D83" s="16">
        <v>1052.0999999999999</v>
      </c>
      <c r="E83" s="16">
        <v>0</v>
      </c>
      <c r="F83" s="16">
        <v>0</v>
      </c>
      <c r="G83" s="16">
        <v>0</v>
      </c>
      <c r="H83" s="15">
        <f t="shared" si="53"/>
        <v>844.13199999999995</v>
      </c>
      <c r="I83" s="16">
        <v>844.13199999999995</v>
      </c>
      <c r="J83" s="16">
        <v>0</v>
      </c>
      <c r="K83" s="16">
        <v>0</v>
      </c>
      <c r="L83" s="16">
        <v>0</v>
      </c>
      <c r="M83" s="16">
        <f t="shared" si="50"/>
        <v>80.233057694135539</v>
      </c>
      <c r="N83" s="16">
        <f t="shared" si="50"/>
        <v>80.233057694135539</v>
      </c>
      <c r="O83" s="16" t="str">
        <f t="shared" si="50"/>
        <v>-</v>
      </c>
      <c r="P83" s="16" t="str">
        <f t="shared" si="50"/>
        <v>-</v>
      </c>
      <c r="Q83" s="132" t="s">
        <v>497</v>
      </c>
    </row>
    <row r="84" spans="1:17" s="18" customFormat="1" ht="45" hidden="1" outlineLevel="3">
      <c r="A84" s="14"/>
      <c r="B84" s="12" t="s">
        <v>319</v>
      </c>
      <c r="C84" s="15">
        <f t="shared" si="52"/>
        <v>101.01</v>
      </c>
      <c r="D84" s="16">
        <v>1.01</v>
      </c>
      <c r="E84" s="16">
        <v>100</v>
      </c>
      <c r="F84" s="16">
        <v>0</v>
      </c>
      <c r="G84" s="16">
        <v>0</v>
      </c>
      <c r="H84" s="15">
        <f t="shared" si="53"/>
        <v>101.01</v>
      </c>
      <c r="I84" s="16">
        <v>1.01</v>
      </c>
      <c r="J84" s="16">
        <v>100</v>
      </c>
      <c r="K84" s="16">
        <v>0</v>
      </c>
      <c r="L84" s="16">
        <v>0</v>
      </c>
      <c r="M84" s="16">
        <f t="shared" si="50"/>
        <v>100</v>
      </c>
      <c r="N84" s="16">
        <f t="shared" si="50"/>
        <v>100</v>
      </c>
      <c r="O84" s="16">
        <f t="shared" si="50"/>
        <v>100</v>
      </c>
      <c r="P84" s="16" t="str">
        <f t="shared" si="50"/>
        <v>-</v>
      </c>
      <c r="Q84" s="17"/>
    </row>
    <row r="85" spans="1:17" s="18" customFormat="1" ht="75" hidden="1" outlineLevel="3">
      <c r="A85" s="14"/>
      <c r="B85" s="12" t="s">
        <v>320</v>
      </c>
      <c r="C85" s="15">
        <f t="shared" si="52"/>
        <v>863</v>
      </c>
      <c r="D85" s="16">
        <v>863</v>
      </c>
      <c r="E85" s="16">
        <v>0</v>
      </c>
      <c r="F85" s="16">
        <v>0</v>
      </c>
      <c r="G85" s="16">
        <v>0</v>
      </c>
      <c r="H85" s="15">
        <f t="shared" si="53"/>
        <v>831.9</v>
      </c>
      <c r="I85" s="16">
        <v>831.9</v>
      </c>
      <c r="J85" s="16">
        <v>0</v>
      </c>
      <c r="K85" s="16">
        <v>0</v>
      </c>
      <c r="L85" s="16">
        <v>0</v>
      </c>
      <c r="M85" s="16">
        <f t="shared" si="50"/>
        <v>96.396292004634986</v>
      </c>
      <c r="N85" s="16">
        <f t="shared" si="50"/>
        <v>96.396292004634986</v>
      </c>
      <c r="O85" s="16" t="str">
        <f t="shared" si="50"/>
        <v>-</v>
      </c>
      <c r="P85" s="16" t="str">
        <f t="shared" si="50"/>
        <v>-</v>
      </c>
      <c r="Q85" s="132" t="s">
        <v>499</v>
      </c>
    </row>
    <row r="86" spans="1:17" s="18" customFormat="1" ht="30" hidden="1" outlineLevel="3">
      <c r="A86" s="14"/>
      <c r="B86" s="12" t="s">
        <v>321</v>
      </c>
      <c r="C86" s="15">
        <f t="shared" si="52"/>
        <v>1249.4000000000001</v>
      </c>
      <c r="D86" s="16">
        <v>1249.4000000000001</v>
      </c>
      <c r="E86" s="16">
        <v>0</v>
      </c>
      <c r="F86" s="16">
        <v>0</v>
      </c>
      <c r="G86" s="16">
        <v>0</v>
      </c>
      <c r="H86" s="15">
        <f t="shared" si="53"/>
        <v>877.9</v>
      </c>
      <c r="I86" s="16">
        <v>877.9</v>
      </c>
      <c r="J86" s="16">
        <v>0</v>
      </c>
      <c r="K86" s="16">
        <v>0</v>
      </c>
      <c r="L86" s="16">
        <v>0</v>
      </c>
      <c r="M86" s="16">
        <f t="shared" ref="M86:M87" si="54">IFERROR(H86/C86*100,"-")</f>
        <v>70.265727549223627</v>
      </c>
      <c r="N86" s="16">
        <f t="shared" ref="N86:N87" si="55">IFERROR(I86/D86*100,"-")</f>
        <v>70.265727549223627</v>
      </c>
      <c r="O86" s="16" t="str">
        <f t="shared" ref="O86:O87" si="56">IFERROR(J86/E86*100,"-")</f>
        <v>-</v>
      </c>
      <c r="P86" s="16" t="str">
        <f t="shared" ref="P86:P87" si="57">IFERROR(K86/F86*100,"-")</f>
        <v>-</v>
      </c>
      <c r="Q86" s="132" t="s">
        <v>498</v>
      </c>
    </row>
    <row r="87" spans="1:17" s="18" customFormat="1" ht="60" hidden="1" outlineLevel="3">
      <c r="A87" s="14"/>
      <c r="B87" s="17" t="s">
        <v>437</v>
      </c>
      <c r="C87" s="15">
        <f t="shared" si="52"/>
        <v>58.5</v>
      </c>
      <c r="D87" s="16">
        <v>58.5</v>
      </c>
      <c r="E87" s="16">
        <v>0</v>
      </c>
      <c r="F87" s="16">
        <v>0</v>
      </c>
      <c r="G87" s="16">
        <v>0</v>
      </c>
      <c r="H87" s="15">
        <f t="shared" si="53"/>
        <v>58.5</v>
      </c>
      <c r="I87" s="16">
        <v>58.5</v>
      </c>
      <c r="J87" s="16">
        <v>0</v>
      </c>
      <c r="K87" s="16">
        <v>0</v>
      </c>
      <c r="L87" s="16">
        <v>0</v>
      </c>
      <c r="M87" s="16">
        <f t="shared" si="54"/>
        <v>100</v>
      </c>
      <c r="N87" s="16">
        <f t="shared" si="55"/>
        <v>100</v>
      </c>
      <c r="O87" s="16" t="str">
        <f t="shared" si="56"/>
        <v>-</v>
      </c>
      <c r="P87" s="16" t="str">
        <f t="shared" si="57"/>
        <v>-</v>
      </c>
      <c r="Q87" s="17"/>
    </row>
    <row r="88" spans="1:17" s="39" customFormat="1" ht="40.5" hidden="1" outlineLevel="1" collapsed="1">
      <c r="A88" s="26">
        <v>15</v>
      </c>
      <c r="B88" s="27" t="s">
        <v>322</v>
      </c>
      <c r="C88" s="28">
        <f t="shared" ref="C88:C96" si="58">SUM(D88:G88)</f>
        <v>86</v>
      </c>
      <c r="D88" s="28">
        <f>D89</f>
        <v>86</v>
      </c>
      <c r="E88" s="28">
        <f>E89</f>
        <v>0</v>
      </c>
      <c r="F88" s="28">
        <f>F89</f>
        <v>0</v>
      </c>
      <c r="G88" s="28">
        <f>G89</f>
        <v>0</v>
      </c>
      <c r="H88" s="28">
        <f>SUM(I88:L88)</f>
        <v>31.58</v>
      </c>
      <c r="I88" s="28">
        <f>I89</f>
        <v>31.58</v>
      </c>
      <c r="J88" s="28">
        <f>J89</f>
        <v>0</v>
      </c>
      <c r="K88" s="28">
        <f>K89</f>
        <v>0</v>
      </c>
      <c r="L88" s="28">
        <f>L89</f>
        <v>0</v>
      </c>
      <c r="M88" s="7">
        <f t="shared" si="50"/>
        <v>36.720930232558132</v>
      </c>
      <c r="N88" s="7">
        <f t="shared" si="50"/>
        <v>36.720930232558132</v>
      </c>
      <c r="O88" s="7" t="str">
        <f t="shared" si="50"/>
        <v>-</v>
      </c>
      <c r="P88" s="7" t="str">
        <f t="shared" si="50"/>
        <v>-</v>
      </c>
      <c r="Q88" s="38" t="s">
        <v>478</v>
      </c>
    </row>
    <row r="89" spans="1:17" s="37" customFormat="1" ht="51" hidden="1" outlineLevel="3">
      <c r="A89" s="11"/>
      <c r="B89" s="11" t="s">
        <v>323</v>
      </c>
      <c r="C89" s="31">
        <f t="shared" si="58"/>
        <v>86</v>
      </c>
      <c r="D89" s="10">
        <f>D90+D91</f>
        <v>86</v>
      </c>
      <c r="E89" s="10">
        <f>E90+E91</f>
        <v>0</v>
      </c>
      <c r="F89" s="10">
        <f>F90+F91</f>
        <v>0</v>
      </c>
      <c r="G89" s="10">
        <f>G90+G91</f>
        <v>0</v>
      </c>
      <c r="H89" s="31">
        <f>SUM(I89:L89)</f>
        <v>31.58</v>
      </c>
      <c r="I89" s="10">
        <f>I90+I91</f>
        <v>31.58</v>
      </c>
      <c r="J89" s="10">
        <f>J90+J91</f>
        <v>0</v>
      </c>
      <c r="K89" s="10">
        <f>K90+K91</f>
        <v>0</v>
      </c>
      <c r="L89" s="10">
        <f>L90+L91</f>
        <v>0</v>
      </c>
      <c r="M89" s="10">
        <f t="shared" si="50"/>
        <v>36.720930232558132</v>
      </c>
      <c r="N89" s="10">
        <f t="shared" si="50"/>
        <v>36.720930232558132</v>
      </c>
      <c r="O89" s="10" t="str">
        <f t="shared" si="50"/>
        <v>-</v>
      </c>
      <c r="P89" s="10" t="str">
        <f t="shared" si="50"/>
        <v>-</v>
      </c>
      <c r="Q89" s="36" t="s">
        <v>478</v>
      </c>
    </row>
    <row r="90" spans="1:17" s="18" customFormat="1" ht="60" hidden="1" outlineLevel="4">
      <c r="A90" s="23"/>
      <c r="B90" s="23" t="s">
        <v>290</v>
      </c>
      <c r="C90" s="15">
        <f t="shared" si="58"/>
        <v>67.92</v>
      </c>
      <c r="D90" s="16">
        <v>67.92</v>
      </c>
      <c r="E90" s="15">
        <v>0</v>
      </c>
      <c r="F90" s="15">
        <v>0</v>
      </c>
      <c r="G90" s="15">
        <v>0</v>
      </c>
      <c r="H90" s="15">
        <f>SUM(I90:L90)</f>
        <v>13.5</v>
      </c>
      <c r="I90" s="15">
        <v>13.5</v>
      </c>
      <c r="J90" s="15">
        <v>0</v>
      </c>
      <c r="K90" s="15">
        <v>0</v>
      </c>
      <c r="L90" s="15">
        <v>0</v>
      </c>
      <c r="M90" s="16">
        <f t="shared" si="50"/>
        <v>19.876325088339222</v>
      </c>
      <c r="N90" s="16">
        <f t="shared" si="50"/>
        <v>19.876325088339222</v>
      </c>
      <c r="O90" s="16" t="str">
        <f t="shared" si="50"/>
        <v>-</v>
      </c>
      <c r="P90" s="16" t="str">
        <f t="shared" si="50"/>
        <v>-</v>
      </c>
      <c r="Q90" s="132" t="s">
        <v>494</v>
      </c>
    </row>
    <row r="91" spans="1:17" s="18" customFormat="1" hidden="1" outlineLevel="4">
      <c r="A91" s="85"/>
      <c r="B91" s="23" t="s">
        <v>324</v>
      </c>
      <c r="C91" s="15">
        <f t="shared" si="58"/>
        <v>18.079999999999998</v>
      </c>
      <c r="D91" s="16">
        <v>18.079999999999998</v>
      </c>
      <c r="E91" s="15">
        <v>0</v>
      </c>
      <c r="F91" s="15">
        <v>0</v>
      </c>
      <c r="G91" s="15">
        <v>0</v>
      </c>
      <c r="H91" s="15">
        <f>SUM(I91:L91)</f>
        <v>18.079999999999998</v>
      </c>
      <c r="I91" s="15">
        <v>18.079999999999998</v>
      </c>
      <c r="J91" s="15">
        <v>0</v>
      </c>
      <c r="K91" s="15">
        <v>0</v>
      </c>
      <c r="L91" s="15">
        <v>0</v>
      </c>
      <c r="M91" s="16">
        <f t="shared" si="50"/>
        <v>100</v>
      </c>
      <c r="N91" s="16">
        <f t="shared" si="50"/>
        <v>100</v>
      </c>
      <c r="O91" s="16" t="str">
        <f t="shared" si="50"/>
        <v>-</v>
      </c>
      <c r="P91" s="16" t="str">
        <f t="shared" si="50"/>
        <v>-</v>
      </c>
      <c r="Q91" s="17"/>
    </row>
    <row r="92" spans="1:17" s="18" customFormat="1" ht="27.75" customHeight="1" collapsed="1">
      <c r="A92" s="85"/>
      <c r="B92" s="200" t="s">
        <v>325</v>
      </c>
      <c r="C92" s="52">
        <f t="shared" si="58"/>
        <v>7518.1869999999999</v>
      </c>
      <c r="D92" s="52">
        <f>D93+D96+D107</f>
        <v>7518.1869999999999</v>
      </c>
      <c r="E92" s="52">
        <f>E93+E96+E107</f>
        <v>0</v>
      </c>
      <c r="F92" s="52">
        <f>F93+F96+F107</f>
        <v>0</v>
      </c>
      <c r="G92" s="52">
        <f>G93+G96+G107</f>
        <v>0</v>
      </c>
      <c r="H92" s="52">
        <f t="shared" ref="H92:H99" si="59">SUM(I92:L92)</f>
        <v>6922.1819999999998</v>
      </c>
      <c r="I92" s="52">
        <f>I93+I96+I107</f>
        <v>6922.1819999999998</v>
      </c>
      <c r="J92" s="52">
        <f>J93+J96+J107</f>
        <v>0</v>
      </c>
      <c r="K92" s="52">
        <f>K93+K96+K107</f>
        <v>0</v>
      </c>
      <c r="L92" s="52">
        <f>L93+L96+L107</f>
        <v>0</v>
      </c>
      <c r="M92" s="16">
        <f t="shared" si="50"/>
        <v>92.072490349069525</v>
      </c>
      <c r="N92" s="16">
        <f t="shared" si="50"/>
        <v>92.072490349069525</v>
      </c>
      <c r="O92" s="16" t="str">
        <f t="shared" si="50"/>
        <v>-</v>
      </c>
      <c r="P92" s="16" t="str">
        <f t="shared" si="50"/>
        <v>-</v>
      </c>
      <c r="Q92" s="17"/>
    </row>
    <row r="93" spans="1:17" s="39" customFormat="1" ht="87" hidden="1" customHeight="1" outlineLevel="1" collapsed="1">
      <c r="A93" s="26">
        <v>16</v>
      </c>
      <c r="B93" s="27" t="s">
        <v>326</v>
      </c>
      <c r="C93" s="28">
        <f t="shared" si="58"/>
        <v>90</v>
      </c>
      <c r="D93" s="28">
        <f>SUM(D94:D95)</f>
        <v>90</v>
      </c>
      <c r="E93" s="28">
        <f>SUM(E94:E95)</f>
        <v>0</v>
      </c>
      <c r="F93" s="28">
        <f>SUM(F94:F95)</f>
        <v>0</v>
      </c>
      <c r="G93" s="28">
        <f>SUM(G94:G95)</f>
        <v>0</v>
      </c>
      <c r="H93" s="28">
        <f t="shared" si="59"/>
        <v>59.65</v>
      </c>
      <c r="I93" s="28">
        <f>SUM(I94:I95)</f>
        <v>59.65</v>
      </c>
      <c r="J93" s="28">
        <f>SUM(J94:J95)</f>
        <v>0</v>
      </c>
      <c r="K93" s="28">
        <f>SUM(K94:K95)</f>
        <v>0</v>
      </c>
      <c r="L93" s="28">
        <f>SUM(L94:L95)</f>
        <v>0</v>
      </c>
      <c r="M93" s="180">
        <f t="shared" si="50"/>
        <v>66.277777777777786</v>
      </c>
      <c r="N93" s="180">
        <f t="shared" si="50"/>
        <v>66.277777777777786</v>
      </c>
      <c r="O93" s="180" t="str">
        <f t="shared" si="50"/>
        <v>-</v>
      </c>
      <c r="P93" s="180" t="str">
        <f t="shared" si="50"/>
        <v>-</v>
      </c>
      <c r="Q93" s="38" t="s">
        <v>478</v>
      </c>
    </row>
    <row r="94" spans="1:17" s="37" customFormat="1" ht="114.75" hidden="1" outlineLevel="3">
      <c r="A94" s="83"/>
      <c r="B94" s="11" t="s">
        <v>327</v>
      </c>
      <c r="C94" s="31">
        <f t="shared" si="58"/>
        <v>50</v>
      </c>
      <c r="D94" s="10">
        <v>50</v>
      </c>
      <c r="E94" s="10">
        <v>0</v>
      </c>
      <c r="F94" s="10">
        <v>0</v>
      </c>
      <c r="G94" s="10">
        <v>0</v>
      </c>
      <c r="H94" s="31">
        <f t="shared" si="59"/>
        <v>19.850000000000001</v>
      </c>
      <c r="I94" s="31">
        <v>19.850000000000001</v>
      </c>
      <c r="J94" s="10">
        <v>0</v>
      </c>
      <c r="K94" s="10">
        <v>0</v>
      </c>
      <c r="L94" s="10">
        <v>0</v>
      </c>
      <c r="M94" s="10">
        <f t="shared" si="50"/>
        <v>39.700000000000003</v>
      </c>
      <c r="N94" s="10">
        <f t="shared" si="50"/>
        <v>39.700000000000003</v>
      </c>
      <c r="O94" s="10" t="str">
        <f t="shared" si="50"/>
        <v>-</v>
      </c>
      <c r="P94" s="10" t="str">
        <f t="shared" si="50"/>
        <v>-</v>
      </c>
      <c r="Q94" s="36" t="s">
        <v>484</v>
      </c>
    </row>
    <row r="95" spans="1:17" s="37" customFormat="1" ht="89.25" hidden="1" outlineLevel="3">
      <c r="A95" s="84"/>
      <c r="B95" s="11" t="s">
        <v>328</v>
      </c>
      <c r="C95" s="31">
        <f t="shared" si="58"/>
        <v>40</v>
      </c>
      <c r="D95" s="10">
        <v>40</v>
      </c>
      <c r="E95" s="10">
        <v>0</v>
      </c>
      <c r="F95" s="10">
        <v>0</v>
      </c>
      <c r="G95" s="10">
        <v>0</v>
      </c>
      <c r="H95" s="31">
        <f t="shared" si="59"/>
        <v>39.799999999999997</v>
      </c>
      <c r="I95" s="31">
        <v>39.799999999999997</v>
      </c>
      <c r="J95" s="10">
        <v>0</v>
      </c>
      <c r="K95" s="10">
        <v>0</v>
      </c>
      <c r="L95" s="10">
        <v>0</v>
      </c>
      <c r="M95" s="10">
        <f t="shared" ref="M95" si="60">IFERROR(H95/C95*100,"-")</f>
        <v>99.499999999999986</v>
      </c>
      <c r="N95" s="10">
        <f t="shared" ref="N95" si="61">IFERROR(I95/D95*100,"-")</f>
        <v>99.499999999999986</v>
      </c>
      <c r="O95" s="10" t="str">
        <f t="shared" ref="O95" si="62">IFERROR(J95/E95*100,"-")</f>
        <v>-</v>
      </c>
      <c r="P95" s="10" t="str">
        <f t="shared" ref="P95" si="63">IFERROR(K95/F95*100,"-")</f>
        <v>-</v>
      </c>
      <c r="Q95" s="36"/>
    </row>
    <row r="96" spans="1:17" s="39" customFormat="1" ht="72" hidden="1" customHeight="1" outlineLevel="1" collapsed="1">
      <c r="A96" s="26">
        <v>17</v>
      </c>
      <c r="B96" s="27" t="s">
        <v>329</v>
      </c>
      <c r="C96" s="28">
        <f t="shared" si="58"/>
        <v>7344.1869999999999</v>
      </c>
      <c r="D96" s="28">
        <f>SUM(D97:D98)</f>
        <v>7344.1869999999999</v>
      </c>
      <c r="E96" s="28">
        <f>SUM(E97:E98)</f>
        <v>0</v>
      </c>
      <c r="F96" s="28">
        <f>SUM(F97:F98)</f>
        <v>0</v>
      </c>
      <c r="G96" s="28">
        <f>SUM(G97:G98)</f>
        <v>0</v>
      </c>
      <c r="H96" s="28">
        <f t="shared" si="59"/>
        <v>6804.4049999999997</v>
      </c>
      <c r="I96" s="28">
        <f>SUM(I97:I98)</f>
        <v>6804.4049999999997</v>
      </c>
      <c r="J96" s="28">
        <f>SUM(J97:J98)</f>
        <v>0</v>
      </c>
      <c r="K96" s="28">
        <f>SUM(K97:K98)</f>
        <v>0</v>
      </c>
      <c r="L96" s="28">
        <f>SUM(L97:L98)</f>
        <v>0</v>
      </c>
      <c r="M96" s="180">
        <f t="shared" si="50"/>
        <v>92.650214380434477</v>
      </c>
      <c r="N96" s="180">
        <f t="shared" si="50"/>
        <v>92.650214380434477</v>
      </c>
      <c r="O96" s="180" t="str">
        <f t="shared" si="50"/>
        <v>-</v>
      </c>
      <c r="P96" s="180" t="str">
        <f t="shared" si="50"/>
        <v>-</v>
      </c>
      <c r="Q96" s="38" t="s">
        <v>478</v>
      </c>
    </row>
    <row r="97" spans="1:17" s="9" customFormat="1" ht="89.25" hidden="1" outlineLevel="3">
      <c r="A97" s="74"/>
      <c r="B97" s="11" t="s">
        <v>330</v>
      </c>
      <c r="C97" s="31">
        <f t="shared" ref="C97:C105" si="64">SUM(D97:G97)</f>
        <v>50</v>
      </c>
      <c r="D97" s="10">
        <v>50</v>
      </c>
      <c r="E97" s="10">
        <v>0</v>
      </c>
      <c r="F97" s="10">
        <v>0</v>
      </c>
      <c r="G97" s="10">
        <v>0</v>
      </c>
      <c r="H97" s="31">
        <f t="shared" si="59"/>
        <v>49.99</v>
      </c>
      <c r="I97" s="10">
        <v>49.99</v>
      </c>
      <c r="J97" s="10">
        <v>0</v>
      </c>
      <c r="K97" s="10">
        <v>0</v>
      </c>
      <c r="L97" s="10">
        <v>0</v>
      </c>
      <c r="M97" s="10">
        <f t="shared" si="50"/>
        <v>99.98</v>
      </c>
      <c r="N97" s="10">
        <f t="shared" si="50"/>
        <v>99.98</v>
      </c>
      <c r="O97" s="10" t="str">
        <f t="shared" si="50"/>
        <v>-</v>
      </c>
      <c r="P97" s="10" t="str">
        <f t="shared" si="50"/>
        <v>-</v>
      </c>
      <c r="Q97" s="36" t="s">
        <v>478</v>
      </c>
    </row>
    <row r="98" spans="1:17" s="9" customFormat="1" ht="63.75" hidden="1" outlineLevel="3" collapsed="1">
      <c r="A98" s="74"/>
      <c r="B98" s="11" t="s">
        <v>331</v>
      </c>
      <c r="C98" s="31">
        <f t="shared" si="64"/>
        <v>7294.1869999999999</v>
      </c>
      <c r="D98" s="10">
        <f>SUM(D99:D106)</f>
        <v>7294.1869999999999</v>
      </c>
      <c r="E98" s="10">
        <f>SUM(E99:E105)</f>
        <v>0</v>
      </c>
      <c r="F98" s="10">
        <f>SUM(F99:F105)</f>
        <v>0</v>
      </c>
      <c r="G98" s="10">
        <f>SUM(G99:G105)</f>
        <v>0</v>
      </c>
      <c r="H98" s="31">
        <f t="shared" si="59"/>
        <v>6754.415</v>
      </c>
      <c r="I98" s="10">
        <f>SUM(I99:I106)</f>
        <v>6754.415</v>
      </c>
      <c r="J98" s="10">
        <f>SUM(J99:J105)</f>
        <v>0</v>
      </c>
      <c r="K98" s="10">
        <f>SUM(K99:K105)</f>
        <v>0</v>
      </c>
      <c r="L98" s="10">
        <f>SUM(L99:L105)</f>
        <v>0</v>
      </c>
      <c r="M98" s="72">
        <f t="shared" ref="M98:P130" si="65">IFERROR(H98/C98*100,"-")</f>
        <v>92.599970359959244</v>
      </c>
      <c r="N98" s="72">
        <f t="shared" si="65"/>
        <v>92.599970359959244</v>
      </c>
      <c r="O98" s="72" t="str">
        <f t="shared" si="65"/>
        <v>-</v>
      </c>
      <c r="P98" s="72" t="str">
        <f t="shared" si="65"/>
        <v>-</v>
      </c>
      <c r="Q98" s="36" t="s">
        <v>478</v>
      </c>
    </row>
    <row r="99" spans="1:17" ht="45" hidden="1" outlineLevel="4">
      <c r="A99" s="25"/>
      <c r="B99" s="75" t="s">
        <v>332</v>
      </c>
      <c r="C99" s="42">
        <f t="shared" si="64"/>
        <v>300</v>
      </c>
      <c r="D99" s="16">
        <v>300</v>
      </c>
      <c r="E99" s="16">
        <v>0</v>
      </c>
      <c r="F99" s="16">
        <v>0</v>
      </c>
      <c r="G99" s="16">
        <v>0</v>
      </c>
      <c r="H99" s="42">
        <f t="shared" si="59"/>
        <v>300</v>
      </c>
      <c r="I99" s="16">
        <v>300</v>
      </c>
      <c r="J99" s="16">
        <v>0</v>
      </c>
      <c r="K99" s="16">
        <v>0</v>
      </c>
      <c r="L99" s="16">
        <v>0</v>
      </c>
      <c r="M99" s="16">
        <f t="shared" si="65"/>
        <v>100</v>
      </c>
      <c r="N99" s="16">
        <f t="shared" si="65"/>
        <v>100</v>
      </c>
      <c r="O99" s="16" t="str">
        <f t="shared" si="65"/>
        <v>-</v>
      </c>
      <c r="P99" s="16" t="str">
        <f t="shared" si="65"/>
        <v>-</v>
      </c>
      <c r="Q99" s="132" t="s">
        <v>478</v>
      </c>
    </row>
    <row r="100" spans="1:17" ht="30" hidden="1" outlineLevel="4">
      <c r="A100" s="25"/>
      <c r="B100" s="75" t="s">
        <v>318</v>
      </c>
      <c r="C100" s="42">
        <f t="shared" si="64"/>
        <v>615.46500000000003</v>
      </c>
      <c r="D100" s="16">
        <v>615.46500000000003</v>
      </c>
      <c r="E100" s="16">
        <v>0</v>
      </c>
      <c r="F100" s="16">
        <v>0</v>
      </c>
      <c r="G100" s="16">
        <v>0</v>
      </c>
      <c r="H100" s="42">
        <f t="shared" ref="H100:H105" si="66">SUM(I100:L100)</f>
        <v>454.85</v>
      </c>
      <c r="I100" s="16">
        <v>454.85</v>
      </c>
      <c r="J100" s="16">
        <v>0</v>
      </c>
      <c r="K100" s="16">
        <v>0</v>
      </c>
      <c r="L100" s="16">
        <v>0</v>
      </c>
      <c r="M100" s="16">
        <f t="shared" si="65"/>
        <v>73.903471359053725</v>
      </c>
      <c r="N100" s="16">
        <f t="shared" si="65"/>
        <v>73.903471359053725</v>
      </c>
      <c r="O100" s="16" t="str">
        <f t="shared" si="65"/>
        <v>-</v>
      </c>
      <c r="P100" s="16" t="str">
        <f t="shared" si="65"/>
        <v>-</v>
      </c>
      <c r="Q100" s="132" t="s">
        <v>478</v>
      </c>
    </row>
    <row r="101" spans="1:17" ht="30" hidden="1" outlineLevel="4">
      <c r="A101" s="25"/>
      <c r="B101" s="75" t="s">
        <v>333</v>
      </c>
      <c r="C101" s="42">
        <f t="shared" si="64"/>
        <v>50</v>
      </c>
      <c r="D101" s="16">
        <v>50</v>
      </c>
      <c r="E101" s="16">
        <v>0</v>
      </c>
      <c r="F101" s="16">
        <v>0</v>
      </c>
      <c r="G101" s="16">
        <v>0</v>
      </c>
      <c r="H101" s="42">
        <f t="shared" si="66"/>
        <v>50</v>
      </c>
      <c r="I101" s="16">
        <v>50</v>
      </c>
      <c r="J101" s="16">
        <v>0</v>
      </c>
      <c r="K101" s="16">
        <v>0</v>
      </c>
      <c r="L101" s="16">
        <v>0</v>
      </c>
      <c r="M101" s="22">
        <f t="shared" si="65"/>
        <v>100</v>
      </c>
      <c r="N101" s="22">
        <f t="shared" si="65"/>
        <v>100</v>
      </c>
      <c r="O101" s="22" t="str">
        <f t="shared" si="65"/>
        <v>-</v>
      </c>
      <c r="P101" s="22" t="str">
        <f t="shared" si="65"/>
        <v>-</v>
      </c>
      <c r="Q101" s="132" t="s">
        <v>478</v>
      </c>
    </row>
    <row r="102" spans="1:17" ht="30" hidden="1" outlineLevel="4">
      <c r="A102" s="25"/>
      <c r="B102" s="75" t="s">
        <v>334</v>
      </c>
      <c r="C102" s="42">
        <f t="shared" si="64"/>
        <v>0</v>
      </c>
      <c r="D102" s="177">
        <v>0</v>
      </c>
      <c r="E102" s="16">
        <v>0</v>
      </c>
      <c r="F102" s="16">
        <v>0</v>
      </c>
      <c r="G102" s="16">
        <v>0</v>
      </c>
      <c r="H102" s="42">
        <f t="shared" si="66"/>
        <v>0</v>
      </c>
      <c r="I102" s="177">
        <v>0</v>
      </c>
      <c r="J102" s="16">
        <v>0</v>
      </c>
      <c r="K102" s="16">
        <v>0</v>
      </c>
      <c r="L102" s="16">
        <v>0</v>
      </c>
      <c r="M102" s="16" t="str">
        <f t="shared" ref="M102" si="67">IFERROR(H102/C102*100,"-")</f>
        <v>-</v>
      </c>
      <c r="N102" s="16" t="str">
        <f t="shared" ref="N102" si="68">IFERROR(I102/D102*100,"-")</f>
        <v>-</v>
      </c>
      <c r="O102" s="16" t="str">
        <f t="shared" ref="O102" si="69">IFERROR(J102/E102*100,"-")</f>
        <v>-</v>
      </c>
      <c r="P102" s="16" t="str">
        <f t="shared" ref="P102" si="70">IFERROR(K102/F102*100,"-")</f>
        <v>-</v>
      </c>
      <c r="Q102" s="132" t="s">
        <v>478</v>
      </c>
    </row>
    <row r="103" spans="1:17" ht="45" hidden="1" outlineLevel="4">
      <c r="A103" s="25"/>
      <c r="B103" s="75" t="s">
        <v>362</v>
      </c>
      <c r="C103" s="42">
        <f t="shared" si="64"/>
        <v>3354.4749999999999</v>
      </c>
      <c r="D103" s="16">
        <v>3354.4749999999999</v>
      </c>
      <c r="E103" s="16">
        <v>0</v>
      </c>
      <c r="F103" s="16">
        <v>0</v>
      </c>
      <c r="G103" s="16">
        <v>0</v>
      </c>
      <c r="H103" s="42">
        <f t="shared" si="66"/>
        <v>3354.4749999999999</v>
      </c>
      <c r="I103" s="16">
        <v>3354.4749999999999</v>
      </c>
      <c r="J103" s="16">
        <v>0</v>
      </c>
      <c r="K103" s="16">
        <v>0</v>
      </c>
      <c r="L103" s="16">
        <v>0</v>
      </c>
      <c r="M103" s="16">
        <f t="shared" si="65"/>
        <v>100</v>
      </c>
      <c r="N103" s="16">
        <f t="shared" si="65"/>
        <v>100</v>
      </c>
      <c r="O103" s="16" t="str">
        <f t="shared" si="65"/>
        <v>-</v>
      </c>
      <c r="P103" s="16" t="str">
        <f t="shared" si="65"/>
        <v>-</v>
      </c>
      <c r="Q103" s="132" t="s">
        <v>478</v>
      </c>
    </row>
    <row r="104" spans="1:17" ht="45" hidden="1" outlineLevel="4">
      <c r="A104" s="25"/>
      <c r="B104" s="76" t="s">
        <v>335</v>
      </c>
      <c r="C104" s="42">
        <f t="shared" si="64"/>
        <v>1515.6469999999999</v>
      </c>
      <c r="D104" s="16">
        <v>1515.6469999999999</v>
      </c>
      <c r="E104" s="16">
        <v>0</v>
      </c>
      <c r="F104" s="16">
        <v>0</v>
      </c>
      <c r="G104" s="16">
        <v>0</v>
      </c>
      <c r="H104" s="42">
        <f t="shared" si="66"/>
        <v>1407.99</v>
      </c>
      <c r="I104" s="16">
        <v>1407.99</v>
      </c>
      <c r="J104" s="16">
        <v>0</v>
      </c>
      <c r="K104" s="16">
        <v>0</v>
      </c>
      <c r="L104" s="16">
        <v>0</v>
      </c>
      <c r="M104" s="16">
        <f t="shared" si="65"/>
        <v>92.896960835867461</v>
      </c>
      <c r="N104" s="16">
        <f t="shared" si="65"/>
        <v>92.896960835867461</v>
      </c>
      <c r="O104" s="16" t="str">
        <f t="shared" si="65"/>
        <v>-</v>
      </c>
      <c r="P104" s="16" t="str">
        <f t="shared" si="65"/>
        <v>-</v>
      </c>
      <c r="Q104" s="132" t="s">
        <v>478</v>
      </c>
    </row>
    <row r="105" spans="1:17" ht="62.25" hidden="1" customHeight="1" outlineLevel="4">
      <c r="A105" s="25"/>
      <c r="B105" s="76" t="s">
        <v>320</v>
      </c>
      <c r="C105" s="42">
        <f t="shared" si="64"/>
        <v>1279</v>
      </c>
      <c r="D105" s="16">
        <v>1279</v>
      </c>
      <c r="E105" s="16">
        <v>0</v>
      </c>
      <c r="F105" s="16">
        <v>0</v>
      </c>
      <c r="G105" s="16">
        <v>0</v>
      </c>
      <c r="H105" s="42">
        <f t="shared" si="66"/>
        <v>1007.5</v>
      </c>
      <c r="I105" s="16">
        <v>1007.5</v>
      </c>
      <c r="J105" s="16">
        <v>0</v>
      </c>
      <c r="K105" s="16">
        <v>0</v>
      </c>
      <c r="L105" s="16">
        <v>0</v>
      </c>
      <c r="M105" s="16">
        <f t="shared" si="65"/>
        <v>78.772478498827212</v>
      </c>
      <c r="N105" s="16">
        <f t="shared" si="65"/>
        <v>78.772478498827212</v>
      </c>
      <c r="O105" s="16" t="str">
        <f t="shared" si="65"/>
        <v>-</v>
      </c>
      <c r="P105" s="16" t="str">
        <f t="shared" si="65"/>
        <v>-</v>
      </c>
      <c r="Q105" s="132" t="s">
        <v>478</v>
      </c>
    </row>
    <row r="106" spans="1:17" ht="60" hidden="1" outlineLevel="4">
      <c r="A106" s="25"/>
      <c r="B106" s="76" t="s">
        <v>437</v>
      </c>
      <c r="C106" s="42">
        <f>SUM(D106:G106)</f>
        <v>179.6</v>
      </c>
      <c r="D106" s="16">
        <v>179.6</v>
      </c>
      <c r="E106" s="16">
        <v>0</v>
      </c>
      <c r="F106" s="16">
        <v>0</v>
      </c>
      <c r="G106" s="16">
        <v>0</v>
      </c>
      <c r="H106" s="42">
        <f>SUM(I106:L106)</f>
        <v>179.6</v>
      </c>
      <c r="I106" s="16">
        <v>179.6</v>
      </c>
      <c r="J106" s="16">
        <v>0</v>
      </c>
      <c r="K106" s="16">
        <v>0</v>
      </c>
      <c r="L106" s="16">
        <v>0</v>
      </c>
      <c r="M106" s="22">
        <f t="shared" ref="M106" si="71">IFERROR(H106/C106*100,"-")</f>
        <v>100</v>
      </c>
      <c r="N106" s="22">
        <f t="shared" ref="N106" si="72">IFERROR(I106/D106*100,"-")</f>
        <v>100</v>
      </c>
      <c r="O106" s="22" t="str">
        <f t="shared" ref="O106" si="73">IFERROR(J106/E106*100,"-")</f>
        <v>-</v>
      </c>
      <c r="P106" s="22" t="str">
        <f t="shared" ref="P106" si="74">IFERROR(K106/F106*100,"-")</f>
        <v>-</v>
      </c>
      <c r="Q106" s="132" t="s">
        <v>478</v>
      </c>
    </row>
    <row r="107" spans="1:17" s="39" customFormat="1" ht="40.5" hidden="1" outlineLevel="1" collapsed="1">
      <c r="A107" s="26">
        <v>18</v>
      </c>
      <c r="B107" s="27" t="s">
        <v>336</v>
      </c>
      <c r="C107" s="28">
        <f t="shared" ref="C107:C114" si="75">SUM(D107:G107)</f>
        <v>84</v>
      </c>
      <c r="D107" s="28">
        <f>D108</f>
        <v>84</v>
      </c>
      <c r="E107" s="28">
        <f>E108</f>
        <v>0</v>
      </c>
      <c r="F107" s="28">
        <f>F108</f>
        <v>0</v>
      </c>
      <c r="G107" s="28">
        <f>G108</f>
        <v>0</v>
      </c>
      <c r="H107" s="28">
        <f>SUM(I107:L107)</f>
        <v>58.126999999999995</v>
      </c>
      <c r="I107" s="28">
        <f>I108</f>
        <v>58.126999999999995</v>
      </c>
      <c r="J107" s="28">
        <f>J108</f>
        <v>0</v>
      </c>
      <c r="K107" s="28">
        <f>K108</f>
        <v>0</v>
      </c>
      <c r="L107" s="28">
        <f>L108</f>
        <v>0</v>
      </c>
      <c r="M107" s="180">
        <f t="shared" si="65"/>
        <v>69.19880952380953</v>
      </c>
      <c r="N107" s="180">
        <f t="shared" si="65"/>
        <v>69.19880952380953</v>
      </c>
      <c r="O107" s="180" t="str">
        <f t="shared" si="65"/>
        <v>-</v>
      </c>
      <c r="P107" s="180" t="str">
        <f t="shared" si="65"/>
        <v>-</v>
      </c>
      <c r="Q107" s="38" t="s">
        <v>478</v>
      </c>
    </row>
    <row r="108" spans="1:17" s="37" customFormat="1" ht="51" hidden="1" outlineLevel="2">
      <c r="A108" s="77"/>
      <c r="B108" s="11" t="s">
        <v>337</v>
      </c>
      <c r="C108" s="31">
        <f t="shared" si="75"/>
        <v>84</v>
      </c>
      <c r="D108" s="78">
        <f>D109+D110</f>
        <v>84</v>
      </c>
      <c r="E108" s="78">
        <f>E109+E110</f>
        <v>0</v>
      </c>
      <c r="F108" s="78">
        <f>F109+F110</f>
        <v>0</v>
      </c>
      <c r="G108" s="78">
        <f>G109+G110</f>
        <v>0</v>
      </c>
      <c r="H108" s="31">
        <f>SUM(I108:L108)</f>
        <v>58.126999999999995</v>
      </c>
      <c r="I108" s="78">
        <f>I109+I110</f>
        <v>58.126999999999995</v>
      </c>
      <c r="J108" s="78">
        <f>J109+J110</f>
        <v>0</v>
      </c>
      <c r="K108" s="78">
        <f>K109+K110</f>
        <v>0</v>
      </c>
      <c r="L108" s="78">
        <f>L109+L110</f>
        <v>0</v>
      </c>
      <c r="M108" s="10">
        <f t="shared" si="65"/>
        <v>69.19880952380953</v>
      </c>
      <c r="N108" s="10">
        <f t="shared" si="65"/>
        <v>69.19880952380953</v>
      </c>
      <c r="O108" s="10" t="str">
        <f t="shared" si="65"/>
        <v>-</v>
      </c>
      <c r="P108" s="10" t="str">
        <f t="shared" si="65"/>
        <v>-</v>
      </c>
      <c r="Q108" s="36"/>
    </row>
    <row r="109" spans="1:17" s="18" customFormat="1" ht="42.75" hidden="1" customHeight="1" outlineLevel="3">
      <c r="A109" s="79"/>
      <c r="B109" s="80" t="s">
        <v>290</v>
      </c>
      <c r="C109" s="15">
        <f t="shared" si="75"/>
        <v>64</v>
      </c>
      <c r="D109" s="81">
        <v>64</v>
      </c>
      <c r="E109" s="81">
        <v>0</v>
      </c>
      <c r="F109" s="81">
        <v>0</v>
      </c>
      <c r="G109" s="81">
        <v>0</v>
      </c>
      <c r="H109" s="15">
        <f>SUM(I109:L109)</f>
        <v>40.597999999999999</v>
      </c>
      <c r="I109" s="81">
        <v>40.597999999999999</v>
      </c>
      <c r="J109" s="81">
        <v>0</v>
      </c>
      <c r="K109" s="81">
        <v>0</v>
      </c>
      <c r="L109" s="81">
        <v>0</v>
      </c>
      <c r="M109" s="16">
        <f t="shared" si="65"/>
        <v>63.434374999999996</v>
      </c>
      <c r="N109" s="16">
        <f t="shared" si="65"/>
        <v>63.434374999999996</v>
      </c>
      <c r="O109" s="16" t="str">
        <f t="shared" si="65"/>
        <v>-</v>
      </c>
      <c r="P109" s="16" t="str">
        <f t="shared" si="65"/>
        <v>-</v>
      </c>
      <c r="Q109" s="80" t="s">
        <v>485</v>
      </c>
    </row>
    <row r="110" spans="1:17" s="18" customFormat="1" ht="42.75" hidden="1" customHeight="1" outlineLevel="3">
      <c r="A110" s="82"/>
      <c r="B110" s="80" t="s">
        <v>142</v>
      </c>
      <c r="C110" s="15">
        <f t="shared" si="75"/>
        <v>20</v>
      </c>
      <c r="D110" s="81">
        <v>20</v>
      </c>
      <c r="E110" s="81">
        <v>0</v>
      </c>
      <c r="F110" s="81">
        <v>0</v>
      </c>
      <c r="G110" s="81">
        <v>0</v>
      </c>
      <c r="H110" s="15">
        <f>SUM(I110:L110)</f>
        <v>17.529</v>
      </c>
      <c r="I110" s="81">
        <v>17.529</v>
      </c>
      <c r="J110" s="81">
        <v>0</v>
      </c>
      <c r="K110" s="81">
        <v>0</v>
      </c>
      <c r="L110" s="81">
        <v>0</v>
      </c>
      <c r="M110" s="16">
        <f t="shared" si="65"/>
        <v>87.644999999999996</v>
      </c>
      <c r="N110" s="16">
        <f t="shared" si="65"/>
        <v>87.644999999999996</v>
      </c>
      <c r="O110" s="16" t="str">
        <f t="shared" si="65"/>
        <v>-</v>
      </c>
      <c r="P110" s="16" t="str">
        <f t="shared" si="65"/>
        <v>-</v>
      </c>
      <c r="Q110" s="80" t="s">
        <v>486</v>
      </c>
    </row>
    <row r="111" spans="1:17" s="18" customFormat="1" ht="27" customHeight="1">
      <c r="A111" s="82"/>
      <c r="B111" s="201" t="s">
        <v>338</v>
      </c>
      <c r="C111" s="52">
        <f t="shared" si="75"/>
        <v>116772.399</v>
      </c>
      <c r="D111" s="52">
        <f t="shared" ref="D111:L111" si="76">D112+D120</f>
        <v>68106.999000000011</v>
      </c>
      <c r="E111" s="52">
        <f t="shared" si="76"/>
        <v>48665.4</v>
      </c>
      <c r="F111" s="52">
        <f t="shared" si="76"/>
        <v>0</v>
      </c>
      <c r="G111" s="52">
        <f t="shared" si="76"/>
        <v>0</v>
      </c>
      <c r="H111" s="52">
        <f t="shared" si="76"/>
        <v>108699.696</v>
      </c>
      <c r="I111" s="52">
        <f t="shared" si="76"/>
        <v>60034.296000000009</v>
      </c>
      <c r="J111" s="52">
        <f t="shared" si="76"/>
        <v>48665.4</v>
      </c>
      <c r="K111" s="52">
        <f t="shared" si="76"/>
        <v>0</v>
      </c>
      <c r="L111" s="52">
        <f t="shared" si="76"/>
        <v>0</v>
      </c>
      <c r="M111" s="16">
        <f t="shared" si="65"/>
        <v>93.086805555823162</v>
      </c>
      <c r="N111" s="16">
        <f t="shared" si="65"/>
        <v>88.147028765721998</v>
      </c>
      <c r="O111" s="16">
        <f t="shared" si="65"/>
        <v>100</v>
      </c>
      <c r="P111" s="16" t="str">
        <f t="shared" si="65"/>
        <v>-</v>
      </c>
      <c r="Q111" s="17"/>
    </row>
    <row r="112" spans="1:17" s="39" customFormat="1" ht="60" customHeight="1" outlineLevel="1" collapsed="1">
      <c r="A112" s="26">
        <v>19</v>
      </c>
      <c r="B112" s="27" t="s">
        <v>400</v>
      </c>
      <c r="C112" s="28">
        <f t="shared" si="75"/>
        <v>3415.5</v>
      </c>
      <c r="D112" s="28">
        <f>D113+D115</f>
        <v>3415.5</v>
      </c>
      <c r="E112" s="28">
        <f>E113</f>
        <v>0</v>
      </c>
      <c r="F112" s="28">
        <f>F113</f>
        <v>0</v>
      </c>
      <c r="G112" s="28">
        <f>G113</f>
        <v>0</v>
      </c>
      <c r="H112" s="28">
        <f t="shared" ref="H112:H123" si="77">SUM(I112:L112)</f>
        <v>3415.4</v>
      </c>
      <c r="I112" s="28">
        <f>I113+I115</f>
        <v>3415.4</v>
      </c>
      <c r="J112" s="28">
        <f>J113+J115</f>
        <v>0</v>
      </c>
      <c r="K112" s="28">
        <f>K113+K115</f>
        <v>0</v>
      </c>
      <c r="L112" s="28">
        <f>L113+L115</f>
        <v>0</v>
      </c>
      <c r="M112" s="196">
        <f t="shared" si="65"/>
        <v>99.997072170985206</v>
      </c>
      <c r="N112" s="196">
        <f t="shared" si="65"/>
        <v>99.997072170985206</v>
      </c>
      <c r="O112" s="196" t="str">
        <f t="shared" si="65"/>
        <v>-</v>
      </c>
      <c r="P112" s="196" t="str">
        <f t="shared" si="65"/>
        <v>-</v>
      </c>
      <c r="Q112" s="38" t="s">
        <v>438</v>
      </c>
    </row>
    <row r="113" spans="1:17" s="133" customFormat="1" ht="87" hidden="1" customHeight="1" outlineLevel="2">
      <c r="A113" s="128"/>
      <c r="B113" s="129" t="s">
        <v>401</v>
      </c>
      <c r="C113" s="134">
        <f t="shared" si="75"/>
        <v>3395.6</v>
      </c>
      <c r="D113" s="135">
        <f>D114</f>
        <v>3395.6</v>
      </c>
      <c r="E113" s="135">
        <f>SUM(E114:E119)</f>
        <v>0</v>
      </c>
      <c r="F113" s="135">
        <f>SUM(F114:F119)</f>
        <v>0</v>
      </c>
      <c r="G113" s="135">
        <f>SUM(G114:G119)</f>
        <v>0</v>
      </c>
      <c r="H113" s="130">
        <f t="shared" si="77"/>
        <v>3395.5</v>
      </c>
      <c r="I113" s="131">
        <f>I114</f>
        <v>3395.5</v>
      </c>
      <c r="J113" s="131">
        <f>SUM(J114:J119)</f>
        <v>0</v>
      </c>
      <c r="K113" s="131">
        <f>SUM(K114:K119)</f>
        <v>0</v>
      </c>
      <c r="L113" s="131">
        <f>SUM(L114:L119)</f>
        <v>0</v>
      </c>
      <c r="M113" s="194">
        <f t="shared" si="65"/>
        <v>99.997055012368946</v>
      </c>
      <c r="N113" s="194">
        <f t="shared" si="65"/>
        <v>99.997055012368946</v>
      </c>
      <c r="O113" s="194" t="str">
        <f t="shared" si="65"/>
        <v>-</v>
      </c>
      <c r="P113" s="194" t="str">
        <f t="shared" si="65"/>
        <v>-</v>
      </c>
      <c r="Q113" s="132"/>
    </row>
    <row r="114" spans="1:17" s="18" customFormat="1" ht="120" hidden="1" outlineLevel="3">
      <c r="A114" s="139"/>
      <c r="B114" s="139" t="s">
        <v>402</v>
      </c>
      <c r="C114" s="193">
        <f t="shared" si="75"/>
        <v>3395.6</v>
      </c>
      <c r="D114" s="193">
        <v>3395.6</v>
      </c>
      <c r="E114" s="193">
        <v>0</v>
      </c>
      <c r="F114" s="193">
        <v>0</v>
      </c>
      <c r="G114" s="193">
        <v>0</v>
      </c>
      <c r="H114" s="151">
        <f t="shared" si="77"/>
        <v>3395.5</v>
      </c>
      <c r="I114" s="151">
        <v>3395.5</v>
      </c>
      <c r="J114" s="193">
        <v>0</v>
      </c>
      <c r="K114" s="193">
        <v>0</v>
      </c>
      <c r="L114" s="193">
        <v>0</v>
      </c>
      <c r="M114" s="243">
        <f t="shared" ref="M114" si="78">IFERROR(H114/C114*100,"-")</f>
        <v>99.997055012368946</v>
      </c>
      <c r="N114" s="243">
        <f t="shared" ref="N114" si="79">IFERROR(I114/D114*100,"-")</f>
        <v>99.997055012368946</v>
      </c>
      <c r="O114" s="243" t="str">
        <f t="shared" ref="O114" si="80">IFERROR(J114/E114*100,"-")</f>
        <v>-</v>
      </c>
      <c r="P114" s="243" t="str">
        <f t="shared" ref="P114" si="81">IFERROR(K114/F114*100,"-")</f>
        <v>-</v>
      </c>
      <c r="Q114" s="139"/>
    </row>
    <row r="115" spans="1:17" s="18" customFormat="1" ht="63.75" hidden="1" customHeight="1" outlineLevel="2">
      <c r="A115" s="23"/>
      <c r="B115" s="127" t="s">
        <v>403</v>
      </c>
      <c r="C115" s="15">
        <f>C116</f>
        <v>19.899999999999999</v>
      </c>
      <c r="D115" s="15">
        <f>D116</f>
        <v>19.899999999999999</v>
      </c>
      <c r="E115" s="15">
        <f t="shared" ref="E115:G115" si="82">E116</f>
        <v>0</v>
      </c>
      <c r="F115" s="15">
        <f t="shared" si="82"/>
        <v>0</v>
      </c>
      <c r="G115" s="15">
        <f t="shared" si="82"/>
        <v>0</v>
      </c>
      <c r="H115" s="15">
        <f t="shared" si="77"/>
        <v>19.899999999999999</v>
      </c>
      <c r="I115" s="15">
        <f>I116</f>
        <v>19.899999999999999</v>
      </c>
      <c r="J115" s="15">
        <f>J116</f>
        <v>0</v>
      </c>
      <c r="K115" s="15">
        <f>K116</f>
        <v>0</v>
      </c>
      <c r="L115" s="15">
        <f>L116</f>
        <v>0</v>
      </c>
      <c r="M115" s="195">
        <f t="shared" si="65"/>
        <v>100</v>
      </c>
      <c r="N115" s="195">
        <f t="shared" si="65"/>
        <v>100</v>
      </c>
      <c r="O115" s="195" t="str">
        <f t="shared" si="65"/>
        <v>-</v>
      </c>
      <c r="P115" s="195" t="str">
        <f t="shared" si="65"/>
        <v>-</v>
      </c>
      <c r="Q115" s="17"/>
    </row>
    <row r="116" spans="1:17" s="18" customFormat="1" ht="108" hidden="1" customHeight="1" outlineLevel="3">
      <c r="A116" s="152"/>
      <c r="B116" s="152" t="s">
        <v>404</v>
      </c>
      <c r="C116" s="153">
        <f t="shared" ref="C116:C130" si="83">SUM(D116:G116)</f>
        <v>19.899999999999999</v>
      </c>
      <c r="D116" s="153">
        <f>SUM(D117:D119)</f>
        <v>19.899999999999999</v>
      </c>
      <c r="E116" s="153">
        <f>SUM(E117:E119)</f>
        <v>0</v>
      </c>
      <c r="F116" s="153">
        <f>SUM(F117:F119)</f>
        <v>0</v>
      </c>
      <c r="G116" s="153">
        <f>SUM(G117:G119)</f>
        <v>0</v>
      </c>
      <c r="H116" s="152">
        <f t="shared" si="77"/>
        <v>19.899999999999999</v>
      </c>
      <c r="I116" s="153">
        <f>SUM(I117:I119)</f>
        <v>19.899999999999999</v>
      </c>
      <c r="J116" s="153">
        <f>SUM(J117:J119)</f>
        <v>0</v>
      </c>
      <c r="K116" s="153">
        <f>SUM(K117:K119)</f>
        <v>0</v>
      </c>
      <c r="L116" s="153">
        <f>SUM(L117:L119)</f>
        <v>0</v>
      </c>
      <c r="M116" s="243">
        <f t="shared" si="65"/>
        <v>100</v>
      </c>
      <c r="N116" s="243">
        <f t="shared" si="65"/>
        <v>100</v>
      </c>
      <c r="O116" s="243" t="str">
        <f t="shared" si="65"/>
        <v>-</v>
      </c>
      <c r="P116" s="243" t="str">
        <f t="shared" si="65"/>
        <v>-</v>
      </c>
      <c r="Q116" s="152"/>
    </row>
    <row r="117" spans="1:17" s="18" customFormat="1" ht="54.75" hidden="1" customHeight="1" outlineLevel="3">
      <c r="A117" s="23"/>
      <c r="B117" s="154" t="s">
        <v>339</v>
      </c>
      <c r="C117" s="15">
        <f t="shared" si="83"/>
        <v>15.4</v>
      </c>
      <c r="D117" s="15">
        <v>15.4</v>
      </c>
      <c r="E117" s="16">
        <v>0</v>
      </c>
      <c r="F117" s="16">
        <v>0</v>
      </c>
      <c r="G117" s="16">
        <v>0</v>
      </c>
      <c r="H117" s="178">
        <f t="shared" si="77"/>
        <v>15.4</v>
      </c>
      <c r="I117" s="179">
        <v>15.4</v>
      </c>
      <c r="J117" s="16">
        <v>0</v>
      </c>
      <c r="K117" s="16">
        <v>0</v>
      </c>
      <c r="L117" s="16">
        <v>0</v>
      </c>
      <c r="M117" s="195">
        <f t="shared" si="65"/>
        <v>100</v>
      </c>
      <c r="N117" s="195">
        <f t="shared" si="65"/>
        <v>100</v>
      </c>
      <c r="O117" s="195" t="str">
        <f t="shared" si="65"/>
        <v>-</v>
      </c>
      <c r="P117" s="195" t="str">
        <f t="shared" si="65"/>
        <v>-</v>
      </c>
      <c r="Q117" s="132"/>
    </row>
    <row r="118" spans="1:17" s="18" customFormat="1" ht="35.25" hidden="1" customHeight="1" outlineLevel="3">
      <c r="A118" s="23"/>
      <c r="B118" s="154" t="s">
        <v>340</v>
      </c>
      <c r="C118" s="15">
        <f t="shared" si="83"/>
        <v>0</v>
      </c>
      <c r="D118" s="147">
        <v>0</v>
      </c>
      <c r="E118" s="16">
        <v>0</v>
      </c>
      <c r="F118" s="16">
        <v>0</v>
      </c>
      <c r="G118" s="16">
        <v>0</v>
      </c>
      <c r="H118" s="179">
        <f t="shared" si="77"/>
        <v>0</v>
      </c>
      <c r="I118" s="179">
        <v>0</v>
      </c>
      <c r="J118" s="16">
        <v>0</v>
      </c>
      <c r="K118" s="16">
        <v>0</v>
      </c>
      <c r="L118" s="16">
        <v>0</v>
      </c>
      <c r="M118" s="195" t="str">
        <f t="shared" si="65"/>
        <v>-</v>
      </c>
      <c r="N118" s="195" t="str">
        <f t="shared" si="65"/>
        <v>-</v>
      </c>
      <c r="O118" s="195" t="str">
        <f t="shared" si="65"/>
        <v>-</v>
      </c>
      <c r="P118" s="195" t="str">
        <f t="shared" si="65"/>
        <v>-</v>
      </c>
      <c r="Q118" s="17"/>
    </row>
    <row r="119" spans="1:17" s="18" customFormat="1" ht="29.25" hidden="1" customHeight="1" outlineLevel="3">
      <c r="A119" s="23"/>
      <c r="B119" s="34" t="s">
        <v>341</v>
      </c>
      <c r="C119" s="15">
        <f t="shared" si="83"/>
        <v>4.5</v>
      </c>
      <c r="D119" s="147">
        <v>4.5</v>
      </c>
      <c r="E119" s="16">
        <v>0</v>
      </c>
      <c r="F119" s="16">
        <v>0</v>
      </c>
      <c r="G119" s="16">
        <v>0</v>
      </c>
      <c r="H119" s="179">
        <f t="shared" si="77"/>
        <v>4.5</v>
      </c>
      <c r="I119" s="179">
        <v>4.5</v>
      </c>
      <c r="J119" s="16">
        <v>0</v>
      </c>
      <c r="K119" s="16">
        <v>0</v>
      </c>
      <c r="L119" s="16">
        <v>0</v>
      </c>
      <c r="M119" s="195">
        <f t="shared" si="65"/>
        <v>100</v>
      </c>
      <c r="N119" s="195">
        <f t="shared" si="65"/>
        <v>100</v>
      </c>
      <c r="O119" s="195" t="str">
        <f t="shared" si="65"/>
        <v>-</v>
      </c>
      <c r="P119" s="195" t="str">
        <f t="shared" si="65"/>
        <v>-</v>
      </c>
      <c r="Q119" s="17"/>
    </row>
    <row r="120" spans="1:17" s="39" customFormat="1" ht="54" outlineLevel="1" collapsed="1">
      <c r="A120" s="26">
        <v>20</v>
      </c>
      <c r="B120" s="27" t="s">
        <v>405</v>
      </c>
      <c r="C120" s="28">
        <f t="shared" si="83"/>
        <v>113356.899</v>
      </c>
      <c r="D120" s="28">
        <f>D121+D126</f>
        <v>64691.499000000003</v>
      </c>
      <c r="E120" s="28">
        <f>E121+E126</f>
        <v>48665.4</v>
      </c>
      <c r="F120" s="28">
        <f>F121</f>
        <v>0</v>
      </c>
      <c r="G120" s="28">
        <f>G121</f>
        <v>0</v>
      </c>
      <c r="H120" s="28">
        <f t="shared" si="77"/>
        <v>105284.296</v>
      </c>
      <c r="I120" s="28">
        <f>I121+I126</f>
        <v>56618.896000000008</v>
      </c>
      <c r="J120" s="28">
        <f>J121+J126</f>
        <v>48665.4</v>
      </c>
      <c r="K120" s="28">
        <f>K121+K126</f>
        <v>0</v>
      </c>
      <c r="L120" s="28">
        <f>L121+L126</f>
        <v>0</v>
      </c>
      <c r="M120" s="196">
        <f t="shared" si="65"/>
        <v>92.878595770337711</v>
      </c>
      <c r="N120" s="196">
        <f t="shared" si="65"/>
        <v>87.521385151393702</v>
      </c>
      <c r="O120" s="196">
        <f t="shared" si="65"/>
        <v>100</v>
      </c>
      <c r="P120" s="196" t="str">
        <f t="shared" si="65"/>
        <v>-</v>
      </c>
      <c r="Q120" s="38" t="s">
        <v>508</v>
      </c>
    </row>
    <row r="121" spans="1:17" s="184" customFormat="1" ht="72.75" hidden="1" customHeight="1" outlineLevel="2">
      <c r="A121" s="183"/>
      <c r="B121" s="155" t="s">
        <v>406</v>
      </c>
      <c r="C121" s="134">
        <f t="shared" si="83"/>
        <v>56141.499000000003</v>
      </c>
      <c r="D121" s="134">
        <f>D122</f>
        <v>56141.499000000003</v>
      </c>
      <c r="E121" s="134">
        <f>E122</f>
        <v>0</v>
      </c>
      <c r="F121" s="134">
        <f>F122+F126</f>
        <v>0</v>
      </c>
      <c r="G121" s="134">
        <f>G122+G126</f>
        <v>0</v>
      </c>
      <c r="H121" s="134">
        <f t="shared" si="77"/>
        <v>48068.896000000008</v>
      </c>
      <c r="I121" s="134">
        <f>I122</f>
        <v>48068.896000000008</v>
      </c>
      <c r="J121" s="134">
        <f>J122</f>
        <v>0</v>
      </c>
      <c r="K121" s="134">
        <f>K122</f>
        <v>0</v>
      </c>
      <c r="L121" s="134">
        <f>L122</f>
        <v>0</v>
      </c>
      <c r="M121" s="197">
        <f t="shared" si="65"/>
        <v>85.62096997089445</v>
      </c>
      <c r="N121" s="197">
        <f t="shared" si="65"/>
        <v>85.62096997089445</v>
      </c>
      <c r="O121" s="197" t="str">
        <f t="shared" si="65"/>
        <v>-</v>
      </c>
      <c r="P121" s="197" t="str">
        <f t="shared" si="65"/>
        <v>-</v>
      </c>
      <c r="Q121" s="244"/>
    </row>
    <row r="122" spans="1:17" s="18" customFormat="1" ht="150" hidden="1" outlineLevel="3">
      <c r="A122" s="49"/>
      <c r="B122" s="156" t="s">
        <v>426</v>
      </c>
      <c r="C122" s="31">
        <f t="shared" si="83"/>
        <v>56141.499000000003</v>
      </c>
      <c r="D122" s="31">
        <f>SUM(D123:D125)</f>
        <v>56141.499000000003</v>
      </c>
      <c r="E122" s="31">
        <f>SUM(E123:E125)</f>
        <v>0</v>
      </c>
      <c r="F122" s="31">
        <f>SUM(F123:F125)</f>
        <v>0</v>
      </c>
      <c r="G122" s="31">
        <f>SUM(G123:G125)</f>
        <v>0</v>
      </c>
      <c r="H122" s="31">
        <f t="shared" si="77"/>
        <v>48068.896000000008</v>
      </c>
      <c r="I122" s="10">
        <f>SUM(I123:I125)</f>
        <v>48068.896000000008</v>
      </c>
      <c r="J122" s="10">
        <f>SUM(J123:J125)</f>
        <v>0</v>
      </c>
      <c r="K122" s="10">
        <f>SUM(K123:K125)</f>
        <v>0</v>
      </c>
      <c r="L122" s="10">
        <f>SUM(L123:L125)</f>
        <v>0</v>
      </c>
      <c r="M122" s="198">
        <f t="shared" si="65"/>
        <v>85.62096997089445</v>
      </c>
      <c r="N122" s="198">
        <f t="shared" si="65"/>
        <v>85.62096997089445</v>
      </c>
      <c r="O122" s="198" t="str">
        <f t="shared" si="65"/>
        <v>-</v>
      </c>
      <c r="P122" s="198" t="str">
        <f t="shared" si="65"/>
        <v>-</v>
      </c>
      <c r="Q122" s="36"/>
    </row>
    <row r="123" spans="1:17" s="18" customFormat="1" ht="75" hidden="1" outlineLevel="4">
      <c r="A123" s="92"/>
      <c r="B123" s="34" t="s">
        <v>518</v>
      </c>
      <c r="C123" s="15">
        <f t="shared" si="83"/>
        <v>7586.0529999999999</v>
      </c>
      <c r="D123" s="130">
        <v>7586.0529999999999</v>
      </c>
      <c r="E123" s="15">
        <v>0</v>
      </c>
      <c r="F123" s="15">
        <v>0</v>
      </c>
      <c r="G123" s="15">
        <v>0</v>
      </c>
      <c r="H123" s="15">
        <f t="shared" si="77"/>
        <v>7586.05</v>
      </c>
      <c r="I123" s="130">
        <v>7586.05</v>
      </c>
      <c r="J123" s="15">
        <v>0</v>
      </c>
      <c r="K123" s="15">
        <v>0</v>
      </c>
      <c r="L123" s="15">
        <v>0</v>
      </c>
      <c r="M123" s="194">
        <f t="shared" si="65"/>
        <v>99.999960453743213</v>
      </c>
      <c r="N123" s="194">
        <f t="shared" si="65"/>
        <v>99.999960453743213</v>
      </c>
      <c r="O123" s="194" t="str">
        <f t="shared" si="65"/>
        <v>-</v>
      </c>
      <c r="P123" s="194" t="str">
        <f t="shared" si="65"/>
        <v>-</v>
      </c>
      <c r="Q123" s="132"/>
    </row>
    <row r="124" spans="1:17" s="18" customFormat="1" ht="75" hidden="1" outlineLevel="4">
      <c r="A124" s="92"/>
      <c r="B124" s="34" t="s">
        <v>407</v>
      </c>
      <c r="C124" s="15">
        <f t="shared" si="83"/>
        <v>47413.946000000004</v>
      </c>
      <c r="D124" s="130">
        <v>47413.946000000004</v>
      </c>
      <c r="E124" s="15">
        <v>0</v>
      </c>
      <c r="F124" s="15">
        <v>0</v>
      </c>
      <c r="G124" s="15">
        <v>0</v>
      </c>
      <c r="H124" s="15">
        <f t="shared" ref="H124:H130" si="84">SUM(I124:L124)</f>
        <v>39341.4</v>
      </c>
      <c r="I124" s="131">
        <v>39341.4</v>
      </c>
      <c r="J124" s="15">
        <v>0</v>
      </c>
      <c r="K124" s="15">
        <v>0</v>
      </c>
      <c r="L124" s="15">
        <v>0</v>
      </c>
      <c r="M124" s="194">
        <f t="shared" si="65"/>
        <v>82.974321521351541</v>
      </c>
      <c r="N124" s="194">
        <f t="shared" si="65"/>
        <v>82.974321521351541</v>
      </c>
      <c r="O124" s="194" t="str">
        <f t="shared" si="65"/>
        <v>-</v>
      </c>
      <c r="P124" s="194" t="str">
        <f t="shared" si="65"/>
        <v>-</v>
      </c>
      <c r="Q124" s="17" t="s">
        <v>507</v>
      </c>
    </row>
    <row r="125" spans="1:17" s="18" customFormat="1" ht="30" hidden="1" outlineLevel="4">
      <c r="A125" s="92"/>
      <c r="B125" s="34" t="s">
        <v>408</v>
      </c>
      <c r="C125" s="15">
        <f t="shared" si="83"/>
        <v>1141.5</v>
      </c>
      <c r="D125" s="15">
        <v>1141.5</v>
      </c>
      <c r="E125" s="15">
        <v>0</v>
      </c>
      <c r="F125" s="15">
        <v>0</v>
      </c>
      <c r="G125" s="15">
        <v>0</v>
      </c>
      <c r="H125" s="15">
        <f t="shared" si="84"/>
        <v>1141.4459999999999</v>
      </c>
      <c r="I125" s="16">
        <v>1141.4459999999999</v>
      </c>
      <c r="J125" s="15">
        <v>0</v>
      </c>
      <c r="K125" s="15">
        <v>0</v>
      </c>
      <c r="L125" s="15">
        <v>0</v>
      </c>
      <c r="M125" s="194">
        <f t="shared" si="65"/>
        <v>99.995269382391584</v>
      </c>
      <c r="N125" s="194">
        <f t="shared" si="65"/>
        <v>99.995269382391584</v>
      </c>
      <c r="O125" s="194" t="str">
        <f t="shared" si="65"/>
        <v>-</v>
      </c>
      <c r="P125" s="194" t="str">
        <f t="shared" si="65"/>
        <v>-</v>
      </c>
      <c r="Q125" s="132"/>
    </row>
    <row r="126" spans="1:17" s="104" customFormat="1" ht="57" hidden="1" outlineLevel="2">
      <c r="A126" s="181"/>
      <c r="B126" s="157" t="s">
        <v>409</v>
      </c>
      <c r="C126" s="182">
        <f t="shared" si="83"/>
        <v>57215.4</v>
      </c>
      <c r="D126" s="182">
        <f>D127+D129</f>
        <v>8550</v>
      </c>
      <c r="E126" s="182">
        <f>E127+E129</f>
        <v>48665.4</v>
      </c>
      <c r="F126" s="182">
        <f>F127+F129</f>
        <v>0</v>
      </c>
      <c r="G126" s="182">
        <f>G127+G129</f>
        <v>0</v>
      </c>
      <c r="H126" s="182">
        <f t="shared" si="84"/>
        <v>57215.4</v>
      </c>
      <c r="I126" s="22">
        <f>I127+I129</f>
        <v>8550</v>
      </c>
      <c r="J126" s="22">
        <f>J127+J129</f>
        <v>48665.4</v>
      </c>
      <c r="K126" s="22">
        <f>K127+K129</f>
        <v>0</v>
      </c>
      <c r="L126" s="22">
        <f>L127+L129</f>
        <v>0</v>
      </c>
      <c r="M126" s="194">
        <f t="shared" si="65"/>
        <v>100</v>
      </c>
      <c r="N126" s="194">
        <f t="shared" si="65"/>
        <v>100</v>
      </c>
      <c r="O126" s="194">
        <f t="shared" si="65"/>
        <v>100</v>
      </c>
      <c r="P126" s="194" t="str">
        <f t="shared" si="65"/>
        <v>-</v>
      </c>
      <c r="Q126" s="17"/>
    </row>
    <row r="127" spans="1:17" s="37" customFormat="1" ht="135" hidden="1" outlineLevel="3">
      <c r="A127" s="49"/>
      <c r="B127" s="156" t="s">
        <v>410</v>
      </c>
      <c r="C127" s="31">
        <f t="shared" si="83"/>
        <v>8550</v>
      </c>
      <c r="D127" s="31">
        <f>D128</f>
        <v>8550</v>
      </c>
      <c r="E127" s="31">
        <f t="shared" ref="E127:G127" si="85">E128</f>
        <v>0</v>
      </c>
      <c r="F127" s="31">
        <f t="shared" si="85"/>
        <v>0</v>
      </c>
      <c r="G127" s="31">
        <f t="shared" si="85"/>
        <v>0</v>
      </c>
      <c r="H127" s="31">
        <f t="shared" si="84"/>
        <v>8550</v>
      </c>
      <c r="I127" s="10">
        <f>I128</f>
        <v>8550</v>
      </c>
      <c r="J127" s="10">
        <f>J128</f>
        <v>0</v>
      </c>
      <c r="K127" s="10">
        <f>K128</f>
        <v>0</v>
      </c>
      <c r="L127" s="10">
        <f>L128</f>
        <v>0</v>
      </c>
      <c r="M127" s="198">
        <f t="shared" ref="M127:M128" si="86">IFERROR(H127/C127*100,"-")</f>
        <v>100</v>
      </c>
      <c r="N127" s="198">
        <f t="shared" ref="N127:N128" si="87">IFERROR(I127/D127*100,"-")</f>
        <v>100</v>
      </c>
      <c r="O127" s="198" t="str">
        <f t="shared" ref="O127:O128" si="88">IFERROR(J127/E127*100,"-")</f>
        <v>-</v>
      </c>
      <c r="P127" s="198" t="str">
        <f t="shared" ref="P127:P128" si="89">IFERROR(K127/F127*100,"-")</f>
        <v>-</v>
      </c>
      <c r="Q127" s="36"/>
    </row>
    <row r="128" spans="1:17" s="18" customFormat="1" ht="45" hidden="1" outlineLevel="4">
      <c r="A128" s="92"/>
      <c r="B128" s="34" t="s">
        <v>411</v>
      </c>
      <c r="C128" s="15">
        <f t="shared" si="83"/>
        <v>8550</v>
      </c>
      <c r="D128" s="15">
        <v>8550</v>
      </c>
      <c r="E128" s="146">
        <v>0</v>
      </c>
      <c r="F128" s="146">
        <v>0</v>
      </c>
      <c r="G128" s="146">
        <v>0</v>
      </c>
      <c r="H128" s="15">
        <f t="shared" si="84"/>
        <v>8550</v>
      </c>
      <c r="I128" s="16">
        <v>8550</v>
      </c>
      <c r="J128" s="146">
        <v>0</v>
      </c>
      <c r="K128" s="146">
        <v>0</v>
      </c>
      <c r="L128" s="146">
        <v>0</v>
      </c>
      <c r="M128" s="194">
        <f t="shared" si="86"/>
        <v>100</v>
      </c>
      <c r="N128" s="194">
        <f t="shared" si="87"/>
        <v>100</v>
      </c>
      <c r="O128" s="194" t="str">
        <f t="shared" si="88"/>
        <v>-</v>
      </c>
      <c r="P128" s="194" t="str">
        <f t="shared" si="89"/>
        <v>-</v>
      </c>
      <c r="Q128" s="17"/>
    </row>
    <row r="129" spans="1:17" s="37" customFormat="1" ht="135" hidden="1" outlineLevel="3">
      <c r="A129" s="49"/>
      <c r="B129" s="156" t="s">
        <v>412</v>
      </c>
      <c r="C129" s="31">
        <f t="shared" si="83"/>
        <v>48665.4</v>
      </c>
      <c r="D129" s="31">
        <f>D130</f>
        <v>0</v>
      </c>
      <c r="E129" s="31">
        <f>E130</f>
        <v>48665.4</v>
      </c>
      <c r="F129" s="31">
        <f>F130</f>
        <v>0</v>
      </c>
      <c r="G129" s="31">
        <f>G130</f>
        <v>0</v>
      </c>
      <c r="H129" s="31">
        <f t="shared" si="84"/>
        <v>48665.4</v>
      </c>
      <c r="I129" s="10">
        <f>I130</f>
        <v>0</v>
      </c>
      <c r="J129" s="10">
        <f>J130</f>
        <v>48665.4</v>
      </c>
      <c r="K129" s="10">
        <f>K130</f>
        <v>0</v>
      </c>
      <c r="L129" s="10">
        <f>L130</f>
        <v>0</v>
      </c>
      <c r="M129" s="198">
        <f t="shared" ref="M129" si="90">IFERROR(H129/C129*100,"-")</f>
        <v>100</v>
      </c>
      <c r="N129" s="198" t="str">
        <f t="shared" ref="N129" si="91">IFERROR(I129/D129*100,"-")</f>
        <v>-</v>
      </c>
      <c r="O129" s="198">
        <f t="shared" ref="O129" si="92">IFERROR(J129/E129*100,"-")</f>
        <v>100</v>
      </c>
      <c r="P129" s="198" t="str">
        <f t="shared" ref="P129" si="93">IFERROR(K129/F129*100,"-")</f>
        <v>-</v>
      </c>
      <c r="Q129" s="36"/>
    </row>
    <row r="130" spans="1:17" s="18" customFormat="1" ht="45" hidden="1" outlineLevel="4">
      <c r="A130" s="92"/>
      <c r="B130" s="34" t="s">
        <v>413</v>
      </c>
      <c r="C130" s="15">
        <f t="shared" si="83"/>
        <v>48665.4</v>
      </c>
      <c r="D130" s="15">
        <v>0</v>
      </c>
      <c r="E130" s="15">
        <v>48665.4</v>
      </c>
      <c r="F130" s="15">
        <v>0</v>
      </c>
      <c r="G130" s="15">
        <v>0</v>
      </c>
      <c r="H130" s="15">
        <f t="shared" si="84"/>
        <v>48665.4</v>
      </c>
      <c r="I130" s="16">
        <v>0</v>
      </c>
      <c r="J130" s="16">
        <v>48665.4</v>
      </c>
      <c r="K130" s="15">
        <v>0</v>
      </c>
      <c r="L130" s="15">
        <v>0</v>
      </c>
      <c r="M130" s="194">
        <f t="shared" si="65"/>
        <v>100</v>
      </c>
      <c r="N130" s="194" t="str">
        <f t="shared" si="65"/>
        <v>-</v>
      </c>
      <c r="O130" s="194">
        <f t="shared" si="65"/>
        <v>100</v>
      </c>
      <c r="P130" s="194" t="str">
        <f t="shared" si="65"/>
        <v>-</v>
      </c>
      <c r="Q130" s="17"/>
    </row>
    <row r="131" spans="1:17">
      <c r="A131" s="18"/>
      <c r="B131" s="18"/>
      <c r="C131" s="18"/>
      <c r="D131" s="18"/>
      <c r="E131" s="18"/>
      <c r="F131" s="18"/>
      <c r="G131" s="18"/>
      <c r="H131" s="18"/>
      <c r="I131" s="18"/>
      <c r="J131" s="18"/>
      <c r="K131" s="18"/>
      <c r="L131" s="18"/>
      <c r="M131" s="18"/>
      <c r="N131" s="18"/>
      <c r="O131" s="18"/>
      <c r="P131" s="18"/>
      <c r="Q131" s="143"/>
    </row>
    <row r="132" spans="1:17">
      <c r="A132" s="18"/>
      <c r="B132" s="18"/>
      <c r="C132" s="18"/>
      <c r="D132" s="18"/>
      <c r="E132" s="18"/>
      <c r="F132" s="18"/>
      <c r="G132" s="18"/>
      <c r="H132" s="18"/>
      <c r="I132" s="18"/>
      <c r="J132" s="18"/>
      <c r="K132" s="18"/>
      <c r="L132" s="18"/>
      <c r="M132" s="18"/>
      <c r="N132" s="18"/>
      <c r="O132" s="18"/>
      <c r="P132" s="18"/>
      <c r="Q132" s="143"/>
    </row>
    <row r="133" spans="1:17">
      <c r="A133" s="141"/>
      <c r="B133" s="18"/>
      <c r="C133" s="18"/>
      <c r="D133" s="18"/>
      <c r="E133" s="18"/>
      <c r="F133" s="18"/>
      <c r="G133" s="18"/>
      <c r="H133" s="18"/>
      <c r="I133" s="18"/>
      <c r="J133" s="18"/>
      <c r="K133" s="18"/>
      <c r="L133" s="18"/>
      <c r="M133" s="18"/>
      <c r="N133" s="18"/>
      <c r="O133" s="18"/>
      <c r="P133" s="18"/>
      <c r="Q133" s="143"/>
    </row>
    <row r="134" spans="1:17" ht="18.75">
      <c r="A134" s="249" t="s">
        <v>342</v>
      </c>
      <c r="B134" s="249"/>
      <c r="C134" s="249"/>
      <c r="D134" s="249"/>
      <c r="E134" s="249"/>
      <c r="F134" s="249"/>
      <c r="G134" s="249"/>
      <c r="H134" s="249"/>
      <c r="I134" s="249"/>
      <c r="J134" s="249"/>
      <c r="K134" s="249"/>
      <c r="L134" s="249"/>
      <c r="M134" s="249"/>
      <c r="N134" s="249"/>
      <c r="O134" s="249"/>
      <c r="P134" s="249"/>
      <c r="Q134" s="249"/>
    </row>
    <row r="135" spans="1:17">
      <c r="A135" s="141"/>
      <c r="B135" s="18"/>
      <c r="C135" s="18"/>
      <c r="D135" s="18"/>
      <c r="E135" s="18"/>
      <c r="F135" s="18"/>
      <c r="G135" s="18"/>
      <c r="H135" s="18"/>
      <c r="I135" s="18"/>
      <c r="J135" s="18"/>
      <c r="K135" s="18"/>
      <c r="L135" s="18"/>
      <c r="M135" s="18"/>
      <c r="N135" s="18"/>
      <c r="O135" s="18"/>
      <c r="P135" s="18"/>
      <c r="Q135" s="143"/>
    </row>
    <row r="136" spans="1:17">
      <c r="A136" s="141"/>
      <c r="B136" s="18"/>
      <c r="C136" s="18"/>
      <c r="D136" s="18"/>
      <c r="E136" s="18"/>
      <c r="F136" s="18"/>
      <c r="G136" s="18"/>
      <c r="H136" s="18"/>
      <c r="I136" s="18"/>
      <c r="J136" s="18"/>
      <c r="K136" s="18"/>
      <c r="L136" s="18"/>
      <c r="M136" s="18"/>
      <c r="N136" s="18"/>
      <c r="O136" s="18"/>
      <c r="P136" s="18"/>
      <c r="Q136" s="143"/>
    </row>
    <row r="137" spans="1:17">
      <c r="A137" s="141"/>
      <c r="B137" s="18"/>
      <c r="C137" s="18"/>
      <c r="D137" s="18"/>
      <c r="E137" s="18"/>
      <c r="F137" s="18"/>
      <c r="G137" s="18"/>
      <c r="H137" s="18"/>
      <c r="I137" s="18"/>
      <c r="J137" s="18"/>
      <c r="K137" s="18"/>
      <c r="L137" s="18"/>
      <c r="M137" s="18"/>
      <c r="N137" s="18"/>
      <c r="O137" s="18"/>
      <c r="P137" s="18"/>
      <c r="Q137" s="143"/>
    </row>
    <row r="139" spans="1:17">
      <c r="A139" s="13" t="s">
        <v>419</v>
      </c>
    </row>
  </sheetData>
  <mergeCells count="17">
    <mergeCell ref="A1:Q1"/>
    <mergeCell ref="A2:Q2"/>
    <mergeCell ref="A4:A6"/>
    <mergeCell ref="B4:B6"/>
    <mergeCell ref="C4:F4"/>
    <mergeCell ref="G4:G6"/>
    <mergeCell ref="H4:K4"/>
    <mergeCell ref="L4:L6"/>
    <mergeCell ref="M4:P4"/>
    <mergeCell ref="Q4:Q6"/>
    <mergeCell ref="A134:Q134"/>
    <mergeCell ref="C5:C6"/>
    <mergeCell ref="D5:F5"/>
    <mergeCell ref="H5:H6"/>
    <mergeCell ref="I5:K5"/>
    <mergeCell ref="M5:M6"/>
    <mergeCell ref="N5:P5"/>
  </mergeCells>
  <pageMargins left="0.11811023622047245" right="0.11811023622047245" top="0.59055118110236227" bottom="0.19685039370078741" header="0.31496062992125984" footer="0.31496062992125984"/>
  <pageSetup paperSize="9" scale="49" fitToHeight="14" orientation="landscape" r:id="rId1"/>
  <headerFooter differentFirst="1">
    <oddHeader>&amp;R&amp;P</oddHeader>
  </headerFooter>
</worksheet>
</file>

<file path=xl/worksheets/sheet3.xml><?xml version="1.0" encoding="utf-8"?>
<worksheet xmlns="http://schemas.openxmlformats.org/spreadsheetml/2006/main" xmlns:r="http://schemas.openxmlformats.org/officeDocument/2006/relationships">
  <dimension ref="A1:R32"/>
  <sheetViews>
    <sheetView zoomScale="60" zoomScaleNormal="60" workbookViewId="0">
      <selection activeCell="K34" sqref="K34"/>
    </sheetView>
  </sheetViews>
  <sheetFormatPr defaultRowHeight="15"/>
  <cols>
    <col min="2" max="2" width="31.85546875" customWidth="1"/>
    <col min="16" max="16" width="12.85546875" customWidth="1"/>
    <col min="18" max="18" width="13" customWidth="1"/>
  </cols>
  <sheetData>
    <row r="1" spans="1:18" ht="18.75">
      <c r="A1" s="250"/>
      <c r="B1" s="250"/>
      <c r="C1" s="250"/>
      <c r="D1" s="250"/>
      <c r="E1" s="250"/>
      <c r="F1" s="250"/>
      <c r="G1" s="250"/>
      <c r="H1" s="250"/>
      <c r="I1" s="250"/>
      <c r="J1" s="250"/>
      <c r="K1" s="250"/>
      <c r="L1" s="250"/>
      <c r="M1" s="250"/>
      <c r="N1" s="250"/>
      <c r="O1" s="250"/>
      <c r="P1" s="250"/>
      <c r="Q1" s="250"/>
      <c r="R1" s="250"/>
    </row>
    <row r="2" spans="1:18" ht="18.75">
      <c r="A2" s="250"/>
      <c r="B2" s="250"/>
      <c r="C2" s="250"/>
      <c r="D2" s="250"/>
      <c r="E2" s="250"/>
      <c r="F2" s="250"/>
      <c r="G2" s="250"/>
      <c r="H2" s="250"/>
      <c r="I2" s="250"/>
      <c r="J2" s="250"/>
      <c r="K2" s="250"/>
      <c r="L2" s="250"/>
      <c r="M2" s="250"/>
      <c r="N2" s="250"/>
      <c r="O2" s="250"/>
      <c r="P2" s="250"/>
      <c r="Q2" s="250"/>
      <c r="R2" s="250"/>
    </row>
    <row r="3" spans="1:18">
      <c r="A3" s="169"/>
      <c r="B3" s="170"/>
      <c r="O3" s="171"/>
      <c r="P3" s="171"/>
      <c r="Q3" s="171"/>
      <c r="R3" s="171"/>
    </row>
    <row r="4" spans="1:18" ht="27.75" customHeight="1">
      <c r="A4" s="251" t="s">
        <v>0</v>
      </c>
      <c r="B4" s="252" t="s">
        <v>62</v>
      </c>
      <c r="C4" s="251" t="s">
        <v>432</v>
      </c>
      <c r="D4" s="251"/>
      <c r="E4" s="251"/>
      <c r="F4" s="251"/>
      <c r="G4" s="251" t="s">
        <v>431</v>
      </c>
      <c r="H4" s="251"/>
      <c r="I4" s="251"/>
      <c r="J4" s="251"/>
      <c r="K4" s="251" t="s">
        <v>430</v>
      </c>
      <c r="L4" s="251"/>
      <c r="M4" s="251"/>
      <c r="N4" s="251"/>
      <c r="O4" s="251" t="s">
        <v>428</v>
      </c>
      <c r="P4" s="251"/>
      <c r="Q4" s="251"/>
      <c r="R4" s="251"/>
    </row>
    <row r="5" spans="1:18" ht="15" customHeight="1">
      <c r="A5" s="251"/>
      <c r="B5" s="253"/>
      <c r="C5" s="251" t="s">
        <v>1</v>
      </c>
      <c r="D5" s="251" t="s">
        <v>2</v>
      </c>
      <c r="E5" s="251"/>
      <c r="F5" s="251"/>
      <c r="G5" s="251" t="s">
        <v>1</v>
      </c>
      <c r="H5" s="251" t="s">
        <v>2</v>
      </c>
      <c r="I5" s="251"/>
      <c r="J5" s="251"/>
      <c r="K5" s="251" t="s">
        <v>1</v>
      </c>
      <c r="L5" s="251" t="s">
        <v>2</v>
      </c>
      <c r="M5" s="251"/>
      <c r="N5" s="251"/>
      <c r="O5" s="251" t="s">
        <v>1</v>
      </c>
      <c r="P5" s="251" t="s">
        <v>2</v>
      </c>
      <c r="Q5" s="251"/>
      <c r="R5" s="251"/>
    </row>
    <row r="6" spans="1:18" ht="66" customHeight="1">
      <c r="A6" s="251"/>
      <c r="B6" s="254"/>
      <c r="C6" s="251"/>
      <c r="D6" s="165" t="s">
        <v>15</v>
      </c>
      <c r="E6" s="165" t="s">
        <v>16</v>
      </c>
      <c r="F6" s="165" t="s">
        <v>263</v>
      </c>
      <c r="G6" s="251"/>
      <c r="H6" s="165" t="s">
        <v>15</v>
      </c>
      <c r="I6" s="165" t="s">
        <v>16</v>
      </c>
      <c r="J6" s="165" t="s">
        <v>263</v>
      </c>
      <c r="K6" s="251"/>
      <c r="L6" s="165" t="s">
        <v>15</v>
      </c>
      <c r="M6" s="165" t="s">
        <v>16</v>
      </c>
      <c r="N6" s="165" t="s">
        <v>263</v>
      </c>
      <c r="O6" s="251"/>
      <c r="P6" s="165" t="s">
        <v>15</v>
      </c>
      <c r="Q6" s="165" t="s">
        <v>16</v>
      </c>
      <c r="R6" s="165" t="s">
        <v>263</v>
      </c>
    </row>
    <row r="7" spans="1:18" ht="27">
      <c r="A7" s="122"/>
      <c r="B7" s="172" t="str">
        <f>Бр!B8</f>
        <v>Всего по муниципальным программам Белоярского района</v>
      </c>
      <c r="C7" s="174">
        <v>14.216795941542443</v>
      </c>
      <c r="D7" s="174">
        <v>18.330551238549234</v>
      </c>
      <c r="E7" s="174">
        <v>10.413080510389438</v>
      </c>
      <c r="F7" s="174">
        <v>0</v>
      </c>
      <c r="G7" s="122">
        <v>45.998355233313568</v>
      </c>
      <c r="H7" s="122">
        <v>51.512516190219394</v>
      </c>
      <c r="I7" s="122">
        <v>41.834129913416653</v>
      </c>
      <c r="J7" s="122">
        <v>14.563821308678786</v>
      </c>
      <c r="K7" s="173">
        <v>67.284558902029957</v>
      </c>
      <c r="L7" s="173">
        <v>74.748830502245042</v>
      </c>
      <c r="M7" s="173">
        <v>60.311953062118342</v>
      </c>
      <c r="N7" s="173">
        <v>30.495703483763826</v>
      </c>
      <c r="O7" s="122">
        <f>Бр!M8</f>
        <v>94.460694932058502</v>
      </c>
      <c r="P7" s="122">
        <f>Бр!O8</f>
        <v>94.14967006200223</v>
      </c>
      <c r="Q7" s="122">
        <f>Бр!Q8</f>
        <v>95.803442974317804</v>
      </c>
      <c r="R7" s="122">
        <f>Бр!S8</f>
        <v>61.368627741998893</v>
      </c>
    </row>
    <row r="8" spans="1:18" ht="53.25" customHeight="1">
      <c r="A8" s="66">
        <f>Бр!A9</f>
        <v>1</v>
      </c>
      <c r="B8" s="168" t="str">
        <f>Бр!B9</f>
        <v xml:space="preserve">«Развитие малого и среднего предпринимательства и туризма в Белоярском районе на 2014 – 2020 годы» </v>
      </c>
      <c r="C8" s="175">
        <v>0</v>
      </c>
      <c r="D8" s="175">
        <v>0</v>
      </c>
      <c r="E8" s="175">
        <v>0</v>
      </c>
      <c r="F8" s="175" t="s">
        <v>429</v>
      </c>
      <c r="G8" s="24">
        <v>28.561143483514158</v>
      </c>
      <c r="H8" s="24">
        <v>41.386096780643875</v>
      </c>
      <c r="I8" s="24">
        <v>7.3733428033431343</v>
      </c>
      <c r="J8" s="24" t="s">
        <v>429</v>
      </c>
      <c r="K8" s="24">
        <v>48.916443492233526</v>
      </c>
      <c r="L8" s="24">
        <v>62.402739452109579</v>
      </c>
      <c r="M8" s="24">
        <v>26.63605430940504</v>
      </c>
      <c r="N8" s="24" t="s">
        <v>429</v>
      </c>
      <c r="O8" s="24">
        <f>Бр!M9</f>
        <v>96.135922330097074</v>
      </c>
      <c r="P8" s="24">
        <f>Бр!O9</f>
        <v>99.966806638672267</v>
      </c>
      <c r="Q8" s="24">
        <f>Бр!Q9</f>
        <v>87.038419609527267</v>
      </c>
      <c r="R8" s="24">
        <f>Бр!S9</f>
        <v>100</v>
      </c>
    </row>
    <row r="9" spans="1:18" ht="42.75" customHeight="1">
      <c r="A9" s="66">
        <f>Бр!A24</f>
        <v>2</v>
      </c>
      <c r="B9" s="168" t="str">
        <f>Бр!B24</f>
        <v>«Развитие образования Белоярского района на 2014 – 2020 годы»</v>
      </c>
      <c r="C9" s="175">
        <v>13.997559897248568</v>
      </c>
      <c r="D9" s="175">
        <v>18.814011874066356</v>
      </c>
      <c r="E9" s="175">
        <v>11.64305867554695</v>
      </c>
      <c r="F9" s="175" t="s">
        <v>429</v>
      </c>
      <c r="G9" s="24">
        <v>49.668619695365912</v>
      </c>
      <c r="H9" s="24">
        <v>51.225668662519183</v>
      </c>
      <c r="I9" s="24">
        <v>48.854544593359321</v>
      </c>
      <c r="J9" s="24" t="s">
        <v>429</v>
      </c>
      <c r="K9" s="24">
        <v>68.035040953128885</v>
      </c>
      <c r="L9" s="24">
        <v>71.023051108372456</v>
      </c>
      <c r="M9" s="24">
        <v>66.046810591862325</v>
      </c>
      <c r="N9" s="24" t="s">
        <v>429</v>
      </c>
      <c r="O9" s="24">
        <f>Бр!M24</f>
        <v>95.750412754237573</v>
      </c>
      <c r="P9" s="24">
        <f>Бр!O24</f>
        <v>88.830328650555472</v>
      </c>
      <c r="Q9" s="24">
        <f>Бр!Q24</f>
        <v>99.893635205992268</v>
      </c>
      <c r="R9" s="24" t="str">
        <f>Бр!S24</f>
        <v>-</v>
      </c>
    </row>
    <row r="10" spans="1:18" ht="54">
      <c r="A10" s="66">
        <f>Бр!A53</f>
        <v>3</v>
      </c>
      <c r="B10" s="168" t="str">
        <f>Бр!B53</f>
        <v xml:space="preserve">«Социальная поддержка отдельных категорий граждан на территории  Белоярского района на 2014-2020 годы» </v>
      </c>
      <c r="C10" s="175">
        <v>14.60721681279464</v>
      </c>
      <c r="D10" s="175">
        <v>15.798527554740177</v>
      </c>
      <c r="E10" s="175">
        <v>0</v>
      </c>
      <c r="F10" s="175">
        <v>0</v>
      </c>
      <c r="G10" s="24">
        <v>36.345086613097813</v>
      </c>
      <c r="H10" s="24">
        <v>35.505706321031184</v>
      </c>
      <c r="I10" s="24">
        <v>54.319387755102042</v>
      </c>
      <c r="J10" s="24" t="s">
        <v>429</v>
      </c>
      <c r="K10" s="24">
        <v>67.046732375771086</v>
      </c>
      <c r="L10" s="24">
        <v>66.469943532439061</v>
      </c>
      <c r="M10" s="24">
        <v>79.397959183673478</v>
      </c>
      <c r="N10" s="24" t="s">
        <v>429</v>
      </c>
      <c r="O10" s="24">
        <f>Бр!M53</f>
        <v>97.812327118496015</v>
      </c>
      <c r="P10" s="24">
        <f>Бр!O53</f>
        <v>97.726479562246254</v>
      </c>
      <c r="Q10" s="24">
        <f>Бр!Q53</f>
        <v>100</v>
      </c>
      <c r="R10" s="24" t="str">
        <f>Бр!S53</f>
        <v>-</v>
      </c>
    </row>
    <row r="11" spans="1:18" ht="27">
      <c r="A11" s="66">
        <f>Бр!A65</f>
        <v>4</v>
      </c>
      <c r="B11" s="168" t="str">
        <f>Бр!B65</f>
        <v xml:space="preserve">«Доступная среда на 2014 - 2020 годы» </v>
      </c>
      <c r="C11" s="175">
        <v>0</v>
      </c>
      <c r="D11" s="175">
        <v>0</v>
      </c>
      <c r="E11" s="175" t="s">
        <v>429</v>
      </c>
      <c r="F11" s="175" t="s">
        <v>429</v>
      </c>
      <c r="G11" s="24">
        <v>0</v>
      </c>
      <c r="H11" s="24">
        <v>0</v>
      </c>
      <c r="I11" s="24" t="s">
        <v>429</v>
      </c>
      <c r="J11" s="24" t="s">
        <v>429</v>
      </c>
      <c r="K11" s="24">
        <v>0</v>
      </c>
      <c r="L11" s="24">
        <v>0</v>
      </c>
      <c r="M11" s="24" t="s">
        <v>429</v>
      </c>
      <c r="N11" s="24" t="s">
        <v>429</v>
      </c>
      <c r="O11" s="24">
        <f>Бр!M65</f>
        <v>94.572985781990525</v>
      </c>
      <c r="P11" s="24">
        <f>Бр!O65</f>
        <v>94.572985781990525</v>
      </c>
      <c r="Q11" s="24" t="str">
        <f>Бр!Q65</f>
        <v>-</v>
      </c>
      <c r="R11" s="24" t="str">
        <f>Бр!S65</f>
        <v>-</v>
      </c>
    </row>
    <row r="12" spans="1:18" ht="40.5">
      <c r="A12" s="66">
        <f>Бр!A70</f>
        <v>5</v>
      </c>
      <c r="B12" s="168" t="str">
        <f>Бр!B70</f>
        <v xml:space="preserve">«Развитие культуры Белоярского района на 2014 – 2020 годы» </v>
      </c>
      <c r="C12" s="175">
        <v>20.179932917416487</v>
      </c>
      <c r="D12" s="175">
        <v>21.733860971601185</v>
      </c>
      <c r="E12" s="175">
        <v>11.483253588516746</v>
      </c>
      <c r="F12" s="175" t="s">
        <v>429</v>
      </c>
      <c r="G12" s="24">
        <v>54.987234858718026</v>
      </c>
      <c r="H12" s="24">
        <v>55.925541940362663</v>
      </c>
      <c r="I12" s="24">
        <v>58.461754385964902</v>
      </c>
      <c r="J12" s="24" t="s">
        <v>429</v>
      </c>
      <c r="K12" s="24">
        <v>85.145517951332579</v>
      </c>
      <c r="L12" s="24">
        <v>87.155254780920686</v>
      </c>
      <c r="M12" s="24">
        <v>81.165185427629098</v>
      </c>
      <c r="N12" s="24" t="s">
        <v>429</v>
      </c>
      <c r="O12" s="24">
        <f>Бр!M70</f>
        <v>99.420898780010177</v>
      </c>
      <c r="P12" s="24">
        <f>Бр!O70</f>
        <v>99.406586257551183</v>
      </c>
      <c r="Q12" s="24">
        <f>Бр!Q70</f>
        <v>99.998921354778389</v>
      </c>
      <c r="R12" s="24" t="str">
        <f>Бр!S70</f>
        <v>-</v>
      </c>
    </row>
    <row r="13" spans="1:18" ht="74.25" customHeight="1">
      <c r="A13" s="66">
        <f>Бр!A144</f>
        <v>6</v>
      </c>
      <c r="B13" s="168" t="str">
        <f>Бр!B144</f>
        <v>«Развитие физической культуры, спорта и молодежной политики на территории  Белоярского района  на 2014 – 2020 годы»</v>
      </c>
      <c r="C13" s="175">
        <v>22.708406336806298</v>
      </c>
      <c r="D13" s="175">
        <v>35.159606979304726</v>
      </c>
      <c r="E13" s="175">
        <v>6.9972114510859402</v>
      </c>
      <c r="F13" s="175" t="s">
        <v>429</v>
      </c>
      <c r="G13" s="24">
        <v>52.232274524193599</v>
      </c>
      <c r="H13" s="24">
        <v>60.275579515397723</v>
      </c>
      <c r="I13" s="24">
        <v>34.362146848477927</v>
      </c>
      <c r="J13" s="24" t="s">
        <v>429</v>
      </c>
      <c r="K13" s="24">
        <v>85.478992400021653</v>
      </c>
      <c r="L13" s="24">
        <v>89.839218723258014</v>
      </c>
      <c r="M13" s="24">
        <v>73.797512073586887</v>
      </c>
      <c r="N13" s="24" t="s">
        <v>429</v>
      </c>
      <c r="O13" s="24">
        <f>Бр!M144</f>
        <v>99.654515728018495</v>
      </c>
      <c r="P13" s="24">
        <f>Бр!O144</f>
        <v>99.501268229564729</v>
      </c>
      <c r="Q13" s="24">
        <f>Бр!Q144</f>
        <v>99.998545290983259</v>
      </c>
      <c r="R13" s="24" t="str">
        <f>Бр!S144</f>
        <v>-</v>
      </c>
    </row>
    <row r="14" spans="1:18" ht="45.75" customHeight="1">
      <c r="A14" s="66">
        <f>Бр!A189</f>
        <v>7</v>
      </c>
      <c r="B14" s="168" t="str">
        <f>Бр!B189</f>
        <v>«Повышение эффективности деятельности органов местного самоуправления Белоярского района на 2014-2020 годы»</v>
      </c>
      <c r="C14" s="175">
        <v>0</v>
      </c>
      <c r="D14" s="175">
        <v>0</v>
      </c>
      <c r="E14" s="175" t="s">
        <v>429</v>
      </c>
      <c r="F14" s="175" t="s">
        <v>429</v>
      </c>
      <c r="G14" s="24">
        <v>0</v>
      </c>
      <c r="H14" s="24">
        <v>0</v>
      </c>
      <c r="I14" s="24" t="s">
        <v>429</v>
      </c>
      <c r="J14" s="24" t="s">
        <v>429</v>
      </c>
      <c r="K14" s="24">
        <v>73.169306382712847</v>
      </c>
      <c r="L14" s="24">
        <v>73.169306382712847</v>
      </c>
      <c r="M14" s="24" t="s">
        <v>429</v>
      </c>
      <c r="N14" s="24" t="s">
        <v>429</v>
      </c>
      <c r="O14" s="24">
        <f>Бр!M189</f>
        <v>97.526980942397813</v>
      </c>
      <c r="P14" s="24">
        <f>Бр!O189</f>
        <v>97.526980942397813</v>
      </c>
      <c r="Q14" s="24" t="str">
        <f>Бр!Q189</f>
        <v>-</v>
      </c>
      <c r="R14" s="24" t="str">
        <f>Бр!S189</f>
        <v>-</v>
      </c>
    </row>
    <row r="15" spans="1:18" ht="36.75" customHeight="1">
      <c r="A15" s="66">
        <f>Бр!A195</f>
        <v>8</v>
      </c>
      <c r="B15" s="168" t="str">
        <f>Бр!B195</f>
        <v>«Развитие агропромышленного комплекса на 2014 – 2020 годы»</v>
      </c>
      <c r="C15" s="175">
        <v>27.560030884770921</v>
      </c>
      <c r="D15" s="175">
        <v>63.035139297214059</v>
      </c>
      <c r="E15" s="175">
        <v>18.780304762696716</v>
      </c>
      <c r="F15" s="175" t="s">
        <v>429</v>
      </c>
      <c r="G15" s="24">
        <v>62.442549111976135</v>
      </c>
      <c r="H15" s="24">
        <v>84.282871739714977</v>
      </c>
      <c r="I15" s="24">
        <v>56.814040752970193</v>
      </c>
      <c r="J15" s="24" t="s">
        <v>429</v>
      </c>
      <c r="K15" s="24">
        <v>84.074376818441493</v>
      </c>
      <c r="L15" s="24">
        <v>95.031474292957313</v>
      </c>
      <c r="M15" s="24">
        <v>79.282162866359201</v>
      </c>
      <c r="N15" s="24" t="s">
        <v>429</v>
      </c>
      <c r="O15" s="24">
        <f>Бр!M195</f>
        <v>99.996996271358768</v>
      </c>
      <c r="P15" s="24">
        <f>Бр!O195</f>
        <v>99.991204675707891</v>
      </c>
      <c r="Q15" s="24">
        <f>Бр!Q195</f>
        <v>99.999942272228594</v>
      </c>
      <c r="R15" s="24" t="str">
        <f>Бр!S195</f>
        <v>-</v>
      </c>
    </row>
    <row r="16" spans="1:18" ht="67.5">
      <c r="A16" s="66">
        <f>Бр!A214</f>
        <v>9</v>
      </c>
      <c r="B16" s="168" t="str">
        <f>Бр!B214</f>
        <v xml:space="preserve">«Строительство и реконструкция объектов муниципальной собственности Белоярского района на 2014 – 2020 годы» </v>
      </c>
      <c r="C16" s="175">
        <v>0</v>
      </c>
      <c r="D16" s="175">
        <v>0</v>
      </c>
      <c r="E16" s="175" t="s">
        <v>429</v>
      </c>
      <c r="F16" s="175" t="s">
        <v>429</v>
      </c>
      <c r="G16" s="24">
        <v>67.444272097956144</v>
      </c>
      <c r="H16" s="24">
        <v>71.741541823839384</v>
      </c>
      <c r="I16" s="24" t="s">
        <v>429</v>
      </c>
      <c r="J16" s="24">
        <v>0</v>
      </c>
      <c r="K16" s="24">
        <v>91.748269222165106</v>
      </c>
      <c r="L16" s="24">
        <v>91.666665154516082</v>
      </c>
      <c r="M16" s="24" t="s">
        <v>429</v>
      </c>
      <c r="N16" s="24">
        <v>92.839805825242721</v>
      </c>
      <c r="O16" s="24">
        <f>Бр!M214</f>
        <v>93.940689369665435</v>
      </c>
      <c r="P16" s="24">
        <f>Бр!O214</f>
        <v>93.487691161436274</v>
      </c>
      <c r="Q16" s="24" t="str">
        <f>Бр!Q214</f>
        <v>-</v>
      </c>
      <c r="R16" s="24">
        <f>Бр!S214</f>
        <v>100</v>
      </c>
    </row>
    <row r="17" spans="1:18" ht="67.5">
      <c r="A17" s="66">
        <f>Бр!A215</f>
        <v>10</v>
      </c>
      <c r="B17" s="168" t="str">
        <f>Бр!B215</f>
        <v>«Социально-экономическое развитие коренных малочисленных народов Севера на территории Белоярского района на 2014-2020 годы»</v>
      </c>
      <c r="C17" s="175">
        <v>1.5281173594132029</v>
      </c>
      <c r="D17" s="175">
        <v>50</v>
      </c>
      <c r="E17" s="175">
        <v>0</v>
      </c>
      <c r="F17" s="175" t="s">
        <v>429</v>
      </c>
      <c r="G17" s="24">
        <v>94.572127139364298</v>
      </c>
      <c r="H17" s="24">
        <v>50</v>
      </c>
      <c r="I17" s="24">
        <v>95.977301387137459</v>
      </c>
      <c r="J17" s="24" t="s">
        <v>429</v>
      </c>
      <c r="K17" s="24">
        <v>96.100244498777514</v>
      </c>
      <c r="L17" s="24">
        <v>100</v>
      </c>
      <c r="M17" s="24">
        <v>95.977301387137459</v>
      </c>
      <c r="N17" s="24" t="s">
        <v>429</v>
      </c>
      <c r="O17" s="24">
        <f>Бр!M215</f>
        <v>100</v>
      </c>
      <c r="P17" s="24">
        <f>Бр!O215</f>
        <v>100</v>
      </c>
      <c r="Q17" s="24">
        <f>Бр!Q215</f>
        <v>100</v>
      </c>
      <c r="R17" s="24" t="str">
        <f>Бр!S215</f>
        <v>-</v>
      </c>
    </row>
    <row r="18" spans="1:18" ht="54">
      <c r="A18" s="66">
        <f>Бр!A222</f>
        <v>11</v>
      </c>
      <c r="B18" s="168" t="str">
        <f>Бр!B222</f>
        <v>«Обеспечение доступным и комфортным жильем жителей Белоярского района в 2014 – 2020 годах»</v>
      </c>
      <c r="C18" s="175">
        <v>5.643344290788181</v>
      </c>
      <c r="D18" s="175">
        <v>11.875458428828987</v>
      </c>
      <c r="E18" s="175">
        <v>0</v>
      </c>
      <c r="F18" s="175" t="s">
        <v>429</v>
      </c>
      <c r="G18" s="24">
        <v>19.012680254696019</v>
      </c>
      <c r="H18" s="24">
        <v>19.659003402897323</v>
      </c>
      <c r="I18" s="24">
        <v>18.531126064866061</v>
      </c>
      <c r="J18" s="24" t="s">
        <v>429</v>
      </c>
      <c r="K18" s="24">
        <v>51.242736138854248</v>
      </c>
      <c r="L18" s="24">
        <v>50.460609215246151</v>
      </c>
      <c r="M18" s="24">
        <v>51.7733257994607</v>
      </c>
      <c r="N18" s="24">
        <v>0</v>
      </c>
      <c r="O18" s="24">
        <f>Бр!M222</f>
        <v>97.598123265495545</v>
      </c>
      <c r="P18" s="24">
        <f>Бр!O222</f>
        <v>94.326087948698088</v>
      </c>
      <c r="Q18" s="24">
        <f>Бр!Q222</f>
        <v>98.847230627299737</v>
      </c>
      <c r="R18" s="24">
        <f>Бр!S222</f>
        <v>100</v>
      </c>
    </row>
    <row r="19" spans="1:18" ht="78.75" customHeight="1">
      <c r="A19" s="66">
        <f>Бр!A240</f>
        <v>12</v>
      </c>
      <c r="B19" s="168" t="str">
        <f>Бр!B240</f>
        <v>«Развитие жилищно-коммунального комплекса и повышение энергетической эффективности в Белоярском районе на 2014 – 2020 годы»</v>
      </c>
      <c r="C19" s="175">
        <v>2.8456606268584568</v>
      </c>
      <c r="D19" s="175">
        <v>6.3305778471099829</v>
      </c>
      <c r="E19" s="175">
        <v>0</v>
      </c>
      <c r="F19" s="175" t="s">
        <v>429</v>
      </c>
      <c r="G19" s="24">
        <v>15.495708133320882</v>
      </c>
      <c r="H19" s="24">
        <v>22.480906584710308</v>
      </c>
      <c r="I19" s="24">
        <v>12.956121211561783</v>
      </c>
      <c r="J19" s="24">
        <v>17.503740431224884</v>
      </c>
      <c r="K19" s="24">
        <v>30.186265052145579</v>
      </c>
      <c r="L19" s="24">
        <v>60.451324479445248</v>
      </c>
      <c r="M19" s="24">
        <v>24.042871544720903</v>
      </c>
      <c r="N19" s="24">
        <v>17.541108753072663</v>
      </c>
      <c r="O19" s="24">
        <f>Бр!M240</f>
        <v>72.072402265480392</v>
      </c>
      <c r="P19" s="24">
        <f>Бр!O240</f>
        <v>86.372226925392553</v>
      </c>
      <c r="Q19" s="24">
        <f>Бр!Q240</f>
        <v>72.543653185612428</v>
      </c>
      <c r="R19" s="24">
        <f>Бр!S240</f>
        <v>50.987322574570847</v>
      </c>
    </row>
    <row r="20" spans="1:18" ht="81" customHeight="1">
      <c r="A20" s="66">
        <f>Бр!A271</f>
        <v>13</v>
      </c>
      <c r="B20" s="168" t="str">
        <f>Бр!B271</f>
        <v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v>
      </c>
      <c r="C20" s="175">
        <v>58.833689751603877</v>
      </c>
      <c r="D20" s="175">
        <v>60.577574525745263</v>
      </c>
      <c r="E20" s="175">
        <v>0</v>
      </c>
      <c r="F20" s="175" t="s">
        <v>429</v>
      </c>
      <c r="G20" s="24">
        <v>63.686461589077147</v>
      </c>
      <c r="H20" s="24">
        <v>64.930555555555543</v>
      </c>
      <c r="I20" s="24">
        <v>21.714285714285715</v>
      </c>
      <c r="J20" s="24" t="s">
        <v>429</v>
      </c>
      <c r="K20" s="24">
        <v>54.790798007875843</v>
      </c>
      <c r="L20" s="24">
        <v>72.710784695706394</v>
      </c>
      <c r="M20" s="24">
        <v>2.9379932356257044</v>
      </c>
      <c r="N20" s="24" t="s">
        <v>429</v>
      </c>
      <c r="O20" s="24">
        <f>Бр!M271</f>
        <v>99.913105165624287</v>
      </c>
      <c r="P20" s="24">
        <f>Бр!O271</f>
        <v>99.883074885061959</v>
      </c>
      <c r="Q20" s="24">
        <f>Бр!Q271</f>
        <v>100</v>
      </c>
      <c r="R20" s="24" t="str">
        <f>Бр!S271</f>
        <v>-</v>
      </c>
    </row>
    <row r="21" spans="1:18" ht="102.75" customHeight="1">
      <c r="A21" s="66">
        <f>Бр!A279</f>
        <v>14</v>
      </c>
      <c r="B21" s="168" t="str">
        <f>Бр!B279</f>
        <v>«Защита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v>
      </c>
      <c r="C21" s="175">
        <v>9.9590506703723722</v>
      </c>
      <c r="D21" s="175">
        <v>10.023147848383212</v>
      </c>
      <c r="E21" s="175">
        <v>0</v>
      </c>
      <c r="F21" s="175" t="s">
        <v>429</v>
      </c>
      <c r="G21" s="24">
        <v>18.152594768355428</v>
      </c>
      <c r="H21" s="24">
        <v>18.245726319266659</v>
      </c>
      <c r="I21" s="24">
        <v>0</v>
      </c>
      <c r="J21" s="24" t="s">
        <v>429</v>
      </c>
      <c r="K21" s="24">
        <v>40.060384016606122</v>
      </c>
      <c r="L21" s="24">
        <v>39.890436397400187</v>
      </c>
      <c r="M21" s="24">
        <v>72.837022132796776</v>
      </c>
      <c r="N21" s="24" t="s">
        <v>429</v>
      </c>
      <c r="O21" s="24">
        <f>Бр!M279</f>
        <v>88.084873830615578</v>
      </c>
      <c r="P21" s="24">
        <f>Бр!O279</f>
        <v>88.024658424309592</v>
      </c>
      <c r="Q21" s="24">
        <f>Бр!Q279</f>
        <v>99.698189134808842</v>
      </c>
      <c r="R21" s="24" t="str">
        <f>Бр!S279</f>
        <v>-</v>
      </c>
    </row>
    <row r="22" spans="1:18" ht="27">
      <c r="A22" s="66">
        <f>Бр!A294</f>
        <v>15</v>
      </c>
      <c r="B22" s="168" t="str">
        <f>Бр!B294</f>
        <v>«Охрана окружающей среды на 2014 - 2020 годы»</v>
      </c>
      <c r="C22" s="175">
        <v>1.7431706808466272</v>
      </c>
      <c r="D22" s="175">
        <v>7.7399380804953566</v>
      </c>
      <c r="E22" s="175">
        <v>0</v>
      </c>
      <c r="F22" s="175" t="s">
        <v>429</v>
      </c>
      <c r="G22" s="24">
        <v>15.231388329979879</v>
      </c>
      <c r="H22" s="24">
        <v>15.231388329979879</v>
      </c>
      <c r="I22" s="24" t="s">
        <v>429</v>
      </c>
      <c r="J22" s="24" t="s">
        <v>429</v>
      </c>
      <c r="K22" s="24">
        <v>68.296794490685684</v>
      </c>
      <c r="L22" s="24">
        <v>68.296794490685684</v>
      </c>
      <c r="M22" s="24" t="s">
        <v>429</v>
      </c>
      <c r="N22" s="24" t="s">
        <v>429</v>
      </c>
      <c r="O22" s="24">
        <f>Бр!M294</f>
        <v>98.581797463337296</v>
      </c>
      <c r="P22" s="24">
        <f>Бр!O294</f>
        <v>98.581797463337296</v>
      </c>
      <c r="Q22" s="24" t="str">
        <f>Бр!Q294</f>
        <v>-</v>
      </c>
      <c r="R22" s="24" t="str">
        <f>Бр!S294</f>
        <v>-</v>
      </c>
    </row>
    <row r="23" spans="1:18" ht="28.5" customHeight="1">
      <c r="A23" s="66">
        <f>Бр!A305</f>
        <v>16</v>
      </c>
      <c r="B23" s="168" t="str">
        <f>Бр!B305</f>
        <v xml:space="preserve">«Управление муниципальным имуществом на 2014-2020 годы»
</v>
      </c>
      <c r="C23" s="175">
        <v>16.646079076595964</v>
      </c>
      <c r="D23" s="175">
        <v>18.081186899236741</v>
      </c>
      <c r="E23" s="175">
        <v>0</v>
      </c>
      <c r="F23" s="175" t="s">
        <v>429</v>
      </c>
      <c r="G23" s="24">
        <v>45.284364951768488</v>
      </c>
      <c r="H23" s="24">
        <v>40.608195809382529</v>
      </c>
      <c r="I23" s="24">
        <v>99.974486541650734</v>
      </c>
      <c r="J23" s="24" t="s">
        <v>429</v>
      </c>
      <c r="K23" s="24">
        <v>60.460336344951173</v>
      </c>
      <c r="L23" s="24">
        <v>57.68687725296536</v>
      </c>
      <c r="M23" s="24">
        <v>100</v>
      </c>
      <c r="N23" s="24" t="s">
        <v>429</v>
      </c>
      <c r="O23" s="24">
        <f>Бр!M305</f>
        <v>97.860529422665678</v>
      </c>
      <c r="P23" s="24">
        <f>Бр!O305</f>
        <v>97.711127595447635</v>
      </c>
      <c r="Q23" s="24">
        <f>Бр!Q305</f>
        <v>100</v>
      </c>
      <c r="R23" s="24" t="str">
        <f>Бр!S305</f>
        <v>-</v>
      </c>
    </row>
    <row r="24" spans="1:18" ht="27.75" customHeight="1">
      <c r="A24" s="66">
        <f>Бр!A311</f>
        <v>17</v>
      </c>
      <c r="B24" s="168" t="str">
        <f>Бр!B311</f>
        <v>«Информационное общество на 2014-2020 годы»</v>
      </c>
      <c r="C24" s="175">
        <v>24.05290981174754</v>
      </c>
      <c r="D24" s="175">
        <v>25.008771626806318</v>
      </c>
      <c r="E24" s="175">
        <v>0</v>
      </c>
      <c r="F24" s="175" t="s">
        <v>429</v>
      </c>
      <c r="G24" s="24">
        <v>55.130552302009185</v>
      </c>
      <c r="H24" s="24">
        <v>49.755287992190041</v>
      </c>
      <c r="I24" s="24">
        <v>81.489361702127667</v>
      </c>
      <c r="J24" s="24" t="s">
        <v>429</v>
      </c>
      <c r="K24" s="24">
        <v>78.870429768447607</v>
      </c>
      <c r="L24" s="24">
        <v>75.08763423364789</v>
      </c>
      <c r="M24" s="24">
        <v>97.420212765957444</v>
      </c>
      <c r="N24" s="24" t="s">
        <v>429</v>
      </c>
      <c r="O24" s="24">
        <f>Бр!M311</f>
        <v>100</v>
      </c>
      <c r="P24" s="24">
        <f>Бр!O311</f>
        <v>100</v>
      </c>
      <c r="Q24" s="24">
        <f>Бр!Q311</f>
        <v>100</v>
      </c>
      <c r="R24" s="24" t="str">
        <f>Бр!S311</f>
        <v>-</v>
      </c>
    </row>
    <row r="25" spans="1:18" ht="40.5">
      <c r="A25" s="66">
        <f>Бр!A314</f>
        <v>18</v>
      </c>
      <c r="B25" s="168" t="str">
        <f>Бр!B314</f>
        <v>«Развитие транспортной системы Белоярского района на 2014-2020 годы»</v>
      </c>
      <c r="C25" s="175">
        <v>13.299822321824395</v>
      </c>
      <c r="D25" s="175">
        <v>16.215264958265283</v>
      </c>
      <c r="E25" s="175">
        <v>0</v>
      </c>
      <c r="F25" s="175" t="s">
        <v>429</v>
      </c>
      <c r="G25" s="24">
        <v>35.053370948487036</v>
      </c>
      <c r="H25" s="24">
        <v>42.540347014126581</v>
      </c>
      <c r="I25" s="24">
        <v>0</v>
      </c>
      <c r="J25" s="24" t="s">
        <v>429</v>
      </c>
      <c r="K25" s="24">
        <v>52.24878097076806</v>
      </c>
      <c r="L25" s="24">
        <v>63.396914049473807</v>
      </c>
      <c r="M25" s="24">
        <v>0</v>
      </c>
      <c r="N25" s="24" t="s">
        <v>429</v>
      </c>
      <c r="O25" s="24">
        <f>Бр!M314</f>
        <v>98.567147366948859</v>
      </c>
      <c r="P25" s="24">
        <f>Бр!O314</f>
        <v>98.24533524968777</v>
      </c>
      <c r="Q25" s="24">
        <f>Бр!Q314</f>
        <v>100</v>
      </c>
      <c r="R25" s="24" t="str">
        <f>Бр!S314</f>
        <v>-</v>
      </c>
    </row>
    <row r="26" spans="1:18" ht="57.75" customHeight="1">
      <c r="A26" s="66">
        <f>Бр!A326</f>
        <v>19</v>
      </c>
      <c r="B26" s="168" t="str">
        <f>Бр!B326</f>
        <v xml:space="preserve">«Управление муниципальными финансами в Белоярском районе
на 2014-2020 годы»
</v>
      </c>
      <c r="C26" s="175">
        <v>32.433251196217547</v>
      </c>
      <c r="D26" s="175">
        <v>32.433251196217547</v>
      </c>
      <c r="E26" s="175" t="s">
        <v>429</v>
      </c>
      <c r="F26" s="175" t="s">
        <v>429</v>
      </c>
      <c r="G26" s="24">
        <v>54.522094523501053</v>
      </c>
      <c r="H26" s="24">
        <v>54.522094523501053</v>
      </c>
      <c r="I26" s="24" t="s">
        <v>429</v>
      </c>
      <c r="J26" s="24" t="s">
        <v>429</v>
      </c>
      <c r="K26" s="24">
        <v>82.262989861257978</v>
      </c>
      <c r="L26" s="24">
        <v>82.262989861257978</v>
      </c>
      <c r="M26" s="24" t="s">
        <v>429</v>
      </c>
      <c r="N26" s="24" t="s">
        <v>429</v>
      </c>
      <c r="O26" s="24">
        <f>Бр!M326</f>
        <v>99.993925696077284</v>
      </c>
      <c r="P26" s="24">
        <f>Бр!O326</f>
        <v>99.993925696077284</v>
      </c>
      <c r="Q26" s="24" t="str">
        <f>Бр!Q326</f>
        <v>-</v>
      </c>
      <c r="R26" s="24" t="str">
        <f>Бр!S326</f>
        <v>-</v>
      </c>
    </row>
    <row r="27" spans="1:18" ht="57.75" customHeight="1">
      <c r="A27" s="66">
        <f>Бр!A335</f>
        <v>20</v>
      </c>
      <c r="B27" s="168" t="str">
        <f>Бр!B335</f>
        <v xml:space="preserve">«Совершенствование 
межбюджетных отношений в Белоярском районе на 2014-2020 годы»
</v>
      </c>
      <c r="C27" s="175">
        <v>16.04196210281809</v>
      </c>
      <c r="D27" s="175">
        <v>8.6689733601103356</v>
      </c>
      <c r="E27" s="175">
        <v>19.974191050746846</v>
      </c>
      <c r="F27" s="175" t="s">
        <v>429</v>
      </c>
      <c r="G27" s="24">
        <v>59.703786624106989</v>
      </c>
      <c r="H27" s="24">
        <v>68.796668168355254</v>
      </c>
      <c r="I27" s="24">
        <v>50.193133185313897</v>
      </c>
      <c r="J27" s="24" t="s">
        <v>429</v>
      </c>
      <c r="K27" s="24">
        <v>83.171521434478805</v>
      </c>
      <c r="L27" s="24">
        <v>85.827614136321372</v>
      </c>
      <c r="M27" s="24">
        <v>80.358479791891384</v>
      </c>
      <c r="N27" s="24" t="s">
        <v>429</v>
      </c>
      <c r="O27" s="24">
        <f>Бр!M335</f>
        <v>97.586039468653823</v>
      </c>
      <c r="P27" s="24">
        <f>Бр!O335</f>
        <v>95.398755109348343</v>
      </c>
      <c r="Q27" s="24">
        <f>Бр!Q335</f>
        <v>100</v>
      </c>
      <c r="R27" s="24" t="str">
        <f>Бр!S335</f>
        <v>-</v>
      </c>
    </row>
    <row r="29" spans="1:18">
      <c r="B29" s="202"/>
      <c r="C29" s="202" t="s">
        <v>433</v>
      </c>
      <c r="D29" s="202" t="s">
        <v>440</v>
      </c>
      <c r="E29" s="202" t="s">
        <v>441</v>
      </c>
      <c r="F29" s="202" t="s">
        <v>442</v>
      </c>
    </row>
    <row r="30" spans="1:18">
      <c r="B30" s="202" t="s">
        <v>15</v>
      </c>
      <c r="C30" s="202">
        <v>18.330551238549234</v>
      </c>
      <c r="D30" s="202">
        <v>51.512516190219394</v>
      </c>
      <c r="E30" s="202">
        <v>74.748830502245042</v>
      </c>
      <c r="F30" s="202">
        <f>P7</f>
        <v>94.14967006200223</v>
      </c>
    </row>
    <row r="31" spans="1:18">
      <c r="B31" s="202" t="s">
        <v>16</v>
      </c>
      <c r="C31" s="202">
        <v>10.413080510389438</v>
      </c>
      <c r="D31" s="202">
        <v>41.834129913416653</v>
      </c>
      <c r="E31" s="202">
        <v>60.311953062118342</v>
      </c>
      <c r="F31" s="202">
        <f>Q7</f>
        <v>95.803442974317804</v>
      </c>
    </row>
    <row r="32" spans="1:18">
      <c r="B32" s="202" t="s">
        <v>263</v>
      </c>
      <c r="C32" s="202">
        <v>0</v>
      </c>
      <c r="D32" s="202">
        <v>14.563821308678786</v>
      </c>
      <c r="E32" s="202">
        <v>30.495703483763826</v>
      </c>
      <c r="F32" s="202">
        <f>R7</f>
        <v>61.368627741998893</v>
      </c>
    </row>
  </sheetData>
  <mergeCells count="16">
    <mergeCell ref="O5:O6"/>
    <mergeCell ref="P5:R5"/>
    <mergeCell ref="A1:R1"/>
    <mergeCell ref="A2:R2"/>
    <mergeCell ref="A4:A6"/>
    <mergeCell ref="B4:B6"/>
    <mergeCell ref="O4:R4"/>
    <mergeCell ref="C4:F4"/>
    <mergeCell ref="G4:J4"/>
    <mergeCell ref="K4:N4"/>
    <mergeCell ref="C5:C6"/>
    <mergeCell ref="D5:F5"/>
    <mergeCell ref="G5:G6"/>
    <mergeCell ref="H5:J5"/>
    <mergeCell ref="K5:K6"/>
    <mergeCell ref="L5:N5"/>
  </mergeCells>
  <conditionalFormatting sqref="O8 C8 G8 K8">
    <cfRule type="iconSet" priority="12">
      <iconSet iconSet="4Arrows">
        <cfvo type="percent" val="0"/>
        <cfvo type="percent" val="25"/>
        <cfvo type="percent" val="50"/>
        <cfvo type="percent" val="75"/>
      </iconSet>
    </cfRule>
  </conditionalFormatting>
  <conditionalFormatting sqref="D8 H8 L8 P8">
    <cfRule type="iconSet" priority="11">
      <iconSet iconSet="4Arrows">
        <cfvo type="percent" val="0"/>
        <cfvo type="percent" val="25"/>
        <cfvo type="percent" val="50"/>
        <cfvo type="percent" val="75"/>
      </iconSet>
    </cfRule>
  </conditionalFormatting>
  <conditionalFormatting sqref="E8 I8 M8 Q8">
    <cfRule type="iconSet" priority="10">
      <iconSet iconSet="4Arrows">
        <cfvo type="percent" val="0"/>
        <cfvo type="percent" val="25"/>
        <cfvo type="percent" val="50"/>
        <cfvo type="percent" val="75"/>
      </iconSet>
    </cfRule>
  </conditionalFormatting>
  <conditionalFormatting sqref="F8 J8 N8 R8">
    <cfRule type="iconSet" priority="9">
      <iconSet iconSet="4Arrows">
        <cfvo type="percent" val="0"/>
        <cfvo type="percent" val="25"/>
        <cfvo type="percent" val="50"/>
        <cfvo type="percent" val="75"/>
      </iconSet>
    </cfRule>
  </conditionalFormatting>
  <conditionalFormatting sqref="O9 C9 G9 K9">
    <cfRule type="iconSet" priority="8">
      <iconSet iconSet="4Arrows">
        <cfvo type="percent" val="0"/>
        <cfvo type="percent" val="25"/>
        <cfvo type="percent" val="50"/>
        <cfvo type="percent" val="75"/>
      </iconSet>
    </cfRule>
  </conditionalFormatting>
  <conditionalFormatting sqref="D9 H9 L9 P9">
    <cfRule type="iconSet" priority="7">
      <iconSet iconSet="4Arrows">
        <cfvo type="percent" val="0"/>
        <cfvo type="percent" val="25"/>
        <cfvo type="percent" val="50"/>
        <cfvo type="percent" val="75"/>
      </iconSet>
    </cfRule>
  </conditionalFormatting>
  <conditionalFormatting sqref="E9 I9 M9 Q9">
    <cfRule type="iconSet" priority="6">
      <iconSet iconSet="4Arrows">
        <cfvo type="percent" val="0"/>
        <cfvo type="percent" val="25"/>
        <cfvo type="percent" val="50"/>
        <cfvo type="percent" val="75"/>
      </iconSet>
    </cfRule>
  </conditionalFormatting>
  <conditionalFormatting sqref="F9 J9 N9 R9">
    <cfRule type="iconSet" priority="5">
      <iconSet iconSet="4Arrows">
        <cfvo type="percent" val="0"/>
        <cfvo type="percent" val="25"/>
        <cfvo type="percent" val="50"/>
        <cfvo type="percent" val="75"/>
      </iconSet>
    </cfRule>
  </conditionalFormatting>
  <conditionalFormatting sqref="O10:O27 C10:C27 G10:G27 K10:K27">
    <cfRule type="iconSet" priority="4">
      <iconSet iconSet="4Arrows">
        <cfvo type="percent" val="0"/>
        <cfvo type="percent" val="25"/>
        <cfvo type="percent" val="50"/>
        <cfvo type="percent" val="75"/>
      </iconSet>
    </cfRule>
  </conditionalFormatting>
  <conditionalFormatting sqref="D10:D27 H10:H27 L10:L27 P10:P27">
    <cfRule type="iconSet" priority="3">
      <iconSet iconSet="4Arrows">
        <cfvo type="percent" val="0"/>
        <cfvo type="percent" val="25"/>
        <cfvo type="percent" val="50"/>
        <cfvo type="percent" val="75"/>
      </iconSet>
    </cfRule>
  </conditionalFormatting>
  <conditionalFormatting sqref="E10:E27 I10:I27 M10:M27 Q10:Q27">
    <cfRule type="iconSet" priority="2">
      <iconSet iconSet="4Arrows">
        <cfvo type="percent" val="0"/>
        <cfvo type="percent" val="25"/>
        <cfvo type="percent" val="50"/>
        <cfvo type="percent" val="75"/>
      </iconSet>
    </cfRule>
  </conditionalFormatting>
  <conditionalFormatting sqref="F10:F27 J10:J27 N10:N27 R10:R27">
    <cfRule type="iconSet" priority="1">
      <iconSet iconSet="4Arrows">
        <cfvo type="percent" val="0"/>
        <cfvo type="percent" val="25"/>
        <cfvo type="percent" val="50"/>
        <cfvo type="percent" val="75"/>
      </iconSet>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Бр</vt:lpstr>
      <vt:lpstr>Поселения</vt:lpstr>
      <vt:lpstr>Лист1</vt:lpstr>
      <vt:lpstr>Бр!Заголовки_для_печати</vt:lpstr>
      <vt:lpstr>Поселения!Заголовки_для_печати</vt:lpstr>
      <vt:lpstr>Бр!Область_печати</vt:lpstr>
      <vt:lpstr>Поселения!Область_печати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KononenkoOE</cp:lastModifiedBy>
  <cp:lastPrinted>2015-02-25T04:20:02Z</cp:lastPrinted>
  <dcterms:created xsi:type="dcterms:W3CDTF">2014-04-24T03:02:31Z</dcterms:created>
  <dcterms:modified xsi:type="dcterms:W3CDTF">2015-03-03T10:18:28Z</dcterms:modified>
</cp:coreProperties>
</file>