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875" yWindow="-15" windowWidth="12765" windowHeight="11580"/>
  </bookViews>
  <sheets>
    <sheet name="Белоярский район" sheetId="1" r:id="rId1"/>
    <sheet name="Показатели Бр" sheetId="5" r:id="rId2"/>
    <sheet name="Поселения" sheetId="6" r:id="rId3"/>
    <sheet name="Лист2" sheetId="7" r:id="rId4"/>
  </sheets>
  <definedNames>
    <definedName name="_xlnm._FilterDatabase" localSheetId="0" hidden="1">'Белоярский район'!$A$8:$AK$292</definedName>
    <definedName name="_xlnm.Print_Titles" localSheetId="0">'Белоярский район'!$4:$7</definedName>
    <definedName name="_xlnm.Print_Area" localSheetId="0">'Белоярский район'!$A$1:$U$299</definedName>
    <definedName name="_xlnm.Print_Area" localSheetId="3">Лист2!$A$1:$I$139</definedName>
    <definedName name="_xlnm.Print_Area" localSheetId="1">'Показатели Бр'!$A$1:$H$213</definedName>
    <definedName name="_xlnm.Print_Area" localSheetId="2">Поселения!$A$1:$Q$133</definedName>
  </definedNames>
  <calcPr calcId="144525"/>
</workbook>
</file>

<file path=xl/calcChain.xml><?xml version="1.0" encoding="utf-8"?>
<calcChain xmlns="http://schemas.openxmlformats.org/spreadsheetml/2006/main">
  <c r="G137" i="7" l="1"/>
  <c r="G136" i="7"/>
  <c r="G135" i="7"/>
  <c r="G133" i="7"/>
  <c r="G132" i="7"/>
  <c r="G130" i="7"/>
  <c r="G126" i="7"/>
  <c r="G125" i="7"/>
  <c r="G123" i="7"/>
  <c r="G122" i="7"/>
  <c r="G121" i="7"/>
  <c r="G120" i="7"/>
  <c r="G119" i="7"/>
  <c r="G118" i="7"/>
  <c r="G117" i="7"/>
  <c r="G116" i="7"/>
  <c r="G114" i="7"/>
  <c r="G113" i="7"/>
  <c r="G112" i="7"/>
  <c r="G111" i="7"/>
  <c r="G110" i="7"/>
  <c r="G109" i="7"/>
  <c r="G108" i="7"/>
  <c r="G105" i="7"/>
  <c r="G104" i="7"/>
  <c r="G102" i="7"/>
  <c r="G101" i="7"/>
  <c r="G100" i="7"/>
  <c r="G99" i="7"/>
  <c r="G98" i="7"/>
  <c r="G97" i="7"/>
  <c r="G96" i="7"/>
  <c r="G95" i="7"/>
  <c r="G94" i="7"/>
  <c r="G93" i="7"/>
  <c r="G92" i="7"/>
  <c r="G91" i="7"/>
  <c r="G90" i="7"/>
  <c r="G89" i="7"/>
  <c r="G88" i="7"/>
  <c r="G87" i="7"/>
  <c r="G86" i="7"/>
  <c r="G85" i="7"/>
  <c r="G84" i="7"/>
  <c r="G83" i="7"/>
  <c r="G80" i="7"/>
  <c r="G79" i="7"/>
  <c r="G77" i="7"/>
  <c r="G76" i="7"/>
  <c r="G75" i="7"/>
  <c r="G74" i="7"/>
  <c r="G73" i="7"/>
  <c r="G72" i="7"/>
  <c r="G71" i="7"/>
  <c r="G70" i="7"/>
  <c r="G69" i="7"/>
  <c r="G68" i="7"/>
  <c r="G67" i="7"/>
  <c r="G66" i="7"/>
  <c r="G65" i="7"/>
  <c r="G64" i="7"/>
  <c r="G58" i="7"/>
  <c r="G57" i="7"/>
  <c r="G56" i="7"/>
  <c r="G55" i="7"/>
  <c r="G54" i="7"/>
  <c r="G53" i="7"/>
  <c r="G52" i="7"/>
  <c r="G51" i="7"/>
  <c r="G50" i="7"/>
  <c r="G49" i="7"/>
  <c r="G48" i="7"/>
  <c r="G47" i="7"/>
  <c r="G46" i="7"/>
  <c r="I53" i="7" s="1"/>
  <c r="G43" i="7"/>
  <c r="G41" i="7"/>
  <c r="G40" i="7"/>
  <c r="G39" i="7"/>
  <c r="G38" i="7"/>
  <c r="G37" i="7"/>
  <c r="G35" i="7"/>
  <c r="G34" i="7"/>
  <c r="G33" i="7"/>
  <c r="G32" i="7"/>
  <c r="G31" i="7"/>
  <c r="G30" i="7"/>
  <c r="G29" i="7"/>
  <c r="G28" i="7"/>
  <c r="G25" i="7"/>
  <c r="G23" i="7"/>
  <c r="G22" i="7"/>
  <c r="G21" i="7"/>
  <c r="G20" i="7"/>
  <c r="G19" i="7"/>
  <c r="G18" i="7"/>
  <c r="G15" i="7"/>
  <c r="G14" i="7"/>
  <c r="G13" i="7"/>
  <c r="G12" i="7"/>
  <c r="G11" i="7"/>
  <c r="G10" i="7"/>
  <c r="G9" i="7"/>
  <c r="G8" i="7"/>
  <c r="P128" i="6"/>
  <c r="O128" i="6"/>
  <c r="N128" i="6"/>
  <c r="M128" i="6"/>
  <c r="L128" i="6"/>
  <c r="H128" i="6"/>
  <c r="G128" i="6"/>
  <c r="C128" i="6"/>
  <c r="P127" i="6"/>
  <c r="O127" i="6"/>
  <c r="N127" i="6"/>
  <c r="M127" i="6"/>
  <c r="H127" i="6"/>
  <c r="C127" i="6"/>
  <c r="P126" i="6"/>
  <c r="O126" i="6"/>
  <c r="N126" i="6"/>
  <c r="H126" i="6"/>
  <c r="C126" i="6"/>
  <c r="M126" i="6" s="1"/>
  <c r="O125" i="6"/>
  <c r="L125" i="6"/>
  <c r="K125" i="6"/>
  <c r="P125" i="6" s="1"/>
  <c r="I125" i="6"/>
  <c r="N125" i="6" s="1"/>
  <c r="H125" i="6"/>
  <c r="G125" i="6"/>
  <c r="F125" i="6"/>
  <c r="F124" i="6" s="1"/>
  <c r="E125" i="6"/>
  <c r="D125" i="6"/>
  <c r="C125" i="6" s="1"/>
  <c r="L124" i="6"/>
  <c r="I124" i="6"/>
  <c r="G124" i="6"/>
  <c r="E124" i="6"/>
  <c r="E116" i="6" s="1"/>
  <c r="O116" i="6" s="1"/>
  <c r="P123" i="6"/>
  <c r="O123" i="6"/>
  <c r="N123" i="6"/>
  <c r="H123" i="6"/>
  <c r="C123" i="6"/>
  <c r="M123" i="6" s="1"/>
  <c r="P122" i="6"/>
  <c r="O122" i="6"/>
  <c r="N122" i="6"/>
  <c r="M122" i="6"/>
  <c r="H122" i="6"/>
  <c r="C122" i="6"/>
  <c r="O121" i="6"/>
  <c r="L121" i="6"/>
  <c r="K121" i="6"/>
  <c r="K120" i="6" s="1"/>
  <c r="I121" i="6"/>
  <c r="N121" i="6" s="1"/>
  <c r="G121" i="6"/>
  <c r="F121" i="6"/>
  <c r="F120" i="6" s="1"/>
  <c r="F117" i="6" s="1"/>
  <c r="E121" i="6"/>
  <c r="D121" i="6"/>
  <c r="C121" i="6" s="1"/>
  <c r="L120" i="6"/>
  <c r="L118" i="6" s="1"/>
  <c r="L117" i="6" s="1"/>
  <c r="L116" i="6" s="1"/>
  <c r="I120" i="6"/>
  <c r="G120" i="6"/>
  <c r="G118" i="6" s="1"/>
  <c r="G117" i="6" s="1"/>
  <c r="G116" i="6" s="1"/>
  <c r="E120" i="6"/>
  <c r="O120" i="6" s="1"/>
  <c r="P119" i="6"/>
  <c r="O119" i="6"/>
  <c r="N119" i="6"/>
  <c r="M119" i="6"/>
  <c r="H119" i="6"/>
  <c r="C119" i="6"/>
  <c r="O118" i="6"/>
  <c r="I118" i="6"/>
  <c r="N118" i="6" s="1"/>
  <c r="F118" i="6"/>
  <c r="C118" i="6" s="1"/>
  <c r="E118" i="6"/>
  <c r="O117" i="6"/>
  <c r="I117" i="6"/>
  <c r="E117" i="6"/>
  <c r="P115" i="6"/>
  <c r="O115" i="6"/>
  <c r="N115" i="6"/>
  <c r="M115" i="6"/>
  <c r="H115" i="6"/>
  <c r="C115" i="6"/>
  <c r="P114" i="6"/>
  <c r="O114" i="6"/>
  <c r="N114" i="6"/>
  <c r="H114" i="6"/>
  <c r="M114" i="6" s="1"/>
  <c r="C114" i="6"/>
  <c r="P113" i="6"/>
  <c r="O113" i="6"/>
  <c r="N113" i="6"/>
  <c r="M113" i="6"/>
  <c r="H113" i="6"/>
  <c r="C113" i="6"/>
  <c r="P112" i="6"/>
  <c r="O112" i="6"/>
  <c r="N112" i="6"/>
  <c r="H112" i="6"/>
  <c r="M112" i="6" s="1"/>
  <c r="C112" i="6"/>
  <c r="P111" i="6"/>
  <c r="O111" i="6"/>
  <c r="N111" i="6"/>
  <c r="M111" i="6"/>
  <c r="H111" i="6"/>
  <c r="C111" i="6"/>
  <c r="P110" i="6"/>
  <c r="O110" i="6"/>
  <c r="N110" i="6"/>
  <c r="H110" i="6"/>
  <c r="M110" i="6" s="1"/>
  <c r="C110" i="6"/>
  <c r="N109" i="6"/>
  <c r="H109" i="6"/>
  <c r="C109" i="6"/>
  <c r="P108" i="6"/>
  <c r="O108" i="6"/>
  <c r="N108" i="6"/>
  <c r="H108" i="6"/>
  <c r="M108" i="6" s="1"/>
  <c r="C108" i="6"/>
  <c r="P107" i="6"/>
  <c r="O107" i="6"/>
  <c r="N107" i="6"/>
  <c r="H107" i="6"/>
  <c r="C107" i="6"/>
  <c r="M107" i="6" s="1"/>
  <c r="P106" i="6"/>
  <c r="O106" i="6"/>
  <c r="N106" i="6"/>
  <c r="H106" i="6"/>
  <c r="M106" i="6" s="1"/>
  <c r="C106" i="6"/>
  <c r="P105" i="6"/>
  <c r="O105" i="6"/>
  <c r="N105" i="6"/>
  <c r="H105" i="6"/>
  <c r="C105" i="6"/>
  <c r="M105" i="6" s="1"/>
  <c r="P104" i="6"/>
  <c r="O104" i="6"/>
  <c r="N104" i="6"/>
  <c r="H104" i="6"/>
  <c r="M104" i="6" s="1"/>
  <c r="C104" i="6"/>
  <c r="P103" i="6"/>
  <c r="O103" i="6"/>
  <c r="N103" i="6"/>
  <c r="H103" i="6"/>
  <c r="M103" i="6" s="1"/>
  <c r="C103" i="6"/>
  <c r="P102" i="6"/>
  <c r="O102" i="6"/>
  <c r="N102" i="6"/>
  <c r="H102" i="6"/>
  <c r="M102" i="6" s="1"/>
  <c r="C102" i="6"/>
  <c r="P101" i="6"/>
  <c r="O101" i="6"/>
  <c r="N101" i="6"/>
  <c r="H101" i="6"/>
  <c r="M101" i="6" s="1"/>
  <c r="C101" i="6"/>
  <c r="P100" i="6"/>
  <c r="O100" i="6"/>
  <c r="N100" i="6"/>
  <c r="H100" i="6"/>
  <c r="M100" i="6" s="1"/>
  <c r="C100" i="6"/>
  <c r="P99" i="6"/>
  <c r="O99" i="6"/>
  <c r="N99" i="6"/>
  <c r="H99" i="6"/>
  <c r="M99" i="6" s="1"/>
  <c r="C99" i="6"/>
  <c r="P98" i="6"/>
  <c r="L98" i="6"/>
  <c r="L97" i="6" s="1"/>
  <c r="K98" i="6"/>
  <c r="J98" i="6"/>
  <c r="O98" i="6" s="1"/>
  <c r="I98" i="6"/>
  <c r="N98" i="6" s="1"/>
  <c r="H98" i="6"/>
  <c r="G98" i="6"/>
  <c r="F98" i="6"/>
  <c r="E98" i="6"/>
  <c r="D98" i="6"/>
  <c r="C98" i="6" s="1"/>
  <c r="K97" i="6"/>
  <c r="P97" i="6" s="1"/>
  <c r="I97" i="6"/>
  <c r="H97" i="6" s="1"/>
  <c r="G97" i="6"/>
  <c r="F97" i="6"/>
  <c r="E97" i="6"/>
  <c r="O97" i="6" s="1"/>
  <c r="P96" i="6"/>
  <c r="O96" i="6"/>
  <c r="N96" i="6"/>
  <c r="H96" i="6"/>
  <c r="M96" i="6" s="1"/>
  <c r="C96" i="6"/>
  <c r="P95" i="6"/>
  <c r="O95" i="6"/>
  <c r="N95" i="6"/>
  <c r="M95" i="6"/>
  <c r="H95" i="6"/>
  <c r="C95" i="6"/>
  <c r="P94" i="6"/>
  <c r="O94" i="6"/>
  <c r="N94" i="6"/>
  <c r="H94" i="6"/>
  <c r="M94" i="6" s="1"/>
  <c r="C94" i="6"/>
  <c r="P93" i="6"/>
  <c r="O93" i="6"/>
  <c r="N93" i="6"/>
  <c r="M93" i="6"/>
  <c r="H93" i="6"/>
  <c r="C93" i="6"/>
  <c r="P92" i="6"/>
  <c r="O92" i="6"/>
  <c r="N92" i="6"/>
  <c r="H92" i="6"/>
  <c r="M92" i="6" s="1"/>
  <c r="C92" i="6"/>
  <c r="P91" i="6"/>
  <c r="O91" i="6"/>
  <c r="N91" i="6"/>
  <c r="M91" i="6"/>
  <c r="H91" i="6"/>
  <c r="C91" i="6"/>
  <c r="P90" i="6"/>
  <c r="O90" i="6"/>
  <c r="N90" i="6"/>
  <c r="H90" i="6"/>
  <c r="M90" i="6" s="1"/>
  <c r="C90" i="6"/>
  <c r="P89" i="6"/>
  <c r="O89" i="6"/>
  <c r="N89" i="6"/>
  <c r="M89" i="6"/>
  <c r="H89" i="6"/>
  <c r="C89" i="6"/>
  <c r="P88" i="6"/>
  <c r="O88" i="6"/>
  <c r="N88" i="6"/>
  <c r="H88" i="6"/>
  <c r="M88" i="6" s="1"/>
  <c r="C88" i="6"/>
  <c r="P87" i="6"/>
  <c r="O87" i="6"/>
  <c r="N87" i="6"/>
  <c r="M87" i="6"/>
  <c r="H87" i="6"/>
  <c r="C87" i="6"/>
  <c r="P86" i="6"/>
  <c r="O86" i="6"/>
  <c r="N86" i="6"/>
  <c r="H86" i="6"/>
  <c r="M86" i="6" s="1"/>
  <c r="C86" i="6"/>
  <c r="P85" i="6"/>
  <c r="O85" i="6"/>
  <c r="N85" i="6"/>
  <c r="M85" i="6"/>
  <c r="H85" i="6"/>
  <c r="C85" i="6"/>
  <c r="P84" i="6"/>
  <c r="O84" i="6"/>
  <c r="N84" i="6"/>
  <c r="H84" i="6"/>
  <c r="M84" i="6" s="1"/>
  <c r="C84" i="6"/>
  <c r="P83" i="6"/>
  <c r="O83" i="6"/>
  <c r="N83" i="6"/>
  <c r="M83" i="6"/>
  <c r="H83" i="6"/>
  <c r="C83" i="6"/>
  <c r="P82" i="6"/>
  <c r="O82" i="6"/>
  <c r="N82" i="6"/>
  <c r="H82" i="6"/>
  <c r="M82" i="6" s="1"/>
  <c r="C82" i="6"/>
  <c r="P81" i="6"/>
  <c r="O81" i="6"/>
  <c r="N81" i="6"/>
  <c r="M81" i="6"/>
  <c r="H81" i="6"/>
  <c r="C81" i="6"/>
  <c r="P80" i="6"/>
  <c r="O80" i="6"/>
  <c r="N80" i="6"/>
  <c r="H80" i="6"/>
  <c r="M80" i="6" s="1"/>
  <c r="C80" i="6"/>
  <c r="P79" i="6"/>
  <c r="O79" i="6"/>
  <c r="N79" i="6"/>
  <c r="M79" i="6"/>
  <c r="H79" i="6"/>
  <c r="C79" i="6"/>
  <c r="P78" i="6"/>
  <c r="O78" i="6"/>
  <c r="N78" i="6"/>
  <c r="H78" i="6"/>
  <c r="M78" i="6" s="1"/>
  <c r="C78" i="6"/>
  <c r="L77" i="6"/>
  <c r="K77" i="6"/>
  <c r="I77" i="6"/>
  <c r="N77" i="6" s="1"/>
  <c r="H77" i="6"/>
  <c r="G77" i="6"/>
  <c r="F77" i="6"/>
  <c r="P77" i="6" s="1"/>
  <c r="E77" i="6"/>
  <c r="O77" i="6" s="1"/>
  <c r="D77" i="6"/>
  <c r="C77" i="6" s="1"/>
  <c r="L76" i="6"/>
  <c r="K76" i="6"/>
  <c r="P76" i="6" s="1"/>
  <c r="I76" i="6"/>
  <c r="H76" i="6" s="1"/>
  <c r="G76" i="6"/>
  <c r="F76" i="6"/>
  <c r="E76" i="6"/>
  <c r="O76" i="6" s="1"/>
  <c r="N75" i="6"/>
  <c r="M75" i="6"/>
  <c r="H75" i="6"/>
  <c r="C75" i="6"/>
  <c r="N74" i="6"/>
  <c r="M74" i="6"/>
  <c r="H74" i="6"/>
  <c r="C74" i="6"/>
  <c r="N73" i="6"/>
  <c r="M73" i="6"/>
  <c r="H73" i="6"/>
  <c r="C73" i="6"/>
  <c r="P72" i="6"/>
  <c r="O72" i="6"/>
  <c r="N72" i="6"/>
  <c r="H72" i="6"/>
  <c r="M72" i="6" s="1"/>
  <c r="C72" i="6"/>
  <c r="P71" i="6"/>
  <c r="O71" i="6"/>
  <c r="N71" i="6"/>
  <c r="M71" i="6"/>
  <c r="H71" i="6"/>
  <c r="C71" i="6"/>
  <c r="P70" i="6"/>
  <c r="O70" i="6"/>
  <c r="N70" i="6"/>
  <c r="H70" i="6"/>
  <c r="M70" i="6" s="1"/>
  <c r="C70" i="6"/>
  <c r="P69" i="6"/>
  <c r="O69" i="6"/>
  <c r="N69" i="6"/>
  <c r="M69" i="6"/>
  <c r="H69" i="6"/>
  <c r="C69" i="6"/>
  <c r="P68" i="6"/>
  <c r="O68" i="6"/>
  <c r="N68" i="6"/>
  <c r="H68" i="6"/>
  <c r="M68" i="6" s="1"/>
  <c r="C68" i="6"/>
  <c r="P67" i="6"/>
  <c r="O67" i="6"/>
  <c r="N67" i="6"/>
  <c r="M67" i="6"/>
  <c r="H67" i="6"/>
  <c r="C67" i="6"/>
  <c r="P66" i="6"/>
  <c r="O66" i="6"/>
  <c r="N66" i="6"/>
  <c r="H66" i="6"/>
  <c r="M66" i="6" s="1"/>
  <c r="C66" i="6"/>
  <c r="P65" i="6"/>
  <c r="O65" i="6"/>
  <c r="N65" i="6"/>
  <c r="M65" i="6"/>
  <c r="H65" i="6"/>
  <c r="C65" i="6"/>
  <c r="P64" i="6"/>
  <c r="O64" i="6"/>
  <c r="N64" i="6"/>
  <c r="H64" i="6"/>
  <c r="M64" i="6" s="1"/>
  <c r="C64" i="6"/>
  <c r="H63" i="6"/>
  <c r="C63" i="6"/>
  <c r="P62" i="6"/>
  <c r="O62" i="6"/>
  <c r="N62" i="6"/>
  <c r="H62" i="6"/>
  <c r="M62" i="6" s="1"/>
  <c r="C62" i="6"/>
  <c r="P61" i="6"/>
  <c r="O61" i="6"/>
  <c r="N61" i="6"/>
  <c r="M61" i="6"/>
  <c r="H61" i="6"/>
  <c r="C61" i="6"/>
  <c r="O60" i="6"/>
  <c r="L60" i="6"/>
  <c r="K60" i="6"/>
  <c r="K59" i="6" s="1"/>
  <c r="I60" i="6"/>
  <c r="N60" i="6" s="1"/>
  <c r="G60" i="6"/>
  <c r="F60" i="6"/>
  <c r="F59" i="6" s="1"/>
  <c r="E60" i="6"/>
  <c r="D60" i="6"/>
  <c r="L59" i="6"/>
  <c r="I59" i="6"/>
  <c r="N59" i="6" s="1"/>
  <c r="G59" i="6"/>
  <c r="E59" i="6"/>
  <c r="O59" i="6" s="1"/>
  <c r="D59" i="6"/>
  <c r="N58" i="6"/>
  <c r="H58" i="6"/>
  <c r="C58" i="6"/>
  <c r="P57" i="6"/>
  <c r="O57" i="6"/>
  <c r="N57" i="6"/>
  <c r="H57" i="6"/>
  <c r="M57" i="6" s="1"/>
  <c r="C57" i="6"/>
  <c r="P56" i="6"/>
  <c r="O56" i="6"/>
  <c r="N56" i="6"/>
  <c r="H56" i="6"/>
  <c r="M56" i="6" s="1"/>
  <c r="C56" i="6"/>
  <c r="P55" i="6"/>
  <c r="O55" i="6"/>
  <c r="N55" i="6"/>
  <c r="H55" i="6"/>
  <c r="M55" i="6" s="1"/>
  <c r="C55" i="6"/>
  <c r="P54" i="6"/>
  <c r="O54" i="6"/>
  <c r="N54" i="6"/>
  <c r="H54" i="6"/>
  <c r="M54" i="6" s="1"/>
  <c r="C54" i="6"/>
  <c r="P53" i="6"/>
  <c r="O53" i="6"/>
  <c r="N53" i="6"/>
  <c r="H53" i="6"/>
  <c r="M53" i="6" s="1"/>
  <c r="C53" i="6"/>
  <c r="P52" i="6"/>
  <c r="O52" i="6"/>
  <c r="N52" i="6"/>
  <c r="H52" i="6"/>
  <c r="M52" i="6" s="1"/>
  <c r="C52" i="6"/>
  <c r="P51" i="6"/>
  <c r="O51" i="6"/>
  <c r="N51" i="6"/>
  <c r="H51" i="6"/>
  <c r="M51" i="6" s="1"/>
  <c r="C51" i="6"/>
  <c r="P50" i="6"/>
  <c r="O50" i="6"/>
  <c r="N50" i="6"/>
  <c r="H50" i="6"/>
  <c r="M50" i="6" s="1"/>
  <c r="C50" i="6"/>
  <c r="P49" i="6"/>
  <c r="O49" i="6"/>
  <c r="N49" i="6"/>
  <c r="H49" i="6"/>
  <c r="M49" i="6" s="1"/>
  <c r="C49" i="6"/>
  <c r="P48" i="6"/>
  <c r="O48" i="6"/>
  <c r="N48" i="6"/>
  <c r="H48" i="6"/>
  <c r="M48" i="6" s="1"/>
  <c r="C48" i="6"/>
  <c r="P47" i="6"/>
  <c r="O47" i="6"/>
  <c r="N47" i="6"/>
  <c r="H47" i="6"/>
  <c r="M47" i="6" s="1"/>
  <c r="C47" i="6"/>
  <c r="P46" i="6"/>
  <c r="O46" i="6"/>
  <c r="N46" i="6"/>
  <c r="H46" i="6"/>
  <c r="M46" i="6" s="1"/>
  <c r="C46" i="6"/>
  <c r="P45" i="6"/>
  <c r="O45" i="6"/>
  <c r="N45" i="6"/>
  <c r="H45" i="6"/>
  <c r="M45" i="6" s="1"/>
  <c r="C45" i="6"/>
  <c r="L44" i="6"/>
  <c r="K44" i="6"/>
  <c r="P44" i="6" s="1"/>
  <c r="I44" i="6"/>
  <c r="H44" i="6" s="1"/>
  <c r="G44" i="6"/>
  <c r="F44" i="6"/>
  <c r="E44" i="6"/>
  <c r="E43" i="6" s="1"/>
  <c r="O43" i="6" s="1"/>
  <c r="D44" i="6"/>
  <c r="L43" i="6"/>
  <c r="K43" i="6"/>
  <c r="P43" i="6" s="1"/>
  <c r="G43" i="6"/>
  <c r="F43" i="6"/>
  <c r="D43" i="6"/>
  <c r="N42" i="6"/>
  <c r="H42" i="6"/>
  <c r="M42" i="6" s="1"/>
  <c r="C42" i="6"/>
  <c r="N41" i="6"/>
  <c r="H41" i="6"/>
  <c r="M41" i="6" s="1"/>
  <c r="C41" i="6"/>
  <c r="P40" i="6"/>
  <c r="O40" i="6"/>
  <c r="N40" i="6"/>
  <c r="H40" i="6"/>
  <c r="M40" i="6" s="1"/>
  <c r="C40" i="6"/>
  <c r="P39" i="6"/>
  <c r="O39" i="6"/>
  <c r="N39" i="6"/>
  <c r="H39" i="6"/>
  <c r="M39" i="6" s="1"/>
  <c r="C39" i="6"/>
  <c r="P38" i="6"/>
  <c r="O38" i="6"/>
  <c r="N38" i="6"/>
  <c r="H38" i="6"/>
  <c r="M38" i="6" s="1"/>
  <c r="C38" i="6"/>
  <c r="P37" i="6"/>
  <c r="O37" i="6"/>
  <c r="N37" i="6"/>
  <c r="H37" i="6"/>
  <c r="M37" i="6" s="1"/>
  <c r="C37" i="6"/>
  <c r="P36" i="6"/>
  <c r="O36" i="6"/>
  <c r="N36" i="6"/>
  <c r="H36" i="6"/>
  <c r="M36" i="6" s="1"/>
  <c r="C36" i="6"/>
  <c r="P35" i="6"/>
  <c r="O35" i="6"/>
  <c r="N35" i="6"/>
  <c r="H35" i="6"/>
  <c r="M35" i="6" s="1"/>
  <c r="C35" i="6"/>
  <c r="P34" i="6"/>
  <c r="O34" i="6"/>
  <c r="N34" i="6"/>
  <c r="H34" i="6"/>
  <c r="M34" i="6" s="1"/>
  <c r="C34" i="6"/>
  <c r="P33" i="6"/>
  <c r="O33" i="6"/>
  <c r="N33" i="6"/>
  <c r="H33" i="6"/>
  <c r="M33" i="6" s="1"/>
  <c r="C33" i="6"/>
  <c r="P32" i="6"/>
  <c r="O32" i="6"/>
  <c r="N32" i="6"/>
  <c r="H32" i="6"/>
  <c r="M32" i="6" s="1"/>
  <c r="C32" i="6"/>
  <c r="P31" i="6"/>
  <c r="O31" i="6"/>
  <c r="N31" i="6"/>
  <c r="H31" i="6"/>
  <c r="M31" i="6" s="1"/>
  <c r="C31" i="6"/>
  <c r="P30" i="6"/>
  <c r="O30" i="6"/>
  <c r="N30" i="6"/>
  <c r="H30" i="6"/>
  <c r="M30" i="6" s="1"/>
  <c r="C30" i="6"/>
  <c r="P29" i="6"/>
  <c r="O29" i="6"/>
  <c r="N29" i="6"/>
  <c r="H29" i="6"/>
  <c r="M29" i="6" s="1"/>
  <c r="C29" i="6"/>
  <c r="P28" i="6"/>
  <c r="N28" i="6"/>
  <c r="H28" i="6"/>
  <c r="M28" i="6" s="1"/>
  <c r="E28" i="6"/>
  <c r="O28" i="6" s="1"/>
  <c r="C28" i="6"/>
  <c r="P27" i="6"/>
  <c r="O27" i="6"/>
  <c r="N27" i="6"/>
  <c r="H27" i="6"/>
  <c r="M27" i="6" s="1"/>
  <c r="C27" i="6"/>
  <c r="L26" i="6"/>
  <c r="K26" i="6"/>
  <c r="P26" i="6" s="1"/>
  <c r="J26" i="6"/>
  <c r="O26" i="6" s="1"/>
  <c r="I26" i="6"/>
  <c r="H26" i="6" s="1"/>
  <c r="G26" i="6"/>
  <c r="F26" i="6"/>
  <c r="E26" i="6"/>
  <c r="E25" i="6" s="1"/>
  <c r="O25" i="6" s="1"/>
  <c r="D26" i="6"/>
  <c r="L25" i="6"/>
  <c r="K25" i="6"/>
  <c r="P25" i="6" s="1"/>
  <c r="G25" i="6"/>
  <c r="F25" i="6"/>
  <c r="D25" i="6"/>
  <c r="N24" i="6"/>
  <c r="H24" i="6"/>
  <c r="C24" i="6"/>
  <c r="P23" i="6"/>
  <c r="O23" i="6"/>
  <c r="N23" i="6"/>
  <c r="H23" i="6"/>
  <c r="M23" i="6" s="1"/>
  <c r="C23" i="6"/>
  <c r="P22" i="6"/>
  <c r="O22" i="6"/>
  <c r="N22" i="6"/>
  <c r="M22" i="6"/>
  <c r="H22" i="6"/>
  <c r="C22" i="6"/>
  <c r="P21" i="6"/>
  <c r="O21" i="6"/>
  <c r="N21" i="6"/>
  <c r="H21" i="6"/>
  <c r="M21" i="6" s="1"/>
  <c r="C21" i="6"/>
  <c r="P20" i="6"/>
  <c r="O20" i="6"/>
  <c r="N20" i="6"/>
  <c r="M20" i="6"/>
  <c r="H20" i="6"/>
  <c r="C20" i="6"/>
  <c r="P19" i="6"/>
  <c r="O19" i="6"/>
  <c r="N19" i="6"/>
  <c r="H19" i="6"/>
  <c r="M19" i="6" s="1"/>
  <c r="C19" i="6"/>
  <c r="P18" i="6"/>
  <c r="O18" i="6"/>
  <c r="N18" i="6"/>
  <c r="M18" i="6"/>
  <c r="H18" i="6"/>
  <c r="C18" i="6"/>
  <c r="P17" i="6"/>
  <c r="O17" i="6"/>
  <c r="N17" i="6"/>
  <c r="H17" i="6"/>
  <c r="M17" i="6" s="1"/>
  <c r="C17" i="6"/>
  <c r="P16" i="6"/>
  <c r="O16" i="6"/>
  <c r="N16" i="6"/>
  <c r="M16" i="6"/>
  <c r="H16" i="6"/>
  <c r="C16" i="6"/>
  <c r="P15" i="6"/>
  <c r="O15" i="6"/>
  <c r="N15" i="6"/>
  <c r="H15" i="6"/>
  <c r="M15" i="6" s="1"/>
  <c r="C15" i="6"/>
  <c r="P14" i="6"/>
  <c r="O14" i="6"/>
  <c r="N14" i="6"/>
  <c r="M14" i="6"/>
  <c r="H14" i="6"/>
  <c r="C14" i="6"/>
  <c r="P13" i="6"/>
  <c r="O13" i="6"/>
  <c r="N13" i="6"/>
  <c r="H13" i="6"/>
  <c r="M13" i="6" s="1"/>
  <c r="C13" i="6"/>
  <c r="P12" i="6"/>
  <c r="O12" i="6"/>
  <c r="N12" i="6"/>
  <c r="M12" i="6"/>
  <c r="H12" i="6"/>
  <c r="C12" i="6"/>
  <c r="P11" i="6"/>
  <c r="O11" i="6"/>
  <c r="N11" i="6"/>
  <c r="H11" i="6"/>
  <c r="M11" i="6" s="1"/>
  <c r="C11" i="6"/>
  <c r="P10" i="6"/>
  <c r="N10" i="6"/>
  <c r="L10" i="6"/>
  <c r="J10" i="6"/>
  <c r="O10" i="6" s="1"/>
  <c r="H10" i="6"/>
  <c r="G10" i="6"/>
  <c r="G8" i="6" s="1"/>
  <c r="G7" i="6" s="1"/>
  <c r="E10" i="6"/>
  <c r="C10" i="6" s="1"/>
  <c r="M10" i="6" s="1"/>
  <c r="P9" i="6"/>
  <c r="O9" i="6"/>
  <c r="N9" i="6"/>
  <c r="H9" i="6"/>
  <c r="M9" i="6" s="1"/>
  <c r="C9" i="6"/>
  <c r="L8" i="6"/>
  <c r="K8" i="6"/>
  <c r="J8" i="6"/>
  <c r="J7" i="6" s="1"/>
  <c r="O7" i="6" s="1"/>
  <c r="I8" i="6"/>
  <c r="H8" i="6" s="1"/>
  <c r="F8" i="6"/>
  <c r="P8" i="6" s="1"/>
  <c r="E8" i="6"/>
  <c r="E7" i="6" s="1"/>
  <c r="D8" i="6"/>
  <c r="C8" i="6" s="1"/>
  <c r="C7" i="6" s="1"/>
  <c r="L7" i="6"/>
  <c r="K7" i="6"/>
  <c r="D7" i="6"/>
  <c r="P59" i="6" l="1"/>
  <c r="H59" i="6"/>
  <c r="M98" i="6"/>
  <c r="M125" i="6"/>
  <c r="H25" i="6"/>
  <c r="K118" i="6"/>
  <c r="P120" i="6"/>
  <c r="H7" i="6"/>
  <c r="M7" i="6" s="1"/>
  <c r="M8" i="6"/>
  <c r="H43" i="6"/>
  <c r="M77" i="6"/>
  <c r="F116" i="6"/>
  <c r="N44" i="6"/>
  <c r="N26" i="6"/>
  <c r="O44" i="6"/>
  <c r="C60" i="6"/>
  <c r="C59" i="6" s="1"/>
  <c r="P60" i="6"/>
  <c r="D120" i="6"/>
  <c r="H120" i="6"/>
  <c r="P121" i="6"/>
  <c r="K124" i="6"/>
  <c r="P124" i="6" s="1"/>
  <c r="O124" i="6"/>
  <c r="I7" i="6"/>
  <c r="N7" i="6" s="1"/>
  <c r="O8" i="6"/>
  <c r="C26" i="6"/>
  <c r="C25" i="6" s="1"/>
  <c r="C44" i="6"/>
  <c r="C43" i="6" s="1"/>
  <c r="H60" i="6"/>
  <c r="M60" i="6" s="1"/>
  <c r="I116" i="6"/>
  <c r="H121" i="6"/>
  <c r="M121" i="6" s="1"/>
  <c r="N8" i="6"/>
  <c r="F7" i="6"/>
  <c r="P7" i="6" s="1"/>
  <c r="I25" i="6"/>
  <c r="N25" i="6" s="1"/>
  <c r="I43" i="6"/>
  <c r="N43" i="6" s="1"/>
  <c r="D76" i="6"/>
  <c r="C76" i="6" s="1"/>
  <c r="M76" i="6" s="1"/>
  <c r="D97" i="6"/>
  <c r="C97" i="6" s="1"/>
  <c r="M97" i="6" s="1"/>
  <c r="D124" i="6"/>
  <c r="C124" i="6" s="1"/>
  <c r="J228" i="1"/>
  <c r="J234" i="1"/>
  <c r="I165" i="1"/>
  <c r="D165" i="1"/>
  <c r="H168" i="1"/>
  <c r="C168" i="1"/>
  <c r="D159" i="1"/>
  <c r="D175" i="1"/>
  <c r="G28" i="5"/>
  <c r="N97" i="6" l="1"/>
  <c r="M44" i="6"/>
  <c r="M25" i="6"/>
  <c r="N76" i="6"/>
  <c r="D117" i="6"/>
  <c r="C120" i="6"/>
  <c r="M120" i="6" s="1"/>
  <c r="N120" i="6"/>
  <c r="H118" i="6"/>
  <c r="M118" i="6" s="1"/>
  <c r="K117" i="6"/>
  <c r="P118" i="6"/>
  <c r="N124" i="6"/>
  <c r="M59" i="6"/>
  <c r="M43" i="6"/>
  <c r="H124" i="6"/>
  <c r="M124" i="6" s="1"/>
  <c r="M26" i="6"/>
  <c r="D76" i="1"/>
  <c r="F70" i="1"/>
  <c r="E70" i="1"/>
  <c r="D70" i="1"/>
  <c r="C70" i="1" s="1"/>
  <c r="H137" i="1"/>
  <c r="C137" i="1"/>
  <c r="H27" i="1"/>
  <c r="H28" i="1"/>
  <c r="H29" i="1"/>
  <c r="H30" i="1"/>
  <c r="H32" i="1"/>
  <c r="H33" i="1"/>
  <c r="H36" i="1"/>
  <c r="H37" i="1"/>
  <c r="H38" i="1"/>
  <c r="H40" i="1"/>
  <c r="H41" i="1"/>
  <c r="H43" i="1"/>
  <c r="H44" i="1"/>
  <c r="H45" i="1"/>
  <c r="H47" i="1"/>
  <c r="C27" i="1"/>
  <c r="C28" i="1"/>
  <c r="C29" i="1"/>
  <c r="C30" i="1"/>
  <c r="C32" i="1"/>
  <c r="C33" i="1"/>
  <c r="C36" i="1"/>
  <c r="C37" i="1"/>
  <c r="C38" i="1"/>
  <c r="C40" i="1"/>
  <c r="C41" i="1"/>
  <c r="C43" i="1"/>
  <c r="C44" i="1"/>
  <c r="C45" i="1"/>
  <c r="C47" i="1"/>
  <c r="K116" i="6" l="1"/>
  <c r="P116" i="6" s="1"/>
  <c r="H117" i="6"/>
  <c r="P117" i="6"/>
  <c r="C117" i="6"/>
  <c r="D116" i="6"/>
  <c r="N117" i="6"/>
  <c r="O180" i="1"/>
  <c r="P180" i="1"/>
  <c r="H180" i="1"/>
  <c r="H179" i="1"/>
  <c r="O179" i="1"/>
  <c r="P179" i="1"/>
  <c r="C116" i="6" l="1"/>
  <c r="N116" i="6"/>
  <c r="M117" i="6"/>
  <c r="H116" i="6"/>
  <c r="M116" i="6" s="1"/>
  <c r="C93" i="1"/>
  <c r="H93" i="1"/>
  <c r="H94" i="1"/>
  <c r="I76" i="1"/>
  <c r="J76" i="1"/>
  <c r="K76" i="1"/>
  <c r="E76" i="1"/>
  <c r="C76" i="1" s="1"/>
  <c r="F76" i="1"/>
  <c r="G76" i="1"/>
  <c r="G76" i="5"/>
  <c r="L131" i="1"/>
  <c r="J131" i="1"/>
  <c r="I131" i="1"/>
  <c r="F131" i="1"/>
  <c r="D131" i="1"/>
  <c r="C131" i="1" s="1"/>
  <c r="E131" i="1"/>
  <c r="D118" i="1"/>
  <c r="I118" i="1"/>
  <c r="I149" i="1"/>
  <c r="I148" i="1" s="1"/>
  <c r="H76" i="1" l="1"/>
  <c r="I256" i="1" l="1"/>
  <c r="D256" i="1"/>
  <c r="J207" i="1" l="1"/>
  <c r="K207" i="1"/>
  <c r="F207" i="1"/>
  <c r="D203" i="1"/>
  <c r="E207" i="1"/>
  <c r="D207" i="1"/>
  <c r="I191" i="1"/>
  <c r="J191" i="1"/>
  <c r="J190" i="1" s="1"/>
  <c r="I10" i="1" l="1"/>
  <c r="J10" i="1"/>
  <c r="J9" i="1" s="1"/>
  <c r="D265" i="1" l="1"/>
  <c r="J26" i="1" l="1"/>
  <c r="K26" i="1"/>
  <c r="L26" i="1"/>
  <c r="I26" i="1"/>
  <c r="H26" i="1" s="1"/>
  <c r="E26" i="1"/>
  <c r="F26" i="1"/>
  <c r="G26" i="1"/>
  <c r="D26" i="1"/>
  <c r="C26" i="1" s="1"/>
  <c r="I9" i="1"/>
  <c r="I236" i="1" l="1"/>
  <c r="I242" i="1"/>
  <c r="E228" i="1"/>
  <c r="F228" i="1"/>
  <c r="G228" i="1"/>
  <c r="D228" i="1"/>
  <c r="D97" i="1"/>
  <c r="D89" i="1"/>
  <c r="I60" i="1"/>
  <c r="D60" i="1"/>
  <c r="I235" i="1" l="1"/>
  <c r="J89" i="1"/>
  <c r="K89" i="1"/>
  <c r="L89" i="1"/>
  <c r="I89" i="1"/>
  <c r="F89" i="1"/>
  <c r="G89" i="1"/>
  <c r="E89" i="1"/>
  <c r="O103" i="1"/>
  <c r="P103" i="1"/>
  <c r="H103" i="1"/>
  <c r="C103" i="1"/>
  <c r="H96" i="1"/>
  <c r="C96" i="1"/>
  <c r="C95" i="1"/>
  <c r="H85" i="1" l="1"/>
  <c r="H86" i="1"/>
  <c r="H95" i="1"/>
  <c r="O85" i="1"/>
  <c r="P85" i="1"/>
  <c r="C85" i="1"/>
  <c r="E265" i="1" l="1"/>
  <c r="E264" i="1" s="1"/>
  <c r="F265" i="1"/>
  <c r="F264" i="1" s="1"/>
  <c r="G265" i="1"/>
  <c r="G264" i="1" s="1"/>
  <c r="D264" i="1"/>
  <c r="G277" i="1"/>
  <c r="I265" i="1"/>
  <c r="I264" i="1" s="1"/>
  <c r="H267" i="1"/>
  <c r="H268" i="1"/>
  <c r="H269" i="1"/>
  <c r="C267" i="1"/>
  <c r="C268" i="1"/>
  <c r="G209" i="5" l="1"/>
  <c r="G116" i="5" l="1"/>
  <c r="G114" i="5"/>
  <c r="C179" i="1" l="1"/>
  <c r="C180" i="1"/>
  <c r="J171" i="1"/>
  <c r="K171" i="1"/>
  <c r="L171" i="1"/>
  <c r="I171" i="1"/>
  <c r="E171" i="1"/>
  <c r="F171" i="1"/>
  <c r="G171" i="1"/>
  <c r="D171" i="1"/>
  <c r="T174" i="1"/>
  <c r="S174" i="1"/>
  <c r="R174" i="1"/>
  <c r="Q174" i="1"/>
  <c r="P174" i="1"/>
  <c r="O174" i="1"/>
  <c r="H174" i="1"/>
  <c r="C174" i="1"/>
  <c r="N174" i="1" l="1"/>
  <c r="M174" i="1"/>
  <c r="Q40" i="1"/>
  <c r="Q38" i="1"/>
  <c r="Q41" i="1"/>
  <c r="T41" i="1"/>
  <c r="S41" i="1"/>
  <c r="R41" i="1"/>
  <c r="P41" i="1"/>
  <c r="O41" i="1"/>
  <c r="D42" i="1"/>
  <c r="D35" i="1"/>
  <c r="E31" i="1"/>
  <c r="F31" i="1"/>
  <c r="G31" i="1"/>
  <c r="D31" i="1"/>
  <c r="I50" i="1"/>
  <c r="D50" i="1"/>
  <c r="K10" i="1"/>
  <c r="H10" i="1" s="1"/>
  <c r="L10" i="1"/>
  <c r="G94" i="5"/>
  <c r="C31" i="1" l="1"/>
  <c r="D39" i="1"/>
  <c r="C42" i="1"/>
  <c r="M41" i="1"/>
  <c r="N41" i="1"/>
  <c r="I117" i="1" l="1"/>
  <c r="L118" i="1"/>
  <c r="T208" i="1" l="1"/>
  <c r="T209" i="1"/>
  <c r="T210" i="1"/>
  <c r="S208" i="1"/>
  <c r="S209" i="1"/>
  <c r="S210" i="1"/>
  <c r="R208" i="1"/>
  <c r="R209" i="1"/>
  <c r="R210" i="1"/>
  <c r="Q208" i="1"/>
  <c r="Q209" i="1"/>
  <c r="Q210" i="1"/>
  <c r="P208" i="1"/>
  <c r="P209" i="1"/>
  <c r="P210" i="1"/>
  <c r="O208" i="1"/>
  <c r="O209" i="1"/>
  <c r="O210" i="1"/>
  <c r="I207" i="1"/>
  <c r="H207" i="1" s="1"/>
  <c r="H208" i="1"/>
  <c r="H209" i="1"/>
  <c r="H210" i="1"/>
  <c r="C208" i="1"/>
  <c r="C209" i="1"/>
  <c r="C210" i="1"/>
  <c r="R207" i="1"/>
  <c r="T207" i="1"/>
  <c r="G207" i="1"/>
  <c r="C207" i="1" s="1"/>
  <c r="N210" i="1" l="1"/>
  <c r="P207" i="1"/>
  <c r="M208" i="1"/>
  <c r="M209" i="1"/>
  <c r="N208" i="1"/>
  <c r="O207" i="1"/>
  <c r="N209" i="1"/>
  <c r="M210" i="1"/>
  <c r="Q207" i="1"/>
  <c r="S207" i="1"/>
  <c r="N207" i="1"/>
  <c r="M207" i="1" l="1"/>
  <c r="J198" i="1" l="1"/>
  <c r="K198" i="1"/>
  <c r="L198" i="1"/>
  <c r="I198" i="1"/>
  <c r="H198" i="1" l="1"/>
  <c r="I127" i="1"/>
  <c r="G44" i="5" l="1"/>
  <c r="Q67" i="1"/>
  <c r="Q66" i="1"/>
  <c r="P67" i="1"/>
  <c r="P66" i="1"/>
  <c r="O65" i="1"/>
  <c r="O66" i="1"/>
  <c r="O67" i="1"/>
  <c r="H66" i="1"/>
  <c r="H67" i="1"/>
  <c r="C66" i="1"/>
  <c r="C67" i="1"/>
  <c r="N66" i="1" l="1"/>
  <c r="N67" i="1"/>
  <c r="M67" i="1"/>
  <c r="M66" i="1"/>
  <c r="T234" i="1" l="1"/>
  <c r="S234" i="1"/>
  <c r="R234" i="1"/>
  <c r="Q234" i="1"/>
  <c r="P234" i="1"/>
  <c r="O234" i="1"/>
  <c r="H234" i="1"/>
  <c r="C234" i="1"/>
  <c r="N234" i="1" l="1"/>
  <c r="M234" i="1"/>
  <c r="D212" i="1" l="1"/>
  <c r="O255" i="1" l="1"/>
  <c r="O256" i="1"/>
  <c r="O257" i="1"/>
  <c r="O258" i="1"/>
  <c r="P255" i="1"/>
  <c r="P256" i="1"/>
  <c r="P257" i="1"/>
  <c r="P258" i="1"/>
  <c r="O248" i="1"/>
  <c r="O249" i="1"/>
  <c r="O250" i="1"/>
  <c r="O251" i="1"/>
  <c r="O252" i="1"/>
  <c r="P249" i="1"/>
  <c r="P250" i="1"/>
  <c r="P251" i="1"/>
  <c r="P252" i="1"/>
  <c r="R248" i="1"/>
  <c r="P248" i="1"/>
  <c r="S152" i="1" l="1"/>
  <c r="R152" i="1"/>
  <c r="Q152" i="1"/>
  <c r="P152" i="1"/>
  <c r="O152" i="1"/>
  <c r="T152" i="1"/>
  <c r="K122" i="1"/>
  <c r="L122" i="1"/>
  <c r="L117" i="1" s="1"/>
  <c r="T123" i="1"/>
  <c r="T124" i="1"/>
  <c r="S123" i="1"/>
  <c r="S124" i="1"/>
  <c r="R123" i="1"/>
  <c r="R124" i="1"/>
  <c r="Q123" i="1"/>
  <c r="Q124" i="1"/>
  <c r="P123" i="1"/>
  <c r="P124" i="1"/>
  <c r="O123" i="1"/>
  <c r="O124" i="1"/>
  <c r="H123" i="1"/>
  <c r="H124" i="1"/>
  <c r="T43" i="1"/>
  <c r="T44" i="1"/>
  <c r="T45" i="1"/>
  <c r="S43" i="1"/>
  <c r="S44" i="1"/>
  <c r="S45" i="1"/>
  <c r="R43" i="1"/>
  <c r="R44" i="1"/>
  <c r="R45" i="1"/>
  <c r="Q43" i="1"/>
  <c r="Q44" i="1"/>
  <c r="Q45" i="1"/>
  <c r="P43" i="1"/>
  <c r="P44" i="1"/>
  <c r="P45" i="1"/>
  <c r="O43" i="1"/>
  <c r="O44" i="1"/>
  <c r="O45" i="1"/>
  <c r="I42" i="1"/>
  <c r="I39" i="1" l="1"/>
  <c r="H122" i="1"/>
  <c r="L42" i="1"/>
  <c r="L39" i="1" s="1"/>
  <c r="G205" i="5"/>
  <c r="G204" i="5"/>
  <c r="G203" i="5"/>
  <c r="G202" i="5"/>
  <c r="G191" i="5"/>
  <c r="G190" i="5"/>
  <c r="G189" i="5"/>
  <c r="G188" i="5"/>
  <c r="G187" i="5"/>
  <c r="G185" i="5"/>
  <c r="G184" i="5"/>
  <c r="G183" i="5"/>
  <c r="G181" i="5"/>
  <c r="G177" i="5"/>
  <c r="G176" i="5"/>
  <c r="G175" i="5"/>
  <c r="G174" i="5"/>
  <c r="G171" i="5"/>
  <c r="G170" i="5"/>
  <c r="G169" i="5"/>
  <c r="G167" i="5"/>
  <c r="G166" i="5"/>
  <c r="G164" i="5"/>
  <c r="G161" i="5"/>
  <c r="G160" i="5"/>
  <c r="G159" i="5"/>
  <c r="G158" i="5"/>
  <c r="G157" i="5"/>
  <c r="G151" i="5"/>
  <c r="G150" i="5"/>
  <c r="G149" i="5"/>
  <c r="G148" i="5"/>
  <c r="G147" i="5"/>
  <c r="G146" i="5"/>
  <c r="G145" i="5"/>
  <c r="G143" i="5"/>
  <c r="G138" i="5"/>
  <c r="G137" i="5"/>
  <c r="G136" i="5"/>
  <c r="G135" i="5"/>
  <c r="G134" i="5"/>
  <c r="G133" i="5"/>
  <c r="G132" i="5"/>
  <c r="G130" i="5"/>
  <c r="G129" i="5"/>
  <c r="G127" i="5"/>
  <c r="G125" i="5"/>
  <c r="G123" i="5"/>
  <c r="G122" i="5"/>
  <c r="G121" i="5"/>
  <c r="G120" i="5"/>
  <c r="G119" i="5"/>
  <c r="G112" i="5"/>
  <c r="G111" i="5"/>
  <c r="G110" i="5"/>
  <c r="G109" i="5"/>
  <c r="G108" i="5"/>
  <c r="G105" i="5"/>
  <c r="G104" i="5"/>
  <c r="G102" i="5"/>
  <c r="G101" i="5"/>
  <c r="G100" i="5"/>
  <c r="G99" i="5"/>
  <c r="G98" i="5"/>
  <c r="G97" i="5"/>
  <c r="G96" i="5"/>
  <c r="G95" i="5"/>
  <c r="G92" i="5"/>
  <c r="G91" i="5"/>
  <c r="G90" i="5"/>
  <c r="G83" i="5"/>
  <c r="G82" i="5"/>
  <c r="G81" i="5"/>
  <c r="G79" i="5"/>
  <c r="G78" i="5"/>
  <c r="G75" i="5"/>
  <c r="G74" i="5"/>
  <c r="G73" i="5"/>
  <c r="G72" i="5"/>
  <c r="G71" i="5"/>
  <c r="G70" i="5"/>
  <c r="G69" i="5"/>
  <c r="G68" i="5"/>
  <c r="G67" i="5"/>
  <c r="G64" i="5"/>
  <c r="G60" i="5"/>
  <c r="G59" i="5"/>
  <c r="G57" i="5"/>
  <c r="G56" i="5"/>
  <c r="G55" i="5"/>
  <c r="G53" i="5"/>
  <c r="G52" i="5"/>
  <c r="G50" i="5"/>
  <c r="G49" i="5"/>
  <c r="G48" i="5"/>
  <c r="G47" i="5"/>
  <c r="G43" i="5"/>
  <c r="G42" i="5"/>
  <c r="G38" i="5"/>
  <c r="G37" i="5"/>
  <c r="G36" i="5"/>
  <c r="G34" i="5"/>
  <c r="G33" i="5"/>
  <c r="G30" i="5"/>
  <c r="G27" i="5"/>
  <c r="G26" i="5"/>
  <c r="G24" i="5"/>
  <c r="G22" i="5"/>
  <c r="G20" i="5"/>
  <c r="G19" i="5"/>
  <c r="G18" i="5"/>
  <c r="G17" i="5"/>
  <c r="G16" i="5"/>
  <c r="G15" i="5"/>
  <c r="G14" i="5"/>
  <c r="G13" i="5"/>
  <c r="G10" i="5"/>
  <c r="G9" i="5"/>
  <c r="G8" i="5"/>
  <c r="G7" i="5"/>
  <c r="T292" i="1"/>
  <c r="S292" i="1"/>
  <c r="R292" i="1"/>
  <c r="Q292" i="1"/>
  <c r="P292" i="1"/>
  <c r="O292" i="1"/>
  <c r="H292" i="1"/>
  <c r="C292" i="1"/>
  <c r="T291" i="1"/>
  <c r="S291" i="1"/>
  <c r="R291" i="1"/>
  <c r="Q291" i="1"/>
  <c r="P291" i="1"/>
  <c r="O291" i="1"/>
  <c r="H291" i="1"/>
  <c r="C291" i="1"/>
  <c r="T290" i="1"/>
  <c r="S290" i="1"/>
  <c r="R290" i="1"/>
  <c r="Q290" i="1"/>
  <c r="P290" i="1"/>
  <c r="O290" i="1"/>
  <c r="H290" i="1"/>
  <c r="C290" i="1"/>
  <c r="T289" i="1"/>
  <c r="S289" i="1"/>
  <c r="R289" i="1"/>
  <c r="Q289" i="1"/>
  <c r="P289" i="1"/>
  <c r="O289" i="1"/>
  <c r="H289" i="1"/>
  <c r="C289" i="1"/>
  <c r="L288" i="1"/>
  <c r="K288" i="1"/>
  <c r="J288" i="1"/>
  <c r="I288" i="1"/>
  <c r="G288" i="1"/>
  <c r="F288" i="1"/>
  <c r="T288" i="1" s="1"/>
  <c r="E288" i="1"/>
  <c r="R288" i="1" s="1"/>
  <c r="D288" i="1"/>
  <c r="P288" i="1" s="1"/>
  <c r="T287" i="1"/>
  <c r="R287" i="1"/>
  <c r="P287" i="1"/>
  <c r="H287" i="1"/>
  <c r="C287" i="1"/>
  <c r="T286" i="1"/>
  <c r="S286" i="1"/>
  <c r="R286" i="1"/>
  <c r="Q286" i="1"/>
  <c r="O286" i="1"/>
  <c r="H286" i="1"/>
  <c r="C286" i="1"/>
  <c r="T285" i="1"/>
  <c r="S285" i="1"/>
  <c r="R285" i="1"/>
  <c r="Q285" i="1"/>
  <c r="P285" i="1"/>
  <c r="O285" i="1"/>
  <c r="H285" i="1"/>
  <c r="C285" i="1"/>
  <c r="L284" i="1"/>
  <c r="K284" i="1"/>
  <c r="J284" i="1"/>
  <c r="I284" i="1"/>
  <c r="G284" i="1"/>
  <c r="F284" i="1"/>
  <c r="E284" i="1"/>
  <c r="R284" i="1" s="1"/>
  <c r="D284" i="1"/>
  <c r="T283" i="1"/>
  <c r="S283" i="1"/>
  <c r="R283" i="1"/>
  <c r="Q283" i="1"/>
  <c r="P283" i="1"/>
  <c r="O283" i="1"/>
  <c r="H283" i="1"/>
  <c r="C283" i="1"/>
  <c r="T282" i="1"/>
  <c r="S282" i="1"/>
  <c r="R282" i="1"/>
  <c r="Q282" i="1"/>
  <c r="P282" i="1"/>
  <c r="O282" i="1"/>
  <c r="H282" i="1"/>
  <c r="C282" i="1"/>
  <c r="L281" i="1"/>
  <c r="K281" i="1"/>
  <c r="J281" i="1"/>
  <c r="I281" i="1"/>
  <c r="I280" i="1" s="1"/>
  <c r="G281" i="1"/>
  <c r="G280" i="1" s="1"/>
  <c r="F281" i="1"/>
  <c r="E281" i="1"/>
  <c r="E280" i="1" s="1"/>
  <c r="D281" i="1"/>
  <c r="P281" i="1" s="1"/>
  <c r="T279" i="1"/>
  <c r="S279" i="1"/>
  <c r="R279" i="1"/>
  <c r="Q279" i="1"/>
  <c r="P279" i="1"/>
  <c r="O279" i="1"/>
  <c r="H279" i="1"/>
  <c r="C279" i="1"/>
  <c r="T278" i="1"/>
  <c r="S278" i="1"/>
  <c r="R278" i="1"/>
  <c r="Q278" i="1"/>
  <c r="P278" i="1"/>
  <c r="O278" i="1"/>
  <c r="H278" i="1"/>
  <c r="C278" i="1"/>
  <c r="K277" i="1"/>
  <c r="K276" i="1" s="1"/>
  <c r="J277" i="1"/>
  <c r="I277" i="1"/>
  <c r="G276" i="1"/>
  <c r="F277" i="1"/>
  <c r="F276" i="1" s="1"/>
  <c r="E277" i="1"/>
  <c r="R277" i="1" s="1"/>
  <c r="D277" i="1"/>
  <c r="D276" i="1" s="1"/>
  <c r="L276" i="1"/>
  <c r="T275" i="1"/>
  <c r="S275" i="1"/>
  <c r="R275" i="1"/>
  <c r="Q275" i="1"/>
  <c r="P275" i="1"/>
  <c r="O275" i="1"/>
  <c r="H275" i="1"/>
  <c r="C275" i="1"/>
  <c r="T274" i="1"/>
  <c r="S274" i="1"/>
  <c r="R274" i="1"/>
  <c r="Q274" i="1"/>
  <c r="P274" i="1"/>
  <c r="O274" i="1"/>
  <c r="H274" i="1"/>
  <c r="C274" i="1"/>
  <c r="T273" i="1"/>
  <c r="S273" i="1"/>
  <c r="R273" i="1"/>
  <c r="Q273" i="1"/>
  <c r="P273" i="1"/>
  <c r="O273" i="1"/>
  <c r="H273" i="1"/>
  <c r="C273" i="1"/>
  <c r="T272" i="1"/>
  <c r="S272" i="1"/>
  <c r="R272" i="1"/>
  <c r="Q272" i="1"/>
  <c r="P272" i="1"/>
  <c r="O272" i="1"/>
  <c r="H272" i="1"/>
  <c r="C272" i="1"/>
  <c r="K271" i="1"/>
  <c r="J271" i="1"/>
  <c r="I271" i="1"/>
  <c r="I270" i="1" s="1"/>
  <c r="G271" i="1"/>
  <c r="F271" i="1"/>
  <c r="T271" i="1" s="1"/>
  <c r="E271" i="1"/>
  <c r="E270" i="1" s="1"/>
  <c r="D271" i="1"/>
  <c r="D270" i="1" s="1"/>
  <c r="L270" i="1"/>
  <c r="K270" i="1"/>
  <c r="J270" i="1"/>
  <c r="G270" i="1"/>
  <c r="T269" i="1"/>
  <c r="S269" i="1"/>
  <c r="R269" i="1"/>
  <c r="Q269" i="1"/>
  <c r="P269" i="1"/>
  <c r="O269" i="1"/>
  <c r="C269" i="1"/>
  <c r="T266" i="1"/>
  <c r="S266" i="1"/>
  <c r="R266" i="1"/>
  <c r="Q266" i="1"/>
  <c r="P266" i="1"/>
  <c r="O266" i="1"/>
  <c r="H266" i="1"/>
  <c r="C266" i="1"/>
  <c r="K265" i="1"/>
  <c r="K264" i="1" s="1"/>
  <c r="J265" i="1"/>
  <c r="J264" i="1" s="1"/>
  <c r="L264" i="1"/>
  <c r="T262" i="1"/>
  <c r="S262" i="1"/>
  <c r="R262" i="1"/>
  <c r="Q262" i="1"/>
  <c r="P262" i="1"/>
  <c r="O262" i="1"/>
  <c r="H262" i="1"/>
  <c r="C262" i="1"/>
  <c r="T261" i="1"/>
  <c r="S261" i="1"/>
  <c r="R261" i="1"/>
  <c r="Q261" i="1"/>
  <c r="P261" i="1"/>
  <c r="O261" i="1"/>
  <c r="H261" i="1"/>
  <c r="C261" i="1"/>
  <c r="K260" i="1"/>
  <c r="J260" i="1"/>
  <c r="I260" i="1"/>
  <c r="F260" i="1"/>
  <c r="E260" i="1"/>
  <c r="D260" i="1"/>
  <c r="L259" i="1"/>
  <c r="K259" i="1"/>
  <c r="J259" i="1"/>
  <c r="I259" i="1"/>
  <c r="G259" i="1"/>
  <c r="F259" i="1"/>
  <c r="T259" i="1" s="1"/>
  <c r="E259" i="1"/>
  <c r="D259" i="1"/>
  <c r="P259" i="1" s="1"/>
  <c r="T258" i="1"/>
  <c r="S258" i="1"/>
  <c r="R258" i="1"/>
  <c r="Q258" i="1"/>
  <c r="H258" i="1"/>
  <c r="C258" i="1"/>
  <c r="T257" i="1"/>
  <c r="S257" i="1"/>
  <c r="R257" i="1"/>
  <c r="Q257" i="1"/>
  <c r="H257" i="1"/>
  <c r="C257" i="1"/>
  <c r="T256" i="1"/>
  <c r="S256" i="1"/>
  <c r="R256" i="1"/>
  <c r="Q256" i="1"/>
  <c r="H256" i="1"/>
  <c r="C256" i="1"/>
  <c r="T255" i="1"/>
  <c r="S255" i="1"/>
  <c r="R255" i="1"/>
  <c r="Q255" i="1"/>
  <c r="H255" i="1"/>
  <c r="C255" i="1"/>
  <c r="K254" i="1"/>
  <c r="J254" i="1"/>
  <c r="J253" i="1" s="1"/>
  <c r="F254" i="1"/>
  <c r="F253" i="1" s="1"/>
  <c r="E254" i="1"/>
  <c r="D253" i="1"/>
  <c r="L253" i="1"/>
  <c r="G253" i="1"/>
  <c r="T252" i="1"/>
  <c r="S252" i="1"/>
  <c r="R252" i="1"/>
  <c r="Q252" i="1"/>
  <c r="H252" i="1"/>
  <c r="C252" i="1"/>
  <c r="T251" i="1"/>
  <c r="S251" i="1"/>
  <c r="R251" i="1"/>
  <c r="Q251" i="1"/>
  <c r="H251" i="1"/>
  <c r="C251" i="1"/>
  <c r="T250" i="1"/>
  <c r="S250" i="1"/>
  <c r="R250" i="1"/>
  <c r="Q250" i="1"/>
  <c r="H250" i="1"/>
  <c r="C250" i="1"/>
  <c r="T249" i="1"/>
  <c r="S249" i="1"/>
  <c r="R249" i="1"/>
  <c r="Q249" i="1"/>
  <c r="H249" i="1"/>
  <c r="C249" i="1"/>
  <c r="T248" i="1"/>
  <c r="S248" i="1"/>
  <c r="Q248" i="1"/>
  <c r="H248" i="1"/>
  <c r="C248" i="1"/>
  <c r="T247" i="1"/>
  <c r="S247" i="1"/>
  <c r="R247" i="1"/>
  <c r="Q247" i="1"/>
  <c r="P247" i="1"/>
  <c r="O247" i="1"/>
  <c r="H247" i="1"/>
  <c r="C247" i="1"/>
  <c r="T246" i="1"/>
  <c r="S246" i="1"/>
  <c r="R246" i="1"/>
  <c r="Q246" i="1"/>
  <c r="P246" i="1"/>
  <c r="O246" i="1"/>
  <c r="H246" i="1"/>
  <c r="C246" i="1"/>
  <c r="T245" i="1"/>
  <c r="S245" i="1"/>
  <c r="R245" i="1"/>
  <c r="Q245" i="1"/>
  <c r="P245" i="1"/>
  <c r="O245" i="1"/>
  <c r="H245" i="1"/>
  <c r="C245" i="1"/>
  <c r="T244" i="1"/>
  <c r="S244" i="1"/>
  <c r="R244" i="1"/>
  <c r="Q244" i="1"/>
  <c r="P244" i="1"/>
  <c r="O244" i="1"/>
  <c r="H244" i="1"/>
  <c r="C244" i="1"/>
  <c r="T243" i="1"/>
  <c r="S243" i="1"/>
  <c r="R243" i="1"/>
  <c r="Q243" i="1"/>
  <c r="P243" i="1"/>
  <c r="O243" i="1"/>
  <c r="H243" i="1"/>
  <c r="C243" i="1"/>
  <c r="K242" i="1"/>
  <c r="J242" i="1"/>
  <c r="F242" i="1"/>
  <c r="E242" i="1"/>
  <c r="D242" i="1"/>
  <c r="T241" i="1"/>
  <c r="S241" i="1"/>
  <c r="R241" i="1"/>
  <c r="Q241" i="1"/>
  <c r="P241" i="1"/>
  <c r="O241" i="1"/>
  <c r="H241" i="1"/>
  <c r="C241" i="1"/>
  <c r="T240" i="1"/>
  <c r="S240" i="1"/>
  <c r="R240" i="1"/>
  <c r="Q240" i="1"/>
  <c r="P240" i="1"/>
  <c r="O240" i="1"/>
  <c r="H240" i="1"/>
  <c r="C240" i="1"/>
  <c r="T239" i="1"/>
  <c r="S239" i="1"/>
  <c r="R239" i="1"/>
  <c r="Q239" i="1"/>
  <c r="P239" i="1"/>
  <c r="O239" i="1"/>
  <c r="H239" i="1"/>
  <c r="C239" i="1"/>
  <c r="T238" i="1"/>
  <c r="S238" i="1"/>
  <c r="R238" i="1"/>
  <c r="Q238" i="1"/>
  <c r="P238" i="1"/>
  <c r="O238" i="1"/>
  <c r="H238" i="1"/>
  <c r="C238" i="1"/>
  <c r="T237" i="1"/>
  <c r="S237" i="1"/>
  <c r="R237" i="1"/>
  <c r="Q237" i="1"/>
  <c r="P237" i="1"/>
  <c r="O237" i="1"/>
  <c r="H237" i="1"/>
  <c r="C237" i="1"/>
  <c r="K236" i="1"/>
  <c r="J236" i="1"/>
  <c r="F236" i="1"/>
  <c r="E236" i="1"/>
  <c r="D236" i="1"/>
  <c r="L235" i="1"/>
  <c r="G235" i="1"/>
  <c r="T233" i="1"/>
  <c r="S233" i="1"/>
  <c r="R233" i="1"/>
  <c r="Q233" i="1"/>
  <c r="P233" i="1"/>
  <c r="O233" i="1"/>
  <c r="H233" i="1"/>
  <c r="C233" i="1"/>
  <c r="T232" i="1"/>
  <c r="S232" i="1"/>
  <c r="R232" i="1"/>
  <c r="Q232" i="1"/>
  <c r="P232" i="1"/>
  <c r="O232" i="1"/>
  <c r="H232" i="1"/>
  <c r="C232" i="1"/>
  <c r="T231" i="1"/>
  <c r="S231" i="1"/>
  <c r="R231" i="1"/>
  <c r="Q231" i="1"/>
  <c r="P231" i="1"/>
  <c r="O231" i="1"/>
  <c r="H231" i="1"/>
  <c r="C231" i="1"/>
  <c r="T230" i="1"/>
  <c r="S230" i="1"/>
  <c r="R230" i="1"/>
  <c r="Q230" i="1"/>
  <c r="P230" i="1"/>
  <c r="O230" i="1"/>
  <c r="H230" i="1"/>
  <c r="C230" i="1"/>
  <c r="T229" i="1"/>
  <c r="S229" i="1"/>
  <c r="R229" i="1"/>
  <c r="Q229" i="1"/>
  <c r="P229" i="1"/>
  <c r="O229" i="1"/>
  <c r="H229" i="1"/>
  <c r="C229" i="1"/>
  <c r="L228" i="1"/>
  <c r="L221" i="1" s="1"/>
  <c r="K228" i="1"/>
  <c r="T228" i="1" s="1"/>
  <c r="I228" i="1"/>
  <c r="T227" i="1"/>
  <c r="S227" i="1"/>
  <c r="R227" i="1"/>
  <c r="Q227" i="1"/>
  <c r="P227" i="1"/>
  <c r="O227" i="1"/>
  <c r="H227" i="1"/>
  <c r="C227" i="1"/>
  <c r="T226" i="1"/>
  <c r="S226" i="1"/>
  <c r="R226" i="1"/>
  <c r="Q226" i="1"/>
  <c r="P226" i="1"/>
  <c r="O226" i="1"/>
  <c r="H226" i="1"/>
  <c r="C226" i="1"/>
  <c r="T225" i="1"/>
  <c r="S225" i="1"/>
  <c r="R225" i="1"/>
  <c r="Q225" i="1"/>
  <c r="P225" i="1"/>
  <c r="O225" i="1"/>
  <c r="H225" i="1"/>
  <c r="C225" i="1"/>
  <c r="L224" i="1"/>
  <c r="K224" i="1"/>
  <c r="J224" i="1"/>
  <c r="J222" i="1" s="1"/>
  <c r="J221" i="1" s="1"/>
  <c r="I224" i="1"/>
  <c r="I222" i="1" s="1"/>
  <c r="G224" i="1"/>
  <c r="G222" i="1" s="1"/>
  <c r="G221" i="1" s="1"/>
  <c r="F224" i="1"/>
  <c r="T224" i="1" s="1"/>
  <c r="E224" i="1"/>
  <c r="E222" i="1" s="1"/>
  <c r="E221" i="1" s="1"/>
  <c r="D224" i="1"/>
  <c r="P224" i="1" s="1"/>
  <c r="T223" i="1"/>
  <c r="S223" i="1"/>
  <c r="R223" i="1"/>
  <c r="Q223" i="1"/>
  <c r="P223" i="1"/>
  <c r="O223" i="1"/>
  <c r="H223" i="1"/>
  <c r="C223" i="1"/>
  <c r="K222" i="1"/>
  <c r="T220" i="1"/>
  <c r="S220" i="1"/>
  <c r="R220" i="1"/>
  <c r="Q220" i="1"/>
  <c r="P220" i="1"/>
  <c r="O220" i="1"/>
  <c r="H220" i="1"/>
  <c r="C220" i="1"/>
  <c r="T219" i="1"/>
  <c r="S219" i="1"/>
  <c r="R219" i="1"/>
  <c r="Q219" i="1"/>
  <c r="P219" i="1"/>
  <c r="O219" i="1"/>
  <c r="H219" i="1"/>
  <c r="C219" i="1"/>
  <c r="T218" i="1"/>
  <c r="S218" i="1"/>
  <c r="R218" i="1"/>
  <c r="Q218" i="1"/>
  <c r="P218" i="1"/>
  <c r="O218" i="1"/>
  <c r="H218" i="1"/>
  <c r="C218" i="1"/>
  <c r="T217" i="1"/>
  <c r="S217" i="1"/>
  <c r="R217" i="1"/>
  <c r="Q217" i="1"/>
  <c r="P217" i="1"/>
  <c r="O217" i="1"/>
  <c r="H217" i="1"/>
  <c r="C217" i="1"/>
  <c r="T216" i="1"/>
  <c r="S216" i="1"/>
  <c r="R216" i="1"/>
  <c r="Q216" i="1"/>
  <c r="P216" i="1"/>
  <c r="O216" i="1"/>
  <c r="H216" i="1"/>
  <c r="C216" i="1"/>
  <c r="T215" i="1"/>
  <c r="S215" i="1"/>
  <c r="R215" i="1"/>
  <c r="Q215" i="1"/>
  <c r="P215" i="1"/>
  <c r="O215" i="1"/>
  <c r="H215" i="1"/>
  <c r="C215" i="1"/>
  <c r="T214" i="1"/>
  <c r="S214" i="1"/>
  <c r="R214" i="1"/>
  <c r="Q214" i="1"/>
  <c r="P214" i="1"/>
  <c r="O214" i="1"/>
  <c r="H214" i="1"/>
  <c r="C214" i="1"/>
  <c r="T213" i="1"/>
  <c r="S213" i="1"/>
  <c r="R213" i="1"/>
  <c r="Q213" i="1"/>
  <c r="P213" i="1"/>
  <c r="O213" i="1"/>
  <c r="H213" i="1"/>
  <c r="C213" i="1"/>
  <c r="K212" i="1"/>
  <c r="K211" i="1" s="1"/>
  <c r="G212" i="1"/>
  <c r="G211" i="1" s="1"/>
  <c r="F212" i="1"/>
  <c r="E212" i="1"/>
  <c r="E211" i="1" s="1"/>
  <c r="D211" i="1"/>
  <c r="L211" i="1"/>
  <c r="T206" i="1"/>
  <c r="S206" i="1"/>
  <c r="R206" i="1"/>
  <c r="Q206" i="1"/>
  <c r="P206" i="1"/>
  <c r="O206" i="1"/>
  <c r="H206" i="1"/>
  <c r="C206" i="1"/>
  <c r="T205" i="1"/>
  <c r="S205" i="1"/>
  <c r="R205" i="1"/>
  <c r="Q205" i="1"/>
  <c r="P205" i="1"/>
  <c r="O205" i="1"/>
  <c r="H205" i="1"/>
  <c r="C205" i="1"/>
  <c r="T204" i="1"/>
  <c r="S204" i="1"/>
  <c r="R204" i="1"/>
  <c r="Q204" i="1"/>
  <c r="P204" i="1"/>
  <c r="O204" i="1"/>
  <c r="H204" i="1"/>
  <c r="C204" i="1"/>
  <c r="L203" i="1"/>
  <c r="K203" i="1"/>
  <c r="J203" i="1"/>
  <c r="I203" i="1"/>
  <c r="G203" i="1"/>
  <c r="F203" i="1"/>
  <c r="T203" i="1" s="1"/>
  <c r="E203" i="1"/>
  <c r="R203" i="1" s="1"/>
  <c r="T202" i="1"/>
  <c r="S202" i="1"/>
  <c r="R202" i="1"/>
  <c r="Q202" i="1"/>
  <c r="P202" i="1"/>
  <c r="O202" i="1"/>
  <c r="H202" i="1"/>
  <c r="C202" i="1"/>
  <c r="T201" i="1"/>
  <c r="S201" i="1"/>
  <c r="R201" i="1"/>
  <c r="Q201" i="1"/>
  <c r="P201" i="1"/>
  <c r="O201" i="1"/>
  <c r="H201" i="1"/>
  <c r="C201" i="1"/>
  <c r="K200" i="1"/>
  <c r="J200" i="1"/>
  <c r="J189" i="1" s="1"/>
  <c r="I200" i="1"/>
  <c r="F200" i="1"/>
  <c r="E200" i="1"/>
  <c r="D200" i="1"/>
  <c r="T199" i="1"/>
  <c r="S199" i="1"/>
  <c r="R199" i="1"/>
  <c r="Q199" i="1"/>
  <c r="P199" i="1"/>
  <c r="O199" i="1"/>
  <c r="H199" i="1"/>
  <c r="C199" i="1"/>
  <c r="Q198" i="1"/>
  <c r="G198" i="1"/>
  <c r="F198" i="1"/>
  <c r="S198" i="1" s="1"/>
  <c r="E198" i="1"/>
  <c r="O198" i="1" s="1"/>
  <c r="D198" i="1"/>
  <c r="P198" i="1" s="1"/>
  <c r="T197" i="1"/>
  <c r="S197" i="1"/>
  <c r="R197" i="1"/>
  <c r="Q197" i="1"/>
  <c r="P197" i="1"/>
  <c r="O197" i="1"/>
  <c r="H197" i="1"/>
  <c r="C197" i="1"/>
  <c r="T196" i="1"/>
  <c r="S196" i="1"/>
  <c r="R196" i="1"/>
  <c r="Q196" i="1"/>
  <c r="P196" i="1"/>
  <c r="O196" i="1"/>
  <c r="H196" i="1"/>
  <c r="C196" i="1"/>
  <c r="T195" i="1"/>
  <c r="S195" i="1"/>
  <c r="R195" i="1"/>
  <c r="Q195" i="1"/>
  <c r="P195" i="1"/>
  <c r="O195" i="1"/>
  <c r="H195" i="1"/>
  <c r="C195" i="1"/>
  <c r="T194" i="1"/>
  <c r="S194" i="1"/>
  <c r="R194" i="1"/>
  <c r="Q194" i="1"/>
  <c r="P194" i="1"/>
  <c r="O194" i="1"/>
  <c r="H194" i="1"/>
  <c r="C194" i="1"/>
  <c r="T193" i="1"/>
  <c r="S193" i="1"/>
  <c r="R193" i="1"/>
  <c r="Q193" i="1"/>
  <c r="P193" i="1"/>
  <c r="O193" i="1"/>
  <c r="H193" i="1"/>
  <c r="C193" i="1"/>
  <c r="T192" i="1"/>
  <c r="S192" i="1"/>
  <c r="R192" i="1"/>
  <c r="Q192" i="1"/>
  <c r="P192" i="1"/>
  <c r="O192" i="1"/>
  <c r="H192" i="1"/>
  <c r="H191" i="1" s="1"/>
  <c r="C192" i="1"/>
  <c r="L191" i="1"/>
  <c r="K191" i="1"/>
  <c r="K190" i="1" s="1"/>
  <c r="K189" i="1" s="1"/>
  <c r="I190" i="1"/>
  <c r="I189" i="1" s="1"/>
  <c r="G191" i="1"/>
  <c r="G190" i="1" s="1"/>
  <c r="F191" i="1"/>
  <c r="F190" i="1" s="1"/>
  <c r="E191" i="1"/>
  <c r="E190" i="1" s="1"/>
  <c r="D191" i="1"/>
  <c r="D190" i="1" s="1"/>
  <c r="D189" i="1" s="1"/>
  <c r="T188" i="1"/>
  <c r="S188" i="1"/>
  <c r="R188" i="1"/>
  <c r="Q188" i="1"/>
  <c r="P188" i="1"/>
  <c r="O188" i="1"/>
  <c r="H188" i="1"/>
  <c r="C188" i="1"/>
  <c r="K187" i="1"/>
  <c r="J187" i="1"/>
  <c r="I187" i="1"/>
  <c r="F187" i="1"/>
  <c r="E187" i="1"/>
  <c r="D187" i="1"/>
  <c r="T186" i="1"/>
  <c r="S186" i="1"/>
  <c r="R186" i="1"/>
  <c r="Q186" i="1"/>
  <c r="P186" i="1"/>
  <c r="O186" i="1"/>
  <c r="H186" i="1"/>
  <c r="C186" i="1"/>
  <c r="K185" i="1"/>
  <c r="K184" i="1" s="1"/>
  <c r="J185" i="1"/>
  <c r="J184" i="1" s="1"/>
  <c r="I185" i="1"/>
  <c r="I184" i="1" s="1"/>
  <c r="F185" i="1"/>
  <c r="F184" i="1" s="1"/>
  <c r="E185" i="1"/>
  <c r="D185" i="1"/>
  <c r="D184" i="1" s="1"/>
  <c r="L184" i="1"/>
  <c r="G184" i="1"/>
  <c r="T183" i="1"/>
  <c r="S183" i="1"/>
  <c r="R183" i="1"/>
  <c r="Q183" i="1"/>
  <c r="P183" i="1"/>
  <c r="O183" i="1"/>
  <c r="H183" i="1"/>
  <c r="C183" i="1"/>
  <c r="T182" i="1"/>
  <c r="S182" i="1"/>
  <c r="Q182" i="1"/>
  <c r="P182" i="1"/>
  <c r="O182" i="1"/>
  <c r="H182" i="1"/>
  <c r="C182" i="1"/>
  <c r="T181" i="1"/>
  <c r="S181" i="1"/>
  <c r="R181" i="1"/>
  <c r="Q181" i="1"/>
  <c r="P181" i="1"/>
  <c r="O181" i="1"/>
  <c r="H181" i="1"/>
  <c r="C181" i="1"/>
  <c r="T178" i="1"/>
  <c r="S178" i="1"/>
  <c r="R178" i="1"/>
  <c r="Q178" i="1"/>
  <c r="P178" i="1"/>
  <c r="O178" i="1"/>
  <c r="H178" i="1"/>
  <c r="C178" i="1"/>
  <c r="T177" i="1"/>
  <c r="S177" i="1"/>
  <c r="R177" i="1"/>
  <c r="Q177" i="1"/>
  <c r="P177" i="1"/>
  <c r="O177" i="1"/>
  <c r="H177" i="1"/>
  <c r="C177" i="1"/>
  <c r="T176" i="1"/>
  <c r="S176" i="1"/>
  <c r="R176" i="1"/>
  <c r="Q176" i="1"/>
  <c r="P176" i="1"/>
  <c r="O176" i="1"/>
  <c r="H176" i="1"/>
  <c r="C176" i="1"/>
  <c r="K175" i="1"/>
  <c r="J175" i="1"/>
  <c r="I175" i="1"/>
  <c r="F175" i="1"/>
  <c r="E175" i="1"/>
  <c r="T173" i="1"/>
  <c r="S173" i="1"/>
  <c r="R173" i="1"/>
  <c r="Q173" i="1"/>
  <c r="P173" i="1"/>
  <c r="O173" i="1"/>
  <c r="H173" i="1"/>
  <c r="C173" i="1"/>
  <c r="T172" i="1"/>
  <c r="S172" i="1"/>
  <c r="R172" i="1"/>
  <c r="Q172" i="1"/>
  <c r="P172" i="1"/>
  <c r="O172" i="1"/>
  <c r="H172" i="1"/>
  <c r="C172" i="1"/>
  <c r="L170" i="1"/>
  <c r="G170" i="1"/>
  <c r="T167" i="1"/>
  <c r="S167" i="1"/>
  <c r="R167" i="1"/>
  <c r="Q167" i="1"/>
  <c r="P167" i="1"/>
  <c r="O167" i="1"/>
  <c r="H167" i="1"/>
  <c r="C167" i="1"/>
  <c r="T166" i="1"/>
  <c r="S166" i="1"/>
  <c r="R166" i="1"/>
  <c r="Q166" i="1"/>
  <c r="P166" i="1"/>
  <c r="O166" i="1"/>
  <c r="H166" i="1"/>
  <c r="C166" i="1"/>
  <c r="L165" i="1"/>
  <c r="K165" i="1"/>
  <c r="J165" i="1"/>
  <c r="G165" i="1"/>
  <c r="F165" i="1"/>
  <c r="T165" i="1" s="1"/>
  <c r="E165" i="1"/>
  <c r="T164" i="1"/>
  <c r="S164" i="1"/>
  <c r="R164" i="1"/>
  <c r="Q164" i="1"/>
  <c r="P164" i="1"/>
  <c r="O164" i="1"/>
  <c r="H164" i="1"/>
  <c r="C164" i="1"/>
  <c r="T163" i="1"/>
  <c r="S163" i="1"/>
  <c r="R163" i="1"/>
  <c r="Q163" i="1"/>
  <c r="P163" i="1"/>
  <c r="O163" i="1"/>
  <c r="H163" i="1"/>
  <c r="C163" i="1"/>
  <c r="T162" i="1"/>
  <c r="S162" i="1"/>
  <c r="R162" i="1"/>
  <c r="Q162" i="1"/>
  <c r="P162" i="1"/>
  <c r="O162" i="1"/>
  <c r="H162" i="1"/>
  <c r="C162" i="1"/>
  <c r="T161" i="1"/>
  <c r="S161" i="1"/>
  <c r="R161" i="1"/>
  <c r="Q161" i="1"/>
  <c r="P161" i="1"/>
  <c r="O161" i="1"/>
  <c r="H161" i="1"/>
  <c r="C161" i="1"/>
  <c r="P160" i="1"/>
  <c r="O160" i="1"/>
  <c r="K160" i="1"/>
  <c r="K153" i="1" s="1"/>
  <c r="J160" i="1"/>
  <c r="G160" i="1"/>
  <c r="F160" i="1"/>
  <c r="E160" i="1"/>
  <c r="E159" i="1" s="1"/>
  <c r="I159" i="1"/>
  <c r="D153" i="1"/>
  <c r="R158" i="1"/>
  <c r="Q158" i="1"/>
  <c r="P158" i="1"/>
  <c r="O158" i="1"/>
  <c r="H158" i="1"/>
  <c r="G158" i="1"/>
  <c r="T157" i="1"/>
  <c r="S157" i="1"/>
  <c r="R157" i="1"/>
  <c r="Q157" i="1"/>
  <c r="P157" i="1"/>
  <c r="O157" i="1"/>
  <c r="H157" i="1"/>
  <c r="C157" i="1"/>
  <c r="T156" i="1"/>
  <c r="S156" i="1"/>
  <c r="R156" i="1"/>
  <c r="Q156" i="1"/>
  <c r="P156" i="1"/>
  <c r="O156" i="1"/>
  <c r="H156" i="1"/>
  <c r="C156" i="1"/>
  <c r="T155" i="1"/>
  <c r="S155" i="1"/>
  <c r="R155" i="1"/>
  <c r="Q155" i="1"/>
  <c r="P155" i="1"/>
  <c r="O155" i="1"/>
  <c r="H155" i="1"/>
  <c r="C155" i="1"/>
  <c r="T154" i="1"/>
  <c r="S154" i="1"/>
  <c r="R154" i="1"/>
  <c r="Q154" i="1"/>
  <c r="P154" i="1"/>
  <c r="O154" i="1"/>
  <c r="H154" i="1"/>
  <c r="C154" i="1"/>
  <c r="L153" i="1"/>
  <c r="I153" i="1"/>
  <c r="H152" i="1"/>
  <c r="C152" i="1"/>
  <c r="T151" i="1"/>
  <c r="S151" i="1"/>
  <c r="R151" i="1"/>
  <c r="Q151" i="1"/>
  <c r="P151" i="1"/>
  <c r="O151" i="1"/>
  <c r="H151" i="1"/>
  <c r="C151" i="1"/>
  <c r="T150" i="1"/>
  <c r="S150" i="1"/>
  <c r="R150" i="1"/>
  <c r="Q150" i="1"/>
  <c r="P150" i="1"/>
  <c r="O150" i="1"/>
  <c r="H150" i="1"/>
  <c r="C150" i="1"/>
  <c r="K149" i="1"/>
  <c r="J149" i="1"/>
  <c r="F149" i="1"/>
  <c r="E149" i="1"/>
  <c r="D149" i="1"/>
  <c r="L148" i="1"/>
  <c r="K148" i="1"/>
  <c r="J148" i="1"/>
  <c r="G148" i="1"/>
  <c r="F148" i="1"/>
  <c r="E148" i="1"/>
  <c r="D148" i="1"/>
  <c r="P148" i="1" s="1"/>
  <c r="T147" i="1"/>
  <c r="S147" i="1"/>
  <c r="R147" i="1"/>
  <c r="Q147" i="1"/>
  <c r="P147" i="1"/>
  <c r="O147" i="1"/>
  <c r="H147" i="1"/>
  <c r="C147" i="1"/>
  <c r="L146" i="1"/>
  <c r="K146" i="1"/>
  <c r="J146" i="1"/>
  <c r="I146" i="1"/>
  <c r="I145" i="1" s="1"/>
  <c r="G146" i="1"/>
  <c r="F146" i="1"/>
  <c r="E146" i="1"/>
  <c r="D146" i="1"/>
  <c r="P146" i="1" s="1"/>
  <c r="T144" i="1"/>
  <c r="S144" i="1"/>
  <c r="R144" i="1"/>
  <c r="Q144" i="1"/>
  <c r="P144" i="1"/>
  <c r="O144" i="1"/>
  <c r="H144" i="1"/>
  <c r="C144" i="1"/>
  <c r="T143" i="1"/>
  <c r="S143" i="1"/>
  <c r="R143" i="1"/>
  <c r="Q143" i="1"/>
  <c r="P143" i="1"/>
  <c r="O143" i="1"/>
  <c r="H143" i="1"/>
  <c r="C143" i="1"/>
  <c r="L142" i="1"/>
  <c r="K142" i="1"/>
  <c r="J142" i="1"/>
  <c r="I142" i="1"/>
  <c r="G142" i="1"/>
  <c r="F142" i="1"/>
  <c r="T142" i="1" s="1"/>
  <c r="E142" i="1"/>
  <c r="D142" i="1"/>
  <c r="P142" i="1" s="1"/>
  <c r="T141" i="1"/>
  <c r="S141" i="1"/>
  <c r="R141" i="1"/>
  <c r="Q141" i="1"/>
  <c r="P141" i="1"/>
  <c r="O141" i="1"/>
  <c r="H141" i="1"/>
  <c r="C141" i="1"/>
  <c r="T140" i="1"/>
  <c r="S140" i="1"/>
  <c r="R140" i="1"/>
  <c r="Q140" i="1"/>
  <c r="P140" i="1"/>
  <c r="O140" i="1"/>
  <c r="H140" i="1"/>
  <c r="C140" i="1"/>
  <c r="T139" i="1"/>
  <c r="S139" i="1"/>
  <c r="R139" i="1"/>
  <c r="Q139" i="1"/>
  <c r="P139" i="1"/>
  <c r="O139" i="1"/>
  <c r="H139" i="1"/>
  <c r="C139" i="1"/>
  <c r="I138" i="1"/>
  <c r="H138" i="1" s="1"/>
  <c r="G138" i="1"/>
  <c r="F138" i="1"/>
  <c r="S138" i="1" s="1"/>
  <c r="E138" i="1"/>
  <c r="R138" i="1" s="1"/>
  <c r="D138" i="1"/>
  <c r="P137" i="1"/>
  <c r="O137" i="1"/>
  <c r="T136" i="1"/>
  <c r="S136" i="1"/>
  <c r="R136" i="1"/>
  <c r="Q136" i="1"/>
  <c r="P136" i="1"/>
  <c r="O136" i="1"/>
  <c r="H136" i="1"/>
  <c r="C136" i="1"/>
  <c r="T135" i="1"/>
  <c r="S135" i="1"/>
  <c r="R135" i="1"/>
  <c r="Q135" i="1"/>
  <c r="P135" i="1"/>
  <c r="O135" i="1"/>
  <c r="H135" i="1"/>
  <c r="C135" i="1"/>
  <c r="T134" i="1"/>
  <c r="S134" i="1"/>
  <c r="R134" i="1"/>
  <c r="Q134" i="1"/>
  <c r="P134" i="1"/>
  <c r="O134" i="1"/>
  <c r="H134" i="1"/>
  <c r="C134" i="1"/>
  <c r="T133" i="1"/>
  <c r="S133" i="1"/>
  <c r="R133" i="1"/>
  <c r="Q133" i="1"/>
  <c r="P133" i="1"/>
  <c r="O133" i="1"/>
  <c r="H133" i="1"/>
  <c r="C133" i="1"/>
  <c r="T132" i="1"/>
  <c r="S132" i="1"/>
  <c r="R132" i="1"/>
  <c r="Q132" i="1"/>
  <c r="P132" i="1"/>
  <c r="O132" i="1"/>
  <c r="H132" i="1"/>
  <c r="C132" i="1"/>
  <c r="L130" i="1"/>
  <c r="K131" i="1"/>
  <c r="G131" i="1"/>
  <c r="G130" i="1" s="1"/>
  <c r="T129" i="1"/>
  <c r="S129" i="1"/>
  <c r="R129" i="1"/>
  <c r="Q129" i="1"/>
  <c r="P129" i="1"/>
  <c r="O129" i="1"/>
  <c r="H129" i="1"/>
  <c r="C129" i="1"/>
  <c r="T128" i="1"/>
  <c r="S128" i="1"/>
  <c r="R128" i="1"/>
  <c r="Q128" i="1"/>
  <c r="P128" i="1"/>
  <c r="O128" i="1"/>
  <c r="H128" i="1"/>
  <c r="C128" i="1"/>
  <c r="K127" i="1"/>
  <c r="J127" i="1"/>
  <c r="J125" i="1" s="1"/>
  <c r="F127" i="1"/>
  <c r="F125" i="1" s="1"/>
  <c r="E127" i="1"/>
  <c r="D127" i="1"/>
  <c r="T126" i="1"/>
  <c r="S126" i="1"/>
  <c r="R126" i="1"/>
  <c r="Q126" i="1"/>
  <c r="P126" i="1"/>
  <c r="O126" i="1"/>
  <c r="H126" i="1"/>
  <c r="C126" i="1"/>
  <c r="L125" i="1"/>
  <c r="G125" i="1"/>
  <c r="C124" i="1"/>
  <c r="M124" i="1" s="1"/>
  <c r="C123" i="1"/>
  <c r="M123" i="1" s="1"/>
  <c r="G122" i="1"/>
  <c r="F122" i="1"/>
  <c r="E122" i="1"/>
  <c r="D122" i="1"/>
  <c r="D117" i="1" s="1"/>
  <c r="T121" i="1"/>
  <c r="S121" i="1"/>
  <c r="R121" i="1"/>
  <c r="Q121" i="1"/>
  <c r="P121" i="1"/>
  <c r="O121" i="1"/>
  <c r="H121" i="1"/>
  <c r="C121" i="1"/>
  <c r="T120" i="1"/>
  <c r="S120" i="1"/>
  <c r="R120" i="1"/>
  <c r="Q120" i="1"/>
  <c r="P120" i="1"/>
  <c r="O120" i="1"/>
  <c r="H120" i="1"/>
  <c r="C120" i="1"/>
  <c r="T119" i="1"/>
  <c r="S119" i="1"/>
  <c r="R119" i="1"/>
  <c r="Q119" i="1"/>
  <c r="P119" i="1"/>
  <c r="O119" i="1"/>
  <c r="H119" i="1"/>
  <c r="C119" i="1"/>
  <c r="K118" i="1"/>
  <c r="K117" i="1" s="1"/>
  <c r="J118" i="1"/>
  <c r="G118" i="1"/>
  <c r="F118" i="1"/>
  <c r="E118" i="1"/>
  <c r="P118" i="1"/>
  <c r="T115" i="1"/>
  <c r="S115" i="1"/>
  <c r="R115" i="1"/>
  <c r="Q115" i="1"/>
  <c r="P115" i="1"/>
  <c r="O115" i="1"/>
  <c r="H115" i="1"/>
  <c r="C115" i="1"/>
  <c r="L114" i="1"/>
  <c r="K114" i="1"/>
  <c r="J114" i="1"/>
  <c r="I114" i="1"/>
  <c r="G114" i="1"/>
  <c r="F114" i="1"/>
  <c r="T114" i="1" s="1"/>
  <c r="E114" i="1"/>
  <c r="D114" i="1"/>
  <c r="P114" i="1" s="1"/>
  <c r="T113" i="1"/>
  <c r="S113" i="1"/>
  <c r="R113" i="1"/>
  <c r="Q113" i="1"/>
  <c r="P113" i="1"/>
  <c r="O113" i="1"/>
  <c r="H113" i="1"/>
  <c r="C113" i="1"/>
  <c r="T112" i="1"/>
  <c r="S112" i="1"/>
  <c r="R112" i="1"/>
  <c r="Q112" i="1"/>
  <c r="P112" i="1"/>
  <c r="O112" i="1"/>
  <c r="H112" i="1"/>
  <c r="C112" i="1"/>
  <c r="L111" i="1"/>
  <c r="K111" i="1"/>
  <c r="J111" i="1"/>
  <c r="I111" i="1"/>
  <c r="G111" i="1"/>
  <c r="F111" i="1"/>
  <c r="E111" i="1"/>
  <c r="D111" i="1"/>
  <c r="T110" i="1"/>
  <c r="S110" i="1"/>
  <c r="R110" i="1"/>
  <c r="Q110" i="1"/>
  <c r="P110" i="1"/>
  <c r="O110" i="1"/>
  <c r="H110" i="1"/>
  <c r="C110" i="1"/>
  <c r="T109" i="1"/>
  <c r="S109" i="1"/>
  <c r="R109" i="1"/>
  <c r="Q109" i="1"/>
  <c r="P109" i="1"/>
  <c r="O109" i="1"/>
  <c r="H109" i="1"/>
  <c r="C109" i="1"/>
  <c r="K108" i="1"/>
  <c r="J108" i="1"/>
  <c r="I108" i="1"/>
  <c r="G108" i="1"/>
  <c r="F108" i="1"/>
  <c r="T108" i="1" s="1"/>
  <c r="E108" i="1"/>
  <c r="D108" i="1"/>
  <c r="D107" i="1" s="1"/>
  <c r="L107" i="1"/>
  <c r="K107" i="1"/>
  <c r="J107" i="1"/>
  <c r="G107" i="1"/>
  <c r="T106" i="1"/>
  <c r="S106" i="1"/>
  <c r="R106" i="1"/>
  <c r="Q106" i="1"/>
  <c r="P106" i="1"/>
  <c r="O106" i="1"/>
  <c r="H106" i="1"/>
  <c r="C106" i="1"/>
  <c r="L105" i="1"/>
  <c r="K105" i="1"/>
  <c r="J105" i="1"/>
  <c r="I105" i="1"/>
  <c r="G105" i="1"/>
  <c r="F105" i="1"/>
  <c r="S105" i="1" s="1"/>
  <c r="E105" i="1"/>
  <c r="D105" i="1"/>
  <c r="T104" i="1"/>
  <c r="S104" i="1"/>
  <c r="R104" i="1"/>
  <c r="Q104" i="1"/>
  <c r="P104" i="1"/>
  <c r="O104" i="1"/>
  <c r="H104" i="1"/>
  <c r="C104" i="1"/>
  <c r="T102" i="1"/>
  <c r="S102" i="1"/>
  <c r="R102" i="1"/>
  <c r="Q102" i="1"/>
  <c r="P102" i="1"/>
  <c r="O102" i="1"/>
  <c r="H102" i="1"/>
  <c r="C102" i="1"/>
  <c r="T101" i="1"/>
  <c r="S101" i="1"/>
  <c r="R101" i="1"/>
  <c r="Q101" i="1"/>
  <c r="P101" i="1"/>
  <c r="O101" i="1"/>
  <c r="H101" i="1"/>
  <c r="C101" i="1"/>
  <c r="T100" i="1"/>
  <c r="S100" i="1"/>
  <c r="R100" i="1"/>
  <c r="Q100" i="1"/>
  <c r="P100" i="1"/>
  <c r="O100" i="1"/>
  <c r="H100" i="1"/>
  <c r="C100" i="1"/>
  <c r="T99" i="1"/>
  <c r="S99" i="1"/>
  <c r="R99" i="1"/>
  <c r="Q99" i="1"/>
  <c r="P99" i="1"/>
  <c r="O99" i="1"/>
  <c r="H99" i="1"/>
  <c r="C99" i="1"/>
  <c r="T98" i="1"/>
  <c r="S98" i="1"/>
  <c r="R98" i="1"/>
  <c r="Q98" i="1"/>
  <c r="O98" i="1"/>
  <c r="C98" i="1"/>
  <c r="L97" i="1"/>
  <c r="L88" i="1" s="1"/>
  <c r="K97" i="1"/>
  <c r="J97" i="1"/>
  <c r="J88" i="1" s="1"/>
  <c r="F97" i="1"/>
  <c r="E97" i="1"/>
  <c r="D88" i="1"/>
  <c r="T94" i="1"/>
  <c r="S94" i="1"/>
  <c r="R94" i="1"/>
  <c r="Q94" i="1"/>
  <c r="P94" i="1"/>
  <c r="O94" i="1"/>
  <c r="C94" i="1"/>
  <c r="H92" i="1"/>
  <c r="C92" i="1"/>
  <c r="T91" i="1"/>
  <c r="S91" i="1"/>
  <c r="R91" i="1"/>
  <c r="Q91" i="1"/>
  <c r="P91" i="1"/>
  <c r="O91" i="1"/>
  <c r="H91" i="1"/>
  <c r="C91" i="1"/>
  <c r="T90" i="1"/>
  <c r="S90" i="1"/>
  <c r="R90" i="1"/>
  <c r="Q90" i="1"/>
  <c r="P90" i="1"/>
  <c r="O90" i="1"/>
  <c r="H90" i="1"/>
  <c r="C90" i="1"/>
  <c r="G88" i="1"/>
  <c r="R89" i="1"/>
  <c r="P89" i="1"/>
  <c r="T87" i="1"/>
  <c r="S87" i="1"/>
  <c r="R87" i="1"/>
  <c r="Q87" i="1"/>
  <c r="P87" i="1"/>
  <c r="O87" i="1"/>
  <c r="H87" i="1"/>
  <c r="C87" i="1"/>
  <c r="R86" i="1"/>
  <c r="Q86" i="1"/>
  <c r="P86" i="1"/>
  <c r="O86" i="1"/>
  <c r="C86" i="1"/>
  <c r="T84" i="1"/>
  <c r="S84" i="1"/>
  <c r="R84" i="1"/>
  <c r="Q84" i="1"/>
  <c r="P84" i="1"/>
  <c r="O84" i="1"/>
  <c r="H84" i="1"/>
  <c r="C84" i="1"/>
  <c r="T83" i="1"/>
  <c r="S83" i="1"/>
  <c r="R83" i="1"/>
  <c r="Q83" i="1"/>
  <c r="P83" i="1"/>
  <c r="O83" i="1"/>
  <c r="H83" i="1"/>
  <c r="C83" i="1"/>
  <c r="T82" i="1"/>
  <c r="S82" i="1"/>
  <c r="R82" i="1"/>
  <c r="Q82" i="1"/>
  <c r="P82" i="1"/>
  <c r="O82" i="1"/>
  <c r="H82" i="1"/>
  <c r="C82" i="1"/>
  <c r="T81" i="1"/>
  <c r="S81" i="1"/>
  <c r="R81" i="1"/>
  <c r="Q81" i="1"/>
  <c r="P81" i="1"/>
  <c r="O81" i="1"/>
  <c r="H81" i="1"/>
  <c r="C81" i="1"/>
  <c r="T80" i="1"/>
  <c r="S80" i="1"/>
  <c r="R80" i="1"/>
  <c r="Q80" i="1"/>
  <c r="P80" i="1"/>
  <c r="O80" i="1"/>
  <c r="H80" i="1"/>
  <c r="C80" i="1"/>
  <c r="T79" i="1"/>
  <c r="S79" i="1"/>
  <c r="R79" i="1"/>
  <c r="Q79" i="1"/>
  <c r="P79" i="1"/>
  <c r="O79" i="1"/>
  <c r="H79" i="1"/>
  <c r="C79" i="1"/>
  <c r="T78" i="1"/>
  <c r="S78" i="1"/>
  <c r="R78" i="1"/>
  <c r="Q78" i="1"/>
  <c r="P78" i="1"/>
  <c r="O78" i="1"/>
  <c r="H78" i="1"/>
  <c r="C78" i="1"/>
  <c r="T77" i="1"/>
  <c r="S77" i="1"/>
  <c r="R77" i="1"/>
  <c r="Q77" i="1"/>
  <c r="P77" i="1"/>
  <c r="O77" i="1"/>
  <c r="H77" i="1"/>
  <c r="C77" i="1"/>
  <c r="T75" i="1"/>
  <c r="S75" i="1"/>
  <c r="R75" i="1"/>
  <c r="Q75" i="1"/>
  <c r="P75" i="1"/>
  <c r="O75" i="1"/>
  <c r="H75" i="1"/>
  <c r="C75" i="1"/>
  <c r="T74" i="1"/>
  <c r="S74" i="1"/>
  <c r="R74" i="1"/>
  <c r="Q74" i="1"/>
  <c r="P74" i="1"/>
  <c r="O74" i="1"/>
  <c r="H74" i="1"/>
  <c r="C74" i="1"/>
  <c r="T73" i="1"/>
  <c r="S73" i="1"/>
  <c r="R73" i="1"/>
  <c r="Q73" i="1"/>
  <c r="P73" i="1"/>
  <c r="O73" i="1"/>
  <c r="H73" i="1"/>
  <c r="C73" i="1"/>
  <c r="T72" i="1"/>
  <c r="S72" i="1"/>
  <c r="R72" i="1"/>
  <c r="Q72" i="1"/>
  <c r="P72" i="1"/>
  <c r="O72" i="1"/>
  <c r="H72" i="1"/>
  <c r="C72" i="1"/>
  <c r="T71" i="1"/>
  <c r="S71" i="1"/>
  <c r="R71" i="1"/>
  <c r="Q71" i="1"/>
  <c r="P71" i="1"/>
  <c r="O71" i="1"/>
  <c r="H71" i="1"/>
  <c r="C71" i="1"/>
  <c r="K70" i="1"/>
  <c r="J70" i="1"/>
  <c r="I70" i="1"/>
  <c r="L69" i="1"/>
  <c r="G69" i="1"/>
  <c r="T65" i="1"/>
  <c r="S65" i="1"/>
  <c r="R65" i="1"/>
  <c r="Q65" i="1"/>
  <c r="P65" i="1"/>
  <c r="H65" i="1"/>
  <c r="C65" i="1"/>
  <c r="T64" i="1"/>
  <c r="S64" i="1"/>
  <c r="R64" i="1"/>
  <c r="Q64" i="1"/>
  <c r="P64" i="1"/>
  <c r="O64" i="1"/>
  <c r="H64" i="1"/>
  <c r="C64" i="1"/>
  <c r="T63" i="1"/>
  <c r="S63" i="1"/>
  <c r="R63" i="1"/>
  <c r="Q63" i="1"/>
  <c r="P63" i="1"/>
  <c r="O63" i="1"/>
  <c r="H63" i="1"/>
  <c r="C63" i="1"/>
  <c r="T62" i="1"/>
  <c r="S62" i="1"/>
  <c r="R62" i="1"/>
  <c r="Q62" i="1"/>
  <c r="P62" i="1"/>
  <c r="O62" i="1"/>
  <c r="H62" i="1"/>
  <c r="C62" i="1"/>
  <c r="K61" i="1"/>
  <c r="J61" i="1"/>
  <c r="I61" i="1"/>
  <c r="F61" i="1"/>
  <c r="E61" i="1"/>
  <c r="D61" i="1"/>
  <c r="L60" i="1"/>
  <c r="K60" i="1"/>
  <c r="J60" i="1"/>
  <c r="G60" i="1"/>
  <c r="F60" i="1"/>
  <c r="E60" i="1"/>
  <c r="P60" i="1"/>
  <c r="T59" i="1"/>
  <c r="S59" i="1"/>
  <c r="R59" i="1"/>
  <c r="Q59" i="1"/>
  <c r="P59" i="1"/>
  <c r="O59" i="1"/>
  <c r="H59" i="1"/>
  <c r="C59" i="1"/>
  <c r="L58" i="1"/>
  <c r="K58" i="1"/>
  <c r="J58" i="1"/>
  <c r="I58" i="1"/>
  <c r="G58" i="1"/>
  <c r="F58" i="1"/>
  <c r="E58" i="1"/>
  <c r="D58" i="1"/>
  <c r="P58" i="1" s="1"/>
  <c r="T57" i="1"/>
  <c r="S57" i="1"/>
  <c r="R57" i="1"/>
  <c r="Q57" i="1"/>
  <c r="P57" i="1"/>
  <c r="O57" i="1"/>
  <c r="H57" i="1"/>
  <c r="C57" i="1"/>
  <c r="L56" i="1"/>
  <c r="K56" i="1"/>
  <c r="J56" i="1"/>
  <c r="I56" i="1"/>
  <c r="G56" i="1"/>
  <c r="F56" i="1"/>
  <c r="E56" i="1"/>
  <c r="R56" i="1" s="1"/>
  <c r="D56" i="1"/>
  <c r="P56" i="1" s="1"/>
  <c r="T55" i="1"/>
  <c r="S55" i="1"/>
  <c r="R55" i="1"/>
  <c r="Q55" i="1"/>
  <c r="P55" i="1"/>
  <c r="O55" i="1"/>
  <c r="H55" i="1"/>
  <c r="C55" i="1"/>
  <c r="T53" i="1"/>
  <c r="S53" i="1"/>
  <c r="R53" i="1"/>
  <c r="Q53" i="1"/>
  <c r="P53" i="1"/>
  <c r="O53" i="1"/>
  <c r="H53" i="1"/>
  <c r="C53" i="1"/>
  <c r="T51" i="1"/>
  <c r="S51" i="1"/>
  <c r="R51" i="1"/>
  <c r="Q51" i="1"/>
  <c r="P51" i="1"/>
  <c r="O51" i="1"/>
  <c r="H51" i="1"/>
  <c r="C51" i="1"/>
  <c r="T54" i="1"/>
  <c r="S54" i="1"/>
  <c r="R54" i="1"/>
  <c r="Q54" i="1"/>
  <c r="P54" i="1"/>
  <c r="O54" i="1"/>
  <c r="H54" i="1"/>
  <c r="C54" i="1"/>
  <c r="T52" i="1"/>
  <c r="S52" i="1"/>
  <c r="R52" i="1"/>
  <c r="Q52" i="1"/>
  <c r="P52" i="1"/>
  <c r="O52" i="1"/>
  <c r="H52" i="1"/>
  <c r="C52" i="1"/>
  <c r="K50" i="1"/>
  <c r="K49" i="1" s="1"/>
  <c r="J50" i="1"/>
  <c r="I49" i="1"/>
  <c r="G50" i="1"/>
  <c r="G49" i="1" s="1"/>
  <c r="F50" i="1"/>
  <c r="E50" i="1"/>
  <c r="E49" i="1" s="1"/>
  <c r="P50" i="1"/>
  <c r="L49" i="1"/>
  <c r="T47" i="1"/>
  <c r="S47" i="1"/>
  <c r="R47" i="1"/>
  <c r="Q47" i="1"/>
  <c r="P47" i="1"/>
  <c r="O47" i="1"/>
  <c r="L46" i="1"/>
  <c r="K46" i="1"/>
  <c r="J46" i="1"/>
  <c r="I46" i="1"/>
  <c r="G46" i="1"/>
  <c r="F46" i="1"/>
  <c r="T46" i="1" s="1"/>
  <c r="E46" i="1"/>
  <c r="D46" i="1"/>
  <c r="J42" i="1"/>
  <c r="O42" i="1"/>
  <c r="T40" i="1"/>
  <c r="S40" i="1"/>
  <c r="R40" i="1"/>
  <c r="P40" i="1"/>
  <c r="O40" i="1"/>
  <c r="G39" i="1"/>
  <c r="F39" i="1"/>
  <c r="E39" i="1"/>
  <c r="T38" i="1"/>
  <c r="S38" i="1"/>
  <c r="R38" i="1"/>
  <c r="P38" i="1"/>
  <c r="O38" i="1"/>
  <c r="T37" i="1"/>
  <c r="S37" i="1"/>
  <c r="R37" i="1"/>
  <c r="Q37" i="1"/>
  <c r="P37" i="1"/>
  <c r="O37" i="1"/>
  <c r="T36" i="1"/>
  <c r="S36" i="1"/>
  <c r="R36" i="1"/>
  <c r="Q36" i="1"/>
  <c r="P36" i="1"/>
  <c r="O36" i="1"/>
  <c r="L35" i="1"/>
  <c r="L34" i="1" s="1"/>
  <c r="K35" i="1"/>
  <c r="K34" i="1" s="1"/>
  <c r="J35" i="1"/>
  <c r="J34" i="1" s="1"/>
  <c r="I35" i="1"/>
  <c r="G35" i="1"/>
  <c r="G34" i="1" s="1"/>
  <c r="F35" i="1"/>
  <c r="E35" i="1"/>
  <c r="T33" i="1"/>
  <c r="S33" i="1"/>
  <c r="R33" i="1"/>
  <c r="Q33" i="1"/>
  <c r="P33" i="1"/>
  <c r="O33" i="1"/>
  <c r="T32" i="1"/>
  <c r="S32" i="1"/>
  <c r="R32" i="1"/>
  <c r="Q32" i="1"/>
  <c r="P32" i="1"/>
  <c r="O32" i="1"/>
  <c r="K31" i="1"/>
  <c r="J31" i="1"/>
  <c r="I31" i="1"/>
  <c r="T30" i="1"/>
  <c r="S30" i="1"/>
  <c r="R30" i="1"/>
  <c r="Q30" i="1"/>
  <c r="P30" i="1"/>
  <c r="O30" i="1"/>
  <c r="T28" i="1"/>
  <c r="S28" i="1"/>
  <c r="R28" i="1"/>
  <c r="Q28" i="1"/>
  <c r="P28" i="1"/>
  <c r="O28" i="1"/>
  <c r="T27" i="1"/>
  <c r="S27" i="1"/>
  <c r="R27" i="1"/>
  <c r="Q27" i="1"/>
  <c r="P27" i="1"/>
  <c r="O27" i="1"/>
  <c r="G25" i="1"/>
  <c r="T26" i="1"/>
  <c r="E25" i="1"/>
  <c r="L25" i="1"/>
  <c r="T23" i="1"/>
  <c r="S23" i="1"/>
  <c r="R23" i="1"/>
  <c r="Q23" i="1"/>
  <c r="P23" i="1"/>
  <c r="O23" i="1"/>
  <c r="H23" i="1"/>
  <c r="C23" i="1"/>
  <c r="T22" i="1"/>
  <c r="S22" i="1"/>
  <c r="R22" i="1"/>
  <c r="Q22" i="1"/>
  <c r="P22" i="1"/>
  <c r="O22" i="1"/>
  <c r="H22" i="1"/>
  <c r="C22" i="1"/>
  <c r="T21" i="1"/>
  <c r="S21" i="1"/>
  <c r="R21" i="1"/>
  <c r="Q21" i="1"/>
  <c r="P21" i="1"/>
  <c r="O21" i="1"/>
  <c r="H21" i="1"/>
  <c r="C21" i="1"/>
  <c r="T20" i="1"/>
  <c r="S20" i="1"/>
  <c r="R20" i="1"/>
  <c r="Q20" i="1"/>
  <c r="P20" i="1"/>
  <c r="O20" i="1"/>
  <c r="H20" i="1"/>
  <c r="C20" i="1"/>
  <c r="T19" i="1"/>
  <c r="S19" i="1"/>
  <c r="R19" i="1"/>
  <c r="Q19" i="1"/>
  <c r="P19" i="1"/>
  <c r="O19" i="1"/>
  <c r="H19" i="1"/>
  <c r="C19" i="1"/>
  <c r="T18" i="1"/>
  <c r="S18" i="1"/>
  <c r="R18" i="1"/>
  <c r="Q18" i="1"/>
  <c r="P18" i="1"/>
  <c r="O18" i="1"/>
  <c r="H18" i="1"/>
  <c r="C18" i="1"/>
  <c r="T17" i="1"/>
  <c r="S17" i="1"/>
  <c r="R17" i="1"/>
  <c r="Q17" i="1"/>
  <c r="P17" i="1"/>
  <c r="O17" i="1"/>
  <c r="H17" i="1"/>
  <c r="C17" i="1"/>
  <c r="T16" i="1"/>
  <c r="S16" i="1"/>
  <c r="R16" i="1"/>
  <c r="Q16" i="1"/>
  <c r="P16" i="1"/>
  <c r="O16" i="1"/>
  <c r="H16" i="1"/>
  <c r="C16" i="1"/>
  <c r="T15" i="1"/>
  <c r="S15" i="1"/>
  <c r="R15" i="1"/>
  <c r="Q15" i="1"/>
  <c r="P15" i="1"/>
  <c r="O15" i="1"/>
  <c r="H15" i="1"/>
  <c r="C15" i="1"/>
  <c r="T14" i="1"/>
  <c r="S14" i="1"/>
  <c r="R14" i="1"/>
  <c r="Q14" i="1"/>
  <c r="P14" i="1"/>
  <c r="O14" i="1"/>
  <c r="H14" i="1"/>
  <c r="C14" i="1"/>
  <c r="T13" i="1"/>
  <c r="S13" i="1"/>
  <c r="R13" i="1"/>
  <c r="Q13" i="1"/>
  <c r="P13" i="1"/>
  <c r="O13" i="1"/>
  <c r="H13" i="1"/>
  <c r="C13" i="1"/>
  <c r="T12" i="1"/>
  <c r="S12" i="1"/>
  <c r="R12" i="1"/>
  <c r="Q12" i="1"/>
  <c r="P12" i="1"/>
  <c r="O12" i="1"/>
  <c r="H12" i="1"/>
  <c r="C12" i="1"/>
  <c r="T11" i="1"/>
  <c r="S11" i="1"/>
  <c r="R11" i="1"/>
  <c r="Q11" i="1"/>
  <c r="P11" i="1"/>
  <c r="O11" i="1"/>
  <c r="H11" i="1"/>
  <c r="C11" i="1"/>
  <c r="K9" i="1"/>
  <c r="F10" i="1"/>
  <c r="E10" i="1"/>
  <c r="R10" i="1" s="1"/>
  <c r="D10" i="1"/>
  <c r="D9" i="1" s="1"/>
  <c r="L9" i="1"/>
  <c r="G9" i="1"/>
  <c r="P228" i="1" l="1"/>
  <c r="H228" i="1"/>
  <c r="E170" i="1"/>
  <c r="C175" i="1"/>
  <c r="E153" i="1"/>
  <c r="T50" i="1"/>
  <c r="F189" i="1"/>
  <c r="C35" i="1"/>
  <c r="C39" i="1"/>
  <c r="H46" i="1"/>
  <c r="H189" i="1"/>
  <c r="K130" i="1"/>
  <c r="H131" i="1"/>
  <c r="C118" i="1"/>
  <c r="P46" i="1"/>
  <c r="C46" i="1"/>
  <c r="P35" i="1"/>
  <c r="H35" i="1"/>
  <c r="H31" i="1"/>
  <c r="E130" i="1"/>
  <c r="K145" i="1"/>
  <c r="J117" i="1"/>
  <c r="H117" i="1" s="1"/>
  <c r="H118" i="1"/>
  <c r="T131" i="1"/>
  <c r="T148" i="1"/>
  <c r="Q35" i="1"/>
  <c r="I221" i="1"/>
  <c r="J69" i="1"/>
  <c r="H264" i="1"/>
  <c r="T265" i="1"/>
  <c r="Q265" i="1"/>
  <c r="G263" i="1"/>
  <c r="P270" i="1"/>
  <c r="D263" i="1"/>
  <c r="P26" i="1"/>
  <c r="L190" i="1"/>
  <c r="E189" i="1"/>
  <c r="C189" i="1" s="1"/>
  <c r="Q236" i="1"/>
  <c r="R118" i="1"/>
  <c r="L169" i="1"/>
  <c r="M206" i="1"/>
  <c r="G48" i="1"/>
  <c r="N110" i="1"/>
  <c r="N112" i="1"/>
  <c r="N113" i="1"/>
  <c r="N19" i="1"/>
  <c r="N20" i="1"/>
  <c r="M21" i="1"/>
  <c r="N22" i="1"/>
  <c r="M23" i="1"/>
  <c r="N32" i="1"/>
  <c r="N33" i="1"/>
  <c r="M37" i="1"/>
  <c r="N38" i="1"/>
  <c r="S61" i="1"/>
  <c r="M79" i="1"/>
  <c r="O187" i="1"/>
  <c r="N213" i="1"/>
  <c r="N214" i="1"/>
  <c r="M121" i="1"/>
  <c r="O185" i="1"/>
  <c r="M216" i="1"/>
  <c r="F170" i="1"/>
  <c r="M199" i="1"/>
  <c r="P200" i="1"/>
  <c r="Q200" i="1"/>
  <c r="M291" i="1"/>
  <c r="N248" i="1"/>
  <c r="S108" i="1"/>
  <c r="N202" i="1"/>
  <c r="S276" i="1"/>
  <c r="N129" i="1"/>
  <c r="P242" i="1"/>
  <c r="M249" i="1"/>
  <c r="M251" i="1"/>
  <c r="M255" i="1"/>
  <c r="M257" i="1"/>
  <c r="C260" i="1"/>
  <c r="N45" i="1"/>
  <c r="M62" i="1"/>
  <c r="N63" i="1"/>
  <c r="N162" i="1"/>
  <c r="S260" i="1"/>
  <c r="M28" i="1"/>
  <c r="P61" i="1"/>
  <c r="N101" i="1"/>
  <c r="R185" i="1"/>
  <c r="S184" i="1"/>
  <c r="N250" i="1"/>
  <c r="N252" i="1"/>
  <c r="N256" i="1"/>
  <c r="N258" i="1"/>
  <c r="M262" i="1"/>
  <c r="S264" i="1"/>
  <c r="S191" i="1"/>
  <c r="N229" i="1"/>
  <c r="S26" i="1"/>
  <c r="M162" i="1"/>
  <c r="M65" i="1"/>
  <c r="H89" i="1"/>
  <c r="P98" i="1"/>
  <c r="M150" i="1"/>
  <c r="M164" i="1"/>
  <c r="I170" i="1"/>
  <c r="T200" i="1"/>
  <c r="M250" i="1"/>
  <c r="M252" i="1"/>
  <c r="M256" i="1"/>
  <c r="M258" i="1"/>
  <c r="Q270" i="1"/>
  <c r="M92" i="1"/>
  <c r="M113" i="1"/>
  <c r="C228" i="1"/>
  <c r="N231" i="1"/>
  <c r="N99" i="1"/>
  <c r="M101" i="1"/>
  <c r="N140" i="1"/>
  <c r="P185" i="1"/>
  <c r="R187" i="1"/>
  <c r="M248" i="1"/>
  <c r="N249" i="1"/>
  <c r="N251" i="1"/>
  <c r="N255" i="1"/>
  <c r="N257" i="1"/>
  <c r="L263" i="1"/>
  <c r="N283" i="1"/>
  <c r="C284" i="1"/>
  <c r="H284" i="1"/>
  <c r="N287" i="1"/>
  <c r="M290" i="1"/>
  <c r="M11" i="1"/>
  <c r="M13" i="1"/>
  <c r="M15" i="1"/>
  <c r="M17" i="1"/>
  <c r="P39" i="1"/>
  <c r="P42" i="1"/>
  <c r="N40" i="1"/>
  <c r="K48" i="1"/>
  <c r="G68" i="1"/>
  <c r="M73" i="1"/>
  <c r="N74" i="1"/>
  <c r="M75" i="1"/>
  <c r="Q76" i="1"/>
  <c r="N80" i="1"/>
  <c r="G117" i="1"/>
  <c r="G116" i="1" s="1"/>
  <c r="M141" i="1"/>
  <c r="M144" i="1"/>
  <c r="R149" i="1"/>
  <c r="H149" i="1"/>
  <c r="P171" i="1"/>
  <c r="D170" i="1"/>
  <c r="D169" i="1" s="1"/>
  <c r="J170" i="1"/>
  <c r="J169" i="1" s="1"/>
  <c r="M178" i="1"/>
  <c r="E184" i="1"/>
  <c r="R184" i="1" s="1"/>
  <c r="M218" i="1"/>
  <c r="N220" i="1"/>
  <c r="K221" i="1"/>
  <c r="E235" i="1"/>
  <c r="M244" i="1"/>
  <c r="M245" i="1"/>
  <c r="N246" i="1"/>
  <c r="N292" i="1"/>
  <c r="S31" i="1"/>
  <c r="M52" i="1"/>
  <c r="N54" i="1"/>
  <c r="N51" i="1"/>
  <c r="N53" i="1"/>
  <c r="N55" i="1"/>
  <c r="M57" i="1"/>
  <c r="M59" i="1"/>
  <c r="Q61" i="1"/>
  <c r="M63" i="1"/>
  <c r="L68" i="1"/>
  <c r="O70" i="1"/>
  <c r="T105" i="1"/>
  <c r="N134" i="1"/>
  <c r="N135" i="1"/>
  <c r="S148" i="1"/>
  <c r="N150" i="1"/>
  <c r="K170" i="1"/>
  <c r="O175" i="1"/>
  <c r="F222" i="1"/>
  <c r="S222" i="1" s="1"/>
  <c r="N226" i="1"/>
  <c r="F235" i="1"/>
  <c r="N238" i="1"/>
  <c r="N240" i="1"/>
  <c r="M241" i="1"/>
  <c r="Q242" i="1"/>
  <c r="N273" i="1"/>
  <c r="M275" i="1"/>
  <c r="N115" i="1"/>
  <c r="P117" i="1"/>
  <c r="N126" i="1"/>
  <c r="M140" i="1"/>
  <c r="H165" i="1"/>
  <c r="N166" i="1"/>
  <c r="N173" i="1"/>
  <c r="Q175" i="1"/>
  <c r="N188" i="1"/>
  <c r="N291" i="1"/>
  <c r="P149" i="1"/>
  <c r="M269" i="1"/>
  <c r="M278" i="1"/>
  <c r="Q288" i="1"/>
  <c r="M18" i="1"/>
  <c r="M20" i="1"/>
  <c r="K25" i="1"/>
  <c r="D34" i="1"/>
  <c r="M36" i="1"/>
  <c r="M32" i="1"/>
  <c r="E34" i="1"/>
  <c r="Q34" i="1" s="1"/>
  <c r="D49" i="1"/>
  <c r="D48" i="1" s="1"/>
  <c r="N12" i="1"/>
  <c r="O50" i="1"/>
  <c r="O61" i="1"/>
  <c r="R70" i="1"/>
  <c r="S70" i="1"/>
  <c r="K69" i="1"/>
  <c r="O39" i="1"/>
  <c r="O60" i="1"/>
  <c r="M22" i="1"/>
  <c r="M38" i="1"/>
  <c r="M54" i="1"/>
  <c r="M53" i="1"/>
  <c r="R61" i="1"/>
  <c r="M72" i="1"/>
  <c r="M74" i="1"/>
  <c r="M40" i="1"/>
  <c r="P70" i="1"/>
  <c r="N13" i="1"/>
  <c r="N14" i="1"/>
  <c r="N15" i="1"/>
  <c r="N16" i="1"/>
  <c r="N17" i="1"/>
  <c r="N30" i="1"/>
  <c r="P31" i="1"/>
  <c r="M44" i="1"/>
  <c r="N47" i="1"/>
  <c r="T61" i="1"/>
  <c r="F69" i="1"/>
  <c r="M78" i="1"/>
  <c r="N79" i="1"/>
  <c r="O89" i="1"/>
  <c r="Q97" i="1"/>
  <c r="H98" i="1"/>
  <c r="M98" i="1" s="1"/>
  <c r="C114" i="1"/>
  <c r="M115" i="1"/>
  <c r="E117" i="1"/>
  <c r="R117" i="1" s="1"/>
  <c r="O118" i="1"/>
  <c r="N120" i="1"/>
  <c r="N121" i="1"/>
  <c r="R127" i="1"/>
  <c r="M139" i="1"/>
  <c r="N144" i="1"/>
  <c r="M154" i="1"/>
  <c r="N155" i="1"/>
  <c r="N156" i="1"/>
  <c r="N157" i="1"/>
  <c r="O159" i="1"/>
  <c r="S165" i="1"/>
  <c r="G169" i="1"/>
  <c r="R171" i="1"/>
  <c r="T175" i="1"/>
  <c r="O184" i="1"/>
  <c r="N186" i="1"/>
  <c r="P187" i="1"/>
  <c r="M188" i="1"/>
  <c r="M192" i="1"/>
  <c r="N196" i="1"/>
  <c r="N197" i="1"/>
  <c r="R200" i="1"/>
  <c r="M214" i="1"/>
  <c r="N216" i="1"/>
  <c r="N217" i="1"/>
  <c r="N218" i="1"/>
  <c r="C224" i="1"/>
  <c r="O228" i="1"/>
  <c r="N232" i="1"/>
  <c r="S236" i="1"/>
  <c r="N241" i="1"/>
  <c r="R242" i="1"/>
  <c r="S242" i="1"/>
  <c r="R254" i="1"/>
  <c r="S254" i="1"/>
  <c r="T260" i="1"/>
  <c r="Q271" i="1"/>
  <c r="M274" i="1"/>
  <c r="S277" i="1"/>
  <c r="S284" i="1"/>
  <c r="S288" i="1"/>
  <c r="M289" i="1"/>
  <c r="N82" i="1"/>
  <c r="M90" i="1"/>
  <c r="N102" i="1"/>
  <c r="N104" i="1"/>
  <c r="O105" i="1"/>
  <c r="C165" i="1"/>
  <c r="N201" i="1"/>
  <c r="S224" i="1"/>
  <c r="N243" i="1"/>
  <c r="N244" i="1"/>
  <c r="N247" i="1"/>
  <c r="R264" i="1"/>
  <c r="P265" i="1"/>
  <c r="N278" i="1"/>
  <c r="N279" i="1"/>
  <c r="S118" i="1"/>
  <c r="P153" i="1"/>
  <c r="M183" i="1"/>
  <c r="S185" i="1"/>
  <c r="O191" i="1"/>
  <c r="R198" i="1"/>
  <c r="H200" i="1"/>
  <c r="H203" i="1"/>
  <c r="N205" i="1"/>
  <c r="N206" i="1"/>
  <c r="M220" i="1"/>
  <c r="S228" i="1"/>
  <c r="N237" i="1"/>
  <c r="M239" i="1"/>
  <c r="P254" i="1"/>
  <c r="O259" i="1"/>
  <c r="P260" i="1"/>
  <c r="Q260" i="1"/>
  <c r="M261" i="1"/>
  <c r="N266" i="1"/>
  <c r="N269" i="1"/>
  <c r="O271" i="1"/>
  <c r="O281" i="1"/>
  <c r="T76" i="1"/>
  <c r="I97" i="1"/>
  <c r="I88" i="1" s="1"/>
  <c r="M106" i="1"/>
  <c r="Q108" i="1"/>
  <c r="M112" i="1"/>
  <c r="M136" i="1"/>
  <c r="L145" i="1"/>
  <c r="C149" i="1"/>
  <c r="M151" i="1"/>
  <c r="M152" i="1"/>
  <c r="M173" i="1"/>
  <c r="R175" i="1"/>
  <c r="M177" i="1"/>
  <c r="C185" i="1"/>
  <c r="H185" i="1"/>
  <c r="Q203" i="1"/>
  <c r="O224" i="1"/>
  <c r="Q264" i="1"/>
  <c r="N282" i="1"/>
  <c r="M285" i="1"/>
  <c r="M286" i="1"/>
  <c r="Q10" i="1"/>
  <c r="T10" i="1"/>
  <c r="S10" i="1"/>
  <c r="T31" i="1"/>
  <c r="O35" i="1"/>
  <c r="L48" i="1"/>
  <c r="O56" i="1"/>
  <c r="H58" i="1"/>
  <c r="C61" i="1"/>
  <c r="H61" i="1"/>
  <c r="F9" i="1"/>
  <c r="T9" i="1" s="1"/>
  <c r="O10" i="1"/>
  <c r="N11" i="1"/>
  <c r="N18" i="1"/>
  <c r="F25" i="1"/>
  <c r="O26" i="1"/>
  <c r="N27" i="1"/>
  <c r="N28" i="1"/>
  <c r="I34" i="1"/>
  <c r="H34" i="1" s="1"/>
  <c r="N36" i="1"/>
  <c r="N44" i="1"/>
  <c r="O46" i="1"/>
  <c r="C58" i="1"/>
  <c r="C60" i="1"/>
  <c r="M64" i="1"/>
  <c r="N65" i="1"/>
  <c r="I69" i="1"/>
  <c r="M71" i="1"/>
  <c r="N72" i="1"/>
  <c r="N75" i="1"/>
  <c r="R76" i="1"/>
  <c r="M77" i="1"/>
  <c r="M80" i="1"/>
  <c r="N87" i="1"/>
  <c r="E88" i="1"/>
  <c r="N90" i="1"/>
  <c r="M91" i="1"/>
  <c r="T97" i="1"/>
  <c r="M100" i="1"/>
  <c r="T111" i="1"/>
  <c r="H114" i="1"/>
  <c r="O114" i="1"/>
  <c r="M119" i="1"/>
  <c r="P122" i="1"/>
  <c r="O122" i="1"/>
  <c r="M126" i="1"/>
  <c r="N139" i="1"/>
  <c r="S146" i="1"/>
  <c r="Q149" i="1"/>
  <c r="T149" i="1"/>
  <c r="N152" i="1"/>
  <c r="M155" i="1"/>
  <c r="M166" i="1"/>
  <c r="Q171" i="1"/>
  <c r="M176" i="1"/>
  <c r="N177" i="1"/>
  <c r="N183" i="1"/>
  <c r="P184" i="1"/>
  <c r="M186" i="1"/>
  <c r="H187" i="1"/>
  <c r="S187" i="1"/>
  <c r="T35" i="1"/>
  <c r="Q50" i="1"/>
  <c r="S56" i="1"/>
  <c r="S58" i="1"/>
  <c r="S60" i="1"/>
  <c r="Q89" i="1"/>
  <c r="Q114" i="1"/>
  <c r="R114" i="1"/>
  <c r="Q118" i="1"/>
  <c r="R122" i="1"/>
  <c r="Q122" i="1"/>
  <c r="U149" i="1"/>
  <c r="P159" i="1"/>
  <c r="S175" i="1"/>
  <c r="T187" i="1"/>
  <c r="C187" i="1"/>
  <c r="P191" i="1"/>
  <c r="S46" i="1"/>
  <c r="E69" i="1"/>
  <c r="Q70" i="1"/>
  <c r="S76" i="1"/>
  <c r="M81" i="1"/>
  <c r="M104" i="1"/>
  <c r="P111" i="1"/>
  <c r="E125" i="1"/>
  <c r="R125" i="1" s="1"/>
  <c r="Q127" i="1"/>
  <c r="M129" i="1"/>
  <c r="M143" i="1"/>
  <c r="D145" i="1"/>
  <c r="M147" i="1"/>
  <c r="Q160" i="1"/>
  <c r="J159" i="1"/>
  <c r="R159" i="1" s="1"/>
  <c r="R160" i="1"/>
  <c r="N164" i="1"/>
  <c r="O165" i="1"/>
  <c r="P165" i="1"/>
  <c r="H175" i="1"/>
  <c r="M181" i="1"/>
  <c r="M182" i="1"/>
  <c r="R31" i="1"/>
  <c r="D25" i="1"/>
  <c r="O31" i="1"/>
  <c r="M45" i="1"/>
  <c r="H70" i="1"/>
  <c r="P76" i="1"/>
  <c r="N83" i="1"/>
  <c r="M84" i="1"/>
  <c r="C89" i="1"/>
  <c r="M99" i="1"/>
  <c r="Q105" i="1"/>
  <c r="M109" i="1"/>
  <c r="M132" i="1"/>
  <c r="N133" i="1"/>
  <c r="M133" i="1"/>
  <c r="S142" i="1"/>
  <c r="O153" i="1"/>
  <c r="G153" i="1"/>
  <c r="P175" i="1"/>
  <c r="M135" i="1"/>
  <c r="N136" i="1"/>
  <c r="G145" i="1"/>
  <c r="R165" i="1"/>
  <c r="C171" i="1"/>
  <c r="N199" i="1"/>
  <c r="C200" i="1"/>
  <c r="M202" i="1"/>
  <c r="O203" i="1"/>
  <c r="H212" i="1"/>
  <c r="N215" i="1"/>
  <c r="N219" i="1"/>
  <c r="N223" i="1"/>
  <c r="K235" i="1"/>
  <c r="T236" i="1"/>
  <c r="H242" i="1"/>
  <c r="N245" i="1"/>
  <c r="I253" i="1"/>
  <c r="O253" i="1" s="1"/>
  <c r="O254" i="1"/>
  <c r="S259" i="1"/>
  <c r="O260" i="1"/>
  <c r="R260" i="1"/>
  <c r="O265" i="1"/>
  <c r="H277" i="1"/>
  <c r="T277" i="1"/>
  <c r="M279" i="1"/>
  <c r="C281" i="1"/>
  <c r="K280" i="1"/>
  <c r="T284" i="1"/>
  <c r="N285" i="1"/>
  <c r="T185" i="1"/>
  <c r="Q187" i="1"/>
  <c r="G189" i="1"/>
  <c r="N193" i="1"/>
  <c r="M194" i="1"/>
  <c r="N230" i="1"/>
  <c r="R271" i="1"/>
  <c r="L24" i="1"/>
  <c r="M246" i="1"/>
  <c r="Q254" i="1"/>
  <c r="S265" i="1"/>
  <c r="M272" i="1"/>
  <c r="M282" i="1"/>
  <c r="L280" i="1"/>
  <c r="N286" i="1"/>
  <c r="C288" i="1"/>
  <c r="M292" i="1"/>
  <c r="C191" i="1"/>
  <c r="N194" i="1"/>
  <c r="M195" i="1"/>
  <c r="M197" i="1"/>
  <c r="N204" i="1"/>
  <c r="M205" i="1"/>
  <c r="N225" i="1"/>
  <c r="N227" i="1"/>
  <c r="N233" i="1"/>
  <c r="M237" i="1"/>
  <c r="M238" i="1"/>
  <c r="N239" i="1"/>
  <c r="T242" i="1"/>
  <c r="M247" i="1"/>
  <c r="C259" i="1"/>
  <c r="Q259" i="1"/>
  <c r="H260" i="1"/>
  <c r="K263" i="1"/>
  <c r="E276" i="1"/>
  <c r="E263" i="1" s="1"/>
  <c r="C277" i="1"/>
  <c r="D280" i="1"/>
  <c r="O280" i="1" s="1"/>
  <c r="Q281" i="1"/>
  <c r="M283" i="1"/>
  <c r="Q284" i="1"/>
  <c r="H288" i="1"/>
  <c r="N124" i="1"/>
  <c r="C122" i="1"/>
  <c r="T122" i="1"/>
  <c r="S122" i="1"/>
  <c r="N123" i="1"/>
  <c r="M43" i="1"/>
  <c r="K42" i="1"/>
  <c r="T42" i="1" s="1"/>
  <c r="E48" i="1"/>
  <c r="G24" i="1"/>
  <c r="O49" i="1"/>
  <c r="I48" i="1"/>
  <c r="M12" i="1"/>
  <c r="M14" i="1"/>
  <c r="M16" i="1"/>
  <c r="M19" i="1"/>
  <c r="I25" i="1"/>
  <c r="M27" i="1"/>
  <c r="M30" i="1"/>
  <c r="Q31" i="1"/>
  <c r="M33" i="1"/>
  <c r="F49" i="1"/>
  <c r="M51" i="1"/>
  <c r="M55" i="1"/>
  <c r="C56" i="1"/>
  <c r="O58" i="1"/>
  <c r="E9" i="1"/>
  <c r="P9" i="1"/>
  <c r="C10" i="1"/>
  <c r="N21" i="1"/>
  <c r="N23" i="1"/>
  <c r="J25" i="1"/>
  <c r="R25" i="1" s="1"/>
  <c r="R35" i="1"/>
  <c r="N37" i="1"/>
  <c r="J39" i="1"/>
  <c r="Q39" i="1" s="1"/>
  <c r="Q42" i="1"/>
  <c r="Q46" i="1"/>
  <c r="R50" i="1"/>
  <c r="N52" i="1"/>
  <c r="H56" i="1"/>
  <c r="T56" i="1"/>
  <c r="N57" i="1"/>
  <c r="T58" i="1"/>
  <c r="N59" i="1"/>
  <c r="H60" i="1"/>
  <c r="T60" i="1"/>
  <c r="N62" i="1"/>
  <c r="N64" i="1"/>
  <c r="D69" i="1"/>
  <c r="T70" i="1"/>
  <c r="N71" i="1"/>
  <c r="N73" i="1"/>
  <c r="O76" i="1"/>
  <c r="N77" i="1"/>
  <c r="N78" i="1"/>
  <c r="F88" i="1"/>
  <c r="K88" i="1"/>
  <c r="S89" i="1"/>
  <c r="T89" i="1"/>
  <c r="R105" i="1"/>
  <c r="N106" i="1"/>
  <c r="E107" i="1"/>
  <c r="R107" i="1" s="1"/>
  <c r="R108" i="1"/>
  <c r="R111" i="1"/>
  <c r="Q111" i="1"/>
  <c r="S35" i="1"/>
  <c r="R46" i="1"/>
  <c r="Q56" i="1"/>
  <c r="Q60" i="1"/>
  <c r="C97" i="1"/>
  <c r="S111" i="1"/>
  <c r="O127" i="1"/>
  <c r="I125" i="1"/>
  <c r="H127" i="1"/>
  <c r="M128" i="1"/>
  <c r="N128" i="1"/>
  <c r="C138" i="1"/>
  <c r="N138" i="1" s="1"/>
  <c r="O138" i="1"/>
  <c r="C146" i="1"/>
  <c r="E145" i="1"/>
  <c r="R146" i="1"/>
  <c r="J145" i="1"/>
  <c r="H145" i="1" s="1"/>
  <c r="Q146" i="1"/>
  <c r="Q26" i="1"/>
  <c r="R42" i="1"/>
  <c r="P49" i="1"/>
  <c r="S50" i="1"/>
  <c r="Q58" i="1"/>
  <c r="P10" i="1"/>
  <c r="R26" i="1"/>
  <c r="F34" i="1"/>
  <c r="M47" i="1"/>
  <c r="C50" i="1"/>
  <c r="R58" i="1"/>
  <c r="R60" i="1"/>
  <c r="N76" i="1"/>
  <c r="N81" i="1"/>
  <c r="M83" i="1"/>
  <c r="N84" i="1"/>
  <c r="M94" i="1"/>
  <c r="N94" i="1"/>
  <c r="R97" i="1"/>
  <c r="S97" i="1"/>
  <c r="N98" i="1"/>
  <c r="N100" i="1"/>
  <c r="P105" i="1"/>
  <c r="C105" i="1"/>
  <c r="H105" i="1"/>
  <c r="C111" i="1"/>
  <c r="S114" i="1"/>
  <c r="P127" i="1"/>
  <c r="C127" i="1"/>
  <c r="D125" i="1"/>
  <c r="F130" i="1"/>
  <c r="T130" i="1" s="1"/>
  <c r="Q131" i="1"/>
  <c r="J130" i="1"/>
  <c r="J116" i="1" s="1"/>
  <c r="J49" i="1"/>
  <c r="R49" i="1" s="1"/>
  <c r="H50" i="1"/>
  <c r="I107" i="1"/>
  <c r="P107" i="1" s="1"/>
  <c r="H108" i="1"/>
  <c r="O108" i="1"/>
  <c r="M110" i="1"/>
  <c r="O111" i="1"/>
  <c r="H111" i="1"/>
  <c r="M120" i="1"/>
  <c r="S127" i="1"/>
  <c r="K125" i="1"/>
  <c r="T127" i="1"/>
  <c r="P138" i="1"/>
  <c r="C142" i="1"/>
  <c r="R142" i="1"/>
  <c r="Q142" i="1"/>
  <c r="C148" i="1"/>
  <c r="R148" i="1"/>
  <c r="Q148" i="1"/>
  <c r="M87" i="1"/>
  <c r="M102" i="1"/>
  <c r="N109" i="1"/>
  <c r="O117" i="1"/>
  <c r="T118" i="1"/>
  <c r="F117" i="1"/>
  <c r="S117" i="1" s="1"/>
  <c r="N119" i="1"/>
  <c r="O131" i="1"/>
  <c r="I130" i="1"/>
  <c r="H130" i="1" s="1"/>
  <c r="R131" i="1"/>
  <c r="N132" i="1"/>
  <c r="T138" i="1"/>
  <c r="H142" i="1"/>
  <c r="H146" i="1"/>
  <c r="H148" i="1"/>
  <c r="O149" i="1"/>
  <c r="N151" i="1"/>
  <c r="N154" i="1"/>
  <c r="N163" i="1"/>
  <c r="M163" i="1"/>
  <c r="T160" i="1"/>
  <c r="F159" i="1"/>
  <c r="C159" i="1" s="1"/>
  <c r="S160" i="1"/>
  <c r="K159" i="1"/>
  <c r="N167" i="1"/>
  <c r="M167" i="1"/>
  <c r="K169" i="1"/>
  <c r="M172" i="1"/>
  <c r="N172" i="1"/>
  <c r="M82" i="1"/>
  <c r="N91" i="1"/>
  <c r="F107" i="1"/>
  <c r="P108" i="1"/>
  <c r="C108" i="1"/>
  <c r="L116" i="1"/>
  <c r="D130" i="1"/>
  <c r="S131" i="1"/>
  <c r="P131" i="1"/>
  <c r="M134" i="1"/>
  <c r="Q138" i="1"/>
  <c r="N141" i="1"/>
  <c r="O142" i="1"/>
  <c r="N143" i="1"/>
  <c r="T146" i="1"/>
  <c r="F145" i="1"/>
  <c r="O146" i="1"/>
  <c r="N147" i="1"/>
  <c r="O148" i="1"/>
  <c r="U148" i="1"/>
  <c r="S149" i="1"/>
  <c r="M156" i="1"/>
  <c r="T171" i="1"/>
  <c r="M157" i="1"/>
  <c r="C160" i="1"/>
  <c r="H160" i="1"/>
  <c r="N161" i="1"/>
  <c r="M161" i="1"/>
  <c r="H171" i="1"/>
  <c r="J153" i="1"/>
  <c r="O171" i="1"/>
  <c r="N176" i="1"/>
  <c r="T184" i="1"/>
  <c r="Q185" i="1"/>
  <c r="L189" i="1"/>
  <c r="R191" i="1"/>
  <c r="C198" i="1"/>
  <c r="N198" i="1" s="1"/>
  <c r="T198" i="1"/>
  <c r="O200" i="1"/>
  <c r="C203" i="1"/>
  <c r="P203" i="1"/>
  <c r="O212" i="1"/>
  <c r="I211" i="1"/>
  <c r="P211" i="1" s="1"/>
  <c r="M213" i="1"/>
  <c r="M217" i="1"/>
  <c r="Q222" i="1"/>
  <c r="Q221" i="1"/>
  <c r="R222" i="1"/>
  <c r="M223" i="1"/>
  <c r="M227" i="1"/>
  <c r="M231" i="1"/>
  <c r="M232" i="1"/>
  <c r="J235" i="1"/>
  <c r="M243" i="1"/>
  <c r="S212" i="1"/>
  <c r="T212" i="1"/>
  <c r="Q212" i="1"/>
  <c r="H224" i="1"/>
  <c r="Q224" i="1"/>
  <c r="Q228" i="1"/>
  <c r="Q165" i="1"/>
  <c r="T191" i="1"/>
  <c r="N192" i="1"/>
  <c r="M196" i="1"/>
  <c r="S200" i="1"/>
  <c r="M201" i="1"/>
  <c r="S203" i="1"/>
  <c r="M204" i="1"/>
  <c r="J211" i="1"/>
  <c r="R212" i="1"/>
  <c r="M215" i="1"/>
  <c r="M219" i="1"/>
  <c r="T222" i="1"/>
  <c r="R224" i="1"/>
  <c r="M225" i="1"/>
  <c r="M226" i="1"/>
  <c r="R228" i="1"/>
  <c r="M229" i="1"/>
  <c r="M230" i="1"/>
  <c r="M233" i="1"/>
  <c r="H236" i="1"/>
  <c r="O236" i="1"/>
  <c r="C242" i="1"/>
  <c r="N242" i="1" s="1"/>
  <c r="H184" i="1"/>
  <c r="Q190" i="1"/>
  <c r="Q191" i="1"/>
  <c r="M193" i="1"/>
  <c r="F211" i="1"/>
  <c r="P212" i="1"/>
  <c r="C212" i="1"/>
  <c r="H222" i="1"/>
  <c r="P236" i="1"/>
  <c r="D235" i="1"/>
  <c r="C236" i="1"/>
  <c r="R236" i="1"/>
  <c r="O242" i="1"/>
  <c r="D222" i="1"/>
  <c r="T254" i="1"/>
  <c r="H259" i="1"/>
  <c r="R259" i="1"/>
  <c r="N261" i="1"/>
  <c r="N262" i="1"/>
  <c r="P264" i="1"/>
  <c r="H265" i="1"/>
  <c r="R265" i="1"/>
  <c r="R270" i="1"/>
  <c r="S271" i="1"/>
  <c r="M273" i="1"/>
  <c r="N274" i="1"/>
  <c r="N275" i="1"/>
  <c r="I276" i="1"/>
  <c r="T276" i="1"/>
  <c r="F280" i="1"/>
  <c r="H281" i="1"/>
  <c r="R281" i="1"/>
  <c r="O288" i="1"/>
  <c r="N289" i="1"/>
  <c r="N290" i="1"/>
  <c r="H270" i="1"/>
  <c r="N272" i="1"/>
  <c r="S281" i="1"/>
  <c r="P284" i="1"/>
  <c r="O270" i="1"/>
  <c r="O277" i="1"/>
  <c r="T281" i="1"/>
  <c r="E253" i="1"/>
  <c r="R253" i="1" s="1"/>
  <c r="K253" i="1"/>
  <c r="C254" i="1"/>
  <c r="H254" i="1"/>
  <c r="T264" i="1"/>
  <c r="O264" i="1"/>
  <c r="C265" i="1"/>
  <c r="M266" i="1"/>
  <c r="F270" i="1"/>
  <c r="F263" i="1" s="1"/>
  <c r="P271" i="1"/>
  <c r="C271" i="1"/>
  <c r="H271" i="1"/>
  <c r="Q277" i="1"/>
  <c r="J276" i="1"/>
  <c r="P277" i="1"/>
  <c r="J280" i="1"/>
  <c r="O284" i="1"/>
  <c r="C25" i="1" l="1"/>
  <c r="C130" i="1"/>
  <c r="R69" i="1"/>
  <c r="D68" i="1"/>
  <c r="C69" i="1"/>
  <c r="C117" i="1"/>
  <c r="H25" i="1"/>
  <c r="C34" i="1"/>
  <c r="M34" i="1" s="1"/>
  <c r="H42" i="1"/>
  <c r="Q117" i="1"/>
  <c r="N46" i="1"/>
  <c r="C276" i="1"/>
  <c r="M224" i="1"/>
  <c r="M281" i="1"/>
  <c r="D116" i="1"/>
  <c r="O222" i="1"/>
  <c r="D221" i="1"/>
  <c r="H88" i="1"/>
  <c r="P190" i="1"/>
  <c r="Q184" i="1"/>
  <c r="C184" i="1"/>
  <c r="M184" i="1" s="1"/>
  <c r="M228" i="1"/>
  <c r="N203" i="1"/>
  <c r="C264" i="1"/>
  <c r="M264" i="1" s="1"/>
  <c r="P170" i="1"/>
  <c r="E24" i="1"/>
  <c r="M260" i="1"/>
  <c r="O69" i="1"/>
  <c r="M50" i="1"/>
  <c r="I116" i="1"/>
  <c r="M60" i="1"/>
  <c r="F221" i="1"/>
  <c r="T221" i="1" s="1"/>
  <c r="T69" i="1"/>
  <c r="O190" i="1"/>
  <c r="S235" i="1"/>
  <c r="M185" i="1"/>
  <c r="M165" i="1"/>
  <c r="M284" i="1"/>
  <c r="T263" i="1"/>
  <c r="M259" i="1"/>
  <c r="C107" i="1"/>
  <c r="M111" i="1"/>
  <c r="J68" i="1"/>
  <c r="C49" i="1"/>
  <c r="H190" i="1"/>
  <c r="M114" i="1"/>
  <c r="N89" i="1"/>
  <c r="Q69" i="1"/>
  <c r="M288" i="1"/>
  <c r="N212" i="1"/>
  <c r="H97" i="1"/>
  <c r="M97" i="1" s="1"/>
  <c r="O97" i="1"/>
  <c r="R34" i="1"/>
  <c r="N284" i="1"/>
  <c r="N175" i="1"/>
  <c r="T235" i="1"/>
  <c r="S49" i="1"/>
  <c r="P253" i="1"/>
  <c r="H69" i="1"/>
  <c r="M149" i="1"/>
  <c r="C170" i="1"/>
  <c r="C9" i="1"/>
  <c r="N31" i="1"/>
  <c r="C280" i="1"/>
  <c r="N35" i="1"/>
  <c r="N165" i="1"/>
  <c r="P280" i="1"/>
  <c r="N236" i="1"/>
  <c r="D24" i="1"/>
  <c r="D8" i="1" s="1"/>
  <c r="N114" i="1"/>
  <c r="M187" i="1"/>
  <c r="Q125" i="1"/>
  <c r="N58" i="1"/>
  <c r="M61" i="1"/>
  <c r="S69" i="1"/>
  <c r="S25" i="1"/>
  <c r="R221" i="1"/>
  <c r="N149" i="1"/>
  <c r="Q276" i="1"/>
  <c r="T280" i="1"/>
  <c r="S159" i="1"/>
  <c r="Q159" i="1"/>
  <c r="M148" i="1"/>
  <c r="M127" i="1"/>
  <c r="Q107" i="1"/>
  <c r="P97" i="1"/>
  <c r="M26" i="1"/>
  <c r="N277" i="1"/>
  <c r="N200" i="1"/>
  <c r="T25" i="1"/>
  <c r="O88" i="1"/>
  <c r="R88" i="1"/>
  <c r="N185" i="1"/>
  <c r="M70" i="1"/>
  <c r="E116" i="1"/>
  <c r="N281" i="1"/>
  <c r="M142" i="1"/>
  <c r="N271" i="1"/>
  <c r="N265" i="1"/>
  <c r="M254" i="1"/>
  <c r="C253" i="1"/>
  <c r="M191" i="1"/>
  <c r="M198" i="1"/>
  <c r="M171" i="1"/>
  <c r="N160" i="1"/>
  <c r="L8" i="1"/>
  <c r="M89" i="1"/>
  <c r="M131" i="1"/>
  <c r="N146" i="1"/>
  <c r="Q9" i="1"/>
  <c r="N56" i="1"/>
  <c r="O34" i="1"/>
  <c r="S130" i="1"/>
  <c r="H49" i="1"/>
  <c r="G8" i="1"/>
  <c r="M277" i="1"/>
  <c r="M200" i="1"/>
  <c r="M175" i="1"/>
  <c r="N187" i="1"/>
  <c r="N61" i="1"/>
  <c r="N43" i="1"/>
  <c r="M108" i="1"/>
  <c r="M105" i="1"/>
  <c r="F68" i="1"/>
  <c r="N288" i="1"/>
  <c r="M58" i="1"/>
  <c r="N70" i="1"/>
  <c r="M35" i="1"/>
  <c r="N10" i="1"/>
  <c r="N260" i="1"/>
  <c r="P34" i="1"/>
  <c r="S9" i="1"/>
  <c r="M122" i="1"/>
  <c r="N122" i="1"/>
  <c r="S42" i="1"/>
  <c r="K39" i="1"/>
  <c r="H39" i="1" s="1"/>
  <c r="S280" i="1"/>
  <c r="H276" i="1"/>
  <c r="M276" i="1" s="1"/>
  <c r="P276" i="1"/>
  <c r="O276" i="1"/>
  <c r="T211" i="1"/>
  <c r="S211" i="1"/>
  <c r="T190" i="1"/>
  <c r="S190" i="1"/>
  <c r="R170" i="1"/>
  <c r="E169" i="1"/>
  <c r="P145" i="1"/>
  <c r="O145" i="1"/>
  <c r="P130" i="1"/>
  <c r="N191" i="1"/>
  <c r="N254" i="1"/>
  <c r="J263" i="1"/>
  <c r="C263" i="1"/>
  <c r="Q253" i="1"/>
  <c r="P235" i="1"/>
  <c r="C235" i="1"/>
  <c r="H221" i="1"/>
  <c r="Q211" i="1"/>
  <c r="R211" i="1"/>
  <c r="I263" i="1"/>
  <c r="P263" i="1" s="1"/>
  <c r="Q235" i="1"/>
  <c r="R235" i="1"/>
  <c r="T170" i="1"/>
  <c r="F169" i="1"/>
  <c r="T169" i="1" s="1"/>
  <c r="M118" i="1"/>
  <c r="N118" i="1"/>
  <c r="S107" i="1"/>
  <c r="T107" i="1"/>
  <c r="M242" i="1"/>
  <c r="S170" i="1"/>
  <c r="T159" i="1"/>
  <c r="F158" i="1"/>
  <c r="C211" i="1"/>
  <c r="M146" i="1"/>
  <c r="T117" i="1"/>
  <c r="F116" i="1"/>
  <c r="S125" i="1"/>
  <c r="T125" i="1"/>
  <c r="K116" i="1"/>
  <c r="Q49" i="1"/>
  <c r="J48" i="1"/>
  <c r="Q48" i="1" s="1"/>
  <c r="N127" i="1"/>
  <c r="N105" i="1"/>
  <c r="Q145" i="1"/>
  <c r="M138" i="1"/>
  <c r="M56" i="1"/>
  <c r="M10" i="1"/>
  <c r="R9" i="1"/>
  <c r="R39" i="1"/>
  <c r="S263" i="1"/>
  <c r="H153" i="1"/>
  <c r="Q153" i="1"/>
  <c r="T145" i="1"/>
  <c r="S145" i="1"/>
  <c r="M212" i="1"/>
  <c r="S88" i="1"/>
  <c r="K68" i="1"/>
  <c r="O48" i="1"/>
  <c r="P48" i="1"/>
  <c r="R280" i="1"/>
  <c r="Q280" i="1"/>
  <c r="T270" i="1"/>
  <c r="S270" i="1"/>
  <c r="T253" i="1"/>
  <c r="S253" i="1"/>
  <c r="H235" i="1"/>
  <c r="O235" i="1"/>
  <c r="O130" i="1"/>
  <c r="N142" i="1"/>
  <c r="M271" i="1"/>
  <c r="C270" i="1"/>
  <c r="N270" i="1" s="1"/>
  <c r="H253" i="1"/>
  <c r="M265" i="1"/>
  <c r="H280" i="1"/>
  <c r="M236" i="1"/>
  <c r="O170" i="1"/>
  <c r="I169" i="1"/>
  <c r="P169" i="1" s="1"/>
  <c r="H170" i="1"/>
  <c r="M203" i="1"/>
  <c r="N259" i="1"/>
  <c r="O211" i="1"/>
  <c r="H211" i="1"/>
  <c r="N228" i="1"/>
  <c r="M160" i="1"/>
  <c r="N108" i="1"/>
  <c r="N224" i="1"/>
  <c r="N171" i="1"/>
  <c r="N148" i="1"/>
  <c r="H107" i="1"/>
  <c r="O107" i="1"/>
  <c r="I68" i="1"/>
  <c r="R153" i="1"/>
  <c r="N111" i="1"/>
  <c r="F24" i="1"/>
  <c r="T34" i="1"/>
  <c r="H159" i="1"/>
  <c r="M159" i="1" s="1"/>
  <c r="R145" i="1"/>
  <c r="C145" i="1"/>
  <c r="H125" i="1"/>
  <c r="O125" i="1"/>
  <c r="C88" i="1"/>
  <c r="P88" i="1"/>
  <c r="T88" i="1"/>
  <c r="T49" i="1"/>
  <c r="F48" i="1"/>
  <c r="N26" i="1"/>
  <c r="N131" i="1"/>
  <c r="E68" i="1"/>
  <c r="M46" i="1"/>
  <c r="S34" i="1"/>
  <c r="R276" i="1"/>
  <c r="P222" i="1"/>
  <c r="C222" i="1"/>
  <c r="N222" i="1" s="1"/>
  <c r="R190" i="1"/>
  <c r="C190" i="1"/>
  <c r="O189" i="1"/>
  <c r="Q170" i="1"/>
  <c r="Q130" i="1"/>
  <c r="R130" i="1"/>
  <c r="P125" i="1"/>
  <c r="C125" i="1"/>
  <c r="N50" i="1"/>
  <c r="Q88" i="1"/>
  <c r="P69" i="1"/>
  <c r="J24" i="1"/>
  <c r="Q25" i="1"/>
  <c r="H9" i="1"/>
  <c r="O9" i="1"/>
  <c r="O25" i="1"/>
  <c r="M25" i="1"/>
  <c r="I24" i="1"/>
  <c r="M76" i="1"/>
  <c r="P25" i="1"/>
  <c r="N60" i="1"/>
  <c r="M31" i="1"/>
  <c r="C68" i="1" l="1"/>
  <c r="C116" i="1"/>
  <c r="H116" i="1"/>
  <c r="C24" i="1"/>
  <c r="N184" i="1"/>
  <c r="M107" i="1"/>
  <c r="N34" i="1"/>
  <c r="M49" i="1"/>
  <c r="P189" i="1"/>
  <c r="N264" i="1"/>
  <c r="N97" i="1"/>
  <c r="Q263" i="1"/>
  <c r="S221" i="1"/>
  <c r="S169" i="1"/>
  <c r="N49" i="1"/>
  <c r="N170" i="1"/>
  <c r="M280" i="1"/>
  <c r="N253" i="1"/>
  <c r="M211" i="1"/>
  <c r="N69" i="1"/>
  <c r="C169" i="1"/>
  <c r="R68" i="1"/>
  <c r="M253" i="1"/>
  <c r="N9" i="1"/>
  <c r="M270" i="1"/>
  <c r="N88" i="1"/>
  <c r="R263" i="1"/>
  <c r="R48" i="1"/>
  <c r="M125" i="1"/>
  <c r="M130" i="1"/>
  <c r="N145" i="1"/>
  <c r="M235" i="1"/>
  <c r="N276" i="1"/>
  <c r="M42" i="1"/>
  <c r="N42" i="1"/>
  <c r="S116" i="1"/>
  <c r="M39" i="1"/>
  <c r="N39" i="1"/>
  <c r="S39" i="1"/>
  <c r="T39" i="1"/>
  <c r="K24" i="1"/>
  <c r="S24" i="1" s="1"/>
  <c r="O24" i="1"/>
  <c r="N190" i="1"/>
  <c r="M190" i="1"/>
  <c r="M170" i="1"/>
  <c r="O116" i="1"/>
  <c r="H68" i="1"/>
  <c r="O68" i="1"/>
  <c r="I8" i="1"/>
  <c r="Q24" i="1"/>
  <c r="J8" i="1"/>
  <c r="M88" i="1"/>
  <c r="N125" i="1"/>
  <c r="R189" i="1"/>
  <c r="Q189" i="1"/>
  <c r="C221" i="1"/>
  <c r="N221" i="1" s="1"/>
  <c r="P221" i="1"/>
  <c r="T48" i="1"/>
  <c r="S48" i="1"/>
  <c r="C48" i="1"/>
  <c r="N159" i="1"/>
  <c r="N107" i="1"/>
  <c r="M145" i="1"/>
  <c r="Q68" i="1"/>
  <c r="P116" i="1"/>
  <c r="E8" i="1"/>
  <c r="N211" i="1"/>
  <c r="N235" i="1"/>
  <c r="M9" i="1"/>
  <c r="P68" i="1"/>
  <c r="Q116" i="1"/>
  <c r="R116" i="1"/>
  <c r="R24" i="1"/>
  <c r="M69" i="1"/>
  <c r="H169" i="1"/>
  <c r="O169" i="1"/>
  <c r="N189" i="1"/>
  <c r="N280" i="1"/>
  <c r="N25" i="1"/>
  <c r="T116" i="1"/>
  <c r="T158" i="1"/>
  <c r="F153" i="1"/>
  <c r="S158" i="1"/>
  <c r="C158" i="1"/>
  <c r="N130" i="1"/>
  <c r="T189" i="1"/>
  <c r="S189" i="1"/>
  <c r="S68" i="1"/>
  <c r="M222" i="1"/>
  <c r="H48" i="1"/>
  <c r="P24" i="1"/>
  <c r="N117" i="1"/>
  <c r="M117" i="1"/>
  <c r="H263" i="1"/>
  <c r="M263" i="1" s="1"/>
  <c r="O263" i="1"/>
  <c r="O221" i="1"/>
  <c r="R169" i="1"/>
  <c r="Q169" i="1"/>
  <c r="T68" i="1"/>
  <c r="H24" i="1" l="1"/>
  <c r="M169" i="1"/>
  <c r="R8" i="1"/>
  <c r="K8" i="1"/>
  <c r="H8" i="1"/>
  <c r="N48" i="1"/>
  <c r="M189" i="1"/>
  <c r="N68" i="1"/>
  <c r="O8" i="1"/>
  <c r="N116" i="1"/>
  <c r="T24" i="1"/>
  <c r="M48" i="1"/>
  <c r="M221" i="1"/>
  <c r="N169" i="1"/>
  <c r="M68" i="1"/>
  <c r="N158" i="1"/>
  <c r="M158" i="1"/>
  <c r="M116" i="1"/>
  <c r="P8" i="1"/>
  <c r="T153" i="1"/>
  <c r="S153" i="1"/>
  <c r="C153" i="1"/>
  <c r="N263" i="1"/>
  <c r="F8" i="1"/>
  <c r="Q8" i="1"/>
  <c r="M24" i="1" l="1"/>
  <c r="N24" i="1"/>
  <c r="T8" i="1"/>
  <c r="C8" i="1"/>
  <c r="S8" i="1"/>
  <c r="N153" i="1"/>
  <c r="M153" i="1"/>
  <c r="N8" i="1" l="1"/>
  <c r="M8" i="1"/>
</calcChain>
</file>

<file path=xl/sharedStrings.xml><?xml version="1.0" encoding="utf-8"?>
<sst xmlns="http://schemas.openxmlformats.org/spreadsheetml/2006/main" count="1672" uniqueCount="1011">
  <si>
    <t>№ п/п</t>
  </si>
  <si>
    <t>Всего</t>
  </si>
  <si>
    <t>в том числе</t>
  </si>
  <si>
    <t>Организация мониторинга деятельности субъектов малого и среднего предпринимательства в экономике</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</si>
  <si>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</si>
  <si>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</si>
  <si>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</si>
  <si>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Всего по муниципальным программам Белоярского района</t>
  </si>
  <si>
    <t>Развитие качества содержания и технологий образования</t>
  </si>
  <si>
    <t>Организация питания детей в оздоровительных лагерях дневного пребывания</t>
  </si>
  <si>
    <t>Внебюджетные источники финансирования</t>
  </si>
  <si>
    <t>«Развитие образования Белоярского района на 2014 – 2020 годы»</t>
  </si>
  <si>
    <t xml:space="preserve">Подпрограмма 2 «Поддержка социально ориентированных некоммерческих организаций» </t>
  </si>
  <si>
    <t>Подпрограмма 3 «Обеспечение реализации муниципальной программы»</t>
  </si>
  <si>
    <t xml:space="preserve">«Социальная поддержка отдельных категорий граждан на территории  Белоярского района на 2014-2020 годы» </t>
  </si>
  <si>
    <t xml:space="preserve">«Доступная среда на 2014 - 2020 годы» </t>
  </si>
  <si>
    <t xml:space="preserve">Наименование  муниципальной программы, подпрограммы, мероприятий </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</si>
  <si>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</si>
  <si>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</si>
  <si>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</si>
  <si>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</si>
  <si>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</si>
  <si>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</si>
  <si>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</si>
  <si>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Подпрограмма 2 «Организация и осуществление мероприятий по работе с детьми и молодежью»</t>
  </si>
  <si>
    <t>Обеспечение деятельности муниципального казенного учреждения Белоярского района «Молодежный центр «Спутник»</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</si>
  <si>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</si>
  <si>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</si>
  <si>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</si>
  <si>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</si>
  <si>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работы в клубах по месту  жительства на базе молодежных клубов МКУ МЦ «Спутник» в каникулярное время</t>
  </si>
  <si>
    <t>Проведение семинаров, участие специалистов в обучающих семинарах и совещаниях организаторов оздоровления, отдыха, занятости детей</t>
  </si>
  <si>
    <t>«Развитие физической культуры, спорта и молодежной политики на территории  Белоярского района  на 2014 – 2020 годы»</t>
  </si>
  <si>
    <t>Проведение диспансеризации муниципальных служащих</t>
  </si>
  <si>
    <t>«Развитие агропромышленного комплекса на 2014 – 2020 годы»</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</si>
  <si>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</si>
  <si>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</si>
  <si>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Подпрограмма 3 «Улучшение жилищных условий населения Белоярского района»</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</si>
  <si>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</si>
  <si>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</si>
  <si>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</si>
  <si>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 xml:space="preserve">Подпрограмма 2 «Энергосбережение и повышение энергетической эффективности» </t>
  </si>
  <si>
    <t>«Развитие жилищно-коммунального комплекса и повышение энергетической эффективности в Белоярском районе на 2014 – 2020 годы»</t>
  </si>
  <si>
    <t>Информационное обеспечение профилактики дорожного травматизма и безопасности дорожного движения</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</si>
  <si>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</si>
  <si>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</si>
  <si>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Обеспечение надлежащего уровня эксплуатации муниципального имущества</t>
  </si>
  <si>
    <t>«Информационное общество на 2014-2020 годы»</t>
  </si>
  <si>
    <t>Подпрограмма 1 «Развитие, совершенствование сети автомобильных дорог в Белоярском районе»</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</si>
  <si>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</si>
  <si>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</si>
  <si>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</si>
  <si>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</si>
  <si>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</si>
  <si>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</si>
  <si>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</si>
  <si>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Подпрограмма 2. Управление муниципальным долгом</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</si>
  <si>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</si>
  <si>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</si>
  <si>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</si>
  <si>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Примечания</t>
  </si>
  <si>
    <t>Подпрограмма 4 «Обеспечение реализации муниципальной программы»</t>
  </si>
  <si>
    <t>Федеральный бюджет</t>
  </si>
  <si>
    <t xml:space="preserve">«Управление муниципальным имуществом на 2014-2020 годы»
</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</si>
  <si>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</si>
  <si>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Отчет</t>
  </si>
  <si>
    <t>Приобретение жилья (КМС)</t>
  </si>
  <si>
    <t>Подпрограмма II «Развитие муниципальной службы в Белоярском районе»</t>
  </si>
  <si>
    <t>тыс.руб.</t>
  </si>
  <si>
    <t>«Повышение эффективности деятельности органов местного самоуправления Белоярского района на 2014-2020 годы»</t>
  </si>
  <si>
    <t>«Охрана окружающей среды на 2014 - 2020 годы»</t>
  </si>
  <si>
    <t>«Социально-экономическое развитие коренных малочисленных народов Севера на территории Белоярского района на 2014-2020 годы»</t>
  </si>
  <si>
    <t>Подпрограмма 3. Повышение эффективности бюджетных расходов</t>
  </si>
  <si>
    <t>%</t>
  </si>
  <si>
    <t>Относительное/абсолютное отклонение исполнения муниципальных программ</t>
  </si>
  <si>
    <t>Информация</t>
  </si>
  <si>
    <t>Наименование  целевых показателей</t>
  </si>
  <si>
    <t>Единица измерения</t>
  </si>
  <si>
    <t>Базовый показатель на начало разработки</t>
  </si>
  <si>
    <t>Предусмотрено по программе на отчетный год</t>
  </si>
  <si>
    <t>Информационная обеспеченность</t>
  </si>
  <si>
    <t>1.</t>
  </si>
  <si>
    <t>2.</t>
  </si>
  <si>
    <t>3.</t>
  </si>
  <si>
    <t>4.</t>
  </si>
  <si>
    <t>5.</t>
  </si>
  <si>
    <t>6.</t>
  </si>
  <si>
    <t>8.</t>
  </si>
  <si>
    <t>10.</t>
  </si>
  <si>
    <t>11.</t>
  </si>
  <si>
    <t>12.</t>
  </si>
  <si>
    <t>13.</t>
  </si>
  <si>
    <t>14.</t>
  </si>
  <si>
    <t>15.</t>
  </si>
  <si>
    <t>16.</t>
  </si>
  <si>
    <t>17.</t>
  </si>
  <si>
    <t>18.</t>
  </si>
  <si>
    <t>19.</t>
  </si>
  <si>
    <t>20.</t>
  </si>
  <si>
    <t>Подпрограмма 1  «Развитие физической культуры и массового спорта»</t>
  </si>
  <si>
    <t xml:space="preserve">   чел.</t>
  </si>
  <si>
    <t>ед.</t>
  </si>
  <si>
    <t>% выполнения за отчетный период</t>
  </si>
  <si>
    <t>Уменьшение доли подростков, состоящих на учете в комиссии по делам несовершеннолетних, от общей численности детей в возрасте от 6 до 17 лет (включительно)</t>
  </si>
  <si>
    <t>Подпрограмма 3    «Организация отдыха и оздоровления детей»</t>
  </si>
  <si>
    <t>чел</t>
  </si>
  <si>
    <t>чел.</t>
  </si>
  <si>
    <t>Отчет МАУ «База спорта и отдыха «Северянка»</t>
  </si>
  <si>
    <t>7.</t>
  </si>
  <si>
    <t>Объем реализации сжиженного газа населению на территории сельских поселений Белоярского района</t>
  </si>
  <si>
    <t>кг</t>
  </si>
  <si>
    <t>Объем реализации электрической энергии в зоне децентрализованного электроснабжения</t>
  </si>
  <si>
    <t>м2</t>
  </si>
  <si>
    <t xml:space="preserve">Количество семей переселенных из аварийного жилищного фонда </t>
  </si>
  <si>
    <t>семей</t>
  </si>
  <si>
    <t>Обеспечение энергоснабжения сети уличного освещения</t>
  </si>
  <si>
    <t>тыс. кв.м.</t>
  </si>
  <si>
    <t>-</t>
  </si>
  <si>
    <t>Согласно заключенных договоров</t>
  </si>
  <si>
    <t>в том числе для муниципальных нужд в рамках муниципальной программы</t>
  </si>
  <si>
    <t>Снос ветхого и аварийного жилья в год</t>
  </si>
  <si>
    <t>семья</t>
  </si>
  <si>
    <t>Га</t>
  </si>
  <si>
    <t>Увеличение общей площади жилых помещений, приходящейся в среднем на 1 жителя</t>
  </si>
  <si>
    <t>Удельный вес ветхого и аварийного жилищного фонда во всем жилищном фонде</t>
  </si>
  <si>
    <t xml:space="preserve"> «Обеспечение доступным и комфортным жильем жителей Белоярского района в 2014 – 2020 годах»</t>
  </si>
  <si>
    <t>Приобретение предметов народного промысла для обустройства этнографической экспозиции</t>
  </si>
  <si>
    <t>Организация и проведение районных и окружных выставок и мастер-классов, творческих мастерских в сфере художественных промыслов</t>
  </si>
  <si>
    <t>Доля муниципальных служащих, прошедших  диспансеризацию, от потребности</t>
  </si>
  <si>
    <t>экз.</t>
  </si>
  <si>
    <t>шт.</t>
  </si>
  <si>
    <t>тонн</t>
  </si>
  <si>
    <t>Отдел сбора и обработки статинформации Ханты-Мансийскстата в г.Белоярский</t>
  </si>
  <si>
    <t>человек</t>
  </si>
  <si>
    <t>Доля населения, вовлеченного в эколого-просветительские и эколого-образовательные мероприятия, от общей численности населения Белоярского района</t>
  </si>
  <si>
    <t>объект</t>
  </si>
  <si>
    <t xml:space="preserve">экз.     </t>
  </si>
  <si>
    <t>Доля библиотечных фондов общедоступных библиотек, отраженных в электронных каталогах</t>
  </si>
  <si>
    <t>кв.см</t>
  </si>
  <si>
    <t>мин.</t>
  </si>
  <si>
    <t xml:space="preserve">Количество лиц с ограниченными возможностями, воспользовавшихся услугами учреждений культуры </t>
  </si>
  <si>
    <t>Увеличение количества субъектов малого и среднего предпринимательства</t>
  </si>
  <si>
    <t>Увеличение среднесписочной численности работников занятых у субъектов малого и среднего предпринимательства</t>
  </si>
  <si>
    <t>Отдел развития предпринимательства и потребительского рынка администрации Белоярского района</t>
  </si>
  <si>
    <t xml:space="preserve">Увеличение количества субъектов малого и среднего предпринимательства  на 10 тыс. населения </t>
  </si>
  <si>
    <t>Подпрограмма 2 «Развитие муниципальной службы в Белоярском районе»</t>
  </si>
  <si>
    <t>Увеличение количества мероприятий информационно-пропагандистского сопровождения деятельности по противодействию терроризму и экстремизму (не менее указанного значения)</t>
  </si>
  <si>
    <t>кол-во</t>
  </si>
  <si>
    <t>Обеспечение функционирования видеокамер и оборудования городской системы видеонаблюдения</t>
  </si>
  <si>
    <t>Отдел по организации профилактики правонарушений</t>
  </si>
  <si>
    <t>ОМВД по Белоярскому району</t>
  </si>
  <si>
    <t>Доля уличных преступлений в числе зарегистрированных общеуголовных преступлений</t>
  </si>
  <si>
    <t>Комитет по социальной политике администрации Белоярского района</t>
  </si>
  <si>
    <t>Количество социально значимых мероприятий, проводимых социально ориентированными некоммерческими организациями</t>
  </si>
  <si>
    <t>Увеличение численности инвалидов и других маломобильных групп населения, принимающих участие в спортивных и культурных мероприятиях</t>
  </si>
  <si>
    <t>Снижение удельного веса неиспользуемого недвижимого имущества  в общем количестве  недвижимого имущества муниципального образования</t>
  </si>
  <si>
    <t>Снижение удельного веса расходов на предпродажную подготовку имущества в общем объеме средств  полученных от реализации имущества, в том числе от приватизации муниципального имущества</t>
  </si>
  <si>
    <t>Увеличение доли объектов недвижимого имущества, на которые зарегистрировано право собственности, в общем объеме объектов, подлежащих регистрации</t>
  </si>
  <si>
    <t>Количество оказываемых государственных и муниципальных услуг в МФЦ</t>
  </si>
  <si>
    <t>Среднее количество обращений в месяц</t>
  </si>
  <si>
    <t>По данным отчетности МФЦ</t>
  </si>
  <si>
    <t>Уровень удовлетворенности населения качеством организации предоставления государственных и муниципальных услуг</t>
  </si>
  <si>
    <t>Доля граждан, имеющих доступ к получению государственных и муниципальных услуг по принципу «одного окна» по месту пребывания</t>
  </si>
  <si>
    <t>Методика  проведения мониторинга значений показателя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</si>
  <si>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«Социальная поддержка отдельных категорий граждан на территории  Белоярского района на 2014-2020 годы»</t>
  </si>
  <si>
    <t>км.</t>
  </si>
  <si>
    <t>Реконструкция автомобильных дорог общего пользования местного значения</t>
  </si>
  <si>
    <t>0,565</t>
  </si>
  <si>
    <t>0</t>
  </si>
  <si>
    <t>Количество рейсов воздушного транспорта в год</t>
  </si>
  <si>
    <t>Количество рейсов автомобильного транспорта в год</t>
  </si>
  <si>
    <t>Количество рейсов водного транспорта в год</t>
  </si>
  <si>
    <t>225</t>
  </si>
  <si>
    <t>Подпрограмма 3  «Повышение безопасности дорожного движения Белоярского района»</t>
  </si>
  <si>
    <t>Протяженность обслуживаемой улично-дорожной сети</t>
  </si>
  <si>
    <t>м.п.</t>
  </si>
  <si>
    <t>Количество парковок и стоянок автотранспорта</t>
  </si>
  <si>
    <t>Количество нанесенной дорожной разметки</t>
  </si>
  <si>
    <t>Количество светофорных объектов на УДС</t>
  </si>
  <si>
    <t>35</t>
  </si>
  <si>
    <t>3</t>
  </si>
  <si>
    <t>Подпрограмма 1 «Долгосрочное финансовое планирование и организация бюджетного процесса»</t>
  </si>
  <si>
    <t>Исполнение расходных обязательств Белоярского района за отчетный финансовый год в размере не менее 95% от бюджетных ассигнований, утвержденных решением Думы Белоярского района о бюджете Белоярского района</t>
  </si>
  <si>
    <t>≥95</t>
  </si>
  <si>
    <t>Подпрограмма 2 «Управление муниципальным долгом»</t>
  </si>
  <si>
    <t>Подпрограмма 3  «Повышение эффективности бюджетных расходов»</t>
  </si>
  <si>
    <t xml:space="preserve">% </t>
  </si>
  <si>
    <t>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 Ханты-Мансийского автономного округа – Югры, Белоярского района</t>
  </si>
  <si>
    <t>*</t>
  </si>
  <si>
    <t>Информация о фактической среднемесячной заработной плате работников образовательных организаций</t>
  </si>
  <si>
    <t>тыс. кВ/ч</t>
  </si>
  <si>
    <t>голов</t>
  </si>
  <si>
    <t>«Управление муниципальным имуществом на 2014-2020 годы»</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</si>
  <si>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</si>
  <si>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Балл</t>
  </si>
  <si>
    <t>Увеличение доли среднесписочной численности занятых у субъектов малого и среднего предпринимательства</t>
  </si>
  <si>
    <t>Подпрограмма 1 «Общее образование. Дополнительное образование детей»</t>
  </si>
  <si>
    <t xml:space="preserve">Доля детей в возрасте от трех до семи лет, получающих дошкольную образовательную услугу в общей численности детей от трех до семи лет </t>
  </si>
  <si>
    <t xml:space="preserve">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t>
  </si>
  <si>
    <t xml:space="preserve">Доля учащихся общеобразовательных учреждений,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(далее – ФГОС) (в общей численности учащихся, обучающихся по ФГОС) </t>
  </si>
  <si>
    <t xml:space="preserve">Доля населения в возрасте 7 – 18 лет, охваченных образованием с учетом образовательных потребностей и запросов учащихся, в том числе имеющих ограниченные возможности здоровья (в общей численности населения в возрасте 7 – 18 лет) </t>
  </si>
  <si>
    <t xml:space="preserve">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t>
  </si>
  <si>
    <t xml:space="preserve">Доля детей в возрасте 5 - 18 лет, охваченных программами дополнительного образования (за счет бюджетных средств), в общей численности детей в возрасте 5-18 лет  </t>
  </si>
  <si>
    <t xml:space="preserve">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t>
  </si>
  <si>
    <t xml:space="preserve">Доля детей в возрасте от 6 до 18 лет,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t>
  </si>
  <si>
    <t>Подпрограмма 2 «Система оценки качества образования и информационная прозрачность системы образования»</t>
  </si>
  <si>
    <t xml:space="preserve">Отношение среднего балла единого государственного экзамена (в расчете на 1 обязательный предмет) в 10 % школ с лучшими результатами единого государственного экзамена к среднему баллу единого государственного экзамена (в расчете на 1 обязательный предмет) в 10 % школ с худшими результатами ЕГЭ </t>
  </si>
  <si>
    <t xml:space="preserve">Доля выпускников общеобразовательных учреждений, не получивших аттестат о среднем общем образовании </t>
  </si>
  <si>
    <t xml:space="preserve">Доля учащихся 5-11 классов, принявших участие в школьном этапе Всероссийской олимпиады школьников (в общей численности учащихся 5-11 классов) </t>
  </si>
  <si>
    <t>Подпрограмма 3 «Ресурсное обеспечение системы образования»</t>
  </si>
  <si>
    <t xml:space="preserve">Доля детей, обучающихся (воспитывающихся) в образовательных учреждениях, отвечающим современным требованиям к условиям осуществления образовательного процесса </t>
  </si>
  <si>
    <t xml:space="preserve">Количество мест в образовательных учреждениях, реализующих программу дошкольного образования </t>
  </si>
  <si>
    <t>Подпрограмма 4 «Формирование доступной среды для инвалидов и других маломобильных групп населения в образовательных учреждениях»</t>
  </si>
  <si>
    <t xml:space="preserve">Доля общеобразовательных учреждений, в которых создана универсальная безбарьерная среда, позволяющая обучаться совместно детям-инвалидам и детям, не имеющим нарушений развития </t>
  </si>
  <si>
    <t>Подпрограмма 1 «Социальная поддержка отдельных категорий граждан на территории Белоярского района»</t>
  </si>
  <si>
    <t xml:space="preserve">Количество граждан, получающих социальную поддержку </t>
  </si>
  <si>
    <t>Численность граждан, охваченных социально значимыми мероприятиями</t>
  </si>
  <si>
    <t>Подпрограмма 2 «Поддержка социально ориентированных некоммерческих организаций»</t>
  </si>
  <si>
    <t>Количество социально ориентированных некоммерческих организаций, получивших финансовую поддержку</t>
  </si>
  <si>
    <t>Численность граждан, охваченных социально значимыми мероприятиями, проводимыми социально ориентированными некоммерческими организациями</t>
  </si>
  <si>
    <t>Обеспечение выполнения полномочий и функций Комитета</t>
  </si>
  <si>
    <t>Увеличение численности инвалидов, обеспеченных информационной доступностью к средствам массовой информации</t>
  </si>
  <si>
    <t>Библиотечный фонд на 1000 жителей</t>
  </si>
  <si>
    <t xml:space="preserve">Рост количества выставочных проектов, организованных на базе выставочного зала по отношению к 2011 году </t>
  </si>
  <si>
    <t>Подпрограмма 1  «Повышение качества культурных услуг, представляемых в области библиотечного, выставочного дела»</t>
  </si>
  <si>
    <t>Подпрограмма 2 «Реализация творческого потенциала жителей Белоярского района»</t>
  </si>
  <si>
    <t xml:space="preserve">Количество посещений культурно-досуговых, концертных программ, народных гуляний и иных массовых мероприятий  </t>
  </si>
  <si>
    <t>Доля детей, привлекаемых к участию в творческих мероприятиях, от общего числа детей</t>
  </si>
  <si>
    <t>Подпрограмма 3 «Создание условий для информационного обеспечения населения Белоярского района посредством печатных средств массовой информации, а также в телеэфире»</t>
  </si>
  <si>
    <t xml:space="preserve">Площадь печатных полос газеты «Белоярские вести», «Белоярские вести. Официальный выпуск»  </t>
  </si>
  <si>
    <t xml:space="preserve">Количество номеров газеты «Белоярские вести», «Белоярские вести. Официальный выпуск» </t>
  </si>
  <si>
    <t xml:space="preserve">Количество эфирного времени на телевещании </t>
  </si>
  <si>
    <t>Подпрограмма 4  «Создание условий для реализации мероприятий муниципальной программы»</t>
  </si>
  <si>
    <t xml:space="preserve">Уровень удовлетворенности жителей качеством услуг, предоставляемых учреждениями культуры </t>
  </si>
  <si>
    <t>Отношение среднемесячной заработной платы  работников учреждений культуры к средней заработной плате в Ханты-Мансийском автономном округе Югре</t>
  </si>
  <si>
    <t>Подпрограмма 5 «Развитие отраслевой инфраструктуры»</t>
  </si>
  <si>
    <t xml:space="preserve">Сохранение уровня материально-технического обеспечения учреждений культуры </t>
  </si>
  <si>
    <t>Подпрограмма 6 «Формирование доступной среды жизнедеятельности для инвалидов и других маломобильных групп населения в учреждениях культуры»</t>
  </si>
  <si>
    <t>Посещаемость выставочного зала (на 1 жителя в год)</t>
  </si>
  <si>
    <t>Численность спортсменов с присвоенными массовыми разрядами</t>
  </si>
  <si>
    <t>Количество завоеванных медалей спортсменами Белоярского района на соревнованиях различного уровня</t>
  </si>
  <si>
    <t>Увеличение количества проведенных мероприятий для молодежи</t>
  </si>
  <si>
    <t>Увеличение количества молодежи, принимающей участие в молодежных мероприятиях</t>
  </si>
  <si>
    <t>Увеличение численности детей, охваченных малозатратными формами отдыха</t>
  </si>
  <si>
    <t>Обеспечение условий для организации отдыха и оздоровления детей</t>
  </si>
  <si>
    <t>Подпрограмма 4    «Обеспечение реализации муниципальной программы»</t>
  </si>
  <si>
    <t>Подпрограмма 1 «Функционирование органов местного самоуправления Белоярского района»</t>
  </si>
  <si>
    <t>Обеспечение выполнения полномочий и  функций органов местного самоуправления Белоярского района</t>
  </si>
  <si>
    <t>Доля муниципальных служащих, прошедших курсы повышения квалификации по программам дополнительного профессионального образования, от потребности</t>
  </si>
  <si>
    <t>Увеличение производства скота и птицы на убой   сельскохозяйственными организациями и крестьянскими (фермерскими) хозяйствами (в живом весе)</t>
  </si>
  <si>
    <t>тыс. тонн</t>
  </si>
  <si>
    <t>Увеличение производства молока сельскохозяйственными организациями и крестьянскими (фермерскими) хозяйствами</t>
  </si>
  <si>
    <t>Увеличение объёма добычи (вылова) рыбы – сырца рыбодобывающими предприятиями</t>
  </si>
  <si>
    <t>Увеличение поголовья северных оленей в хозяйствах всех категорий</t>
  </si>
  <si>
    <t>тыс. голов</t>
  </si>
  <si>
    <t>Увеличение объёмов заготовки дикоросов</t>
  </si>
  <si>
    <t>Проведение мероприятий по предупреждению и ликвидации болезней животных, их лечению, защите населения от болезней, общих для человека и животных, включая отлов, и утилизацию бродячих домашних животных не менее 220 голов в год</t>
  </si>
  <si>
    <t>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t>
  </si>
  <si>
    <t>Участие сельскохозяйственных предприятий, крестьянских (фермерских) хозяйств в конкурсах профессионального мастерства</t>
  </si>
  <si>
    <t>Количество получателей мер поддержки, установленных государственной программой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получатель</t>
  </si>
  <si>
    <t>Проведение мероприятий, направленных на сохранение культурного наследия коренных малочисленных народов</t>
  </si>
  <si>
    <t>Увеличение объема ввода жилья в год</t>
  </si>
  <si>
    <t>кв.м.</t>
  </si>
  <si>
    <t>Количество семей, получивших меры поддержки для улучшения жилищных условий в год</t>
  </si>
  <si>
    <t>Площадь земельных участков предоставляемых для жилищного строительства, обеспеченных коммунальной инфраструктурой</t>
  </si>
  <si>
    <t>Обеспеченность муниципальных образований Белоярского района качественной градостроительной документацией</t>
  </si>
  <si>
    <t>Доля молодых семей, улучшивших жилищные условия в соответствии с муниципальной программой, в общем числе молодых семей, поставленных на учет в качестве нуждающихся в улучшении жилищных условий, в год</t>
  </si>
  <si>
    <t>Снижение доли объемов сточных вод сбрасываемых на рельеф</t>
  </si>
  <si>
    <t>Удельный вес проб воды, отбор которых произведен из водопроводной сети, не отвечающих гигиеническим нормативам: по санитарно-химическим показателям</t>
  </si>
  <si>
    <t>Удельный вес проб воды, отбор которых произведен из водопроводной сети, не отвечающих гигиеническим нормативам: по микробиологическим показателям</t>
  </si>
  <si>
    <t>Подпрограмма 2 «Энергосбережение и повышение энергетической эффективности»»</t>
  </si>
  <si>
    <t>Подпрограмма 3 «Проведение капитального ремонта многоквартирных домов»</t>
  </si>
  <si>
    <t>Доля отремонтированных многоквартирных жилых домов в г. Белоярский от общего количества МКД требующих капитального ремонта</t>
  </si>
  <si>
    <t>Подпрограмма 4 «Переселение граждан из аварийного жилищного фонда»</t>
  </si>
  <si>
    <t>Общая площадь расселенного аварийного жилищного фонда</t>
  </si>
  <si>
    <t>Обеспечение текущего содержания объектов  благоустройства на территории г.п. Белоярский</t>
  </si>
  <si>
    <t>домов</t>
  </si>
  <si>
    <t>Количество обслуживаемых мест захоронений, зданий и сооружений похоронного назначения</t>
  </si>
  <si>
    <t>Обеспечение выполнения работ по погребению согласно гарантированного перечня</t>
  </si>
  <si>
    <t>Уровень толерантного отношения к представителям другой национальности</t>
  </si>
  <si>
    <t>Доля граждан, положительно оценивающих состояние межнациональных отношений в Белоярском районе, в общем количестве граждан</t>
  </si>
  <si>
    <t>Доля граждан, положительно оценивающих состояние межконфессиональных отношений в Белоярском районе</t>
  </si>
  <si>
    <t>Количество фактов экстремистских проявлений на почве религиозной и национальной ненависти</t>
  </si>
  <si>
    <t>Доля административных правонарушений, предусмотренных ст. 12.9, 12.12, 12.19 КоАП РФ выявленных с помощью технических средств фото-видеофиксации, в общем количестве таких правонарушений</t>
  </si>
  <si>
    <t>Доля административных правонарушений, посягающих на общественный порядок и общественную безопасность, выявленных с участием народных дружинников (глава 20 КоАП РФ), в общем количестве таких правонарушений</t>
  </si>
  <si>
    <t>Подпрограмма 1 «Укрепление пожарной безопасности»</t>
  </si>
  <si>
    <t>балл</t>
  </si>
  <si>
    <t>Количество введенных в эксплуатацию объектов размещения твердых коммунальных (бытовых) отходов</t>
  </si>
  <si>
    <t>Доля обеспеченности поселений полигонами твердых коммунальных (бытовых) отходов</t>
  </si>
  <si>
    <t>Доля площади рекультивированных территорий санкционированных свалок твердых коммунальных (бытовых) отходов</t>
  </si>
  <si>
    <t xml:space="preserve">Обеспечение выполнения полномочий и функций Комитета муниципальной собственности </t>
  </si>
  <si>
    <t>Количество установленных дорожных знаков на улично-дорожной сети</t>
  </si>
  <si>
    <t>Исполнение плана по налоговым и неналоговым доходам, утвержденного решением Думы Белоярского района о бюджете Белоярского района (без учёта доходов по штрафам, санкциям, от возмещения ущерба), на уровне не менее 95%</t>
  </si>
  <si>
    <t>Сохранение высокого качества организации и осуществления бюджетного процесса в Белоярском районе, место в рейтинге муниципальных образований не ниже 3</t>
  </si>
  <si>
    <t>≤3</t>
  </si>
  <si>
    <t>Размер резервного фонда администрации Белоярского района от первоначально утвержденного общего объема расходов бюджета Белоярского района</t>
  </si>
  <si>
    <t>˂3</t>
  </si>
  <si>
    <t>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Белоярского района не более 15 %</t>
  </si>
  <si>
    <t>≤15</t>
  </si>
  <si>
    <t>Соблюдение в течение финансового года ограничений по предельному объему муниципального долга, установленных бюджетным законодательством  (ст.107 БК.РФ), при условии соблюдения – 1, не соблюдение – 0</t>
  </si>
  <si>
    <t>Доля главных распорядителей бюджетных средств Белоярского района, имеющих оценку качества финансового менеджмента более 80 баллов</t>
  </si>
  <si>
    <t>Публикация в сети Интернет брошюры «Бюджет для граждан», брошюра опубликована – 1, не опубликована – 0</t>
  </si>
  <si>
    <t>Увеличение количества граждан, охваченных мероприятиями, направленными на повышение финансовой грамотности до 573 человек</t>
  </si>
  <si>
    <t>Исполнение плана по налоговым и неналоговым доходам, утвержденного решениями представительных органов  городского и сельских поселений  Белоярского района о бюджете (без учёта доходов по штрафам, санкциям, от возмещения ущерба), на уровне не менее 95%</t>
  </si>
  <si>
    <t>Отсутствие просроченной кредиторской задолженности в бюджетах поселений, (отсутствие задолженности – 1, наличие - 0)</t>
  </si>
  <si>
    <t>Рост средней итоговой оценки качества организации и осуществления бюджетного процесса в поселениях Белоярского района, до 85 баллов</t>
  </si>
  <si>
    <t>Подпрограмма 1: «Укрепление пожарной безопасности»</t>
  </si>
  <si>
    <t>Выполнено за отчетный период</t>
  </si>
  <si>
    <t>Снижение количества зарегистрированных пожаров на объектах муниципальной собственности Белоярского района, количество зарегистрированных пожаров</t>
  </si>
  <si>
    <t>Данные представлены ОНД по     г. Белоярский и району</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</si>
  <si>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</si>
  <si>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«Совершенствование 
межбюджетных отношений в Белоярском районе на 2014-2020 годы»</t>
  </si>
  <si>
    <t>Иные межбюджетные трансферты на обеспечение сбалансированности перечислены в бюджеты поселений в соответствии с потребностью</t>
  </si>
  <si>
    <t>Иные межбюджетные трансферты на осуществление переданных полномочий перечисляются в  бюджеты поселений в определенных объемах в установленные сроки</t>
  </si>
  <si>
    <t>Информационно-пропагандистское сопровождение противодействия терроризму и экстремизму</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</si>
  <si>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</si>
  <si>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Департамент общественных и внешних связей ХМАО</t>
  </si>
  <si>
    <t>Добыча (вылов) и реализации рыбы</t>
  </si>
  <si>
    <t>Производство морсов из дикорастущих ягод</t>
  </si>
  <si>
    <t>Производство, переработка, заготовка и реализация мяса оленей</t>
  </si>
  <si>
    <t>Обеспечение деятельности муниципальных образовательных учреждений Белоярского района, реализующих программу дошкольного образования</t>
  </si>
  <si>
    <t>Обеспечение деятельности муниципальных общеобразовательных учреждений Белоярского района</t>
  </si>
  <si>
    <t>Организация проведения мероприятий</t>
  </si>
  <si>
    <t xml:space="preserve">Стимулирование лидеров и поддержка системы воспитания </t>
  </si>
  <si>
    <t>Информационное и организационно-методическое сопровождение реализации Программы</t>
  </si>
  <si>
    <t>Обеспечение деятельности МАУ "Дворец спорта"</t>
  </si>
  <si>
    <t>Реализация мероприятий</t>
  </si>
  <si>
    <t>Организация отдыха и оздоровления детей в лагере с дневным  пребыванием детей  на базе учреждений физической культуры и спорта Белоярского района</t>
  </si>
  <si>
    <t>Организация отдыха и оздоровления детей в лагере с дневным  пребыванием детей  на базе учреждений молодежной политики Белоярского района</t>
  </si>
  <si>
    <t xml:space="preserve">Организация работы временных спортивных площадок и обеспечение проведения комплексных спортивно-массовых мероприятий  </t>
  </si>
  <si>
    <t>Подпрограмма 5  «Формирование доступной среды для инвалидов и других маломобильных групп населения в подведомственных учреждениях»</t>
  </si>
  <si>
    <t>Протоколы, выписки из протоколов соревнований</t>
  </si>
  <si>
    <t>Статистический отчет 1-ФК</t>
  </si>
  <si>
    <t>План мероприятий по молодёжной политике, отчеты молодежных клубов</t>
  </si>
  <si>
    <t xml:space="preserve">Статистические отчеты молодежных клубов, количество реализованных билетов, посадочных мест </t>
  </si>
  <si>
    <t>Постановления ТКДНиЗП</t>
  </si>
  <si>
    <t>Паспорта материально-технической оснащенности учреждений</t>
  </si>
  <si>
    <t>Банк данных электронного Комитета по образованию</t>
  </si>
  <si>
    <t>«Управление муниципальными финансами в Белоярском районе на 2014-2020 годы» **</t>
  </si>
  <si>
    <t>«Совершенствование межбюджетных отношений в Белоярском районе на 2014-2020 годы» **</t>
  </si>
  <si>
    <t>**</t>
  </si>
  <si>
    <t>значение показателя от запланированного на отчетный период</t>
  </si>
  <si>
    <t>100*</t>
  </si>
  <si>
    <t>ИАС «Аверс: контингент» стат.форма ОШ-1</t>
  </si>
  <si>
    <t>Паспорта материально-технической оснащенности учреждений, отсутствие предписаний надзорных органов</t>
  </si>
  <si>
    <t>Проектная мощность муниципальных образовательных учреждений, согласованная с Роспотребнадзором</t>
  </si>
  <si>
    <t>Подпрограмма 1  «Содействие развитию жилищного строительства на территории Белоярского района»</t>
  </si>
  <si>
    <t>Строительство жилья</t>
  </si>
  <si>
    <t>Инженерные сети мкр.3А г.Белоярский (2 этап)</t>
  </si>
  <si>
    <t>Подпрограмма 2 «Градостроительная деятельность на территории  Белоярского района»</t>
  </si>
  <si>
    <t>Документация по планировке территории</t>
  </si>
  <si>
    <t>Водоочистные сооружения в п. Сорум (ВОС)</t>
  </si>
  <si>
    <t>Обеспечение водоснабжением г.Белоярский</t>
  </si>
  <si>
    <t xml:space="preserve">Подпрограмма 3 «Проведение капитального ремонта многоквартирных домов» </t>
  </si>
  <si>
    <t>Оплата производится согласно заключенных муниципальных контрактов</t>
  </si>
  <si>
    <t>***</t>
  </si>
  <si>
    <t>значение показателя за отчетный период</t>
  </si>
  <si>
    <t xml:space="preserve">Организация проведения районных смотров-конкурсов  предприятий, конкурсов профессионального мастерства </t>
  </si>
  <si>
    <t xml:space="preserve">Организация проведения выставок, ярмарок на территории Белоярского района с участием субъектов  малого и среднего предпринимательства       </t>
  </si>
  <si>
    <t xml:space="preserve">Проведение образовательных мероприятий   </t>
  </si>
  <si>
    <t xml:space="preserve">Развитие молодежного предпринимательства </t>
  </si>
  <si>
    <t>Субсидии субъектам осуществляющих производство, реализацию товаров и услуг в социально значимых видах деятельности, определенных муниципальными образованиями автономного округа, в части компенсации арендных платежей за нежилые помещения и по предоставленным консалтинговым услугам</t>
  </si>
  <si>
    <t xml:space="preserve">Субсидии по приобретению оборудования (основных средств) и лицензионных программных продуктов </t>
  </si>
  <si>
    <t xml:space="preserve">Субсидии по созданию условий для развития Субъектов, осуществляющих деятельность в следующих направлениях: экология быстровозводимое домостроение, крестьянско-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 </t>
  </si>
  <si>
    <t>Субсидии в целях возмещение затрат социальному предпринимательству и семейному бизнесу</t>
  </si>
  <si>
    <t xml:space="preserve">Грантовая поддержка социального предпринимательства </t>
  </si>
  <si>
    <t xml:space="preserve">Грантовая поддержка начинающих предпринимателей </t>
  </si>
  <si>
    <t>Субсидии по содержанию авторечвокзала</t>
  </si>
  <si>
    <t>Предоставление субсидии субъектам малого и среднего предпринимательства, осуществляющих регулярные автомобильные перевозки</t>
  </si>
  <si>
    <t>Оказание адресной социальной помощи и социальной поддержки отдельным категориям граждан</t>
  </si>
  <si>
    <t xml:space="preserve">Проведение конкурса художественного творчества </t>
  </si>
  <si>
    <t>Проведение конкурса худ-го творчества для детей</t>
  </si>
  <si>
    <t>Оформление подписки на газету</t>
  </si>
  <si>
    <t>Обеспечение деятельности  учреждений (БЦБС)</t>
  </si>
  <si>
    <t xml:space="preserve">Модернизация общедоступных муниципальных библиотек </t>
  </si>
  <si>
    <t>Проведение районного семинара для работников библиотек</t>
  </si>
  <si>
    <t>Организация отдыха и оздоровления детей</t>
  </si>
  <si>
    <t>Обеспечение деятельности  учреждений (ЭКЦ)</t>
  </si>
  <si>
    <t>Проведение Дня оленевода</t>
  </si>
  <si>
    <t>Проведение национального праздника «День рыбака»</t>
  </si>
  <si>
    <t>Проведение семинара-практикума «Казымская береста»</t>
  </si>
  <si>
    <t>Проведение традиционного праздника "Нарождение луны"</t>
  </si>
  <si>
    <t>Подпрограмма  II «Реализация творческого потенциала жителей Белоярского района»</t>
  </si>
  <si>
    <t>Обеспечение деятельности  учреждений  (ДШИ)</t>
  </si>
  <si>
    <t>Обеспечение деятельности  учреждений (Камертон)</t>
  </si>
  <si>
    <t>Подпрограмма III  «Создание условий для информационного обеспечения населения Белоярского района посредством печатных средств массовой информации, а также в теле эфире»</t>
  </si>
  <si>
    <t>Подпрограмма  IV «Создание условий для реализации мероприятий муниципальной программы»</t>
  </si>
  <si>
    <t xml:space="preserve">Финансовое обеспечение полномочий  Комитета </t>
  </si>
  <si>
    <t>Организация и исполнение материально-технического обеспечения учреждений (СМТО)</t>
  </si>
  <si>
    <t>Подпрограмма V «Развитие отраслевой инфраструктуры»</t>
  </si>
  <si>
    <t>Подпрограмма VI «Формирование доступной среды жизнедеятельности для инвалидов и других маломобильных групп населения в учреждениях культуры»</t>
  </si>
  <si>
    <t>Подпрограмма I «Функционирование органов местного самоуправления Белоярского района»</t>
  </si>
  <si>
    <t>Повышение квалификации муниципальных служащих с получением соответствующих документов</t>
  </si>
  <si>
    <t>Расходы на обеспечение деятельности муниципальных учреждений</t>
  </si>
  <si>
    <t>Субсидии на развитие МФЦ</t>
  </si>
  <si>
    <t>Полигон утилизации ТБО п Сорум</t>
  </si>
  <si>
    <t>Полигон утилизации ТБО п.Полноват</t>
  </si>
  <si>
    <t xml:space="preserve">Ликвидация мест захламления, рекультивация нарушенных земель </t>
  </si>
  <si>
    <t>Санитарное содержание сложившихся мест активного отдыха граждан, расположенных в водоохраной зоне водных объектов (оз.Светлое, оз.Школьное, оз.Нешинелор, оз.Выргимский сор, р.Казым)</t>
  </si>
  <si>
    <t>Организация использования, охраны, защиты, воспроизводства городских лесов г.Белоярский</t>
  </si>
  <si>
    <t>Комплектование библиотечных фондов</t>
  </si>
  <si>
    <t>Подпрограмма I  «Повышение качества культурных услуг, предоставляемых в области библиотечного, выставочного дела»</t>
  </si>
  <si>
    <t>Журнал учета посетителей</t>
  </si>
  <si>
    <t>Журнал регистрации выставочных проектов</t>
  </si>
  <si>
    <t>Статистические данные</t>
  </si>
  <si>
    <t>Учетные карты учреждений культуры, статданные</t>
  </si>
  <si>
    <t>Данные из муниципального задания</t>
  </si>
  <si>
    <t>Мониторинг качества услуг</t>
  </si>
  <si>
    <t>Согласно отчету о заработной плате в Департамент культуры ХМАО-Югры</t>
  </si>
  <si>
    <t>Мониторинг посещения лиц с ограниченными возможностями</t>
  </si>
  <si>
    <t>Управление и распоряжение муниципальным имуществом</t>
  </si>
  <si>
    <t>Реконструкция автомобильных дорог г. Белоярский.  1 этап – участок перекресток ул. Молодости – ул. Центральная до перекрестка ул. Боковая – микрорайон Геологов</t>
  </si>
  <si>
    <t>Содержание вертолетных площадок</t>
  </si>
  <si>
    <t>Подпрограмма 3 «Повышение безопасности дорожного движения  в Белоярском районе»</t>
  </si>
  <si>
    <t>Ремонт технических средств</t>
  </si>
  <si>
    <t>Содержание автомобильных дорог</t>
  </si>
  <si>
    <t>Статистические данные Комитета по социальной политике администрации Белоярского района</t>
  </si>
  <si>
    <t>Отчетные данные социально ориентированных некоммерческих организаций, получивших финансовую поддержку</t>
  </si>
  <si>
    <t>Отдел сбора и обработки статинформации Ханты-Мансийскстата в г.Белоярский
Главы крестьянских (фермерских) хозяйств</t>
  </si>
  <si>
    <t>Рыбодобывающие предприятия</t>
  </si>
  <si>
    <t>Управление жилищно-коммунального хозяйства администрации Белоярского района</t>
  </si>
  <si>
    <t>Управление по сельскому хозяйству, природопользованию и вопросам малочисленных народов Севера администрации Белоярского района</t>
  </si>
  <si>
    <t>Исполнены расходы в части:
-оплаты труда сотрудникам;
-начисление на оплату труда;
- коммунальных  услуг (оплата по факту потребления); 
- услуг связи;
- услуг по содержанию имущества.</t>
  </si>
  <si>
    <t xml:space="preserve"> показатели достижения результатов реализации муниципальных программ определяются по результатам мониторинга целевых показателей и фактически достигнутых целевых показателей по окончании отчетного финансового года</t>
  </si>
  <si>
    <t>Исп. Мезенцева Е.А.</t>
  </si>
  <si>
    <t>Освоение средств согласно сетевого графика</t>
  </si>
  <si>
    <t>Строительство школы в г.Белоярский на 300 мест</t>
  </si>
  <si>
    <t>Строительство дошкольных образовательных учреждений (ДОУ энергоэффективный) г.Белоярский</t>
  </si>
  <si>
    <t>создание межшкольного технопарка в г.Белоярский (выполнение инженерно-технологических изысканий, камеральных  работ по исследованию грунтов по объекту)</t>
  </si>
  <si>
    <t>Организация и проведение мероприятий, посвященных памятной дате – «День солидарности в борьбе с терроризмом»</t>
  </si>
  <si>
    <t>Выплата пенсии за выслугу лет лицам, замещавшим муниципальные должности и должности муниципальной службы</t>
  </si>
  <si>
    <t>Организация социально значимых мероприятий для отдельных категорий граждан</t>
  </si>
  <si>
    <t xml:space="preserve">Организация отдыха и оздоровления отдельных категорий граждан </t>
  </si>
  <si>
    <t>Расходы на обеспечение функций управления производятся согласно кассовому прогнозу</t>
  </si>
  <si>
    <t>Организация посещения плавательного бассейна инвалидами и другими маломобильными группами населения</t>
  </si>
  <si>
    <t>Конкурс художественного творчества инвалидов запланирован на ноябрь 2017 года</t>
  </si>
  <si>
    <t>Конкурс художественного творчества для детей-инвалидов запланирован на ноябрь 2017 года</t>
  </si>
  <si>
    <t>Обеспечение деятельности  учреждений (Северянка)</t>
  </si>
  <si>
    <t>Выплата з/платы, налоги, муниципальное задание согласно сетевого графика</t>
  </si>
  <si>
    <t>МАУ "Дворец спорта"</t>
  </si>
  <si>
    <t>МБУДО ДЮСШ г.Белоярский</t>
  </si>
  <si>
    <t>Реализация мероприятия запланирована на 2-3 квартал 2017 года</t>
  </si>
  <si>
    <t>Доля населения, систематически занимающегося физической культурой и спортом, в общей численности населения, %</t>
  </si>
  <si>
    <t>Уровень обеспеченности населения спортивными сооружениями исходя из единовременной пропускной способности объектов спорта</t>
  </si>
  <si>
    <t>Доля граждан Белоярского района, занимающихся физической культурой и спортом по месту работы, в общей численности населения, занятого в экономике</t>
  </si>
  <si>
    <t>Доля учащихся и студентов, систематически занимающихся физической культурой и спортом, в общей численности учащихся и студентов</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</si>
  <si>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t>
  </si>
  <si>
    <t xml:space="preserve">Доля граждан Белоярского района,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 </t>
  </si>
  <si>
    <t>из них учащихся и студентов</t>
  </si>
  <si>
    <t xml:space="preserve">     %</t>
  </si>
  <si>
    <t xml:space="preserve">Комитет по финансам и налоговой политике </t>
  </si>
  <si>
    <t>Зарезервированные бюджетные ассигнования перераспределяются по соответствующим муниципальным программам Белоярского района в соответствии с Порядком использования</t>
  </si>
  <si>
    <t>Предоставление дотаций поселениям осуществляется в определенных объемах в установленные сроки</t>
  </si>
  <si>
    <t>Капитальный ремонт сетей газоснабжения СУ-966</t>
  </si>
  <si>
    <t>Предоставление иных межбюджетных трансфертов бюджетам поселений на капитальный ремонт (с заменой) газопроводов, систем теплоснабжения, водоснабжения, водоотведения для подготовки к осенне-зимнему периоду, в том числе с применением композитных материалов</t>
  </si>
  <si>
    <t>Оплата производится согласно заключенных договоров, на основании предоставленных исполнителем подтверждающих документов.</t>
  </si>
  <si>
    <t>Обеспечение мероприятий по энергосбережению и повышению энергетической эффективности</t>
  </si>
  <si>
    <t>Проведение конкурса "Лучший мун.служащий ОМС"</t>
  </si>
  <si>
    <t>Освоение бюджетных средств за текущий период произведено в полном объеме</t>
  </si>
  <si>
    <t xml:space="preserve">Диспансеризация муниципальных служащих администрации Белоярского района запланирована на 4 квартал 2017 года. </t>
  </si>
  <si>
    <t>Отдел по учету и контролю за расходованием финансовых средств администрации Белоярского района</t>
  </si>
  <si>
    <t>Форма 85-К ИАС "АВЕРС: контингент ДОУ"</t>
  </si>
  <si>
    <t xml:space="preserve">Период проведения государственной итоговой аттестации с 27 мая 2017 года </t>
  </si>
  <si>
    <t xml:space="preserve">Согласно отчетам по итогам школьного этапа Всероссийской олимпиады школьников в 2015-2016 учебном году </t>
  </si>
  <si>
    <t xml:space="preserve">Освоение средств согласно сетевого графика </t>
  </si>
  <si>
    <t>Управление по транспорту и связи администрации Белоярского района</t>
  </si>
  <si>
    <t>Строительство пожарного водоема 250 куб.м. в городе Белоярский</t>
  </si>
  <si>
    <t>Строительство пожарного водоема 250 куб. м в с. Полноват Белоярского района</t>
  </si>
  <si>
    <t>Освоение бюджетных средств планируется на ноябрь 2017 года</t>
  </si>
  <si>
    <t>Доля населения Белоярского района, попадающего в зону действия муниципальной автоматизированной системы оповещения населения Белоярского района об опасностях, возникающих при ведении военных действий или вследствие этих действий, а также об угрозе возникновения или о возникно-вении чрезвычайных ситуаций природ-ного и техногенного характера, в про-центах от общей численности населе-ния Белоярского района</t>
  </si>
  <si>
    <t>Оснащение общественных спасательных постов в местах массового отдыха людей на водных объектах оборудованием и снаряжением</t>
  </si>
  <si>
    <t>Отдел по делам ГОиЧС администрации Белоярского района</t>
  </si>
  <si>
    <t>Созданние резервов материальных ресурсов для ликвидации последствий чрезвычайных ситуаций и в целях гражданской обороны, в процентах от установленных норм обеспечения</t>
  </si>
  <si>
    <t>Осуществление реагирования на возможные чрезвычайные ситуации в соответствии с Уставом муниципального казенного учреждения «Единая дежурно-диспетчерская служба Белоярского района, в баллах не ниже</t>
  </si>
  <si>
    <t>Данные предоставлены ФКУ "ЦУКС по ХМАО-Югре""</t>
  </si>
  <si>
    <t>Внедрение и запуск в эксплуатацию технических систем, входящих в состав аппаратно-программного комплекса «Безопасный город» на территории Белоярского района, в процентах от установленного проектом по построению и развитию аппаратно-программного комплекса «Безопасный город» на территории Белоярского района</t>
  </si>
  <si>
    <t>Количество пожарных водоемов находящихся в муниципальной собственности, единиц</t>
  </si>
  <si>
    <t>Комитет муниципальной собственности администрации Белоярского района</t>
  </si>
  <si>
    <t>Реализация проекта «Небесные тропы  Когтистого Зверя»</t>
  </si>
  <si>
    <t>Модернизация муниципальных музеев</t>
  </si>
  <si>
    <t>Конкурс творчества юных пианистов "Волшебные клавиши"</t>
  </si>
  <si>
    <t>Конкурс творчества юных живописцев "Мастерская солнца"</t>
  </si>
  <si>
    <t>Мероприятие исполнено.</t>
  </si>
  <si>
    <t>Проведен районный семинар для работников библиотек.</t>
  </si>
  <si>
    <t>Приобретены аудиокниги для слабовядящих.</t>
  </si>
  <si>
    <t>Предоставление субсидии на 2 квартал по факту в марте 2017г.</t>
  </si>
  <si>
    <t>Проведен районный семинар для руководителй муниципальных учреждений культуры с привлечением специалистов из АУ ХМАО-Югры "Окружной дом народного творчества"</t>
  </si>
  <si>
    <t>Проведен ежегодный районный фестиваль.</t>
  </si>
  <si>
    <t>Оплачены доступ к  электронной базе  данных справочно-правовой службы "КонсультантПлюс" на сумму 19,2 т.р. И абонентская плата  за предоставление услуг доступа в Интернет для 10 библиотек (59,1 т.р.)</t>
  </si>
  <si>
    <t>Организация и проведение мероприятий, направленных на раскрытие многообразия национальных культур</t>
  </si>
  <si>
    <t xml:space="preserve">Обеспечение функционирования и развития  систем  видеонаблюдения, в том числе с целью повышения безопасности дорожного движения, информирования населения </t>
  </si>
  <si>
    <t>Обеспечение функционирования  системы   видеонаблюдения, установленной в месте массового пребывания людей  - администрации Белоярского района</t>
  </si>
  <si>
    <t>Информационно-пропагандистское сопровождение противодействия потреблению наркотиков и других  психоактивных веществ</t>
  </si>
  <si>
    <t>Рекультивация территории санкционированной свалки твердых бытовых отходов с.Полноват</t>
  </si>
  <si>
    <t>Организация деятельности по сбору (в том числе раздельному сбору) твердых коммунальных отходов, организация деятельности по транспортированию твердых коммунальных отходов</t>
  </si>
  <si>
    <t>Плата за пользование водным объектом – участок реки Казым (79,65-79,70 км от устья (затон)) – в соответствии с договором водопользования, зарегистрированным в государственном водном реестре 03.08.2015 за № 86.15.02.01.001-Р-ДРБК-С-2015-01655/00</t>
  </si>
  <si>
    <t>Ведение регулярного наблюдения за состоянием водного объекта – участок реки Казым (79,65-79,70 км от устья (затон)) – в соответствии с договором водопользования, зарегистрированным в государственном водном реестре 03.08.2015 за № 86.15.02.01.001-Р-ДРБК-С-2015-01655/00</t>
  </si>
  <si>
    <t>Выполнение лесоустроительных работ в городских лесах города Белоярский с постановкой на государственный кадастровый учет земельных участков, занятых городскими лесами города Белоярский, с использованием материалов, полученных при проведении лесоустройства</t>
  </si>
  <si>
    <t>Проведение мероприятий в Белоярском районе, приуроченных к Международной экологической акции «Спасти и сохранить» и Году экологии</t>
  </si>
  <si>
    <t>Проведение в образовательных учреждениях мероприятий, приуроченных к Международной экологической акции «Спасти и сохранить»</t>
  </si>
  <si>
    <t>Проведение в  учреждениях культуры мероприятий, приуроченных к Международной экологической акции «Спасти и сохранить»</t>
  </si>
  <si>
    <t>Рекультивация территории санкционированной свалки твердых бытовых отходов с.Казым</t>
  </si>
  <si>
    <t>Доля площади земельных участков, занятых городскими лесами города Белоярский, поставленных на кадастровый учет</t>
  </si>
  <si>
    <t>Заключен МК на оказание услуги по размещению информационного носителя (2 баннера) размерами 3м х 6м на экологическую тематику, цена контракта 60 тыс. рублей</t>
  </si>
  <si>
    <t>Инженерные сети мкр.3А г.Белоярский (3 этап)</t>
  </si>
  <si>
    <t>Застройка микрорайона 5а в г.Белоярский. Инженерные сети. 3 этап</t>
  </si>
  <si>
    <t>Застройка микрорайона  Озерный-2 г.Белоярский. Инженерные сети. 1 этап.</t>
  </si>
  <si>
    <t>Застройка микрорайона Озерный-2 г.Белоярский. Автомобильная дорога. 1 этап.</t>
  </si>
  <si>
    <t>Переходящие с 2016 года 4 МК , срок исполнения до  конца 2017 года, работы ведуться в соответствии с графиком</t>
  </si>
  <si>
    <t>Количество прибыльных сельскохозяйственных предприятий</t>
  </si>
  <si>
    <t>Финансирование мероприятий  на 2017 год не предусмотрено. За отчетный период завершены мероприятия 2016 года  по переселению граждан.</t>
  </si>
  <si>
    <t>Перечислены средства на софинансирование мероприятия по  проведению капитального ремонта 4 многоквартирных домов.</t>
  </si>
  <si>
    <t>Данные ресурсоснабжающей организации (АО "ЮКЭК-Белоярский")</t>
  </si>
  <si>
    <t>Данные организации, осуществляющей водоснабжение (АО "ЮКЭК-Белоярский")</t>
  </si>
  <si>
    <t>Данные АО "ЮКЭК-Белоярский"</t>
  </si>
  <si>
    <t>Данные предоставлены исполнителем</t>
  </si>
  <si>
    <t>Разработка энергетического паспорта</t>
  </si>
  <si>
    <t>Подпрограмма 5 «Обеспечение  благоустройства  территории городского поселения Белоярский»</t>
  </si>
  <si>
    <t>Подпрограмма 5 «Обеспечение благоустройства территории городского поселения Белоярский»</t>
  </si>
  <si>
    <t>За отчетный период заявки со стороны субъектов предпринимательства на получении субсидий не поступали. Проводятся мероприятия по привлечению  субъектов.</t>
  </si>
  <si>
    <t>Заключен МК на выполнение лесоустроительных работ в городских лесах, срок исполнения - декабрь 2017г. (переходящие обязательства 2016г.)</t>
  </si>
  <si>
    <t>Начальник управления экономики, реформ и программ администрации Белоярского района        ___________________________     Бурматова Л.М.</t>
  </si>
  <si>
    <t>Управление капитального строительства администрации Белоярского района</t>
  </si>
  <si>
    <t>Проведение конкурса запланировано на 2 квартал 2017 года</t>
  </si>
  <si>
    <t>Заключены 2 МК на хранение АТЗ и хранение ДЭС, освоение согласно условий договора</t>
  </si>
  <si>
    <t>Повышение уровня благоустройства территории гороского поселения Белоярский по отношению к предыдущему году</t>
  </si>
  <si>
    <t>Проведена частичная оплата по муниципальному контракту на размещение информации в газете "Белоярские ВЕСТИ"</t>
  </si>
  <si>
    <t>Проведена оплата по МК на провеку фоторадарных элементов и обслуживающего фоторадарного комплекса "Крис-С". Проведена чсатичная оплата по МК на обслуживание городской системы видеонаблюдения</t>
  </si>
  <si>
    <t>Обеспечение выполнения полномочий органов местного самоуправления Белоярского района за текущий период произведено в полном объеме</t>
  </si>
  <si>
    <t>За отчетный период 3 муниципальных служащих повысили квалификацию, полное освоение бюджетных средст 4 кв.2017 года</t>
  </si>
  <si>
    <t>Заключен МК. Срок окончания 20.12.2017 года</t>
  </si>
  <si>
    <t>Заключен контракт на хранение имущества ГО, оплата производится ежемесячно; планируется изготовление памяток в августе 2017 года сумма контракта 10 т.р.</t>
  </si>
  <si>
    <t>Заключены контракты: 1) услуги по дезинсекционной обработке, сумма МК 328,7 т.р., срок - июль 2017 года; 2) услуги по контролю эффективности, сумма МК 40 т.р., срок - июль 2017 года. Планируемое освоение 38,6 т.р. на осуществление переданных гос.полномочий, июль 2017 года. Остаток 168,1 т.р. подлежит возврату в бюждет АО.</t>
  </si>
  <si>
    <t>Обустройство пандусов к  объектам  социальной инфраструктуры, находящихся в муниципальной собственности</t>
  </si>
  <si>
    <t>Устройство подъемной платформы для МГН г.Белоярский</t>
  </si>
  <si>
    <t>Доля объектов социальной инфраструктуры, находящихся в муниципальной собственности, обеспеченных условиями доступности для инвалидов и других маломабильных групп населения</t>
  </si>
  <si>
    <t>Статистические данные Комитета муниципальной собственности администрации Белоярского района</t>
  </si>
  <si>
    <t>Заключен договор с ФГУП «Почта России» г. Белоярский на оформление подписки на газету «Белоярские вести» для 85 инвалидов 1 группы на 1 полугодие 2017 года, для 87 инвалида 1 группы на 2 полугодие 2017 года.</t>
  </si>
  <si>
    <t>Мероприятие выполнено, приобретение спортивной экипировки, инвертаря</t>
  </si>
  <si>
    <t>За отчетный период организован отдых для 50 детей; приобретено - питание, медикоменты, канцтовары, страхование</t>
  </si>
  <si>
    <t>За отчетный период организован отдых для 25 детей; приобретено - питание, медикоменты, канцтовары, страхование</t>
  </si>
  <si>
    <t xml:space="preserve">Освоение средств в соответствии с сетевым графиком </t>
  </si>
  <si>
    <t>Заключены МК, приобретены путевки в ДОЛ "Зори Анапы" - 40 штук; ДОЛ "Сатера" - 20 штук, ДОЛ "Изумрудный" - 22 штуки, в том числе для детей сирот и опекаемых детей</t>
  </si>
  <si>
    <t>За отчетный период согласно договоров выплачена зар.плата 3 спортивным инструкторам; приобретен спортивный инвентарь</t>
  </si>
  <si>
    <t>Оплата проезда организованных групп детей по путевкам отраслевых Департаментов: ММЦ "Приморско"(Болгария) - 7 человек (ДоиМП ХМАО-Югры); спортивно-оздоровительный лагерь (Крым) - 18 человек (ДФКиС ХМАО-Югры)</t>
  </si>
  <si>
    <t>Комитет по делам молодежи, физической культуре и спорту администрации Белоярского района</t>
  </si>
  <si>
    <t>Разработан энергетический паспорт потребителя энергетических ресурсов. Мероприятие исполнено.</t>
  </si>
  <si>
    <t>Первый аукцион на заключение МК (работы по автоматизации и диспетчерезации) признан не состоявшимся по причине несоответствия заявок участников условиям. Проведен повторный аукцион, заключен МК в мае 2017г. (цена 594,4т.р., экономия на торгах - 385,6т.р.)</t>
  </si>
  <si>
    <t>Объект включен в АИП Югры. В 2016 г. заключен МК  (ПИР, цена МК 22 000,0 т.р.). В соответсвии с сетевым графиком освоение средств запланировано на ноябрь 2017г,  после получения заключения гос.экспертизы.</t>
  </si>
  <si>
    <t>Оплата производилась согласно заключенных договоров, на основании предоставленных Исполнителями подтверждающих документов</t>
  </si>
  <si>
    <t>За отчетный период по строительству и реконструкции объектов благоустройства капитального характера заключены 22 МК на сумму 66 740,2 т.р., объявлено 7 аукциона на общую сумму 15 090,6 т.р.; на благоустройство набережной заключены 2 МК на общую сумму        20 000,0 т.р.; заключено 2 МК на сумму 3 405,3 т.р. по озеленению территории; прочее благоустройство заключено 31 МК на общую сумму 13 105,9 т.р.; заключено 9 МК и объялен 1 аукцион по уличному освещению сумма 10 756,7 т.р.</t>
  </si>
  <si>
    <t>Подпрограмма 6 "Формирование комфортной городской среды муниципального образования Белоярский район"</t>
  </si>
  <si>
    <t>Благоустройство дворовых территорий поселений Белоярского района</t>
  </si>
  <si>
    <t>Благоустройство мест общего пользования поселений Белоярского района</t>
  </si>
  <si>
    <t xml:space="preserve">Разработка дизайн-проектов благойстройства на територии поселений Белоярского района </t>
  </si>
  <si>
    <t>1) ООО"Архитектурная студия"Арс-Проект"-разработка эскизного проекта на благ-во дворовой террит г.Белоярский :мкр Мирный, район ж/д 3а,14 МК 14217/УКС/д от 2.05.2017; 2) ООО"Архитектурная студия"Арс-Проект"-разработка эскизного проекта на благ-во дворовой террит г.Белоярский :мкр 6, район ж/д 6,9,10,11,12 МК 14317/УКС/д от 2.05.2017</t>
  </si>
  <si>
    <t>Возмещение затрат при приобретение  кормов для содержания сельскохозяйственных животных</t>
  </si>
  <si>
    <t>Проведено три образовательных мероприятия, освоение средств до конца текущего финансового года</t>
  </si>
  <si>
    <t>Выплаты осуществляются в соответствии с сетевым графиком. Оплата счетов-фактур производится по факту получения подтверждающих документов</t>
  </si>
  <si>
    <t>Предоставление субсидии в целях организации и проведения мероприятий по завершению строительства многоквартирных домов некоммерческой организации ФРЖС Белоярского района "Жилище" (КМС)</t>
  </si>
  <si>
    <t>Внутриквартирные проезды микрорайона 3А г.Белоярский 1 этап</t>
  </si>
  <si>
    <t>Внутриквартирные проезды микрорайона 3А г.Белоярский 2 этап</t>
  </si>
  <si>
    <t>Исполнен МК на выполнение работ по инженерным изысканиям, стоимость 300,0 т.р. Подготовлены документы для объявления торгов на остаток бюджетных средств, срок проведения аукциона август 2017 года</t>
  </si>
  <si>
    <t>Исполнены МК на проведение экспертизы определения достоверности сметной стоимости и на корректировку СД. На остаток средств заключен ДМК на строительство объекта, с переходящим сроком исполнения в 2018 году</t>
  </si>
  <si>
    <t>На весь объем бюджетных средств заключены МК со сроком выполнения работ до конца текущего года</t>
  </si>
  <si>
    <t>Выполнены проектные работы. Утверждена гос.экологическая экспертиза, формируется заявка для направления в АО для привлечения средств АО по гос.программе ХМАО «Обеспечение экологической безопасности Ханты-Мансийского автономного округа – Югры на 2016 – 2020 годы».  Средств МБ не достаточно для заключения МК (СМР).</t>
  </si>
  <si>
    <t>1. Заключен МК от 29.06.2017 № 20717/УСХ/д на оказание услуг по санитарной очистке территории (ликвидация несанкционированных свалок на землях городского поселения Белоярский), срок до 31.07.2017, цена 97,9 тыс. руб.;2. Заключен МК от 29.06.2017 № 20817/УСХ/д на оказание услуг по санитарной очистке территории (ликвидация несанкционированных свалок на землях городского поселения Белоярский), срок до 31.07.2017, цена 98,9 тыс. руб.; Бюджетные ассигнования 70,1 тыс. руб. незакрепленные бюджетными обязательствами перераспределены на п.2.5</t>
  </si>
  <si>
    <t>Бюджетный кредит за истекший период получен в сумме 360 408,6 т.р. произведен возврат кредита в сумме 27,9 т.р. Погашение кредита предусмотрено во втором полугодии 2017 года</t>
  </si>
  <si>
    <t xml:space="preserve">Иные межбюджетные трансферты  предусмотрены в бюджет с.п. Казым для создания и обустройства зоны отдыха, прилегающей к монументу посвященному Победе в ВОВ, а так же на поощрение достижения наилучших показателей деятельности органов местного самоуправления поселений Белоярского района </t>
  </si>
  <si>
    <t>Реконструкция автомобильных дорог г. Белоярский.  2 этап – участок перекресток ул. Молодости – ул. Центральная до перекрестка ул. Боковая – микрорайон Геологов</t>
  </si>
  <si>
    <t>Объездная автомобильная дорога 6 мкр., 1 этап</t>
  </si>
  <si>
    <t>Госсударственная поддержка оказана 5 рыбодобывающим организациям в размере квартального лимита</t>
  </si>
  <si>
    <t xml:space="preserve">Заключен МК на оказание услуг по обеспечению стабильной, благополучной, эпизоотической обстановки </t>
  </si>
  <si>
    <t>Предоставлены субсидии из бюджета Белоярского района на возмещение затрат  при приобретение  кормов</t>
  </si>
  <si>
    <t>Представление проекта "Живая этнография" в городе Витебске Республики Беларусь</t>
  </si>
  <si>
    <t>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(бюджет автономного округа)</t>
  </si>
  <si>
    <t>Проведение мероприятий "День России", "День флага" ЦКиД "Камертон" (резервный  фонд Тюм.обл.)</t>
  </si>
  <si>
    <t>Приобретены  книги, поставка завершена</t>
  </si>
  <si>
    <t>Мероприятие завершено</t>
  </si>
  <si>
    <t>Проведены концерты в мае 2017 года</t>
  </si>
  <si>
    <t>Мероприятие реализовано</t>
  </si>
  <si>
    <t>Конкурсы на предоставление субсидий социально ориентированным некоммерческим организациям, проводятся согласно графика мероприятий на 2017 год</t>
  </si>
  <si>
    <t>Проведен семинар для организаторов отдыха в мае, остатки бюджетных средств планируется освоить в октябре - участие в Конгрессе лагерей г.Сочи,  в ноябре - итоговое заседание по отдыху 2017 года г.Сургут</t>
  </si>
  <si>
    <t xml:space="preserve">Заключено и исполнено 3 МК </t>
  </si>
  <si>
    <t>Оплата по договорам (6 народных дружинников), от потребности</t>
  </si>
  <si>
    <t>Освоение бюджетных средств до конца текущего года</t>
  </si>
  <si>
    <t>о ходе выполнения муниципальных программ Белоярского района за 9 месяцев 2017 года</t>
  </si>
  <si>
    <t>Объемы бюджетных ассигнований на реализацию муниципальных программ в соответствии со сводной бюджетной росписью                         за 9 месяцев 2017 года  2017 года, тыс. рублей</t>
  </si>
  <si>
    <t>Фактические объемы бюджетных ассигнований на реализацию муниципальной программы за 9 месяцев 2017 года, тыс. рублей</t>
  </si>
  <si>
    <r>
      <rPr>
        <u/>
        <sz val="10.5"/>
        <rFont val="Times New Roman"/>
        <family val="1"/>
        <charset val="204"/>
      </rPr>
      <t>Основное мероприятие</t>
    </r>
    <r>
      <rPr>
        <sz val="10.5"/>
        <rFont val="Times New Roman"/>
        <family val="1"/>
        <charset val="204"/>
      </rPr>
      <t xml:space="preserve"> «Содействие развитию малого и среднего предпринимательства в Белоярском районе»</t>
    </r>
  </si>
  <si>
    <t>Организация питания учащихся</t>
  </si>
  <si>
    <r>
      <rPr>
        <u/>
        <sz val="10.5"/>
        <rFont val="Times New Roman"/>
        <family val="1"/>
        <charset val="204"/>
      </rPr>
      <t>Основное мероприятие</t>
    </r>
    <r>
      <rPr>
        <sz val="10.5"/>
        <rFont val="Times New Roman"/>
        <family val="1"/>
        <charset val="204"/>
      </rPr>
      <t xml:space="preserve"> «Развитие системы общего образования»</t>
    </r>
  </si>
  <si>
    <r>
      <rPr>
        <u/>
        <sz val="10.5"/>
        <rFont val="Times New Roman"/>
        <family val="1"/>
        <charset val="204"/>
      </rPr>
      <t xml:space="preserve">Основное мероприятие </t>
    </r>
    <r>
      <rPr>
        <sz val="10.5"/>
        <rFont val="Times New Roman"/>
        <family val="1"/>
        <charset val="204"/>
      </rPr>
      <t>«Развитие системы дополнительного образования детей»</t>
    </r>
  </si>
  <si>
    <r>
      <rPr>
        <u/>
        <sz val="10.5"/>
        <rFont val="Times New Roman"/>
        <family val="1"/>
        <charset val="204"/>
      </rPr>
      <t>Основное мероприятие</t>
    </r>
    <r>
      <rPr>
        <sz val="10.5"/>
        <rFont val="Times New Roman"/>
        <family val="1"/>
        <charset val="204"/>
      </rPr>
      <t xml:space="preserve"> "Организация отдыха детей в каникулярное время на базе образовательных учреждений"</t>
    </r>
  </si>
  <si>
    <r>
      <rPr>
        <u/>
        <sz val="10.5"/>
        <rFont val="Times New Roman"/>
        <family val="1"/>
        <charset val="204"/>
      </rPr>
      <t>Основное мероприятие</t>
    </r>
    <r>
      <rPr>
        <sz val="10.5"/>
        <rFont val="Times New Roman"/>
        <family val="1"/>
        <charset val="204"/>
      </rPr>
      <t xml:space="preserve"> «Развитие муниципальной системы оценки качества образования»</t>
    </r>
  </si>
  <si>
    <r>
      <rPr>
        <u/>
        <sz val="10.5"/>
        <rFont val="Times New Roman"/>
        <family val="1"/>
        <charset val="204"/>
      </rPr>
      <t xml:space="preserve">Основное мероприятие </t>
    </r>
    <r>
      <rPr>
        <sz val="10.5"/>
        <rFont val="Times New Roman"/>
        <family val="1"/>
        <charset val="204"/>
      </rPr>
      <t xml:space="preserve">«Обеспечение функций управления в сфере образования» </t>
    </r>
  </si>
  <si>
    <r>
      <rPr>
        <u/>
        <sz val="10.5"/>
        <rFont val="Times New Roman"/>
        <family val="1"/>
        <charset val="204"/>
      </rPr>
      <t>Основное мероприятие</t>
    </r>
    <r>
      <rPr>
        <sz val="10.5"/>
        <rFont val="Times New Roman"/>
        <family val="1"/>
        <charset val="204"/>
      </rPr>
      <t xml:space="preserve"> «Обеспечение комплексной безопасности образовательных учреждений и комфортных условий образовательного процесса» </t>
    </r>
  </si>
  <si>
    <r>
      <rPr>
        <u/>
        <sz val="10.5"/>
        <rFont val="Times New Roman"/>
        <family val="1"/>
        <charset val="204"/>
      </rPr>
      <t>Основное мероприятие</t>
    </r>
    <r>
      <rPr>
        <sz val="10.5"/>
        <rFont val="Times New Roman"/>
        <family val="1"/>
        <charset val="204"/>
      </rPr>
      <t xml:space="preserve"> «Развитие материально-технической базы сферы образования» </t>
    </r>
  </si>
  <si>
    <r>
      <rPr>
        <u/>
        <sz val="10.5"/>
        <rFont val="Times New Roman"/>
        <family val="1"/>
        <charset val="204"/>
      </rPr>
      <t xml:space="preserve">Основное мероприятие </t>
    </r>
    <r>
      <rPr>
        <sz val="10.5"/>
        <rFont val="Times New Roman"/>
        <family val="1"/>
        <charset val="204"/>
      </rPr>
      <t xml:space="preserve">«Создание благоприятных условий  для жизнедеятельности» </t>
    </r>
  </si>
  <si>
    <t>Выплаты осуществляются в соответствии с сетевым графиком. Оплата счетов-фактур производится по факту получения подтверждающих документов. Средства АО в сумме 3319,5 тыс.рублей, поступившие на повышение оплаты труда работникам образовательных учреждений, будут освоены в 4 кв 2017 года</t>
  </si>
  <si>
    <t xml:space="preserve">Целевое освоение бюджетных средств в каникулярное время,согласно графика  </t>
  </si>
  <si>
    <t>Проведение мероприятий согласно годового графика на 2017 год. Полное освоение бюджетных средств до конца текущего финансового года.</t>
  </si>
  <si>
    <t>Заключено два МК на сумму 99,9 т.р. (влажная дезинфекция в очаге туберкулеза) - исполнен; на сумму 898,40 т.р. (ремонт эвакуационной лестницы в МАДОУ д/с "Снегирек") - срок 31.12.2017 года.</t>
  </si>
  <si>
    <t>МК (ПИР) завешен в 2016г. 
Освоение средств запланировано в ноябре-декабре проведение гос.экспертизы  (1500т.р.) и экспертизы сметной стоимости (20% от стоимости гос.экспертизы = 300т.р.), после получения сметной документации в октябре.</t>
  </si>
  <si>
    <t>Исполнены 2 МК (инж.изыскания) на сумму 200т.р, получена  ценовая экспертиза (216,1т.р.). Остаток по лимитам  233,9т.р. , возможно проведение доп. ценовой экспертизы на остаток.</t>
  </si>
  <si>
    <t>Исполнены  2 МК (СМР), цена-  1502,7т.р. (благоустройство);  цена 2427,3т.р. (наруж.сети теплоснаб.)</t>
  </si>
  <si>
    <t>Мероприятие на 2017 год не запланировано</t>
  </si>
  <si>
    <r>
      <rPr>
        <u/>
        <sz val="10.5"/>
        <rFont val="Times New Roman"/>
        <family val="1"/>
        <charset val="204"/>
      </rPr>
      <t xml:space="preserve">Основное мероприятие </t>
    </r>
    <r>
      <rPr>
        <sz val="10.5"/>
        <rFont val="Times New Roman"/>
        <family val="1"/>
        <charset val="204"/>
      </rPr>
      <t>«Социальная поддержка отдельных категорий граждан»</t>
    </r>
  </si>
  <si>
    <r>
      <rPr>
        <u/>
        <sz val="10.5"/>
        <rFont val="Times New Roman"/>
        <family val="1"/>
        <charset val="204"/>
      </rPr>
      <t>Основное мероприятие</t>
    </r>
    <r>
      <rPr>
        <sz val="10.5"/>
        <rFont val="Times New Roman"/>
        <family val="1"/>
        <charset val="204"/>
      </rPr>
      <t xml:space="preserve"> «Финансовая поддержка социально ориентированным некоммерческим организациям на реализацию социально значимых проектов»</t>
    </r>
  </si>
  <si>
    <r>
      <rPr>
        <u/>
        <sz val="10.5"/>
        <rFont val="Times New Roman"/>
        <family val="1"/>
        <charset val="204"/>
      </rPr>
      <t xml:space="preserve">Основное мероприятие </t>
    </r>
    <r>
      <rPr>
        <sz val="10.5"/>
        <rFont val="Times New Roman"/>
        <family val="1"/>
        <charset val="204"/>
      </rPr>
      <t>«Обеспечение функций управления в социальной сфере»</t>
    </r>
  </si>
  <si>
    <t>Ежемесячная выплата дополнительной пенсии за выслугу лет 39 муниципальным служащим</t>
  </si>
  <si>
    <t>Предоставление выплат и компенсаций отдельным категориям граждан</t>
  </si>
  <si>
    <t>За отчетный период производились выплаты: 1) не работающим пенсионерам, отметившим юбилейную дату; 2) единовременная выплата не работающим пенсионерам, ведущим СОХ; 3) единовременная выплата не работающим пенсионерам, проживающим в сельских поселениях; 4) оформлена подписка на газету для ветеранов ВОВ. За отчетный период оказана помощь 723 гражданам</t>
  </si>
  <si>
    <t>За отчетный период производились выплаты: 1) компенсация расходов на оплату стоимости проезда к месту получения мед.помощи - 85 человек; 2) денежное вознаграждение - 38 человек, отмеченных Благодарственной грамотой главы Белоярского района; 3) денежное вознаграждение ветеранам Великой отечественной войны - 59 человек; 4) неработающим пенсионерам к Дню Белоярского района - 3386 человек, из них 14 почетные граждине Белоярского района</t>
  </si>
  <si>
    <t>За отчетный период организован отдых для 69 детей из малообеспененных семей: ДОЛ "Изумрудный" Республика Беларусь - 10 детей; ДОЛ "Сатера" Республика Крым - 5 детей; МАУ "База спорта и отдыха "Северянка" - 54 ребенка. Организован отдых для 8 неработающих пенсионеров в МАУ "База спорта и отдыха "Северянка". Запланировано оздоровление 12 неработающих пенсионеров.</t>
  </si>
  <si>
    <t>Проведено 17 социально значимых мероприятий для 769 неработающих пенсионеров. Полное освоение средств до конца финансового года.</t>
  </si>
  <si>
    <r>
      <rPr>
        <u/>
        <sz val="10.5"/>
        <rFont val="Times New Roman"/>
        <family val="1"/>
        <charset val="204"/>
      </rPr>
      <t>Основное мероприятие</t>
    </r>
    <r>
      <rPr>
        <sz val="10.5"/>
        <rFont val="Times New Roman"/>
        <family val="1"/>
        <charset val="204"/>
      </rPr>
      <t xml:space="preserve"> «Создание благоприятных условий  для жизнедеятельности»</t>
    </r>
  </si>
  <si>
    <t>Заключен МК на посещение инвалидами и другими маломобильными группами населения плавательного бассейна с МАУ "База спорта и отдыха "Северянка". Освоение средств в 4 квартале 2017 года</t>
  </si>
  <si>
    <r>
      <rPr>
        <u/>
        <sz val="10.5"/>
        <rFont val="Times New Roman"/>
        <family val="1"/>
        <charset val="204"/>
      </rPr>
      <t>Основное мероприятие</t>
    </r>
    <r>
      <rPr>
        <sz val="10.5"/>
        <rFont val="Times New Roman"/>
        <family val="1"/>
        <charset val="204"/>
      </rPr>
      <t xml:space="preserve"> «Строительство (реконструкция), капитальный ремонт и ремонт автомобильных дорог общего пользования местного значения»</t>
    </r>
  </si>
  <si>
    <t>Проведена корректировка  ПД, проведена повторная государственная экспертиза. Объект будет предъявлен на итоговую проверку в агусте.</t>
  </si>
  <si>
    <t>Заключен МК, работы выполняются. Срок исполнения ноябрь 2017 года. Освоение средств в ноябре в лимитах 2017 года.</t>
  </si>
  <si>
    <t>Исполнен МК (проверка достоверности сметной стоимости) 150,5т.р. Объявлен аукцион на строительство объекта (участок 1, участок 2) - 500т.р.</t>
  </si>
  <si>
    <t>Освоение средств согласно сетевого графика. Запланировано освоение средств : субсидии (воздуш.перевозки) - 30 753,5,5т.р.; субсидии (перевозка автотранспорт.) - 18 690т.р.; субсидии на перевозки водным транспортом 4 228,1 т.р.; заключен МК на обслуж.посад.площадки - 1568,7т.р.</t>
  </si>
  <si>
    <r>
      <rPr>
        <u/>
        <sz val="10.5"/>
        <rFont val="Times New Roman"/>
        <family val="1"/>
        <charset val="204"/>
      </rPr>
      <t>Основное мероприятие</t>
    </r>
    <r>
      <rPr>
        <sz val="10.5"/>
        <rFont val="Times New Roman"/>
        <family val="1"/>
        <charset val="204"/>
      </rPr>
      <t xml:space="preserve"> «Создание условий для предоставления транспортных услуг, организации транспортного обслуживания населения»</t>
    </r>
  </si>
  <si>
    <r>
      <rPr>
        <u/>
        <sz val="10.5"/>
        <rFont val="Times New Roman"/>
        <family val="1"/>
        <charset val="204"/>
      </rPr>
      <t>Основное мероприятие</t>
    </r>
    <r>
      <rPr>
        <sz val="10.5"/>
        <rFont val="Times New Roman"/>
        <family val="1"/>
        <charset val="204"/>
      </rPr>
      <t xml:space="preserve"> «Создание условий для обеспечения безопасности дорожного движения»</t>
    </r>
  </si>
  <si>
    <t xml:space="preserve">Полное освоение средств запланировано на 4 квартал 2017 г. </t>
  </si>
  <si>
    <r>
      <rPr>
        <u/>
        <sz val="10.5"/>
        <rFont val="Times New Roman"/>
        <family val="1"/>
        <charset val="204"/>
      </rPr>
      <t>Основное мероприятие</t>
    </r>
    <r>
      <rPr>
        <sz val="10.5"/>
        <rFont val="Times New Roman"/>
        <family val="1"/>
        <charset val="204"/>
      </rPr>
      <t xml:space="preserve"> «Организация предоставления государственных  и муниципальных услуг»</t>
    </r>
  </si>
  <si>
    <t>Исполнен муниципальный контракт о проведении мониторинга деятельности  субъектов малого и среднего предпринимательства Белоярского района.</t>
  </si>
  <si>
    <t>Проведен муниципальный конкурс "Предприниматель года -2017".</t>
  </si>
  <si>
    <t>За отчетный период проведена ярмарка товаропроизводителей Белоярского района в с.Казым. Освоение средств запланировано на 4 квартал 2017г, в том числе в связи с участием субъектов малого и средненго предпринимательства в окружной выставки-ярмарки "Товары земли Югорской" в  декабре 2017 года.</t>
  </si>
  <si>
    <t>За отчетный период  предоставлены 5 субсидий, принято 3 заявки от субъектов предпринимательства.  Проводятся мероприятия по привлечению субъектов.</t>
  </si>
  <si>
    <t>За отчетный период  предоставлена  1 субсидия, принято 5 заявок от субъектов предпринимательства.  Проводятся мероприятия по привлечению субъектов.</t>
  </si>
  <si>
    <t>Проведен образовательный семинар. До конца текущего финансового года запланировано проведених двух молодежных семинаров.</t>
  </si>
  <si>
    <t>За отчетный период  предоставлена  2 субсидии, принято 3 заявки от субъектов предпринимательства.  Проводятся мероприятия по привлечению субъектов.</t>
  </si>
  <si>
    <t>Объявлен конкурс, подведение итогов и вручение гранта запланировано на 4 квартал 2017 года</t>
  </si>
  <si>
    <t>За отчетный период  предоставлена  1 субсидия, принята 1 заявка от субъекта предпринимательства.  Проводятся мероприятия по привлечению субъектов.</t>
  </si>
  <si>
    <t xml:space="preserve">о достижении целевых показателей о реализации муниципальных программ Белоярского района за 9 месяцев 2017 года </t>
  </si>
  <si>
    <r>
      <rPr>
        <u/>
        <sz val="10.5"/>
        <rFont val="Times New Roman"/>
        <family val="1"/>
        <charset val="204"/>
      </rPr>
      <t>Основное мероприятие</t>
    </r>
    <r>
      <rPr>
        <sz val="10.5"/>
        <rFont val="Times New Roman"/>
        <family val="1"/>
        <charset val="204"/>
      </rPr>
      <t xml:space="preserve"> «Реконструкция, расширение, модернизация, строительство и капитальный ремонт объектов коммунального комплекса»</t>
    </r>
  </si>
  <si>
    <r>
      <rPr>
        <u/>
        <sz val="10.5"/>
        <rFont val="Times New Roman"/>
        <family val="1"/>
        <charset val="204"/>
      </rPr>
      <t>Основное мероприятие</t>
    </r>
    <r>
      <rPr>
        <sz val="10.5"/>
        <rFont val="Times New Roman"/>
        <family val="1"/>
        <charset val="204"/>
      </rPr>
      <t xml:space="preserve"> «Предоставление субсидии на возмещение недополученных доходов организациям, осуществляющим реализацию сжиженного газа населению на территории сельских поселений Белоярского района»</t>
    </r>
  </si>
  <si>
    <r>
      <rPr>
        <u/>
        <sz val="10.5"/>
        <rFont val="Times New Roman"/>
        <family val="1"/>
        <charset val="204"/>
      </rPr>
      <t>Основное мероприятие</t>
    </r>
    <r>
      <rPr>
        <sz val="10.5"/>
        <rFont val="Times New Roman"/>
        <family val="1"/>
        <charset val="204"/>
      </rPr>
      <t xml:space="preserve"> «Предоставление субсидий  в целях возмещения части недополученных доходов в связи с реализацией  электрической энергии в зоне децентрализованного электроснабжения»</t>
    </r>
  </si>
  <si>
    <r>
      <rPr>
        <u/>
        <sz val="10.5"/>
        <rFont val="Times New Roman"/>
        <family val="1"/>
        <charset val="204"/>
      </rPr>
      <t xml:space="preserve">Основное мероприятие </t>
    </r>
    <r>
      <rPr>
        <sz val="10.5"/>
        <rFont val="Times New Roman"/>
        <family val="1"/>
        <charset val="204"/>
      </rPr>
      <t>«Содействие проведению капитального ремонта многоквартирных домов»</t>
    </r>
  </si>
  <si>
    <r>
      <rPr>
        <u/>
        <sz val="10.5"/>
        <rFont val="Times New Roman"/>
        <family val="1"/>
        <charset val="204"/>
      </rPr>
      <t>Основное мероприятие</t>
    </r>
    <r>
      <rPr>
        <sz val="10.5"/>
        <rFont val="Times New Roman"/>
        <family val="1"/>
        <charset val="204"/>
      </rPr>
      <t xml:space="preserve"> «Организация благоустройства и озеленения территории городского поселения Белоярский»</t>
    </r>
  </si>
  <si>
    <r>
      <rPr>
        <u/>
        <sz val="10.5"/>
        <rFont val="Times New Roman"/>
        <family val="1"/>
        <charset val="204"/>
      </rPr>
      <t>Основное мероприятие</t>
    </r>
    <r>
      <rPr>
        <sz val="10.5"/>
        <rFont val="Times New Roman"/>
        <family val="1"/>
        <charset val="204"/>
      </rPr>
      <t xml:space="preserve"> «Техническая эксплуатация, содержание, ремонт и организация энергоснабжения сети уличного освещения на территории городского поселения Белоярский»</t>
    </r>
  </si>
  <si>
    <r>
      <rPr>
        <u/>
        <sz val="10.5"/>
        <rFont val="Times New Roman"/>
        <family val="1"/>
        <charset val="204"/>
      </rPr>
      <t>Основное мероприятие</t>
    </r>
    <r>
      <rPr>
        <sz val="10.5"/>
        <rFont val="Times New Roman"/>
        <family val="1"/>
        <charset val="204"/>
      </rPr>
      <t xml:space="preserve"> «Содержание и благоустройство межпоселенческих мест захоронений на территории Белоярского района»</t>
    </r>
  </si>
  <si>
    <t>6. Подпрограмма 6 "Формирование комфортной городской срелы муниципального образования Белоярский район"</t>
  </si>
  <si>
    <t>Повышение уровня благоустройства дворовых территорий поселений Белоярского района</t>
  </si>
  <si>
    <t>Повышение уровня благоустройства мест общего пользования поселений Белоярского района</t>
  </si>
  <si>
    <t>единиц</t>
  </si>
  <si>
    <r>
      <rPr>
        <u/>
        <sz val="10.5"/>
        <rFont val="Times New Roman"/>
        <family val="1"/>
        <charset val="204"/>
      </rPr>
      <t>Основное мероприятие</t>
    </r>
    <r>
      <rPr>
        <sz val="10.5"/>
        <rFont val="Times New Roman"/>
        <family val="1"/>
        <charset val="204"/>
      </rPr>
      <t xml:space="preserve"> «Обеспечение функций управления муниципальными финансами»</t>
    </r>
  </si>
  <si>
    <r>
      <rPr>
        <u/>
        <sz val="10.5"/>
        <rFont val="Times New Roman"/>
        <family val="1"/>
        <charset val="204"/>
      </rPr>
      <t xml:space="preserve">Основное мероприятие </t>
    </r>
    <r>
      <rPr>
        <sz val="10.5"/>
        <rFont val="Times New Roman"/>
        <family val="1"/>
        <charset val="204"/>
      </rPr>
      <t>«Управление резервными средствами  бюджета Белоярского района»</t>
    </r>
  </si>
  <si>
    <r>
      <rPr>
        <u/>
        <sz val="10.5"/>
        <rFont val="Times New Roman"/>
        <family val="1"/>
        <charset val="204"/>
      </rPr>
      <t>Основное мероприятие</t>
    </r>
    <r>
      <rPr>
        <sz val="10.5"/>
        <rFont val="Times New Roman"/>
        <family val="1"/>
        <charset val="204"/>
      </rPr>
      <t xml:space="preserve"> «Обслуживание муниципального долга Белоярского района»</t>
    </r>
  </si>
  <si>
    <r>
      <rPr>
        <u/>
        <sz val="10.5"/>
        <rFont val="Times New Roman"/>
        <family val="1"/>
        <charset val="204"/>
      </rPr>
      <t>Основное мероприятие</t>
    </r>
    <r>
      <rPr>
        <sz val="10.5"/>
        <rFont val="Times New Roman"/>
        <family val="1"/>
        <charset val="204"/>
      </rPr>
      <t xml:space="preserve"> «Выравнивание бюджетной обеспеченности поселений в границах Белоярского района»</t>
    </r>
  </si>
  <si>
    <r>
      <rPr>
        <u/>
        <sz val="10.5"/>
        <rFont val="Times New Roman"/>
        <family val="1"/>
        <charset val="204"/>
      </rPr>
      <t>Основное мероприятие</t>
    </r>
    <r>
      <rPr>
        <sz val="10.5"/>
        <rFont val="Times New Roman"/>
        <family val="1"/>
        <charset val="204"/>
      </rPr>
      <t xml:space="preserve"> «Обеспечение сбалансированности бюджетов поселений в границах Белоярского района»</t>
    </r>
  </si>
  <si>
    <r>
      <rPr>
        <u/>
        <sz val="10.5"/>
        <rFont val="Times New Roman"/>
        <family val="1"/>
        <charset val="204"/>
      </rPr>
      <t>Основное мероприятие</t>
    </r>
    <r>
      <rPr>
        <sz val="10.5"/>
        <rFont val="Times New Roman"/>
        <family val="1"/>
        <charset val="204"/>
      </rPr>
      <t xml:space="preserve"> «Финансовое обеспечение осуществления органами местного самоуправления поселений, полномочий  переданных органами местного самоуправления  Белоярского района на основании  соглашений»</t>
    </r>
  </si>
  <si>
    <r>
      <rPr>
        <u/>
        <sz val="10.5"/>
        <rFont val="Times New Roman"/>
        <family val="1"/>
        <charset val="204"/>
      </rPr>
      <t>Основное мероприятие</t>
    </r>
    <r>
      <rPr>
        <sz val="10.5"/>
        <rFont val="Times New Roman"/>
        <family val="1"/>
        <charset val="204"/>
      </rPr>
      <t xml:space="preserve"> «Предоставление иных межбюджетных трансфертов в иных случаях, предусмотренных законами Ханты-Мансийского автономного округа - Югры и муниципальными правовыми актами Белоярского района»</t>
    </r>
  </si>
  <si>
    <r>
      <rPr>
        <u/>
        <sz val="10.5"/>
        <rFont val="Times New Roman"/>
        <family val="1"/>
        <charset val="204"/>
      </rPr>
      <t>Основное мероприятие</t>
    </r>
    <r>
      <rPr>
        <sz val="10.5"/>
        <rFont val="Times New Roman"/>
        <family val="1"/>
        <charset val="204"/>
      </rPr>
      <t xml:space="preserve"> «Совершенствование системы управления муниципальным имуществом»</t>
    </r>
  </si>
  <si>
    <r>
      <rPr>
        <u/>
        <sz val="10.5"/>
        <rFont val="Times New Roman"/>
        <family val="1"/>
        <charset val="204"/>
      </rPr>
      <t>Основное мероприятие</t>
    </r>
    <r>
      <rPr>
        <sz val="10.5"/>
        <rFont val="Times New Roman"/>
        <family val="1"/>
        <charset val="204"/>
      </rPr>
      <t xml:space="preserve"> «Управление и распоряжение земельными участками, находящимися в муниципальной собственности»</t>
    </r>
  </si>
  <si>
    <r>
      <rPr>
        <u/>
        <sz val="10.5"/>
        <rFont val="Times New Roman"/>
        <family val="1"/>
        <charset val="204"/>
      </rPr>
      <t>Основное мероприятие</t>
    </r>
    <r>
      <rPr>
        <sz val="10.5"/>
        <rFont val="Times New Roman"/>
        <family val="1"/>
        <charset val="204"/>
      </rPr>
      <t xml:space="preserve"> «Обеспечение функций управления муниципальным имуществом»</t>
    </r>
  </si>
  <si>
    <t>Мероприятие исполнено</t>
  </si>
  <si>
    <r>
      <rPr>
        <u/>
        <sz val="10.5"/>
        <rFont val="Times New Roman"/>
        <family val="1"/>
        <charset val="204"/>
      </rPr>
      <t>Основное мероприятие</t>
    </r>
    <r>
      <rPr>
        <sz val="10.5"/>
        <rFont val="Times New Roman"/>
        <family val="1"/>
        <charset val="204"/>
      </rPr>
      <t xml:space="preserve"> «Снижение негативного воздействия на окружающую среду отходов производства и потребления»</t>
    </r>
  </si>
  <si>
    <r>
      <rPr>
        <u/>
        <sz val="10.5"/>
        <rFont val="Times New Roman"/>
        <family val="1"/>
        <charset val="204"/>
      </rPr>
      <t>Основное мероприятие</t>
    </r>
    <r>
      <rPr>
        <sz val="10.5"/>
        <rFont val="Times New Roman"/>
        <family val="1"/>
        <charset val="204"/>
      </rPr>
      <t xml:space="preserve"> «Сохранение природной среды, предотвращение и ликвидация последствий негативного воздействия»</t>
    </r>
  </si>
  <si>
    <t>Плата за пользование водным объектом – освоение до конца текущего финансового года</t>
  </si>
  <si>
    <t>Заключены контракты. Освоение до конца текущего финансового года</t>
  </si>
  <si>
    <t>Заключен МК от 10.04.2017 № 12117/УСХ/д на оказание услуг по наблюдению на водном объекте – участок реки Казым (79,65-79,70 км от устья (затон)), срок оплаты до 30.11.2017, цена 38,3 тыс. руб.</t>
  </si>
  <si>
    <t>Заключены МК: 1) охрана городских лесов г.Белоярский; 2) противопожарное обустройство лесов 3) устройство пешеходной тропы "Озеро Светлое" 4) вырубка древесно-кустарниковой растительности с одновременным измельчением 5) уход за зелеными насаждениями г.Белоярский. Срок исполнения июль, август 2017 года. Освоение до конца текущего года</t>
  </si>
  <si>
    <t>Биц Квадрат изготовление памяток на противопожарную тематику</t>
  </si>
  <si>
    <t>Исполнен МК на сумму 98,0 - обучение общественных спасателей; Исполнен МК на сумму 150,0 обследование и очистка дна акватории оз. Нешинелор; исполнен МК на сумму 60,2 - оборудование для городского пляжа</t>
  </si>
  <si>
    <r>
      <t xml:space="preserve">Основное мероприятие </t>
    </r>
    <r>
      <rPr>
        <sz val="10.5"/>
        <rFont val="Times New Roman"/>
        <family val="1"/>
        <charset val="204"/>
      </rPr>
      <t>«Мероприятия по обеспечению первичных мер пожарной безопасности в городском поселении Белоярский»</t>
    </r>
  </si>
  <si>
    <r>
      <t xml:space="preserve">Основное мероприятие </t>
    </r>
    <r>
      <rPr>
        <sz val="10.5"/>
        <rFont val="Times New Roman"/>
        <family val="1"/>
        <charset val="204"/>
      </rPr>
      <t>«Проектирование и строительство отдельных постов пожарной охраны и пожарных водоемов »</t>
    </r>
  </si>
  <si>
    <r>
      <rPr>
        <u/>
        <sz val="10.5"/>
        <rFont val="Times New Roman"/>
        <family val="1"/>
        <charset val="204"/>
      </rPr>
      <t>Основное мероприятие</t>
    </r>
    <r>
      <rPr>
        <sz val="10.5"/>
        <rFont val="Times New Roman"/>
        <family val="1"/>
        <charset val="204"/>
      </rPr>
      <t xml:space="preserve"> «Противопожарная пропаганда и обучение населения городского поселения Белоярский мерам пожарной безопасности»</t>
    </r>
  </si>
  <si>
    <r>
      <t>Основное мероприятие</t>
    </r>
    <r>
      <rPr>
        <sz val="10.5"/>
        <rFont val="Times New Roman"/>
        <family val="1"/>
        <charset val="204"/>
      </rPr>
      <t xml:space="preserve"> «Пополнение и обеспечение сохранности созданных резервов (запасов) материальных ресурсов для ликвидации последствий чрезвычайных ситуаций и в целях гражданской обороны»</t>
    </r>
  </si>
  <si>
    <r>
      <t xml:space="preserve">Основное мероприятие </t>
    </r>
    <r>
      <rPr>
        <sz val="10.5"/>
        <rFont val="Times New Roman"/>
        <family val="1"/>
        <charset val="204"/>
      </rPr>
      <t>«Мероприятия по гражданской обороне и защите населения Белоярского района от чрезвычайных ситуаций природного и техногенного характера»</t>
    </r>
  </si>
  <si>
    <r>
      <t>Основное мероприятие</t>
    </r>
    <r>
      <rPr>
        <sz val="10.5"/>
        <rFont val="Times New Roman"/>
        <family val="1"/>
        <charset val="204"/>
      </rPr>
      <t xml:space="preserve"> «Обеспечение безопасности людей на водных объекта»</t>
    </r>
  </si>
  <si>
    <r>
      <rPr>
        <u/>
        <sz val="10.5"/>
        <rFont val="Times New Roman"/>
        <family val="1"/>
        <charset val="204"/>
      </rPr>
      <t xml:space="preserve">Основное мероприятие </t>
    </r>
    <r>
      <rPr>
        <sz val="10.5"/>
        <rFont val="Times New Roman"/>
        <family val="1"/>
        <charset val="204"/>
      </rPr>
      <t>«Создание условий для функционирования единой государственной системы предупреждения и ликвидации чрезвычайных ситуаций»</t>
    </r>
  </si>
  <si>
    <r>
      <rPr>
        <u/>
        <sz val="10.5"/>
        <rFont val="Times New Roman"/>
        <family val="1"/>
        <charset val="204"/>
      </rPr>
      <t>Основное мероприятие</t>
    </r>
    <r>
      <rPr>
        <sz val="10.5"/>
        <rFont val="Times New Roman"/>
        <family val="1"/>
        <charset val="204"/>
      </rPr>
      <t xml:space="preserve"> «Построение и развитие аппаратно-программного комплекса «Безопасный город»</t>
    </r>
  </si>
  <si>
    <r>
      <rPr>
        <u/>
        <sz val="10.5"/>
        <rFont val="Times New Roman"/>
        <family val="1"/>
        <charset val="204"/>
      </rPr>
      <t>Основное мероприятие</t>
    </r>
    <r>
      <rPr>
        <sz val="10.5"/>
        <rFont val="Times New Roman"/>
        <family val="1"/>
        <charset val="204"/>
      </rPr>
      <t xml:space="preserve"> «Организация осуществления мероприятий по проведению дезинсекции и дератизации»</t>
    </r>
  </si>
  <si>
    <t>Проведена частичная оплата по муниципальному контракту на размещение информационного баннера на рекламной металлонструкции</t>
  </si>
  <si>
    <t>Проведена частичная оплата по муниципальному контракту на обслуживание системы видеонаблюдения в здании администрации</t>
  </si>
  <si>
    <t>Освоение запланированно на ноябрь 2017 года</t>
  </si>
  <si>
    <t>Оплата муниципального контракта на приобретение атрибутики для проведения мероприятий</t>
  </si>
  <si>
    <r>
      <rPr>
        <u/>
        <sz val="10.5"/>
        <rFont val="Times New Roman"/>
        <family val="1"/>
        <charset val="204"/>
      </rPr>
      <t>Основное мероприятие</t>
    </r>
    <r>
      <rPr>
        <sz val="10.5"/>
        <rFont val="Times New Roman"/>
        <family val="1"/>
        <charset val="204"/>
      </rPr>
      <t xml:space="preserve"> «Совершенствование системы профилактики терроризма и экстремизма,  правонарушений в сфере общественного порядка и безопасности дорожного движения»</t>
    </r>
  </si>
  <si>
    <r>
      <rPr>
        <u/>
        <sz val="10.5"/>
        <rFont val="Times New Roman"/>
        <family val="1"/>
        <charset val="204"/>
      </rPr>
      <t>Основное мероприятие</t>
    </r>
    <r>
      <rPr>
        <sz val="10.5"/>
        <rFont val="Times New Roman"/>
        <family val="1"/>
        <charset val="204"/>
      </rPr>
      <t xml:space="preserve"> «Государственная поддержка юридических и физических лиц из числа коренных малочисленных народов, ведущих традиционный образ жизни и осуществляющих традиционную хозяйственную деятельность»</t>
    </r>
  </si>
  <si>
    <r>
      <rPr>
        <u/>
        <sz val="10.5"/>
        <rFont val="Times New Roman"/>
        <family val="1"/>
        <charset val="204"/>
      </rPr>
      <t>Основное мероприятие</t>
    </r>
    <r>
      <rPr>
        <sz val="10.5"/>
        <rFont val="Times New Roman"/>
        <family val="1"/>
        <charset val="204"/>
      </rPr>
      <t xml:space="preserve"> « Содействие в проведении мероприятий, направленных на сохранение культурного наследия коренных малочисленных народов» </t>
    </r>
  </si>
  <si>
    <t>Проведено два национальных праздника: "День оленевода", "День рыбака"</t>
  </si>
  <si>
    <t>Государственная поддержка животноводства осуществляется с учётом авансирования предприятий. Предоставлены субсидии 2 сельскохозяйственным предприятиям, 2 КФХ, 6 предпринимателям и личным подсобным хозяйствам</t>
  </si>
  <si>
    <t>Выплачена субсидия в размере квартального лимита КФХ и субсидии за производство и реализацию растенееводческой продукции в размере 303,14 т.р.</t>
  </si>
  <si>
    <t xml:space="preserve">В предоставлении субсии отказано по причине предоставления не полного пакета документов </t>
  </si>
  <si>
    <t>Заключены договора на предоставление субсидий сельскохозяйственным товаропроизводителям. Планируемое исполнение октябрь 2017 года.</t>
  </si>
  <si>
    <r>
      <rPr>
        <u/>
        <sz val="10.5"/>
        <rFont val="Times New Roman"/>
        <family val="1"/>
        <charset val="204"/>
      </rPr>
      <t>Основное мероприятие</t>
    </r>
    <r>
      <rPr>
        <sz val="10.5"/>
        <rFont val="Times New Roman"/>
        <family val="1"/>
        <charset val="204"/>
      </rPr>
      <t xml:space="preserve"> «Развитие животноводства»</t>
    </r>
  </si>
  <si>
    <r>
      <rPr>
        <u/>
        <sz val="10.5"/>
        <rFont val="Times New Roman"/>
        <family val="1"/>
        <charset val="204"/>
      </rPr>
      <t>Основное мероприятие</t>
    </r>
    <r>
      <rPr>
        <sz val="10.5"/>
        <rFont val="Times New Roman"/>
        <family val="1"/>
        <charset val="204"/>
      </rPr>
      <t xml:space="preserve"> «Государственная поддержка растениеводства»</t>
    </r>
  </si>
  <si>
    <r>
      <rPr>
        <u/>
        <sz val="10.5"/>
        <rFont val="Times New Roman"/>
        <family val="1"/>
        <charset val="204"/>
      </rPr>
      <t>Основное мероприятие</t>
    </r>
    <r>
      <rPr>
        <sz val="10.5"/>
        <rFont val="Times New Roman"/>
        <family val="1"/>
        <charset val="204"/>
      </rPr>
      <t xml:space="preserve"> «Государственная поддержка развития рыбохозяйственного комплекса» </t>
    </r>
  </si>
  <si>
    <r>
      <rPr>
        <u/>
        <sz val="10.5"/>
        <rFont val="Times New Roman"/>
        <family val="1"/>
        <charset val="204"/>
      </rPr>
      <t>Основное мероприяти</t>
    </r>
    <r>
      <rPr>
        <sz val="10.5"/>
        <rFont val="Times New Roman"/>
        <family val="1"/>
        <charset val="204"/>
      </rPr>
      <t>е «Обеспечение стабильной благополучной эпизоотической обстановки в Белоярском районе и защита населения от болезней, общих для человека и животных»</t>
    </r>
  </si>
  <si>
    <r>
      <rPr>
        <u/>
        <sz val="10.5"/>
        <rFont val="Times New Roman"/>
        <family val="1"/>
        <charset val="204"/>
      </rPr>
      <t>Основное мероприятие</t>
    </r>
    <r>
      <rPr>
        <sz val="10.5"/>
        <rFont val="Times New Roman"/>
        <family val="1"/>
        <charset val="204"/>
      </rPr>
      <t xml:space="preserve"> «Развитие системы заготовки и переработки дикоросов»</t>
    </r>
  </si>
  <si>
    <r>
      <rPr>
        <u/>
        <sz val="10.5"/>
        <rFont val="Times New Roman"/>
        <family val="1"/>
        <charset val="204"/>
      </rPr>
      <t>Основное мероприятие</t>
    </r>
    <r>
      <rPr>
        <sz val="10.5"/>
        <rFont val="Times New Roman"/>
        <family val="1"/>
        <charset val="204"/>
      </rPr>
      <t xml:space="preserve"> «Предоставление субсидий в целях финансового обеспечения (возмещения) затрат в связи с производством  сельскохозяйственной продукции»:</t>
    </r>
  </si>
  <si>
    <r>
      <rPr>
        <u/>
        <sz val="10.5"/>
        <rFont val="Times New Roman"/>
        <family val="1"/>
        <charset val="204"/>
      </rPr>
      <t>Основное мероприятие</t>
    </r>
    <r>
      <rPr>
        <sz val="10.5"/>
        <rFont val="Times New Roman"/>
        <family val="1"/>
        <charset val="204"/>
      </rPr>
      <t xml:space="preserve"> «Предоставление субсидий в целях финансового обеспечения (возмещения) затрат в связи с производством с/х продукции, связанных с участием сельскохозяйственных предприятий в конкурсах профессионального мастерства»</t>
    </r>
  </si>
  <si>
    <r>
      <rPr>
        <u/>
        <sz val="10.5"/>
        <rFont val="Times New Roman"/>
        <family val="1"/>
        <charset val="204"/>
      </rPr>
      <t>Основное мероприятие</t>
    </r>
    <r>
      <rPr>
        <sz val="10.5"/>
        <rFont val="Times New Roman"/>
        <family val="1"/>
        <charset val="204"/>
      </rPr>
      <t xml:space="preserve"> «Обеспечение выполнения полномочий  органов местного самоуправления»</t>
    </r>
  </si>
  <si>
    <r>
      <rPr>
        <u/>
        <sz val="10.5"/>
        <rFont val="Times New Roman"/>
        <family val="1"/>
        <charset val="204"/>
      </rPr>
      <t>Основное мероприятие</t>
    </r>
    <r>
      <rPr>
        <sz val="10.5"/>
        <rFont val="Times New Roman"/>
        <family val="1"/>
        <charset val="204"/>
      </rPr>
      <t xml:space="preserve"> «Создание условий для развития и совершенствования муниципальной службы»</t>
    </r>
  </si>
  <si>
    <r>
      <rPr>
        <u/>
        <sz val="10.5"/>
        <rFont val="Times New Roman"/>
        <family val="1"/>
        <charset val="204"/>
      </rPr>
      <t xml:space="preserve">Основное мероприятие </t>
    </r>
    <r>
      <rPr>
        <sz val="10.5"/>
        <rFont val="Times New Roman"/>
        <family val="1"/>
        <charset val="204"/>
      </rPr>
      <t>«Создание условий для удовлетворения потребности населения Белоярского района в оказании услуг в сфере физической культуры и спорта»</t>
    </r>
  </si>
  <si>
    <r>
      <rPr>
        <u/>
        <sz val="10.5"/>
        <rFont val="Times New Roman"/>
        <family val="1"/>
        <charset val="204"/>
      </rPr>
      <t>Основное мероприятие</t>
    </r>
    <r>
      <rPr>
        <sz val="10.5"/>
        <rFont val="Times New Roman"/>
        <family val="1"/>
        <charset val="204"/>
      </rPr>
      <t xml:space="preserve"> «Дополнительное образование детей в сфере физической культуры и спорта» (ДЮСШ)</t>
    </r>
  </si>
  <si>
    <r>
      <rPr>
        <u/>
        <sz val="10.5"/>
        <rFont val="Times New Roman"/>
        <family val="1"/>
        <charset val="204"/>
      </rPr>
      <t xml:space="preserve">Основное мероприятие: </t>
    </r>
    <r>
      <rPr>
        <sz val="10.5"/>
        <rFont val="Times New Roman"/>
        <family val="1"/>
        <charset val="204"/>
      </rPr>
      <t>Развитие материально - технической базы учреждений физической культуры и спорта (ДЮСШ) (МАУ "Дворец спорта")</t>
    </r>
  </si>
  <si>
    <t>Приняли участие в 42 выездных соревнованиях, охват спортсменов 239 человек</t>
  </si>
  <si>
    <r>
      <rPr>
        <u/>
        <sz val="10.5"/>
        <rFont val="Times New Roman"/>
        <family val="1"/>
        <charset val="204"/>
      </rPr>
      <t>Основное мероприятие</t>
    </r>
    <r>
      <rPr>
        <sz val="10.5"/>
        <rFont val="Times New Roman"/>
        <family val="1"/>
        <charset val="204"/>
      </rPr>
      <t xml:space="preserve"> «Обеспечение реализации мероприятий по работе с детьми и молодежью»</t>
    </r>
  </si>
  <si>
    <r>
      <rPr>
        <u/>
        <sz val="10.5"/>
        <rFont val="Times New Roman"/>
        <family val="1"/>
        <charset val="204"/>
      </rPr>
      <t>Основное мероприятие</t>
    </r>
    <r>
      <rPr>
        <sz val="10.5"/>
        <rFont val="Times New Roman"/>
        <family val="1"/>
        <charset val="204"/>
      </rPr>
      <t xml:space="preserve"> «Содействие занятости молодежи»</t>
    </r>
  </si>
  <si>
    <t>За отчетный период проведено 75 культурно-массовых мероприятий, из них 30 социально значимых, привлечено 4 831 человек</t>
  </si>
  <si>
    <t>Трудоустроено 657 человек, из них: 520 человек в возрасте от 14 до 18 лет, 2 выпускника, 135 человек - приняты на общественную работу</t>
  </si>
  <si>
    <r>
      <rPr>
        <u/>
        <sz val="10.5"/>
        <rFont val="Times New Roman"/>
        <family val="1"/>
        <charset val="204"/>
      </rPr>
      <t>Основное мероприятие</t>
    </r>
    <r>
      <rPr>
        <sz val="10.5"/>
        <rFont val="Times New Roman"/>
        <family val="1"/>
        <charset val="204"/>
      </rPr>
      <t xml:space="preserve"> «Организация отдыха и оздоровления детей в оздоровительных учреждениях различных типов»</t>
    </r>
  </si>
  <si>
    <t>Приобретены спортивный и игровой инвентарь, канц.товары, выполнен косметический ремонт спортплощадки, медецинский осмотры, проведена СОУТ</t>
  </si>
  <si>
    <r>
      <rPr>
        <u/>
        <sz val="10.5"/>
        <rFont val="Times New Roman"/>
        <family val="1"/>
        <charset val="204"/>
      </rPr>
      <t>Основное мероприятие</t>
    </r>
    <r>
      <rPr>
        <sz val="10.5"/>
        <rFont val="Times New Roman"/>
        <family val="1"/>
        <charset val="204"/>
      </rPr>
      <t xml:space="preserve"> «Создание условий для организации отдыха и оздоровления детей»       </t>
    </r>
  </si>
  <si>
    <t>Оплата услуг сопровождающих детей по наградным путевкам отраслевых Департаментов, освоение запланировано на декабрь - участие в окружном итоговом заседании</t>
  </si>
  <si>
    <r>
      <rPr>
        <u/>
        <sz val="10.5"/>
        <rFont val="Times New Roman"/>
        <family val="1"/>
        <charset val="204"/>
      </rPr>
      <t>Основное мероприятие</t>
    </r>
    <r>
      <rPr>
        <sz val="10.5"/>
        <rFont val="Times New Roman"/>
        <family val="1"/>
        <charset val="204"/>
      </rPr>
      <t xml:space="preserve"> «Обеспечение функций управления в сфере физической культуры, спорта и молодежной политики»</t>
    </r>
  </si>
  <si>
    <t>Приобретено  вертикальное подъемное устройство  для инвалидов и маломобильных групп населения в ДЮСШа, полное освоение средств на 4 квартал 2017 года</t>
  </si>
  <si>
    <t>Доля средств бюджета Белоярского района, выделяемых немуниципальным организациям, в т.ч. СОНКО, на предоставление услуг, в общем объеме средств бюджета Белоярского района на предоставление услуг в сфере ФКиС</t>
  </si>
  <si>
    <r>
      <rPr>
        <u/>
        <sz val="10.5"/>
        <rFont val="Times New Roman"/>
        <family val="1"/>
        <charset val="204"/>
      </rPr>
      <t xml:space="preserve">Основное мероприятие </t>
    </r>
    <r>
      <rPr>
        <sz val="10.5"/>
        <rFont val="Times New Roman"/>
        <family val="1"/>
        <charset val="204"/>
      </rPr>
      <t>«Развитие библиотечного дела»</t>
    </r>
  </si>
  <si>
    <r>
      <rPr>
        <u/>
        <sz val="10.5"/>
        <rFont val="Times New Roman"/>
        <family val="1"/>
        <charset val="204"/>
      </rPr>
      <t xml:space="preserve">Основное мероприятие </t>
    </r>
    <r>
      <rPr>
        <sz val="10.5"/>
        <rFont val="Times New Roman"/>
        <family val="1"/>
        <charset val="204"/>
      </rPr>
      <t>«Развитие выставочного дела»</t>
    </r>
  </si>
  <si>
    <t>Грант лучший педагог, руководитель</t>
  </si>
  <si>
    <t>Основные мероприятия запланированы на 4 квартал 2017г. Освоены средства на приобретение принтера для БИЦ Квадрат в сумме 220,0 т.р.; приобретена печатающая головка для широкоформатного принтера ЦКиД Камертон в сумме 135,5 т.р.</t>
  </si>
  <si>
    <r>
      <rPr>
        <u/>
        <sz val="10.5"/>
        <rFont val="Times New Roman"/>
        <family val="1"/>
        <charset val="204"/>
      </rPr>
      <t>Основное мероприятие</t>
    </r>
    <r>
      <rPr>
        <sz val="10.5"/>
        <rFont val="Times New Roman"/>
        <family val="1"/>
        <charset val="204"/>
      </rPr>
      <t xml:space="preserve"> «Развитие системы дополнительного образования в области культуры»</t>
    </r>
  </si>
  <si>
    <r>
      <rPr>
        <u/>
        <sz val="10.5"/>
        <rFont val="Times New Roman"/>
        <family val="1"/>
        <charset val="204"/>
      </rPr>
      <t>Основное мероприятие</t>
    </r>
    <r>
      <rPr>
        <sz val="10.5"/>
        <rFont val="Times New Roman"/>
        <family val="1"/>
        <charset val="204"/>
      </rPr>
      <t xml:space="preserve"> «Развитие культурного разнообразия»</t>
    </r>
  </si>
  <si>
    <r>
      <rPr>
        <u/>
        <sz val="10.5"/>
        <rFont val="Times New Roman"/>
        <family val="1"/>
        <charset val="204"/>
      </rPr>
      <t>Основное мероприятие</t>
    </r>
    <r>
      <rPr>
        <sz val="10.5"/>
        <rFont val="Times New Roman"/>
        <family val="1"/>
        <charset val="204"/>
      </rPr>
      <t xml:space="preserve"> «Поддержка средств массовой информации»</t>
    </r>
  </si>
  <si>
    <r>
      <rPr>
        <u/>
        <sz val="10.5"/>
        <rFont val="Times New Roman"/>
        <family val="1"/>
        <charset val="204"/>
      </rPr>
      <t>Основное мероприятие</t>
    </r>
    <r>
      <rPr>
        <sz val="10.5"/>
        <rFont val="Times New Roman"/>
        <family val="1"/>
        <charset val="204"/>
      </rPr>
      <t xml:space="preserve"> «Обеспечение исполнения мероприятий муниципальной программы»</t>
    </r>
  </si>
  <si>
    <r>
      <rPr>
        <u/>
        <sz val="10.5"/>
        <rFont val="Times New Roman"/>
        <family val="1"/>
        <charset val="204"/>
      </rPr>
      <t>Основное мероприятие</t>
    </r>
    <r>
      <rPr>
        <sz val="10.5"/>
        <rFont val="Times New Roman"/>
        <family val="1"/>
        <charset val="204"/>
      </rPr>
      <t xml:space="preserve"> «Укрепление материально-технической базы учреждений культуры»</t>
    </r>
  </si>
  <si>
    <r>
      <rPr>
        <u/>
        <sz val="10.5"/>
        <rFont val="Times New Roman"/>
        <family val="1"/>
        <charset val="204"/>
      </rPr>
      <t>Основное мероприятие</t>
    </r>
    <r>
      <rPr>
        <sz val="10.5"/>
        <rFont val="Times New Roman"/>
        <family val="1"/>
        <charset val="204"/>
      </rPr>
      <t xml:space="preserve"> «Строительство и приобретение жилья» </t>
    </r>
  </si>
  <si>
    <r>
      <rPr>
        <u/>
        <sz val="10.5"/>
        <rFont val="Times New Roman"/>
        <family val="1"/>
        <charset val="204"/>
      </rPr>
      <t>Основное мероприятие</t>
    </r>
    <r>
      <rPr>
        <sz val="10.5"/>
        <rFont val="Times New Roman"/>
        <family val="1"/>
        <charset val="204"/>
      </rPr>
      <t xml:space="preserve">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r>
  </si>
  <si>
    <r>
      <rPr>
        <u/>
        <sz val="10.5"/>
        <rFont val="Times New Roman"/>
        <family val="1"/>
        <charset val="204"/>
      </rPr>
      <t>Основное мероприятие</t>
    </r>
    <r>
      <rPr>
        <sz val="10.5"/>
        <rFont val="Times New Roman"/>
        <family val="1"/>
        <charset val="204"/>
      </rPr>
      <t xml:space="preserve"> «Обеспечение градостроительной деятельности на территории Белоярского района»</t>
    </r>
  </si>
  <si>
    <r>
      <rPr>
        <u/>
        <sz val="10.5"/>
        <rFont val="Times New Roman"/>
        <family val="1"/>
        <charset val="204"/>
      </rPr>
      <t>Основное мероприятие</t>
    </r>
    <r>
      <rPr>
        <sz val="10.5"/>
        <rFont val="Times New Roman"/>
        <family val="1"/>
        <charset val="204"/>
      </rPr>
      <t xml:space="preserve"> «Улучшение жилищных условий молодых семей в соответствии с федеральной целевой программой «Жилище»</t>
    </r>
  </si>
  <si>
    <t>Проведен праздник к дню России ( 12 июня 2017 года)</t>
  </si>
  <si>
    <t>Заключен МК на выполнение инженерных изысканий для подготовки док-ов тер планир и док-ии по планировке территории</t>
  </si>
  <si>
    <t>Освоение средств планируется в 4-м квартале 2017 года после утверждения списка получателей субсидии Департаментом строительства ХМАО-Югры</t>
  </si>
  <si>
    <t>Заключены МК на выполнение работ</t>
  </si>
  <si>
    <t>Заключен МК (ПИР)</t>
  </si>
  <si>
    <t xml:space="preserve">Оказана государственная  поддержка 5 получателям, в том числе 2 субсидии на обустройство земельных участков в размере 663,4 т.р. </t>
  </si>
  <si>
    <t>Заключено соглашение о предоставлении субсидии (1 получатель)</t>
  </si>
  <si>
    <t>Объявлен конкурс "Лучший муниципальный служащий органов местного самоуправления Белоярского района", выплата денежных вознаграждений победителям конкурса будет производиться после подведения итогов</t>
  </si>
  <si>
    <t>Исполнение мероприятий до конца 2017 года согласно кассового плана</t>
  </si>
  <si>
    <t>Исполнены 2 МК (благоустройство территории авторечвокзал, дом быта)</t>
  </si>
  <si>
    <t>Заключены МК: 1) содержание автодорог(подъезд к аэропорту) - 817,6 тыс.рублей; 2) содержание автодорог - 40 285,9 тыс.рублей; 3) ремонт элементов обустройства автомобильных дорог - 3 202,6 тыс.рублей. Полное освоение средств в 4 квартале 2017 года</t>
  </si>
  <si>
    <t>Заключены договора на оплату коммунальных услуг; на проведение оценки объектов недвижимости, обслуживание камерт видеонаблюдения;  поставка учебной литературы; поставка аппарата рентгеновского диагностического для панорамного исследования с функцией компьторного томографа; поставка электрокардиографа двенадцатиканального с регистрацией ЭКГ в ручном и автоматическом режимах; оказание услуг по юридическому и финансовому сопровождению по договорам купли-продажи, мены,  дарения жилых помещений с гражданами, для муниципальных нужд Белоярского района; ремонт крыльца в здании и устройство альтернативного доступа маломобильных групп населения в здании «Дом быта» и «Устройство альтернативного доступа маломобильных групп населения в здании «Автовокзала», заключен договор с Югорским фондом капитального строительства (взносы на капремонт имущества МО).</t>
  </si>
  <si>
    <t xml:space="preserve">МК (завершение СМР) исполнен </t>
  </si>
  <si>
    <t>МК (завершение СМР) исполнен</t>
  </si>
  <si>
    <t>Исполнены МК на разработку рабочей документации по объекту"Контейнерные площадки для сбора твердых коммунальных отходов" (с.Казым, п.Сорум, Сосновка ). Средства АО выделены на  материальные затраты для реализации отдельных переданных государственных полномочий, освоение октябрь 2017 года</t>
  </si>
  <si>
    <t>Отчеты учреждений          Стат.данные по итогам организации отдыха за 9 месяцев 2017 года</t>
  </si>
  <si>
    <t>Обеспечение выполнения полномочий и функций Комитета по образованию администрации Белоярского района</t>
  </si>
  <si>
    <t>Комитет по образованию администрации Белоярского района</t>
  </si>
  <si>
    <t xml:space="preserve">Основное мероприятие « Обеспечение труднодоступных и удаленных населенных пунктов Белоярского района (д.Нумто, д.Юильск), товарами первой необходимости </t>
  </si>
  <si>
    <t>о ходе выполнения муниципальных программ городского и сельских поселений Белоярского района за 9 месяцев 2017 года</t>
  </si>
  <si>
    <t>Объемы бюджетных ассигнований на реализацию муниципальных программ в соответствии со сводной бюджетной росписью за 9 месяцев2017 года 2017 года, тыс. рублей</t>
  </si>
  <si>
    <t>Фактические объемы бюджетных ассигнований на реализацию муниципальной программы 
за 9 месяцев 2017 года, тыс. рублей</t>
  </si>
  <si>
    <t>Процент исполнения</t>
  </si>
  <si>
    <t>Сельское поселение Верхнеказымский</t>
  </si>
  <si>
    <t>+</t>
  </si>
  <si>
    <t>Муниципальная программа сельского поселения Верхнеказымский  «Реализация полномочий органов местного самоуправления на 2017-2019 годы»</t>
  </si>
  <si>
    <t>Обеспечение выполнения полномочий  органов местного самоуправления (показатель 1)</t>
  </si>
  <si>
    <t>Оплата производится в соответствии с графиком выплат по трудовым договорам, а так же согласно выставленных счетов фактур поставщикам ком.услуг</t>
  </si>
  <si>
    <t>Создание условий для развития и совершенствования муниципальной службы (показатель 2, 3)</t>
  </si>
  <si>
    <t>Освоение средств до конца финансового года</t>
  </si>
  <si>
    <t>Реализация отдельных государственных полномочий (показатель 4)</t>
  </si>
  <si>
    <t>Оплата производится в соответствии с графиком выплат по трудовым договорам</t>
  </si>
  <si>
    <t>Создание резерва материальных ресурсов для ликвидации чрезвычайных ситуаций и в целях гражданской обороны (показатель 5)</t>
  </si>
  <si>
    <t>Освоение средств по данному мероприятию запланировано на 4 квартал 2017 года</t>
  </si>
  <si>
    <t>Мероприятия по обеспечению первичных мер пожарной безопасности (показатель 6-8)</t>
  </si>
  <si>
    <t>Мероприятие по профилактике правонарушений ( показатель 9)</t>
  </si>
  <si>
    <t>Обеспечение мероприятий по энергосбережению и повышению энергетической эффективности (показатель 10)</t>
  </si>
  <si>
    <t>Организация благоустройства территории поселения (показатель 11)</t>
  </si>
  <si>
    <t>В рамках мероприятий по благоустройству поселения заключено 8 договоров, в том числе по  уборке территории поселка, по  ремонту и тех.обслуживанию уличного освещения; оплата уличного освещения. Освоение бюджетных средств в соответствии с выставленными счетами</t>
  </si>
  <si>
    <t>Реализация мероприятий в сфере коммунального хозяйства (показатель 12)</t>
  </si>
  <si>
    <t>Исполнен МК по ремонту наружных сетей теплоснабжения, заключен МК на подготовку программы комплесного развития, срок реализации 3 квартал 2017 года</t>
  </si>
  <si>
    <t>Обеспечение надлежащего уровня эксплуатации муниципального имущества (показатель 13)</t>
  </si>
  <si>
    <t>Оплата производится в соответсвии с выставленными счетами на основании заключенных договоров</t>
  </si>
  <si>
    <t>Организация досуга, предоставление услуг организаций культуры (показатель 14)</t>
  </si>
  <si>
    <t>Оплата производится в соответствии с графиком выплат по трудовым договорам, а так же согласно выставленных счетов фактур поставщиками ком.услуг</t>
  </si>
  <si>
    <t>Развитие физической культуры и массового спорта (показатель 15)</t>
  </si>
  <si>
    <t>Мероприятие выполнено</t>
  </si>
  <si>
    <t>Реализация мероприятий в области социальной политики (показатель 16)</t>
  </si>
  <si>
    <t xml:space="preserve">Реализация мероприятия осуществляется за счет приема заявлений от граждан для компенсации стоимости проезда. </t>
  </si>
  <si>
    <t>Управление резервными средствами бюджета поселения (показатель 17)</t>
  </si>
  <si>
    <t>Использования средств в случае введения ЧС</t>
  </si>
  <si>
    <t>Предоставление иных межбюджетных трансфертов (показатель 18)</t>
  </si>
  <si>
    <t>Освоение бюджетных средств в соответствии с потребностью</t>
  </si>
  <si>
    <t xml:space="preserve">Дорожная деятельность </t>
  </si>
  <si>
    <t>Освоение средств 4 квартал 2017 года</t>
  </si>
  <si>
    <t>Сельское поселение Лыхма</t>
  </si>
  <si>
    <t>Муниципальная программа сельского поселения Лыхма «Реализация полномочий органов местного самоуправления на 2017-2019 годы»</t>
  </si>
  <si>
    <t xml:space="preserve">Обеспечение выполнения полномочий  органов местного самоуправления </t>
  </si>
  <si>
    <t xml:space="preserve">Создание условий для развития и совершенствования муниципальной службы </t>
  </si>
  <si>
    <t>Мероприятие запланировано на 4 квартал 2017 года</t>
  </si>
  <si>
    <t>Реализация  отдельных государственных полномочий</t>
  </si>
  <si>
    <t>Выплата заработной платы работнику  ВУС</t>
  </si>
  <si>
    <t xml:space="preserve">Создание резерва материальных ресурсов для ликвидации чрезвычайных ситуаций и в целях гражданской обороны </t>
  </si>
  <si>
    <t>За отчетный период пополнены материальные запасы ГО и ЧС: спальные мешки - 3 шт.; спасательная веревка - 100 м.; изготовлен и размещен информационный материал по пожарной безопасности; заключен договор по содержанию лесополосы; приобретен противопожарный инвентарь</t>
  </si>
  <si>
    <t xml:space="preserve">Мероприятия по обеспечению первичных мер пожарной безопасности </t>
  </si>
  <si>
    <t xml:space="preserve">Мероприятия по профилактике правонарушений </t>
  </si>
  <si>
    <t xml:space="preserve">Обеспечение мероприятий по энергосбережению и повышению энергетической эффективности </t>
  </si>
  <si>
    <t xml:space="preserve">Организация благоустройства территории поселения </t>
  </si>
  <si>
    <t>Строительство лтвневой кананлизации - 804,5 т.р.; временные работы (несовершеннолетние) - 205 т.р.; фотореализм - 300,0 т.р.; эксплуатация муниципального имущества - 499,8 т.р.; заключены и оплачены МК на благоустройство территории</t>
  </si>
  <si>
    <t xml:space="preserve">Обеспечение надлежащего уровня эксплуатации муниципального имущества </t>
  </si>
  <si>
    <t>Освоение бюджетных средств произведено в полном объеме от запланированных мероприятий на отчетную дату</t>
  </si>
  <si>
    <t xml:space="preserve">Организация досуга, предоставление услуг организаций культуры </t>
  </si>
  <si>
    <t xml:space="preserve">Освоение средств согласно графика проведения мероприятий культуры, а так же создание условий для организации досуга </t>
  </si>
  <si>
    <t xml:space="preserve">Развитие физической культуры и массового спорта </t>
  </si>
  <si>
    <t>Выплачена субсидия на выполнение муниципального задания; освоение средств согласно графика спортивных мероприятий</t>
  </si>
  <si>
    <t xml:space="preserve">Реализация мероприятий в области социальной политики </t>
  </si>
  <si>
    <t xml:space="preserve">Управление резервными средствами бюджета поселения </t>
  </si>
  <si>
    <t>Предоставление  иных межбюджетных трансфертов из бюджета поселения</t>
  </si>
  <si>
    <t>Разработка программы комплексного развития систем коммунальной инфраструктуры</t>
  </si>
  <si>
    <t>Мероприятие исполнено, экономия на торгах 20,0 т.р.</t>
  </si>
  <si>
    <t>Сельское поселение Сосновка</t>
  </si>
  <si>
    <t>Муниципальная программа сельского поселения Сосновка «Реализация полномочий органов местного самоуправления на 2017-2019 годы»</t>
  </si>
  <si>
    <t>За отчетный период три муниципальных служащих прошли курсы повышения квалификации, дальнейшее обучение запланировано на 4 квартал 2017 года,  4 муниципальных служащих прошли диспансеризацию</t>
  </si>
  <si>
    <t xml:space="preserve">Реализация отдельных государственных полномочий </t>
  </si>
  <si>
    <t>Заключен договор с ОАО "Белоярская аптека" на обновление лекарственных препаратов, пополнение резервов материальных ресурсов запланировано на 3 квартал 2017 года</t>
  </si>
  <si>
    <t xml:space="preserve">Заключены и исполнены МК: 1) на поставку противопожарного инвернтаря; 2) на обновление минерализованной полосы; 3) изготовление информационного материала по ГОиЧС. </t>
  </si>
  <si>
    <t>Заключены МК: 1) снос ветхого жилья 2) озеленение территории; 2) озеленение придомовой территории. Заключены договора на предоставление временных рабочих мест. Оплата производится согласно заключенных договоров, на основании предоставленных Исполнителем подтверждающих документов.</t>
  </si>
  <si>
    <t>Оплата производится согласно заключенного договора, на основании предоставленных Исполнителем подтверждающих документов.</t>
  </si>
  <si>
    <t>Освоение средств согласно графика спортивных мероприятий</t>
  </si>
  <si>
    <t>Мероприятие запланировано для проведения аварийно-восстановительных работ и иных мероприятий, связанных с ликвидацией последствий стихийных бедствий и других чрезвычайных ситуаций</t>
  </si>
  <si>
    <t xml:space="preserve">Предоставление иных межбюджетных трансфертов из бюджета поселения </t>
  </si>
  <si>
    <t xml:space="preserve">Плановое освоение средств </t>
  </si>
  <si>
    <t xml:space="preserve">Реализация мероприятий в сфере коммунального хозяйства </t>
  </si>
  <si>
    <t>Мероприятие исполнено, экономия на торгах 16,0 т.р.</t>
  </si>
  <si>
    <t>Освоение средств запланировано на 4 кв 2017 года</t>
  </si>
  <si>
    <t>Сельское поселение Сорум</t>
  </si>
  <si>
    <t>Муниципальная программа сельского поселения Сорум «Реализация полномочий органов местного самоуправления на 2017-2019 годы»</t>
  </si>
  <si>
    <t>Освоение средств в соответствии с графиком выплат по трудовым договорам, а так же в соответствии с выставленными счетами на основании заключенных договоров</t>
  </si>
  <si>
    <t>За отчетный период 3 муниципальных служащих прошли повышение квалификации. Плановое проведение диспансеризации 5 муниципальных служащих в декабре 2017 года</t>
  </si>
  <si>
    <t>Реализация отдельных государственных полномочий</t>
  </si>
  <si>
    <t>Освоение средств осуществляется согласно графика выплат по трудовым договорам</t>
  </si>
  <si>
    <t>Освоение бюджетных средств запланировано на 4 квартал 2017 года</t>
  </si>
  <si>
    <t xml:space="preserve">Мероприятия по энергосбережению и повышению энергетической эффективности  </t>
  </si>
  <si>
    <t xml:space="preserve">Произведена замена окон в здании администрации. </t>
  </si>
  <si>
    <t>За отчетный период заключены договора на выполнение общественных работ безработными гражданами; предоставление электроэнергии для уличного освещения; установление водоотводного лотка между детским садом и парком Победы; по сносу четырех домов. Планируется установка фонарей для освещения дома №1 по улице Строителей</t>
  </si>
  <si>
    <t>Оплата производится согласно заключенных договоров, на основании предоставленных Исполнителем подтверждающих документов.</t>
  </si>
  <si>
    <t xml:space="preserve">Реализация мероприятия осуществляется за счет выплаты доп.пенсии муниципальным служащим и приема заявлений от граждан для компенсации стоимости проезда.  </t>
  </si>
  <si>
    <t>Плановое освоение средств в соответствии с потребностью</t>
  </si>
  <si>
    <t>Заключен МК на разработку ПКР, срок исполнения - декабрь 2017 года</t>
  </si>
  <si>
    <t>Освоение средств в 4 квартале 2017 года</t>
  </si>
  <si>
    <t>Сельское поселение Полноват</t>
  </si>
  <si>
    <t>Муниципальная программа сельского поселения Полноват «Реализация полномочий органов местного самоуправления на 2017-2019 годы»</t>
  </si>
  <si>
    <t xml:space="preserve">Обеспеченность выполнения полномочий  органов местного самоуправления </t>
  </si>
  <si>
    <t>За отчетный период диспансеризацию прошли 4 муниципальных служащих(планирование 5 м.с.); 2 муниципальных служищих повысили квалификацию (запланировано обучение для 3 сотрудников). Освоение средств до конца текущего года</t>
  </si>
  <si>
    <t>Освоение средств в соответствии с графиком выплат по трудовым договорам</t>
  </si>
  <si>
    <t xml:space="preserve">Создание  резерва  материальных ресурсов для ликвидации чрезвычайных ситуаций и в целях гражданской обороны </t>
  </si>
  <si>
    <t xml:space="preserve">Освоение средств запланировано на 3-4 квартал 2017 года. </t>
  </si>
  <si>
    <t>Оплата произведена на основании заключенных договоров, согласно выставленных счетов - фактур, приобретены огнетушители порошковые, аккумуляторы АКБ-7 (11,4 тыс. руб.), информационный материал (6 тыс. руб.), планы эвакуации (37,5 тыс. руб.). Освоение остатка бюджетных средств до конца отчетного года.</t>
  </si>
  <si>
    <t>Запланировано проведение массовых уличных мероприятий с привлечением ДНД, с целью поддержания общественного порядка</t>
  </si>
  <si>
    <t xml:space="preserve">Обеспечение мероприятий по энергосбережению  и повышению энергетической эффективности </t>
  </si>
  <si>
    <t>За отчетный период приобретено и установлено пластиковое окно (61,3 т.р.); проведены профилактические испытания и измерения электрооборудования (80,5т.р.). Заключен договор на разработку энергетического паспорта (42,0 т.р.) оплата во втором квартале 2017 года</t>
  </si>
  <si>
    <t>За отчетный период заключены договора - на выполнение общественных работ безработными гражданами; ремонт и тех. обслуживание уличного освещения; предоставление электроэнергии для уличного освещения; приобретен пиломатериал</t>
  </si>
  <si>
    <t>Оплата производится согласно, заключенных договоров, на основании предоставленных исполнителем подтверждающих документов</t>
  </si>
  <si>
    <t xml:space="preserve">Предоставление субсидий юридическим лицам (за исключением государственных (муниципальных) учреждений), индивидуальным предпринимателям, физическим лицам, оказывающим населению жилищно-коммунальные услуги </t>
  </si>
  <si>
    <t>Предоставление субсидий носит заявительный характер, освоение бюджетных средств согласно предоставленных подтверждающих документов</t>
  </si>
  <si>
    <t xml:space="preserve">Содержание объектов размещения отходов </t>
  </si>
  <si>
    <t>Оплата производится согласно заключенного договора, на основании предоставленных Исполнителем подтверждающих документов. За отчетный период документы не предоставлялись</t>
  </si>
  <si>
    <t>Реализация мероприятия запланирована на 3 квартал 2017 года</t>
  </si>
  <si>
    <t xml:space="preserve">Создание условий для обеспечения бытового обслуживания населения </t>
  </si>
  <si>
    <t>Освоение средств запланировано на 2-3 квартал 2017 года, проведение спортивных мероприятий на празднование "День села" и "Дня рыбака"</t>
  </si>
  <si>
    <t>Реализация мероприятия осуществляется за счет приема заявлений от граждан для компенсации стоимости проезда. За отчетный период заявлений не поступало</t>
  </si>
  <si>
    <t>Освоение средств в случае введения ЧС</t>
  </si>
  <si>
    <t>За отчетный период заключен договор на оказание услуг по очистке проезжей части от снега, оплата производится на основании предоставленных подтверждающих документов</t>
  </si>
  <si>
    <t>Иные межбюджетные трансферты на обеспечение сбалансированности перечислены в бюджет поселения в соответствии с потребностью</t>
  </si>
  <si>
    <t>Сельское поселение Казым</t>
  </si>
  <si>
    <t>Муниципальная программа сельского поселения Казым «Реализация полномочий органов местного самоуправления на 2017-2019 годы»</t>
  </si>
  <si>
    <t xml:space="preserve">За отчетный период 1 муниципапльный служащий прошел курсы повышения квалификации. Диспансеризация запланирована для 5  муниципальных служащих, освоение средств до 31.12.2017 года. </t>
  </si>
  <si>
    <t>Освоение средств планирутся в 4 квартале 2017 года на обновление и дополнение резерва материальных ресурсов</t>
  </si>
  <si>
    <t>Подготовка документов для заключения договоров на изготовление инфомационного материала и поставку пожарного оборудования. Освоение бюджетных средств до 31.12.2017 года.</t>
  </si>
  <si>
    <t>Освоение средств во 2 полугодии 2017 года. Для обеспечения деятельности добровольной народной дружины планируется приобретение опозновательных жилетов, свистков и фонарей.</t>
  </si>
  <si>
    <t>За отчетный период заключены договора - на выполнение общественных работ безработными гражданами; ремонт и тех. обслуживание уличного освещения; предоставление электроэнергии для уличного освещения. Заключен МК на выполнение работ по разбору ветхого жилья; очистка территории сельского кладбища; на изготовление и установку монумента, посвещенного победе в ВОВ</t>
  </si>
  <si>
    <t xml:space="preserve">Предоставление субсидий юридическим лицам (за исключением государственных (муниципальных) учреждений), индивидуальным предпринимателям, физическим лицам оказывающим населению жилищно-коммунальные услуги </t>
  </si>
  <si>
    <t>Заключен МК по расчистке санкционированной свалки с периодичностью оказания услуг, срок до 20.12.2017 года</t>
  </si>
  <si>
    <t>Реализация мероприятия в 3 квартале 2017 года</t>
  </si>
  <si>
    <t>Освоение средств в соответствии с графиком выплат по трудовым договорам сотрудникам сельского дома культуры "Прометей", а так же в соответствии с выставленными счетами на основании заключенных договоров</t>
  </si>
  <si>
    <t>Освоение средств в соответствии с графиком выплат по трудовым договорам  сотрудникам спортивного зала "Триумф", а так же в соответствии с выставленными счетами на основании заключенных договоров</t>
  </si>
  <si>
    <t>Реализация мероприятия осуществляется за счет приема заявлений от граждан для компенсации стоимости проезда. За отчетный период принято 1 заявление</t>
  </si>
  <si>
    <t>Заключены 2 МК на оказание услуг по механизированной уборке снега внутрепоселковых дорог. Оплата при предоставлении подтверждающих документов</t>
  </si>
  <si>
    <t xml:space="preserve">Предоставление иных межбюджетных трансфертов из бюджетов поселений </t>
  </si>
  <si>
    <t>Городское поселение Белоярский</t>
  </si>
  <si>
    <t>«Повышение эффективности деятельности органов местного самоуправления городского поселения Белоярский на 2017–2019 годы»</t>
  </si>
  <si>
    <t>Подпрограмма 1 «Обеспечение деятельности органов местного самоуправления городского поселения Белоярский»</t>
  </si>
  <si>
    <t>Обеспечение выполнения полномочий и функций органов местного самоуправления городского поселения Белоярский (1.1)</t>
  </si>
  <si>
    <t>5 303,5</t>
  </si>
  <si>
    <t>Обеспечение выполнения полномочий и функций органов местного самоуправления за текущий период произведено в полном объеме</t>
  </si>
  <si>
    <t>Подпрограмма 2 «Развитие муниципальной службы в городском поселении Белоярский»</t>
  </si>
  <si>
    <t>участие в семинарах, совещаниях, конференциях, проводимых за пределами г.п.Белоярский</t>
  </si>
  <si>
    <t>Принто участие в заседании Совета при губернаторе ХМАО-Югры по развитию местного самоуправления в г.Ханты-Мансийск</t>
  </si>
  <si>
    <t>проведение диспансеризации</t>
  </si>
  <si>
    <t xml:space="preserve">Диспансеризация муниципальных служащих администрации городского поселения Белоярский запланирована на 4 квартал 2016 года.   </t>
  </si>
  <si>
    <t>«Развитие жилищно-коммунального комплекса на территории городского поселения Белоярский на 2017 – 2019 годы»</t>
  </si>
  <si>
    <t xml:space="preserve">Предоставление субсидий юридическим лицам в жилищно-коммунальной сфере на территории городского поселения Белоярский </t>
  </si>
  <si>
    <t>Вывоз жидких бытовых отходов</t>
  </si>
  <si>
    <t>Документы с целью заключения договора на предоставление субсидии в адрес администрации г.п.Белоярский не поступали. Предоставление субсидий носит заявительный характер</t>
  </si>
  <si>
    <t>Теплоснабжение и горячее водоснабжение</t>
  </si>
  <si>
    <t xml:space="preserve">Оплата производилась согласно заключенного договора, на основании предоставленных исполнителем подтверждающих документов </t>
  </si>
  <si>
    <t xml:space="preserve">Разработка и актуализация программ комплексного развития систем коммунальной инфраструктуры </t>
  </si>
  <si>
    <t>мероприятие исполнено</t>
  </si>
  <si>
    <t xml:space="preserve">Начальник управления экономики, реформ и программ администрации Белоярского района                                                                                                                                                   </t>
  </si>
  <si>
    <t>___________________________</t>
  </si>
  <si>
    <t>Бурматова Л.М.</t>
  </si>
  <si>
    <t>о достижении целевых показателей о реализации муниципальных программ городского и сельских поселений 
в границах Белоярского района за 9 месяцев 2017 года</t>
  </si>
  <si>
    <t>За отчетный период</t>
  </si>
  <si>
    <t>Уровень обеспеченности деятельности органов местного самоуправления сельского поселения  для выполнения полномочий и  функций, %</t>
  </si>
  <si>
    <t>Администрация сельского поселения Верхнеказымский</t>
  </si>
  <si>
    <t>Доля муниципальных служащих, прошедших курсы повышения квалификации по программам дополнительного профессионального образования,  % от потребности</t>
  </si>
  <si>
    <t>Доля муниципальных служащих, прошедших диспансеризацию в медицинских учреждениях, % от потребности</t>
  </si>
  <si>
    <t>Обеспечение выполнения отдельных государственных полномочий, переданных органам местного самоуправления сельского поселения, %</t>
  </si>
  <si>
    <t>Пополнение и (или) обновление резервов материальных ресурсов (запасов) для предупреждения и ликвидации угроз по ГО и ЧС, %</t>
  </si>
  <si>
    <t>Площадь содержания минерализованной полосы, м²</t>
  </si>
  <si>
    <t>м²</t>
  </si>
  <si>
    <t>Количество распространенного информационного материала по ГО и ЧС, экз. в год</t>
  </si>
  <si>
    <t>Доля обеспеченности мест общего пользования противопожарным инвентарем, %</t>
  </si>
  <si>
    <t>Уровень обеспеченности деятельности добровольных народных дружин, %</t>
  </si>
  <si>
    <t>Сокращение объема потребления энергоресурсов по отношению к предыдущему году, %</t>
  </si>
  <si>
    <t>Благоустроенность территории сельского поселения, %</t>
  </si>
  <si>
    <t>Количество разработанных и утвержденных программ комплексного развития систем коммунальной инфраструктуры, ед-ц в год</t>
  </si>
  <si>
    <t>Уровень содержания и эксплуатации имущества находящегося в муниципальной собственности, %</t>
  </si>
  <si>
    <t>Доля обеспеченности муниципальных учреждений культуры необходимыми ресурсами для выполнения полномочий и функций, %</t>
  </si>
  <si>
    <t>Количество проведенных спортивных мероприятий, ед. в год</t>
  </si>
  <si>
    <t>Обеспеченность граждан дополнительными мерами социальной поддержки от потребности, %</t>
  </si>
  <si>
    <t>Размер резервного фонда администрации сельского поселения Верхнеказымский от первоначально утвержденного общего объема бюджета сельского поселения, не более %</t>
  </si>
  <si>
    <t>&lt;3</t>
  </si>
  <si>
    <t>Исполнение плана по предоставлению иных межбюджетных трансфертов, ежегодно на уровне 100%, от потребности</t>
  </si>
  <si>
    <t>Доля обеспеченности органов местного самоуправления сельского поселения необходимыми ресурсами для выполнения полномочий и функций, %</t>
  </si>
  <si>
    <t>Администрация сельского поселения Лыхма</t>
  </si>
  <si>
    <t>Доля муниципальных служащих, прошедших курсы повышения квалификации по программам дополнительного профессионального образования от потребности, %</t>
  </si>
  <si>
    <t xml:space="preserve">Доля муниципальных служащих, прошедших диспансеризацию от потребности, %  </t>
  </si>
  <si>
    <t>Обеспечение выполнения отдельных государственных полномочий, переданных органам местного самоуправления сельского поселения, ежегодно на уровне 100%</t>
  </si>
  <si>
    <t>Уровень пополнения и (или) обновления резервов материальных ресурсов (запасов) для предупреждения и ликвидации угроз по ГО и ЧС, %</t>
  </si>
  <si>
    <t>Количество распространенного информационного материала по ГО и ЧС, экз.в год</t>
  </si>
  <si>
    <t>Количество утепленных мест общего пользования в муниципальных учреждениях, ед.</t>
  </si>
  <si>
    <t>Уровень комфортности проживания населения и улучшение эстетического облика сельского поселения Лыхма, %</t>
  </si>
  <si>
    <t>Администрация сельского поселения Лыхма; ОАО "Межрегионсбыт"</t>
  </si>
  <si>
    <t>Доля исполнения обязательств по перечислению взносов для проведения капитального ремонта общего имущества в многоквартирных домах сельского поселения, %</t>
  </si>
  <si>
    <t>Администрация сельского поселения Лыхма; МБУ "Центр культуры и спорта "Лыхма""</t>
  </si>
  <si>
    <t>Доля обеспеченности муниципальных учреждений физической культуры и спорта необходимыми ресурсами для выполнения полномочий и функций, %</t>
  </si>
  <si>
    <t>Обеспеченность граждан дополнительными мерами социальной поддержки, от потребности, %</t>
  </si>
  <si>
    <t>Размер резервного фонда администрации сельского поселения Лыхма от первоначально утвержденного общего объема расходов бюджета сельского поселения, %</t>
  </si>
  <si>
    <t>&lt; 3%</t>
  </si>
  <si>
    <t xml:space="preserve">Предоставление иных межбюджетных трансфертов органам местного самоуправленияБелоярского района на осуществление части полномочий по решению вопросов местного значения, переданных органами местного самоуправления поселения в соответствии с заключенными соглашениями, % </t>
  </si>
  <si>
    <t>Муниципальная программа сельского поселения Сосновка  «Реализация полномочий органов местного самоуправления на 2017-2019 годы»</t>
  </si>
  <si>
    <t>Доля обеспеченности органов местного самоуправления необходимыми ресурсами для выполнения полномочий и функций, %</t>
  </si>
  <si>
    <t>Администрация сельского поселения Сосновка</t>
  </si>
  <si>
    <t>Администрация сельского поселения Сосновка, АНО ДПО "Учебный центр СКБ Контур"</t>
  </si>
  <si>
    <t xml:space="preserve">Доля муниципальных служащих, прошедших диспансеризацию от потребности, %    </t>
  </si>
  <si>
    <t>Доля обеспеченности органов местного самоуправления необходимыми ресурсами для выполнения отдельных государственных полномочий, %</t>
  </si>
  <si>
    <t>Количество распространенного информационного материала по ГО и ЧС, экз.</t>
  </si>
  <si>
    <t>ОАО "Межрегионсбыт"</t>
  </si>
  <si>
    <t>Уровень комфортности проживания населения и улучшение эстетического облика сельского поселения Сосновка, %</t>
  </si>
  <si>
    <t>Администрация сельского поселения Сосновка, ОАО "Межрегионсбыт"</t>
  </si>
  <si>
    <t>Администрация сельского поселения Сосновка, МКУК "Сельский дом культуры "Меридиан"</t>
  </si>
  <si>
    <t>Администрация сельского поселения Сосновка, Гуров А.А.</t>
  </si>
  <si>
    <t>Количество граждан, получивших дополнительные меры социальной поддержки, чел. в год</t>
  </si>
  <si>
    <t>Размер резервного фонда администрации сельского поселения Сосновка от первоначально утвержденного общего объема расходов бюджета сельского поселения, %</t>
  </si>
  <si>
    <t>Исполнение плана по предоставлению иных межбюджетных трансфертов органам местного самоуправления Белоярского района полномочий, переданных органами местного самоуправления поселения на основании соглашений, ежегодно на уровне 100 %</t>
  </si>
  <si>
    <t>Количество разработанных и утвержденных программ комплексного развития систем коммунальной инфраструктуры</t>
  </si>
  <si>
    <t>Муниципальная программа сельского поселения Сорум  «Реализация полномочий органов местного самоуправления на 2017-2019 годы»</t>
  </si>
  <si>
    <t>Администрация сельского поселения Сорум</t>
  </si>
  <si>
    <t>Обеспечение выполнения отдельных государственных полномочий, переданных органам местного самоуправления, ежегодно на уровне 100%</t>
  </si>
  <si>
    <t xml:space="preserve">м² </t>
  </si>
  <si>
    <t>Количество распространенного информационного материала по ГОиЧС , экз. в год.</t>
  </si>
  <si>
    <t>Сокращение потребления электроэнергии в здании администрации сельского поселения, тыс.кВт/ч</t>
  </si>
  <si>
    <t>тыс.кВт/ч</t>
  </si>
  <si>
    <t>Уровень комфортности проживания населения и улучшение эстетического облика сельского поселения Сорум, %</t>
  </si>
  <si>
    <t>Количество граждан, получивших дополнительные меры социальной поддержки, %</t>
  </si>
  <si>
    <t>Размер резервного фонда администрации сельского поселения Сорум  от первоначально утвержденного общего объема расходов бюджета сельского поселения, %</t>
  </si>
  <si>
    <t>Исполнение плана по предоставлению иных межбюджетных трансфертов, от потребности, ежегодно на уровне 100%</t>
  </si>
  <si>
    <t>ед-ц</t>
  </si>
  <si>
    <t>Муниципальная программа сельского поселения Полноват  «Реализация полномочий органов местного самоуправления на 2017-2019 годы»</t>
  </si>
  <si>
    <t xml:space="preserve">Уровень обеспеченности деятельности органов местного самоуправления для выполнения полномочий и  функций, % </t>
  </si>
  <si>
    <t>Администрация сельского поселения Полноват</t>
  </si>
  <si>
    <t>Доля муниципальных служащих, прошедших курсы повышения квалификации по программам дополнительного профессионального образования,  от потребности, %</t>
  </si>
  <si>
    <t>Доля муниципальных служащих, прошедших диспансеризацию, от потребности, %</t>
  </si>
  <si>
    <t>Количество распространенного информационного материала, экземпляров в год</t>
  </si>
  <si>
    <t>Уровень обеспеченности деятельности добровольной народной дружины, %</t>
  </si>
  <si>
    <t>Уровень благоустроенности в населенных пунктах сельского поселения, %</t>
  </si>
  <si>
    <t>Обеспеченность услугой по подвозу чистой питьевой воды, от потребности, %</t>
  </si>
  <si>
    <t>Обеспеченность услугой по вывозу жидких бытовых отходов, от потребности, %</t>
  </si>
  <si>
    <t>тыс.м2</t>
  </si>
  <si>
    <t>Разработка и утверждение программы комплексного развития систем коммунальной инфраструктуры сельского поселения Полноват, единиц в год;</t>
  </si>
  <si>
    <t>Обеспечение населения услугами общественной бани, от потребности, %</t>
  </si>
  <si>
    <t>Доля обеспеченности муниципальных учреждений культуры  необходимыми ресурсами для выполнения полномочий и функций, %</t>
  </si>
  <si>
    <t>Количество проведенных спортивных мероприятий в год</t>
  </si>
  <si>
    <t>Размер резервного фонда администрации сельского поселения Полноват  от первоначально утвержденного общего объема расходов бюджета сельского поселения, %</t>
  </si>
  <si>
    <t>Обеспеченность содержания дорог, от потребности, %</t>
  </si>
  <si>
    <t>Исполнение плана по предоставлению иных межбюджетных трансфертов органам местного самоуправления Белоярского района полномочий, переданных органами местного самоуправления поселения на основании соглашений, ежегодно на уровне 100 %, от потребности</t>
  </si>
  <si>
    <t>Муниципальная программа сельского поселения Казым  «Реализация полномочий органов местного самоуправления на 2017-2019 годы»</t>
  </si>
  <si>
    <t>Администрация сельского поселения Казым</t>
  </si>
  <si>
    <t xml:space="preserve">Площадь содержания  минерализованной полосы, м² </t>
  </si>
  <si>
    <t>Уровень обеспеченности деятельности народной дружины, %</t>
  </si>
  <si>
    <t>Уровень комфортности проживания населения и улучшение эстетического облика сельского поселения Казым, %</t>
  </si>
  <si>
    <t xml:space="preserve">Площадь содержания территории размещения отходов в надлежащем состоянии, тыс.м² </t>
  </si>
  <si>
    <t xml:space="preserve">тыс.м² </t>
  </si>
  <si>
    <t>Доля обеспеченности муниципального учреждения культуры необходимыми ресурсами для выполнения полномочий и функций, %</t>
  </si>
  <si>
    <t>Доля обеспеченности муниципального учреждения физической культуры и спорта необходимыми ресурсами для выполнения полномочий и функций, %</t>
  </si>
  <si>
    <t>Предоставление дополнительных мер социальной поддержки ежегодно, чел. в год</t>
  </si>
  <si>
    <t>Размер резервного фонда администрации сельского поселения Казым  от первоначально утвержденного общего объема расходов бюджета сельского поселения, %</t>
  </si>
  <si>
    <t>Обеспечение содержания дорог в надлежащем состоянии, %</t>
  </si>
  <si>
    <t>Предоставление иных межбюджетных трансфертов органам местного самоуправления Белоярского района на осуществление части полномочий по решению вопросов местного значения, переданных органами местного самоуправления поселения в соответствии с заключенными соглашениями, ежегодно на уровне 100 % от плана</t>
  </si>
  <si>
    <t>Муниципальная программа городского поселения Белоярский  «Повышение эффективности деятельности органов местного самоуправления городского поселения Белоярский на 2017–2019 годы»</t>
  </si>
  <si>
    <t>Подпрограмма 1 «Обеспечение деятельности органов местного самоуправления Белоярского района»</t>
  </si>
  <si>
    <t>Обеспечение выполнения функций органов местного самоуправления городского поселения Белоярский</t>
  </si>
  <si>
    <t>Администрация городского поселения Белоярский</t>
  </si>
  <si>
    <t>Доля муниципальных служащих администрации городского поселения Белоярский, прошедших  диспансеризацию, от потребности</t>
  </si>
  <si>
    <t>Обеспечение участия в семинарах, совещаниях, конференциях, проводимых за пределами городского поселения Белоярский</t>
  </si>
  <si>
    <t xml:space="preserve"> Муниципальная программа городского поселения Белоярский "Развитие жилищно-коммунального комплекса на территории городского поселения Белоярский на 2017 – 2019 годы"</t>
  </si>
  <si>
    <t xml:space="preserve">Возмещение недополученных доходов в связи с оказанием населению коммунальных услуг:
от объема предоставленных услуг по теплоснабжению, тыс.гКал
</t>
  </si>
  <si>
    <t>тыс.гКал</t>
  </si>
  <si>
    <t xml:space="preserve">Управление жилищно-коммунального хозяйства администрации Белоярского района </t>
  </si>
  <si>
    <t>Объем вывезенных жидких бытовых отходов, м3</t>
  </si>
  <si>
    <t>Разработано программ комплексного развития систем коммунальной инфраструктуры</t>
  </si>
  <si>
    <t>значение показателя от запланированного на отчетный</t>
  </si>
  <si>
    <r>
      <t>Площадь содержания  минерализованной полосы, м</t>
    </r>
    <r>
      <rPr>
        <vertAlign val="superscript"/>
        <sz val="10.5"/>
        <rFont val="Times New Roman"/>
        <family val="1"/>
        <charset val="204"/>
      </rPr>
      <t>2</t>
    </r>
  </si>
  <si>
    <r>
      <t>Площадь содержания территории размещения отходов в надлежащем состоянии, тыс.м</t>
    </r>
    <r>
      <rPr>
        <vertAlign val="superscript"/>
        <sz val="10.5"/>
        <rFont val="Times New Roman"/>
        <family val="1"/>
        <charset val="204"/>
      </rPr>
      <t xml:space="preserve">2 </t>
    </r>
  </si>
  <si>
    <r>
      <t>м</t>
    </r>
    <r>
      <rPr>
        <vertAlign val="superscript"/>
        <sz val="10.5"/>
        <rFont val="Times New Roman"/>
        <family val="1"/>
        <charset val="204"/>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</si>
</sst>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р_._-;\-* #,##0_р_._-;_-* &quot;-&quot;_р_._-;_-@_-"/>
    <numFmt numFmtId="43" formatCode="_-* #,##0.00_р_._-;\-* #,##0.00_р_._-;_-* &quot;-&quot;??_р_._-;_-@_-"/>
    <numFmt numFmtId="164" formatCode="_-* #,##0.0_р_._-;\-* #,##0.0_р_._-;_-* &quot;-&quot;?_р_._-;_-@_-"/>
    <numFmt numFmtId="165" formatCode="0.0"/>
    <numFmt numFmtId="166" formatCode="0.0%"/>
    <numFmt numFmtId="167" formatCode="#,##0_р_."/>
    <numFmt numFmtId="168" formatCode="#,##0.0_р_.;\-#,##0.0_р_."/>
    <numFmt numFmtId="169" formatCode="_-* #,##0.0_р_._-;\-* #,##0.0_р_._-;_-* &quot;-&quot;_р_._-;_-@_-"/>
    <numFmt numFmtId="170" formatCode="0.000"/>
    <numFmt numFmtId="171" formatCode="#,##0.0_ ;\-#,##0.0\ "/>
  </numFmts>
  <fonts count="27" x14ac:knownFonts="1">
    <font>
      <sz val="11"/>
      <color theme="1"/>
      <name val="Calibri"/>
      <family val="2"/>
      <charset val="204"/>
      <scheme val="minor"/>
    </font>
    <font>
      <sz val="10"/>
      <name val="Arial"/>
      <family val="2"/>
      <charset val="204"/>
    </font>
    <font>
      <sz val="11"/>
      <color theme="1"/>
      <name val="Calibri"/>
      <family val="2"/>
      <charset val="204"/>
      <scheme val="minor"/>
    </font>
    <font>
      <sz val="10.5"/>
      <name val="Times New Roman"/>
      <family val="1"/>
      <charset val="204"/>
    </font>
    <font>
      <sz val="12"/>
      <name val="Times New Roman"/>
      <family val="1"/>
      <charset val="204"/>
    </font>
    <font>
      <b/>
      <sz val="12"/>
      <name val="Times New Roman"/>
      <family val="1"/>
      <charset val="204"/>
    </font>
    <font>
      <sz val="11"/>
      <color theme="1"/>
      <name val="Calibri"/>
      <family val="2"/>
      <scheme val="minor"/>
    </font>
    <font>
      <sz val="11"/>
      <color indexed="8"/>
      <name val="Calibri"/>
      <family val="2"/>
      <charset val="204"/>
    </font>
    <font>
      <sz val="10"/>
      <name val="Arial Cyr"/>
      <charset val="204"/>
    </font>
    <font>
      <sz val="10.5"/>
      <name val="Calibri"/>
      <family val="2"/>
      <charset val="204"/>
      <scheme val="minor"/>
    </font>
    <font>
      <b/>
      <sz val="12"/>
      <color rgb="FF0070C0"/>
      <name val="Times New Roman"/>
      <family val="1"/>
      <charset val="204"/>
    </font>
    <font>
      <sz val="10.5"/>
      <color rgb="FF0070C0"/>
      <name val="Times New Roman"/>
      <family val="1"/>
      <charset val="204"/>
    </font>
    <font>
      <sz val="10.5"/>
      <color rgb="FF0070C0"/>
      <name val="Calibri"/>
      <family val="2"/>
      <charset val="204"/>
      <scheme val="minor"/>
    </font>
    <font>
      <b/>
      <sz val="10.5"/>
      <color rgb="FF0070C0"/>
      <name val="Times New Roman"/>
      <family val="1"/>
      <charset val="204"/>
    </font>
    <font>
      <sz val="12"/>
      <color rgb="FF0070C0"/>
      <name val="Calibri"/>
      <family val="2"/>
      <charset val="204"/>
      <scheme val="minor"/>
    </font>
    <font>
      <sz val="14"/>
      <color rgb="FF0070C0"/>
      <name val="Times New Roman"/>
      <family val="1"/>
      <charset val="204"/>
    </font>
    <font>
      <b/>
      <sz val="14"/>
      <name val="Times New Roman"/>
      <family val="1"/>
      <charset val="204"/>
    </font>
    <font>
      <b/>
      <sz val="10.5"/>
      <name val="Times New Roman"/>
      <family val="1"/>
      <charset val="204"/>
    </font>
    <font>
      <u/>
      <sz val="10.5"/>
      <name val="Times New Roman"/>
      <family val="1"/>
      <charset val="204"/>
    </font>
    <font>
      <sz val="12"/>
      <color rgb="FF0070C0"/>
      <name val="Times New Roman"/>
      <family val="1"/>
      <charset val="204"/>
    </font>
    <font>
      <sz val="10.5"/>
      <name val="Calibri"/>
      <family val="2"/>
      <charset val="204"/>
    </font>
    <font>
      <b/>
      <u/>
      <sz val="10.5"/>
      <name val="Times New Roman"/>
      <family val="1"/>
      <charset val="204"/>
    </font>
    <font>
      <sz val="11"/>
      <name val="Calibri"/>
      <family val="2"/>
      <charset val="204"/>
    </font>
    <font>
      <strike/>
      <sz val="10.5"/>
      <name val="Times New Roman"/>
      <family val="1"/>
      <charset val="204"/>
    </font>
    <font>
      <vertAlign val="superscript"/>
      <sz val="10.5"/>
      <name val="Times New Roman"/>
      <family val="1"/>
      <charset val="204"/>
    </font>
    <font>
      <sz val="10"/>
      <name val="Times New Roman"/>
      <family val="1"/>
      <charset val="204"/>
    </font>
    <font>
      <sz val="11"/>
      <color rgb="FF0070C0"/>
      <name val="Calibri"/>
      <family val="2"/>
      <charset val="204"/>
    </font>
  </fonts>
  <fills count="13">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BFBFBF"/>
        <bgColor rgb="FF000000"/>
      </patternFill>
    </fill>
    <fill>
      <patternFill patternType="solid">
        <fgColor rgb="FFD8E4B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10">
    <xf numFmtId="0" fontId="0" fillId="0" borderId="0"/>
    <xf numFmtId="0" fontId="1" fillId="0" borderId="0">
      <alignment wrapText="1"/>
    </xf>
    <xf numFmtId="0" fontId="1" fillId="0" borderId="0"/>
    <xf numFmtId="9" fontId="2" fillId="0" borderId="0" applyFont="0" applyFill="0" applyBorder="0" applyAlignment="0" applyProtection="0"/>
    <xf numFmtId="0" fontId="6" fillId="0" borderId="0"/>
    <xf numFmtId="0" fontId="7" fillId="0" borderId="0"/>
    <xf numFmtId="0" fontId="8" fillId="0" borderId="0"/>
    <xf numFmtId="0" fontId="1" fillId="0" borderId="0"/>
    <xf numFmtId="0" fontId="1" fillId="0" borderId="0"/>
    <xf numFmtId="43" fontId="6" fillId="0" borderId="0" applyFont="0" applyFill="0" applyBorder="0" applyAlignment="0" applyProtection="0"/>
  </cellStyleXfs>
  <cellXfs count="36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1" fillId="0" borderId="0" xfId="0" applyFont="1" applyAlignment="1">
      <alignment vertical="center"/>
    </xf>
    <xf numFmtId="164" fontId="13" fillId="5" borderId="1" xfId="0" applyNumberFormat="1" applyFont="1" applyFill="1" applyBorder="1" applyAlignment="1">
      <alignment horizontal="center" vertical="center" wrapText="1"/>
    </xf>
    <xf numFmtId="0" fontId="13" fillId="5" borderId="0" xfId="0" applyFont="1" applyFill="1" applyAlignment="1">
      <alignment vertical="center"/>
    </xf>
    <xf numFmtId="0" fontId="11" fillId="0" borderId="1" xfId="0" applyFont="1" applyBorder="1" applyAlignment="1">
      <alignment horizontal="left" vertical="center" wrapText="1"/>
    </xf>
    <xf numFmtId="164" fontId="11" fillId="0" borderId="1" xfId="0" applyNumberFormat="1"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0" fillId="0" borderId="0" xfId="0" applyFont="1" applyAlignment="1">
      <alignment vertical="center"/>
    </xf>
    <xf numFmtId="0" fontId="14" fillId="0" borderId="0" xfId="0" applyFont="1"/>
    <xf numFmtId="0" fontId="12" fillId="0" borderId="0" xfId="0" applyFont="1"/>
    <xf numFmtId="0" fontId="11" fillId="0" borderId="1" xfId="0" applyFont="1" applyBorder="1" applyAlignment="1">
      <alignment vertical="center" wrapText="1"/>
    </xf>
    <xf numFmtId="0" fontId="15" fillId="0" borderId="0" xfId="0" applyFont="1" applyAlignment="1">
      <alignment vertical="center"/>
    </xf>
    <xf numFmtId="165" fontId="11" fillId="0" borderId="0" xfId="0" applyNumberFormat="1" applyFont="1" applyAlignment="1">
      <alignment horizontal="center" vertical="center"/>
    </xf>
    <xf numFmtId="0" fontId="11" fillId="0" borderId="0" xfId="0" applyFont="1" applyAlignment="1">
      <alignment horizontal="right" vertical="center" wrapText="1"/>
    </xf>
    <xf numFmtId="0" fontId="13" fillId="0" borderId="0" xfId="0" applyFont="1" applyAlignment="1">
      <alignment vertical="center"/>
    </xf>
    <xf numFmtId="0" fontId="11" fillId="5" borderId="5" xfId="0" applyFont="1" applyFill="1" applyBorder="1" applyAlignment="1">
      <alignment vertical="center" wrapText="1"/>
    </xf>
    <xf numFmtId="0" fontId="11" fillId="0" borderId="5" xfId="0" applyFont="1" applyBorder="1" applyAlignment="1">
      <alignment vertical="center" wrapText="1"/>
    </xf>
    <xf numFmtId="0" fontId="11" fillId="6" borderId="5" xfId="0" applyFont="1" applyFill="1" applyBorder="1" applyAlignment="1">
      <alignment vertical="center" wrapText="1"/>
    </xf>
    <xf numFmtId="164" fontId="11" fillId="0" borderId="2" xfId="0" applyNumberFormat="1" applyFont="1" applyBorder="1" applyAlignment="1">
      <alignment horizontal="center" vertical="center" wrapText="1"/>
    </xf>
    <xf numFmtId="0" fontId="13" fillId="3" borderId="1" xfId="0"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64" fontId="13" fillId="3" borderId="1"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1" fillId="0" borderId="8" xfId="0" applyFont="1" applyBorder="1" applyAlignment="1">
      <alignment vertical="center" wrapText="1"/>
    </xf>
    <xf numFmtId="0" fontId="11" fillId="0" borderId="11" xfId="0" applyFont="1" applyFill="1" applyBorder="1" applyAlignment="1">
      <alignment horizontal="left" vertical="center" wrapText="1"/>
    </xf>
    <xf numFmtId="0" fontId="11" fillId="0" borderId="5" xfId="0" applyFont="1" applyFill="1" applyBorder="1" applyAlignment="1">
      <alignment vertical="center" wrapText="1"/>
    </xf>
    <xf numFmtId="0" fontId="11"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164" fontId="17" fillId="2" borderId="1" xfId="0" applyNumberFormat="1" applyFont="1" applyFill="1" applyBorder="1" applyAlignment="1">
      <alignment horizontal="center" vertical="center" wrapText="1"/>
    </xf>
    <xf numFmtId="0" fontId="3" fillId="2" borderId="5" xfId="0" applyFont="1" applyFill="1" applyBorder="1" applyAlignment="1">
      <alignment vertical="center" wrapText="1"/>
    </xf>
    <xf numFmtId="0" fontId="17" fillId="0" borderId="0" xfId="0" applyFont="1" applyAlignment="1">
      <alignment vertical="center"/>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164" fontId="17" fillId="5" borderId="1" xfId="0" applyNumberFormat="1" applyFont="1" applyFill="1" applyBorder="1" applyAlignment="1">
      <alignment horizontal="center" vertical="center" wrapText="1"/>
    </xf>
    <xf numFmtId="164" fontId="17" fillId="5" borderId="1" xfId="0" applyNumberFormat="1" applyFont="1" applyFill="1" applyBorder="1" applyAlignment="1">
      <alignment vertical="center" wrapText="1"/>
    </xf>
    <xf numFmtId="0" fontId="3" fillId="5" borderId="5" xfId="0" applyFont="1" applyFill="1" applyBorder="1" applyAlignment="1">
      <alignment vertical="center" wrapText="1"/>
    </xf>
    <xf numFmtId="0" fontId="17" fillId="5" borderId="0" xfId="0" applyFont="1" applyFill="1" applyAlignment="1">
      <alignment vertical="center"/>
    </xf>
    <xf numFmtId="0" fontId="17"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164" fontId="17" fillId="0" borderId="1" xfId="0" applyNumberFormat="1" applyFont="1" applyBorder="1" applyAlignment="1">
      <alignment horizontal="center" vertical="center" wrapText="1"/>
    </xf>
    <xf numFmtId="164" fontId="17" fillId="3"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0" borderId="1" xfId="0" applyNumberFormat="1" applyFont="1" applyBorder="1" applyAlignment="1">
      <alignment vertical="center" wrapText="1"/>
    </xf>
    <xf numFmtId="164" fontId="17" fillId="6" borderId="1" xfId="0" applyNumberFormat="1" applyFont="1" applyFill="1" applyBorder="1" applyAlignment="1">
      <alignment horizontal="center" vertical="center" wrapText="1"/>
    </xf>
    <xf numFmtId="164" fontId="17" fillId="6" borderId="1" xfId="0" applyNumberFormat="1" applyFont="1" applyFill="1" applyBorder="1" applyAlignment="1">
      <alignment vertical="center" wrapText="1"/>
    </xf>
    <xf numFmtId="0" fontId="1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7" fillId="5" borderId="1" xfId="0" applyFont="1" applyFill="1" applyBorder="1" applyAlignment="1">
      <alignment horizontal="center" vertical="center"/>
    </xf>
    <xf numFmtId="164" fontId="17" fillId="5" borderId="5" xfId="0" applyNumberFormat="1" applyFont="1" applyFill="1" applyBorder="1" applyAlignment="1">
      <alignment horizontal="center" vertical="center" wrapText="1"/>
    </xf>
    <xf numFmtId="0" fontId="3" fillId="5" borderId="0" xfId="0" applyFont="1" applyFill="1" applyAlignment="1">
      <alignment vertical="center"/>
    </xf>
    <xf numFmtId="0" fontId="3" fillId="0" borderId="1" xfId="0" applyFont="1" applyBorder="1" applyAlignment="1">
      <alignment vertical="center" wrapText="1"/>
    </xf>
    <xf numFmtId="0" fontId="3" fillId="0" borderId="4" xfId="0" applyFont="1" applyBorder="1" applyAlignment="1">
      <alignment horizontal="left"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3" fillId="0" borderId="11" xfId="0" applyFont="1" applyFill="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16" fontId="17" fillId="0" borderId="1" xfId="0" applyNumberFormat="1" applyFont="1" applyBorder="1" applyAlignment="1">
      <alignment vertical="center" wrapText="1"/>
    </xf>
    <xf numFmtId="164" fontId="3" fillId="6" borderId="1" xfId="0" applyNumberFormat="1" applyFont="1" applyFill="1" applyBorder="1" applyAlignment="1">
      <alignment horizontal="center" vertical="center" wrapText="1"/>
    </xf>
    <xf numFmtId="16" fontId="17" fillId="0" borderId="1" xfId="0" applyNumberFormat="1" applyFont="1" applyBorder="1" applyAlignment="1">
      <alignment horizontal="center" vertical="center" wrapText="1"/>
    </xf>
    <xf numFmtId="0" fontId="17" fillId="0" borderId="1" xfId="0" applyFont="1" applyBorder="1" applyAlignment="1">
      <alignment vertical="center" wrapText="1"/>
    </xf>
    <xf numFmtId="16" fontId="17" fillId="0" borderId="1" xfId="0" applyNumberFormat="1" applyFont="1" applyBorder="1" applyAlignment="1">
      <alignment vertical="top" wrapText="1"/>
    </xf>
    <xf numFmtId="0" fontId="3" fillId="0" borderId="5" xfId="0" applyFont="1" applyBorder="1" applyAlignment="1">
      <alignment vertical="center" wrapText="1"/>
    </xf>
    <xf numFmtId="16" fontId="17" fillId="0" borderId="1" xfId="0" applyNumberFormat="1" applyFont="1" applyBorder="1" applyAlignment="1">
      <alignment horizontal="center" vertical="top" wrapText="1"/>
    </xf>
    <xf numFmtId="0" fontId="17" fillId="0" borderId="1" xfId="0" applyNumberFormat="1" applyFont="1" applyFill="1" applyBorder="1" applyAlignment="1" applyProtection="1">
      <alignment vertical="center"/>
    </xf>
    <xf numFmtId="164"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64" fontId="3"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vertical="top"/>
    </xf>
    <xf numFmtId="0" fontId="17" fillId="0" borderId="1" xfId="0" applyFont="1" applyBorder="1" applyAlignment="1">
      <alignment horizontal="center" vertical="top" wrapText="1"/>
    </xf>
    <xf numFmtId="0" fontId="17" fillId="7" borderId="1" xfId="0" applyFont="1" applyFill="1" applyBorder="1" applyAlignment="1">
      <alignment horizontal="center" vertical="center"/>
    </xf>
    <xf numFmtId="0" fontId="9" fillId="0" borderId="0" xfId="0" applyFont="1"/>
    <xf numFmtId="0" fontId="17" fillId="6" borderId="1" xfId="0" applyFont="1" applyFill="1" applyBorder="1" applyAlignment="1">
      <alignment horizontal="center" vertical="center"/>
    </xf>
    <xf numFmtId="0" fontId="3" fillId="0" borderId="1" xfId="0" applyFont="1" applyBorder="1" applyAlignment="1">
      <alignment horizontal="left"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xf>
    <xf numFmtId="166" fontId="3" fillId="0" borderId="1" xfId="3" applyNumberFormat="1" applyFont="1" applyBorder="1" applyAlignment="1">
      <alignment horizontal="center" vertical="center" wrapText="1"/>
    </xf>
    <xf numFmtId="0" fontId="9" fillId="6" borderId="0" xfId="0" applyFont="1" applyFill="1" applyAlignment="1">
      <alignment vertical="center"/>
    </xf>
    <xf numFmtId="165" fontId="3" fillId="0" borderId="1" xfId="0" applyNumberFormat="1" applyFont="1" applyBorder="1" applyAlignment="1">
      <alignment horizontal="center" vertical="center"/>
    </xf>
    <xf numFmtId="9" fontId="3" fillId="0" borderId="1" xfId="3" applyNumberFormat="1" applyFont="1" applyBorder="1" applyAlignment="1">
      <alignment horizontal="center" vertical="center" wrapText="1"/>
    </xf>
    <xf numFmtId="167" fontId="3" fillId="0" borderId="1" xfId="0" applyNumberFormat="1" applyFont="1" applyBorder="1" applyAlignment="1">
      <alignment horizontal="center" vertical="center"/>
    </xf>
    <xf numFmtId="41" fontId="3" fillId="0" borderId="1" xfId="0" applyNumberFormat="1" applyFont="1" applyBorder="1" applyAlignment="1">
      <alignment horizontal="left" vertical="center"/>
    </xf>
    <xf numFmtId="37" fontId="3" fillId="0" borderId="1" xfId="0" applyNumberFormat="1" applyFont="1" applyBorder="1" applyAlignment="1">
      <alignment horizontal="center" vertical="center"/>
    </xf>
    <xf numFmtId="0" fontId="3" fillId="0" borderId="0" xfId="0" applyFont="1" applyAlignment="1">
      <alignment horizontal="left" vertical="center" wrapText="1"/>
    </xf>
    <xf numFmtId="165"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3"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shrinkToFit="1"/>
    </xf>
    <xf numFmtId="0" fontId="3" fillId="6" borderId="5" xfId="0" applyFont="1" applyFill="1" applyBorder="1" applyAlignment="1">
      <alignment vertical="center" wrapText="1"/>
    </xf>
    <xf numFmtId="0" fontId="17" fillId="0" borderId="1" xfId="0" applyFont="1" applyFill="1" applyBorder="1" applyAlignment="1">
      <alignment horizontal="center" vertical="center"/>
    </xf>
    <xf numFmtId="9" fontId="3" fillId="0" borderId="1" xfId="3" applyNumberFormat="1" applyFont="1" applyFill="1" applyBorder="1" applyAlignment="1">
      <alignment horizontal="center" vertical="center" wrapText="1"/>
    </xf>
    <xf numFmtId="0" fontId="3" fillId="0" borderId="1" xfId="0" applyFont="1" applyFill="1" applyBorder="1" applyAlignment="1">
      <alignment vertical="center" wrapText="1" shrinkToFit="1"/>
    </xf>
    <xf numFmtId="0" fontId="9" fillId="0" borderId="0" xfId="0" applyFont="1" applyFill="1"/>
    <xf numFmtId="0" fontId="9" fillId="7" borderId="0" xfId="0" applyFont="1" applyFill="1"/>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6" borderId="1" xfId="0" applyFont="1" applyFill="1" applyBorder="1" applyAlignment="1">
      <alignment horizontal="left" vertical="center" wrapText="1"/>
    </xf>
    <xf numFmtId="0" fontId="3" fillId="0" borderId="1" xfId="0" applyFont="1" applyBorder="1" applyAlignment="1">
      <alignment horizontal="left" vertical="center" wrapText="1"/>
    </xf>
    <xf numFmtId="0" fontId="17" fillId="0" borderId="1" xfId="0" applyFont="1" applyBorder="1" applyAlignment="1">
      <alignment vertical="top" wrapText="1"/>
    </xf>
    <xf numFmtId="0" fontId="17" fillId="6" borderId="1" xfId="0" applyFont="1" applyFill="1" applyBorder="1" applyAlignment="1">
      <alignment horizontal="left" vertical="center" wrapText="1"/>
    </xf>
    <xf numFmtId="0" fontId="17" fillId="0" borderId="5" xfId="0" applyFont="1" applyBorder="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shrinkToFit="1"/>
    </xf>
    <xf numFmtId="16" fontId="17" fillId="0" borderId="1" xfId="0" applyNumberFormat="1" applyFont="1" applyBorder="1" applyAlignment="1">
      <alignment horizontal="center" vertical="center"/>
    </xf>
    <xf numFmtId="0" fontId="3" fillId="0" borderId="5" xfId="0" applyFont="1" applyFill="1" applyBorder="1" applyAlignment="1">
      <alignment vertical="center" wrapText="1"/>
    </xf>
    <xf numFmtId="0" fontId="17" fillId="0" borderId="5" xfId="0" applyFont="1" applyFill="1" applyBorder="1" applyAlignment="1">
      <alignment vertical="center" wrapText="1"/>
    </xf>
    <xf numFmtId="0" fontId="3" fillId="0" borderId="1" xfId="0" applyFont="1" applyBorder="1" applyAlignment="1">
      <alignment vertical="center" wrapText="1" shrinkToFit="1"/>
    </xf>
    <xf numFmtId="0" fontId="3" fillId="0" borderId="1" xfId="0" applyFont="1" applyBorder="1" applyAlignment="1">
      <alignment vertical="top" wrapText="1"/>
    </xf>
    <xf numFmtId="0" fontId="9" fillId="6" borderId="0" xfId="0" applyFont="1" applyFill="1"/>
    <xf numFmtId="0" fontId="3" fillId="0" borderId="9" xfId="0" applyFont="1" applyBorder="1" applyAlignment="1">
      <alignment vertical="center" wrapText="1"/>
    </xf>
    <xf numFmtId="0" fontId="17" fillId="0" borderId="1" xfId="0" applyFont="1" applyBorder="1" applyAlignment="1">
      <alignment vertical="top"/>
    </xf>
    <xf numFmtId="16" fontId="3" fillId="0" borderId="1" xfId="0" applyNumberFormat="1" applyFont="1" applyBorder="1" applyAlignment="1">
      <alignment vertical="top" wrapText="1"/>
    </xf>
    <xf numFmtId="16" fontId="3" fillId="0" borderId="1" xfId="0" applyNumberFormat="1" applyFont="1" applyBorder="1" applyAlignment="1">
      <alignment horizontal="center" vertical="top" wrapText="1"/>
    </xf>
    <xf numFmtId="171"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 fontId="3" fillId="0" borderId="1" xfId="3" applyNumberFormat="1" applyFont="1" applyBorder="1" applyAlignment="1">
      <alignment horizontal="center" vertical="center"/>
    </xf>
    <xf numFmtId="9" fontId="3" fillId="0" borderId="1" xfId="0" applyNumberFormat="1" applyFont="1" applyBorder="1" applyAlignment="1">
      <alignment horizontal="center" vertical="center"/>
    </xf>
    <xf numFmtId="1" fontId="3" fillId="0" borderId="1" xfId="3" applyNumberFormat="1" applyFont="1" applyBorder="1" applyAlignment="1">
      <alignment horizontal="center" vertical="center" wrapText="1"/>
    </xf>
    <xf numFmtId="168" fontId="3" fillId="0" borderId="1" xfId="0" applyNumberFormat="1" applyFont="1" applyBorder="1" applyAlignment="1">
      <alignment horizontal="center" vertical="center"/>
    </xf>
    <xf numFmtId="0" fontId="3" fillId="0" borderId="10" xfId="0" applyFont="1" applyBorder="1" applyAlignment="1">
      <alignment horizontal="center" vertical="center"/>
    </xf>
    <xf numFmtId="0" fontId="9"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xf>
    <xf numFmtId="0" fontId="17" fillId="4" borderId="1" xfId="0" applyFont="1" applyFill="1" applyBorder="1" applyAlignment="1">
      <alignment wrapText="1"/>
    </xf>
    <xf numFmtId="0" fontId="3" fillId="4" borderId="1" xfId="0" applyFont="1" applyFill="1" applyBorder="1" applyAlignment="1">
      <alignment horizontal="left" vertical="center" wrapText="1"/>
    </xf>
    <xf numFmtId="0" fontId="17" fillId="4" borderId="1" xfId="0" applyFont="1" applyFill="1" applyBorder="1" applyAlignment="1">
      <alignment horizontal="center" wrapText="1"/>
    </xf>
    <xf numFmtId="164" fontId="3" fillId="0" borderId="1" xfId="0" applyNumberFormat="1" applyFont="1" applyBorder="1" applyAlignment="1">
      <alignment horizontal="right" vertical="center" wrapText="1"/>
    </xf>
    <xf numFmtId="0" fontId="17" fillId="0" borderId="1" xfId="0" applyFont="1" applyBorder="1" applyAlignment="1">
      <alignment horizontal="right" vertical="top" wrapText="1"/>
    </xf>
    <xf numFmtId="0" fontId="3" fillId="0" borderId="2" xfId="0" applyFont="1" applyBorder="1" applyAlignment="1">
      <alignment vertical="center" wrapText="1"/>
    </xf>
    <xf numFmtId="0" fontId="3" fillId="0" borderId="0" xfId="0" applyFont="1" applyAlignment="1">
      <alignment horizontal="justify" vertical="center"/>
    </xf>
    <xf numFmtId="0" fontId="3" fillId="0" borderId="5" xfId="0" applyFont="1" applyBorder="1" applyAlignment="1">
      <alignment horizontal="left" vertical="center" wrapText="1"/>
    </xf>
    <xf numFmtId="0" fontId="17" fillId="0" borderId="9" xfId="0" applyFont="1" applyBorder="1" applyAlignment="1">
      <alignment vertical="top" wrapText="1"/>
    </xf>
    <xf numFmtId="0" fontId="18" fillId="0" borderId="1" xfId="0" applyFont="1" applyBorder="1" applyAlignment="1">
      <alignment horizontal="left" vertical="center" wrapText="1"/>
    </xf>
    <xf numFmtId="0" fontId="3" fillId="0" borderId="2" xfId="0" applyFont="1" applyBorder="1" applyAlignment="1">
      <alignment horizontal="center" vertical="center"/>
    </xf>
    <xf numFmtId="9" fontId="3" fillId="0" borderId="1" xfId="3" applyNumberFormat="1"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top" wrapText="1"/>
    </xf>
    <xf numFmtId="1" fontId="3" fillId="0" borderId="1" xfId="0" applyNumberFormat="1" applyFont="1" applyBorder="1" applyAlignment="1">
      <alignment horizontal="center" vertical="center" wrapText="1"/>
    </xf>
    <xf numFmtId="0" fontId="3" fillId="0" borderId="0" xfId="0" applyFont="1" applyAlignment="1">
      <alignment horizontal="left" wrapText="1"/>
    </xf>
    <xf numFmtId="0" fontId="3" fillId="5" borderId="2" xfId="0" applyFont="1" applyFill="1" applyBorder="1" applyAlignment="1">
      <alignment vertical="center" wrapText="1"/>
    </xf>
    <xf numFmtId="14" fontId="17" fillId="0" borderId="1" xfId="0" applyNumberFormat="1" applyFont="1" applyBorder="1" applyAlignment="1">
      <alignment vertical="top" wrapText="1"/>
    </xf>
    <xf numFmtId="14" fontId="17" fillId="0" borderId="1" xfId="0" applyNumberFormat="1" applyFont="1" applyBorder="1" applyAlignment="1">
      <alignment horizontal="center" vertical="top" wrapText="1"/>
    </xf>
    <xf numFmtId="170" fontId="3" fillId="0" borderId="1" xfId="0" applyNumberFormat="1" applyFont="1" applyBorder="1" applyAlignment="1">
      <alignment horizontal="center" vertical="center" wrapText="1"/>
    </xf>
    <xf numFmtId="166" fontId="3" fillId="0" borderId="1" xfId="3" applyNumberFormat="1" applyFont="1" applyBorder="1" applyAlignment="1">
      <alignment horizontal="center" vertical="center"/>
    </xf>
    <xf numFmtId="0" fontId="3" fillId="0" borderId="9" xfId="0" applyFont="1" applyBorder="1" applyAlignment="1">
      <alignment horizontal="left" vertical="top" wrapText="1"/>
    </xf>
    <xf numFmtId="169" fontId="17"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5" xfId="0" applyFont="1" applyBorder="1" applyAlignment="1">
      <alignment vertical="top" wrapText="1"/>
    </xf>
    <xf numFmtId="0" fontId="3" fillId="0" borderId="1" xfId="0" applyFont="1" applyBorder="1" applyAlignment="1">
      <alignment wrapText="1"/>
    </xf>
    <xf numFmtId="41" fontId="3" fillId="0" borderId="1" xfId="0" applyNumberFormat="1" applyFont="1" applyBorder="1" applyAlignment="1">
      <alignment horizontal="center" vertical="center"/>
    </xf>
    <xf numFmtId="0" fontId="17" fillId="0" borderId="1" xfId="0" applyFont="1" applyBorder="1" applyAlignment="1">
      <alignment wrapText="1"/>
    </xf>
    <xf numFmtId="49" fontId="17" fillId="0" borderId="5"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17" fillId="6" borderId="1" xfId="0" applyFont="1" applyFill="1" applyBorder="1" applyAlignment="1">
      <alignment horizontal="left"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xf>
    <xf numFmtId="0" fontId="3" fillId="6"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left" vertical="center" wrapText="1" indent="2"/>
    </xf>
    <xf numFmtId="164" fontId="3" fillId="3" borderId="1" xfId="0" applyNumberFormat="1" applyFont="1" applyFill="1" applyBorder="1" applyAlignment="1">
      <alignment vertical="center" wrapText="1"/>
    </xf>
    <xf numFmtId="0" fontId="13" fillId="0" borderId="1" xfId="0" applyFont="1" applyFill="1" applyBorder="1" applyAlignment="1">
      <alignment vertical="center" wrapText="1"/>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9" fillId="0" borderId="0" xfId="0" applyFont="1" applyFill="1" applyAlignment="1">
      <alignment vertical="center"/>
    </xf>
    <xf numFmtId="0" fontId="17" fillId="0" borderId="5"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0" borderId="0" xfId="0" applyFont="1" applyAlignment="1">
      <alignment horizontal="left" vertical="center"/>
    </xf>
    <xf numFmtId="0" fontId="16"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1" xfId="0" applyFont="1"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3"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5" xfId="0" applyFont="1" applyBorder="1" applyAlignment="1">
      <alignment horizontal="left" vertical="center" wrapText="1"/>
    </xf>
    <xf numFmtId="0" fontId="17" fillId="7" borderId="9" xfId="0" applyFont="1" applyFill="1" applyBorder="1" applyAlignment="1">
      <alignment horizontal="left" vertical="center" wrapText="1"/>
    </xf>
    <xf numFmtId="0" fontId="17" fillId="7" borderId="10" xfId="0" applyFont="1" applyFill="1" applyBorder="1" applyAlignment="1">
      <alignment horizontal="left" vertical="center" wrapText="1"/>
    </xf>
    <xf numFmtId="0" fontId="17" fillId="7" borderId="5"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5" xfId="0" applyFont="1" applyFill="1" applyBorder="1" applyAlignment="1">
      <alignment horizontal="left" vertical="center" wrapText="1"/>
    </xf>
    <xf numFmtId="0" fontId="3" fillId="0" borderId="1" xfId="0" applyFont="1" applyBorder="1" applyAlignment="1">
      <alignment horizontal="center" vertical="center" wrapText="1" shrinkToFit="1"/>
    </xf>
    <xf numFmtId="0" fontId="5" fillId="0" borderId="0" xfId="0" applyFont="1" applyAlignment="1">
      <alignment horizontal="center" vertical="center"/>
    </xf>
    <xf numFmtId="0" fontId="5" fillId="0" borderId="0" xfId="0" applyFont="1" applyAlignment="1">
      <alignment horizontal="center" vertical="center" wrapText="1"/>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5" fillId="0" borderId="0" xfId="0" applyFont="1" applyFill="1" applyBorder="1" applyAlignment="1">
      <alignment horizontal="center" vertical="center"/>
    </xf>
    <xf numFmtId="0" fontId="19"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164" fontId="11" fillId="0" borderId="0"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0" applyFont="1" applyFill="1" applyBorder="1" applyAlignment="1">
      <alignment vertical="center"/>
    </xf>
    <xf numFmtId="0" fontId="3" fillId="0" borderId="1" xfId="0" applyFont="1" applyFill="1" applyBorder="1" applyAlignment="1">
      <alignment horizontal="center" vertical="center" wrapText="1"/>
    </xf>
    <xf numFmtId="0" fontId="3" fillId="0" borderId="0" xfId="0" applyFont="1" applyFill="1" applyBorder="1" applyAlignment="1">
      <alignment vertical="center"/>
    </xf>
    <xf numFmtId="0" fontId="20" fillId="0" borderId="1" xfId="0" applyFont="1" applyFill="1" applyBorder="1" applyAlignment="1">
      <alignment horizontal="center" vertical="center"/>
    </xf>
    <xf numFmtId="0" fontId="17"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165" fontId="17" fillId="8" borderId="1" xfId="0" applyNumberFormat="1" applyFont="1" applyFill="1" applyBorder="1" applyAlignment="1">
      <alignment horizontal="center" vertical="center" wrapText="1"/>
    </xf>
    <xf numFmtId="164" fontId="17" fillId="8" borderId="1" xfId="0" applyNumberFormat="1" applyFont="1" applyFill="1" applyBorder="1" applyAlignment="1">
      <alignment horizontal="center" vertical="center" wrapText="1"/>
    </xf>
    <xf numFmtId="0" fontId="17" fillId="8" borderId="1" xfId="0" applyFont="1" applyFill="1" applyBorder="1" applyAlignment="1">
      <alignment horizontal="left" vertical="center" wrapText="1"/>
    </xf>
    <xf numFmtId="0" fontId="17" fillId="8" borderId="0" xfId="0" applyFont="1" applyFill="1" applyBorder="1" applyAlignment="1">
      <alignment vertical="center"/>
    </xf>
    <xf numFmtId="0" fontId="3" fillId="9" borderId="1" xfId="0" applyFont="1" applyFill="1" applyBorder="1" applyAlignment="1">
      <alignment horizontal="center" vertical="center" wrapText="1"/>
    </xf>
    <xf numFmtId="0" fontId="17" fillId="9" borderId="1" xfId="0" applyFont="1" applyFill="1" applyBorder="1" applyAlignment="1">
      <alignment horizontal="left" vertical="center" wrapText="1"/>
    </xf>
    <xf numFmtId="165" fontId="17" fillId="9" borderId="1" xfId="0" applyNumberFormat="1" applyFont="1" applyFill="1" applyBorder="1" applyAlignment="1">
      <alignment horizontal="center" vertical="center" wrapText="1"/>
    </xf>
    <xf numFmtId="171" fontId="17" fillId="9" borderId="1" xfId="0" applyNumberFormat="1" applyFont="1" applyFill="1" applyBorder="1" applyAlignment="1">
      <alignment horizontal="center" vertical="center" wrapText="1"/>
    </xf>
    <xf numFmtId="164" fontId="17"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17" fillId="9" borderId="0" xfId="0" applyFont="1" applyFill="1" applyBorder="1" applyAlignment="1">
      <alignment vertical="center"/>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165" fontId="3" fillId="1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wrapText="1"/>
    </xf>
    <xf numFmtId="0" fontId="3" fillId="10" borderId="0" xfId="0" applyFont="1" applyFill="1" applyBorder="1" applyAlignment="1">
      <alignment vertical="center"/>
    </xf>
    <xf numFmtId="0" fontId="3" fillId="10" borderId="1" xfId="0" applyFont="1" applyFill="1" applyBorder="1" applyAlignment="1">
      <alignment horizontal="left" vertical="center" wrapText="1"/>
    </xf>
    <xf numFmtId="0" fontId="17" fillId="9" borderId="1" xfId="0" applyFont="1" applyFill="1" applyBorder="1" applyAlignment="1">
      <alignment horizontal="center" vertical="center" wrapText="1"/>
    </xf>
    <xf numFmtId="16" fontId="3" fillId="10" borderId="1" xfId="0" applyNumberFormat="1" applyFont="1" applyFill="1" applyBorder="1" applyAlignment="1">
      <alignment horizontal="center" vertical="top" wrapText="1"/>
    </xf>
    <xf numFmtId="16" fontId="3" fillId="10" borderId="1" xfId="0" applyNumberFormat="1"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pplyProtection="1">
      <alignment horizontal="left" vertical="center" wrapText="1"/>
      <protection locked="0"/>
    </xf>
    <xf numFmtId="164" fontId="17" fillId="10" borderId="1" xfId="0" applyNumberFormat="1" applyFont="1" applyFill="1" applyBorder="1" applyAlignment="1">
      <alignment horizontal="center" vertical="center" wrapText="1"/>
    </xf>
    <xf numFmtId="164" fontId="3" fillId="0" borderId="1" xfId="0" applyNumberFormat="1" applyFont="1" applyFill="1" applyBorder="1" applyAlignment="1">
      <alignment vertical="center" wrapText="1"/>
    </xf>
    <xf numFmtId="16" fontId="3" fillId="8" borderId="1" xfId="0" applyNumberFormat="1" applyFont="1" applyFill="1" applyBorder="1" applyAlignment="1">
      <alignment vertical="top" wrapText="1"/>
    </xf>
    <xf numFmtId="164" fontId="17" fillId="8" borderId="1" xfId="0" applyNumberFormat="1" applyFont="1" applyFill="1" applyBorder="1" applyAlignment="1">
      <alignment vertical="center" wrapText="1"/>
    </xf>
    <xf numFmtId="0" fontId="3" fillId="8" borderId="1" xfId="0" applyFont="1" applyFill="1" applyBorder="1" applyAlignment="1">
      <alignment horizontal="left" vertical="center" wrapText="1"/>
    </xf>
    <xf numFmtId="0" fontId="3" fillId="8" borderId="0" xfId="0" applyFont="1" applyFill="1" applyBorder="1" applyAlignment="1">
      <alignment vertical="center"/>
    </xf>
    <xf numFmtId="0" fontId="17" fillId="9" borderId="1" xfId="0" applyFont="1" applyFill="1" applyBorder="1" applyAlignment="1">
      <alignment horizontal="center" vertical="center"/>
    </xf>
    <xf numFmtId="165" fontId="17" fillId="9" borderId="1" xfId="0" applyNumberFormat="1" applyFont="1" applyFill="1" applyBorder="1" applyAlignment="1">
      <alignment horizontal="center" vertical="center"/>
    </xf>
    <xf numFmtId="164" fontId="17" fillId="9" borderId="1" xfId="0" applyNumberFormat="1" applyFont="1" applyFill="1" applyBorder="1" applyAlignment="1">
      <alignment horizontal="center" vertical="center"/>
    </xf>
    <xf numFmtId="164" fontId="17" fillId="9" borderId="1" xfId="0" applyNumberFormat="1" applyFont="1" applyFill="1" applyBorder="1" applyAlignment="1">
      <alignment vertical="center"/>
    </xf>
    <xf numFmtId="16" fontId="3" fillId="10" borderId="2" xfId="0" applyNumberFormat="1" applyFont="1" applyFill="1" applyBorder="1" applyAlignment="1">
      <alignment horizontal="center" vertical="top" wrapText="1"/>
    </xf>
    <xf numFmtId="0" fontId="3" fillId="0" borderId="0" xfId="0" applyFont="1" applyFill="1" applyBorder="1" applyAlignment="1">
      <alignment horizontal="left" vertical="center" wrapText="1"/>
    </xf>
    <xf numFmtId="0" fontId="3" fillId="10" borderId="1" xfId="0" applyFont="1" applyFill="1" applyBorder="1" applyAlignment="1">
      <alignment vertical="center" wrapText="1"/>
    </xf>
    <xf numFmtId="171" fontId="17" fillId="8"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0" fontId="3" fillId="10" borderId="1" xfId="0" applyFont="1" applyFill="1" applyBorder="1" applyAlignment="1">
      <alignment horizontal="center" vertical="top" wrapText="1"/>
    </xf>
    <xf numFmtId="0" fontId="3" fillId="10" borderId="1" xfId="0" applyFont="1" applyFill="1" applyBorder="1" applyAlignment="1">
      <alignment vertical="top" wrapText="1"/>
    </xf>
    <xf numFmtId="0" fontId="3" fillId="8" borderId="1" xfId="0" applyFont="1" applyFill="1" applyBorder="1" applyAlignment="1">
      <alignment vertical="center" wrapText="1"/>
    </xf>
    <xf numFmtId="164" fontId="3" fillId="8" borderId="1" xfId="0" applyNumberFormat="1" applyFont="1" applyFill="1" applyBorder="1" applyAlignment="1">
      <alignment horizontal="center" vertical="center" wrapText="1"/>
    </xf>
    <xf numFmtId="165" fontId="3" fillId="10" borderId="1" xfId="0" applyNumberFormat="1" applyFont="1" applyFill="1" applyBorder="1" applyAlignment="1">
      <alignment horizontal="center" vertical="center"/>
    </xf>
    <xf numFmtId="164" fontId="3" fillId="1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3" fillId="8" borderId="1" xfId="0" applyFont="1" applyFill="1" applyBorder="1" applyAlignment="1">
      <alignment horizontal="center" vertical="top" wrapText="1"/>
    </xf>
    <xf numFmtId="0" fontId="3" fillId="10" borderId="1" xfId="0" applyFont="1" applyFill="1" applyBorder="1" applyAlignment="1">
      <alignment wrapText="1"/>
    </xf>
    <xf numFmtId="0" fontId="3" fillId="10" borderId="2" xfId="0" applyFont="1" applyFill="1" applyBorder="1" applyAlignment="1">
      <alignment horizontal="left" vertical="center" wrapText="1"/>
    </xf>
    <xf numFmtId="0" fontId="3" fillId="10" borderId="1" xfId="0" applyFont="1" applyFill="1" applyBorder="1" applyAlignment="1">
      <alignment horizontal="center" wrapText="1"/>
    </xf>
    <xf numFmtId="0" fontId="3" fillId="8" borderId="1" xfId="0" applyNumberFormat="1" applyFont="1" applyFill="1" applyBorder="1" applyAlignment="1" applyProtection="1">
      <alignment vertical="center"/>
    </xf>
    <xf numFmtId="0" fontId="17" fillId="8" borderId="1" xfId="0" applyNumberFormat="1" applyFont="1" applyFill="1" applyBorder="1" applyAlignment="1">
      <alignment horizontal="center" vertical="center" wrapText="1"/>
    </xf>
    <xf numFmtId="0" fontId="17" fillId="10" borderId="5" xfId="0" applyFont="1" applyFill="1" applyBorder="1" applyAlignment="1">
      <alignment horizontal="left" vertical="center" wrapText="1"/>
    </xf>
    <xf numFmtId="165" fontId="17" fillId="1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0" fontId="3" fillId="10" borderId="5" xfId="0" applyFont="1" applyFill="1" applyBorder="1" applyAlignment="1">
      <alignment horizontal="left" vertical="center" wrapText="1"/>
    </xf>
    <xf numFmtId="0" fontId="3" fillId="11" borderId="5" xfId="0" applyFont="1" applyFill="1" applyBorder="1" applyAlignment="1">
      <alignment horizontal="left" vertical="center" wrapText="1"/>
    </xf>
    <xf numFmtId="165" fontId="3" fillId="11" borderId="1" xfId="0" applyNumberFormat="1" applyFont="1" applyFill="1" applyBorder="1" applyAlignment="1">
      <alignment horizontal="center" vertical="center" wrapText="1"/>
    </xf>
    <xf numFmtId="164" fontId="3" fillId="11" borderId="1"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165" fontId="17" fillId="0" borderId="1" xfId="0" applyNumberFormat="1" applyFont="1" applyFill="1" applyBorder="1" applyAlignment="1">
      <alignment horizontal="center" vertical="center" wrapText="1"/>
    </xf>
    <xf numFmtId="164" fontId="3" fillId="0" borderId="1" xfId="0" applyNumberFormat="1" applyFont="1" applyFill="1" applyBorder="1" applyAlignment="1">
      <alignment vertical="center"/>
    </xf>
    <xf numFmtId="0" fontId="3" fillId="10" borderId="2" xfId="0" applyFont="1" applyFill="1" applyBorder="1" applyAlignment="1">
      <alignment vertical="center" wrapText="1"/>
    </xf>
    <xf numFmtId="0" fontId="3" fillId="11" borderId="2" xfId="0" applyFont="1" applyFill="1" applyBorder="1" applyAlignment="1">
      <alignment horizontal="left" vertical="center" wrapText="1"/>
    </xf>
    <xf numFmtId="164" fontId="3" fillId="11" borderId="1" xfId="0" applyNumberFormat="1" applyFont="1" applyFill="1" applyBorder="1" applyAlignment="1">
      <alignment vertical="center" wrapText="1"/>
    </xf>
    <xf numFmtId="0" fontId="17" fillId="9" borderId="2" xfId="0" applyFont="1" applyFill="1" applyBorder="1" applyAlignment="1">
      <alignment horizontal="center" vertical="center"/>
    </xf>
    <xf numFmtId="0" fontId="17" fillId="9" borderId="2" xfId="0" applyFont="1" applyFill="1" applyBorder="1" applyAlignment="1">
      <alignment horizontal="left" vertical="center" wrapText="1"/>
    </xf>
    <xf numFmtId="16" fontId="3" fillId="11" borderId="1" xfId="0" applyNumberFormat="1" applyFont="1" applyFill="1" applyBorder="1" applyAlignment="1">
      <alignment horizontal="center" vertical="top" wrapText="1"/>
    </xf>
    <xf numFmtId="164" fontId="3" fillId="11" borderId="1" xfId="0" applyNumberFormat="1" applyFont="1" applyFill="1" applyBorder="1" applyAlignment="1">
      <alignment horizontal="center" vertical="center"/>
    </xf>
    <xf numFmtId="164" fontId="17" fillId="11" borderId="1" xfId="0" applyNumberFormat="1" applyFont="1" applyFill="1" applyBorder="1" applyAlignment="1">
      <alignment horizontal="center" vertical="center" wrapText="1"/>
    </xf>
    <xf numFmtId="0" fontId="3" fillId="0" borderId="1" xfId="0" applyFont="1" applyFill="1" applyBorder="1" applyAlignment="1">
      <alignment vertical="center"/>
    </xf>
    <xf numFmtId="16" fontId="3" fillId="0" borderId="1" xfId="0" applyNumberFormat="1" applyFont="1" applyFill="1" applyBorder="1" applyAlignment="1">
      <alignment horizontal="center" vertical="top" wrapText="1"/>
    </xf>
    <xf numFmtId="165" fontId="3" fillId="11" borderId="1" xfId="0" applyNumberFormat="1" applyFont="1" applyFill="1" applyBorder="1" applyAlignment="1">
      <alignment horizontal="center" vertical="center"/>
    </xf>
    <xf numFmtId="0" fontId="3" fillId="11" borderId="0" xfId="0" applyFont="1" applyFill="1" applyBorder="1" applyAlignment="1">
      <alignment vertical="center"/>
    </xf>
    <xf numFmtId="0" fontId="3" fillId="11" borderId="1"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1" fillId="0" borderId="1" xfId="0" applyFont="1" applyFill="1" applyBorder="1" applyAlignment="1">
      <alignment horizontal="left" vertical="center" wrapText="1"/>
    </xf>
    <xf numFmtId="0" fontId="16" fillId="0" borderId="0" xfId="0" applyFont="1" applyFill="1" applyBorder="1" applyAlignment="1">
      <alignment vertical="center"/>
    </xf>
    <xf numFmtId="0" fontId="22" fillId="0" borderId="0" xfId="0" applyFont="1" applyFill="1" applyBorder="1"/>
    <xf numFmtId="0" fontId="5" fillId="0" borderId="0" xfId="0" applyFont="1" applyFill="1" applyBorder="1" applyAlignment="1">
      <alignment horizontal="center" vertical="center" wrapText="1"/>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0" fontId="21" fillId="12" borderId="9" xfId="0" applyFont="1" applyFill="1" applyBorder="1" applyAlignment="1">
      <alignment horizontal="left" vertical="center" wrapText="1"/>
    </xf>
    <xf numFmtId="0" fontId="21" fillId="12" borderId="10" xfId="0" applyFont="1" applyFill="1" applyBorder="1" applyAlignment="1">
      <alignment horizontal="left" vertical="center" wrapText="1"/>
    </xf>
    <xf numFmtId="0" fontId="21" fillId="12" borderId="5" xfId="0" applyFont="1" applyFill="1" applyBorder="1" applyAlignment="1">
      <alignment horizontal="left" vertical="center" wrapText="1"/>
    </xf>
    <xf numFmtId="0" fontId="17" fillId="0" borderId="1" xfId="0" applyFont="1" applyFill="1" applyBorder="1" applyAlignment="1">
      <alignment vertical="center"/>
    </xf>
    <xf numFmtId="0" fontId="17" fillId="10" borderId="9" xfId="0" applyFont="1" applyFill="1" applyBorder="1" applyAlignment="1">
      <alignment vertical="center" wrapText="1"/>
    </xf>
    <xf numFmtId="0" fontId="17" fillId="10" borderId="10" xfId="0" applyFont="1" applyFill="1" applyBorder="1" applyAlignment="1">
      <alignment vertical="center" wrapText="1"/>
    </xf>
    <xf numFmtId="0" fontId="17" fillId="10" borderId="5" xfId="0" applyFont="1" applyFill="1" applyBorder="1" applyAlignment="1">
      <alignment vertical="center" wrapText="1"/>
    </xf>
    <xf numFmtId="0" fontId="22" fillId="0" borderId="0" xfId="0" applyFont="1" applyFill="1" applyBorder="1" applyAlignment="1"/>
    <xf numFmtId="9" fontId="3" fillId="0" borderId="1" xfId="3" applyFont="1" applyFill="1" applyBorder="1" applyAlignment="1">
      <alignment horizontal="center" vertical="center"/>
    </xf>
    <xf numFmtId="0" fontId="3" fillId="0" borderId="1" xfId="0" applyFont="1" applyFill="1" applyBorder="1" applyAlignment="1">
      <alignment horizontal="left" vertical="center"/>
    </xf>
    <xf numFmtId="0" fontId="17" fillId="0" borderId="2" xfId="0" applyFont="1" applyFill="1" applyBorder="1" applyAlignment="1">
      <alignment horizontal="center" vertical="center"/>
    </xf>
    <xf numFmtId="0" fontId="17" fillId="10" borderId="6" xfId="0" applyFont="1" applyFill="1" applyBorder="1" applyAlignment="1">
      <alignment horizontal="left" vertical="center" wrapText="1"/>
    </xf>
    <xf numFmtId="0" fontId="17" fillId="10" borderId="13" xfId="0" applyFont="1" applyFill="1" applyBorder="1" applyAlignment="1">
      <alignment horizontal="left" vertical="center" wrapText="1"/>
    </xf>
    <xf numFmtId="0" fontId="17" fillId="10" borderId="8" xfId="0" applyFont="1" applyFill="1" applyBorder="1" applyAlignment="1">
      <alignment horizontal="left" vertical="center" wrapText="1"/>
    </xf>
    <xf numFmtId="0" fontId="23" fillId="0" borderId="1" xfId="0" applyFont="1" applyFill="1" applyBorder="1" applyAlignment="1">
      <alignment horizontal="center" vertical="center"/>
    </xf>
    <xf numFmtId="0" fontId="20" fillId="0" borderId="1" xfId="0" applyFont="1" applyFill="1" applyBorder="1"/>
    <xf numFmtId="0" fontId="21" fillId="12" borderId="7" xfId="0" applyFont="1" applyFill="1" applyBorder="1" applyAlignment="1">
      <alignment horizontal="left" vertical="center" wrapText="1"/>
    </xf>
    <xf numFmtId="0" fontId="21" fillId="12" borderId="14" xfId="0" applyFont="1" applyFill="1" applyBorder="1" applyAlignment="1">
      <alignment horizontal="left" vertical="center" wrapText="1"/>
    </xf>
    <xf numFmtId="0" fontId="21" fillId="12" borderId="11" xfId="0" applyFont="1" applyFill="1" applyBorder="1" applyAlignment="1">
      <alignment horizontal="left" vertical="center" wrapText="1"/>
    </xf>
    <xf numFmtId="0" fontId="17" fillId="10" borderId="9" xfId="0" applyFont="1" applyFill="1" applyBorder="1" applyAlignment="1">
      <alignment horizontal="left" vertical="center" wrapText="1"/>
    </xf>
    <xf numFmtId="0" fontId="17" fillId="10"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7" fillId="10" borderId="10" xfId="0" applyFont="1" applyFill="1" applyBorder="1" applyAlignment="1">
      <alignment horizontal="left" vertical="center" wrapText="1"/>
    </xf>
    <xf numFmtId="0" fontId="20" fillId="0" borderId="0" xfId="0" applyFont="1" applyFill="1" applyBorder="1" applyAlignment="1">
      <alignment wrapText="1"/>
    </xf>
    <xf numFmtId="9" fontId="3" fillId="0" borderId="1" xfId="3" applyFont="1" applyFill="1" applyBorder="1" applyAlignment="1">
      <alignment horizontal="center" vertical="center" wrapText="1"/>
    </xf>
    <xf numFmtId="0" fontId="20" fillId="0" borderId="1" xfId="0" applyFont="1" applyFill="1" applyBorder="1" applyAlignment="1">
      <alignment wrapText="1"/>
    </xf>
    <xf numFmtId="0" fontId="25" fillId="0" borderId="0" xfId="0" applyFont="1" applyFill="1" applyBorder="1" applyAlignment="1">
      <alignment horizontal="left" vertical="center" wrapText="1"/>
    </xf>
    <xf numFmtId="0" fontId="17" fillId="10" borderId="1" xfId="0" applyFont="1" applyFill="1" applyBorder="1" applyAlignment="1">
      <alignment horizontal="center" vertical="center"/>
    </xf>
    <xf numFmtId="0" fontId="22" fillId="10" borderId="0" xfId="0" applyFont="1" applyFill="1" applyBorder="1" applyAlignment="1">
      <alignment vertical="center"/>
    </xf>
    <xf numFmtId="0" fontId="26" fillId="0" borderId="0" xfId="0" applyFont="1" applyFill="1" applyBorder="1"/>
    <xf numFmtId="0" fontId="26"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cellXfs>
  <cellStyles count="10">
    <cellStyle name="Обычный" xfId="0" builtinId="0"/>
    <cellStyle name="Обычный 2" xfId="2"/>
    <cellStyle name="Обычный 2 2" xfId="6"/>
    <cellStyle name="Обычный 2 2 2" xfId="7"/>
    <cellStyle name="Обычный 2 3" xfId="1"/>
    <cellStyle name="Обычный 2 4" xfId="5"/>
    <cellStyle name="Обычный 3" xfId="4"/>
    <cellStyle name="Обычный 3 2" xfId="8"/>
    <cellStyle name="Процентный" xfId="3" builtinId="5"/>
    <cellStyle name="Финансовый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K299"/>
  <sheetViews>
    <sheetView tabSelected="1" view="pageBreakPreview" zoomScale="70" zoomScaleNormal="100" zoomScaleSheetLayoutView="70" workbookViewId="0">
      <pane xSplit="2" ySplit="7" topLeftCell="C8" activePane="bottomRight" state="frozen"/>
      <selection pane="topRight" activeCell="C1" sqref="C1"/>
      <selection pane="bottomLeft" activeCell="A8" sqref="A8"/>
      <selection pane="bottomRight" activeCell="H229" sqref="H229"/>
    </sheetView>
  </sheetViews>
  <sheetFormatPr defaultRowHeight="13.5" outlineLevelRow="3" outlineLevelCol="1" x14ac:dyDescent="0.25"/>
  <cols>
    <col min="1" max="1" width="4.140625" style="9" customWidth="1"/>
    <col min="2" max="2" width="42.85546875" style="10" bestFit="1" customWidth="1"/>
    <col min="3" max="3" width="15.28515625" style="4" customWidth="1"/>
    <col min="4" max="4" width="17.140625" style="4" customWidth="1" outlineLevel="1"/>
    <col min="5" max="5" width="18.42578125" style="4" customWidth="1" outlineLevel="1"/>
    <col min="6" max="6" width="14.140625" style="4" customWidth="1" outlineLevel="1"/>
    <col min="7" max="7" width="14.140625" style="4" customWidth="1"/>
    <col min="8" max="8" width="15.5703125" style="4" customWidth="1"/>
    <col min="9" max="9" width="15.42578125" style="4" customWidth="1" outlineLevel="1"/>
    <col min="10" max="10" width="14.28515625" style="4" customWidth="1" outlineLevel="1"/>
    <col min="11" max="11" width="15.7109375" style="4" customWidth="1" outlineLevel="1"/>
    <col min="12" max="12" width="12.42578125" style="4" customWidth="1" collapsed="1"/>
    <col min="13" max="13" width="10.85546875" style="9" hidden="1" customWidth="1" outlineLevel="1"/>
    <col min="14" max="14" width="17.85546875" style="9" hidden="1" customWidth="1" outlineLevel="1"/>
    <col min="15" max="15" width="10.85546875" style="9" hidden="1" customWidth="1" outlineLevel="1"/>
    <col min="16" max="16" width="14.7109375" style="9" hidden="1" customWidth="1" outlineLevel="1"/>
    <col min="17" max="17" width="8.5703125" style="9" hidden="1" customWidth="1" outlineLevel="1"/>
    <col min="18" max="18" width="15.42578125" style="9" hidden="1" customWidth="1" outlineLevel="1"/>
    <col min="19" max="19" width="8.7109375" style="9" hidden="1" customWidth="1" outlineLevel="1"/>
    <col min="20" max="20" width="12.42578125" style="9" hidden="1" customWidth="1" outlineLevel="1"/>
    <col min="21" max="21" width="62.28515625" style="30" customWidth="1"/>
    <col min="22" max="16384" width="9.140625" style="4"/>
  </cols>
  <sheetData>
    <row r="1" spans="1:21" s="15" customFormat="1" ht="15" customHeight="1" x14ac:dyDescent="0.25">
      <c r="A1" s="188" t="s">
        <v>65</v>
      </c>
      <c r="B1" s="188"/>
      <c r="C1" s="188"/>
      <c r="D1" s="188"/>
      <c r="E1" s="188"/>
      <c r="F1" s="188"/>
      <c r="G1" s="188"/>
      <c r="H1" s="188"/>
      <c r="I1" s="188"/>
      <c r="J1" s="188"/>
      <c r="K1" s="188"/>
      <c r="L1" s="188"/>
      <c r="M1" s="188"/>
      <c r="N1" s="188"/>
      <c r="O1" s="188"/>
      <c r="P1" s="188"/>
      <c r="Q1" s="188"/>
      <c r="R1" s="188"/>
      <c r="S1" s="188"/>
      <c r="T1" s="188"/>
      <c r="U1" s="188"/>
    </row>
    <row r="2" spans="1:21" s="15" customFormat="1" ht="18.75" x14ac:dyDescent="0.25">
      <c r="A2" s="188" t="s">
        <v>586</v>
      </c>
      <c r="B2" s="188"/>
      <c r="C2" s="188"/>
      <c r="D2" s="188"/>
      <c r="E2" s="188"/>
      <c r="F2" s="188"/>
      <c r="G2" s="188"/>
      <c r="H2" s="188"/>
      <c r="I2" s="188"/>
      <c r="J2" s="188"/>
      <c r="K2" s="188"/>
      <c r="L2" s="188"/>
      <c r="M2" s="188"/>
      <c r="N2" s="188"/>
      <c r="O2" s="188"/>
      <c r="P2" s="188"/>
      <c r="Q2" s="188"/>
      <c r="R2" s="188"/>
      <c r="S2" s="188"/>
      <c r="T2" s="188"/>
      <c r="U2" s="188"/>
    </row>
    <row r="3" spans="1:21" x14ac:dyDescent="0.25">
      <c r="O3" s="16"/>
      <c r="P3" s="16"/>
      <c r="Q3" s="16"/>
      <c r="R3" s="16"/>
      <c r="S3" s="16"/>
      <c r="T3" s="16"/>
      <c r="U3" s="17"/>
    </row>
    <row r="4" spans="1:21" s="1" customFormat="1" ht="42.75" customHeight="1" x14ac:dyDescent="0.25">
      <c r="A4" s="189" t="s">
        <v>0</v>
      </c>
      <c r="B4" s="190" t="s">
        <v>16</v>
      </c>
      <c r="C4" s="189" t="s">
        <v>587</v>
      </c>
      <c r="D4" s="189"/>
      <c r="E4" s="189"/>
      <c r="F4" s="189"/>
      <c r="G4" s="189" t="s">
        <v>10</v>
      </c>
      <c r="H4" s="189" t="s">
        <v>588</v>
      </c>
      <c r="I4" s="189"/>
      <c r="J4" s="189"/>
      <c r="K4" s="189"/>
      <c r="L4" s="189" t="s">
        <v>10</v>
      </c>
      <c r="M4" s="194" t="s">
        <v>74</v>
      </c>
      <c r="N4" s="195"/>
      <c r="O4" s="195"/>
      <c r="P4" s="195"/>
      <c r="Q4" s="195"/>
      <c r="R4" s="195"/>
      <c r="S4" s="195"/>
      <c r="T4" s="196"/>
      <c r="U4" s="189" t="s">
        <v>60</v>
      </c>
    </row>
    <row r="5" spans="1:21" s="1" customFormat="1" x14ac:dyDescent="0.25">
      <c r="A5" s="189"/>
      <c r="B5" s="191"/>
      <c r="C5" s="189" t="s">
        <v>1</v>
      </c>
      <c r="D5" s="189" t="s">
        <v>2</v>
      </c>
      <c r="E5" s="189"/>
      <c r="F5" s="189"/>
      <c r="G5" s="189"/>
      <c r="H5" s="189" t="s">
        <v>1</v>
      </c>
      <c r="I5" s="189" t="s">
        <v>2</v>
      </c>
      <c r="J5" s="189"/>
      <c r="K5" s="189"/>
      <c r="L5" s="189"/>
      <c r="M5" s="200" t="s">
        <v>1</v>
      </c>
      <c r="N5" s="201"/>
      <c r="O5" s="194" t="s">
        <v>2</v>
      </c>
      <c r="P5" s="195"/>
      <c r="Q5" s="195"/>
      <c r="R5" s="195"/>
      <c r="S5" s="195"/>
      <c r="T5" s="196"/>
      <c r="U5" s="193"/>
    </row>
    <row r="6" spans="1:21" s="1" customFormat="1" ht="28.5" customHeight="1" x14ac:dyDescent="0.25">
      <c r="A6" s="189"/>
      <c r="B6" s="191"/>
      <c r="C6" s="189"/>
      <c r="D6" s="190" t="s">
        <v>4</v>
      </c>
      <c r="E6" s="190" t="s">
        <v>5</v>
      </c>
      <c r="F6" s="190" t="s">
        <v>62</v>
      </c>
      <c r="G6" s="189"/>
      <c r="H6" s="189"/>
      <c r="I6" s="190" t="s">
        <v>4</v>
      </c>
      <c r="J6" s="190" t="s">
        <v>5</v>
      </c>
      <c r="K6" s="190" t="s">
        <v>62</v>
      </c>
      <c r="L6" s="189"/>
      <c r="M6" s="202"/>
      <c r="N6" s="203"/>
      <c r="O6" s="194" t="s">
        <v>4</v>
      </c>
      <c r="P6" s="195"/>
      <c r="Q6" s="194" t="s">
        <v>5</v>
      </c>
      <c r="R6" s="195"/>
      <c r="S6" s="194" t="s">
        <v>62</v>
      </c>
      <c r="T6" s="196"/>
      <c r="U6" s="193"/>
    </row>
    <row r="7" spans="1:21" s="1" customFormat="1" x14ac:dyDescent="0.25">
      <c r="A7" s="189"/>
      <c r="B7" s="192"/>
      <c r="C7" s="189"/>
      <c r="D7" s="192"/>
      <c r="E7" s="192"/>
      <c r="F7" s="192"/>
      <c r="G7" s="189"/>
      <c r="H7" s="189"/>
      <c r="I7" s="192"/>
      <c r="J7" s="192"/>
      <c r="K7" s="192"/>
      <c r="L7" s="189"/>
      <c r="M7" s="32" t="s">
        <v>73</v>
      </c>
      <c r="N7" s="32" t="s">
        <v>68</v>
      </c>
      <c r="O7" s="32" t="s">
        <v>73</v>
      </c>
      <c r="P7" s="32" t="s">
        <v>68</v>
      </c>
      <c r="Q7" s="32" t="s">
        <v>73</v>
      </c>
      <c r="R7" s="32" t="s">
        <v>68</v>
      </c>
      <c r="S7" s="32" t="s">
        <v>73</v>
      </c>
      <c r="T7" s="32" t="s">
        <v>68</v>
      </c>
      <c r="U7" s="193"/>
    </row>
    <row r="8" spans="1:21" s="37" customFormat="1" ht="34.5" customHeight="1" x14ac:dyDescent="0.25">
      <c r="A8" s="33"/>
      <c r="B8" s="34" t="s">
        <v>7</v>
      </c>
      <c r="C8" s="35">
        <f>SUM(D8:F8)</f>
        <v>2848908.341</v>
      </c>
      <c r="D8" s="35">
        <f t="shared" ref="D8:L8" si="0">D9+D24+D48+D60+D68+D116+D145+D153+D165+D169+D189+D211+D221+D235+D253+D259+D263+D280+D288</f>
        <v>1440549.0010000002</v>
      </c>
      <c r="E8" s="35">
        <f t="shared" si="0"/>
        <v>1406525.3399999999</v>
      </c>
      <c r="F8" s="35">
        <f t="shared" si="0"/>
        <v>1834</v>
      </c>
      <c r="G8" s="35">
        <f t="shared" si="0"/>
        <v>115335.3</v>
      </c>
      <c r="H8" s="35">
        <f t="shared" si="0"/>
        <v>2075288.4039999996</v>
      </c>
      <c r="I8" s="35">
        <f t="shared" si="0"/>
        <v>1078783.206</v>
      </c>
      <c r="J8" s="35">
        <f t="shared" si="0"/>
        <v>996083.228</v>
      </c>
      <c r="K8" s="35">
        <f t="shared" si="0"/>
        <v>421.97</v>
      </c>
      <c r="L8" s="35">
        <f t="shared" si="0"/>
        <v>72480.7</v>
      </c>
      <c r="M8" s="35">
        <f>IFERROR(H8/C8*100,"-")</f>
        <v>72.845039418556695</v>
      </c>
      <c r="N8" s="35">
        <f>C8-H8</f>
        <v>773619.93700000038</v>
      </c>
      <c r="O8" s="35">
        <f>IFERROR(I8/D8*100,"-")</f>
        <v>74.886949715082963</v>
      </c>
      <c r="P8" s="35">
        <f>D8-I8</f>
        <v>361765.79500000016</v>
      </c>
      <c r="Q8" s="35">
        <f>IFERROR(J8/E8*100,"-")</f>
        <v>70.818718985894719</v>
      </c>
      <c r="R8" s="35">
        <f>E8-J8</f>
        <v>410442.11199999985</v>
      </c>
      <c r="S8" s="35">
        <f>IFERROR(K8/F8*100,"-")</f>
        <v>23.008178844056708</v>
      </c>
      <c r="T8" s="35">
        <f>F8-K8</f>
        <v>1412.03</v>
      </c>
      <c r="U8" s="36"/>
    </row>
    <row r="9" spans="1:21" s="43" customFormat="1" ht="40.5" x14ac:dyDescent="0.25">
      <c r="A9" s="38">
        <v>1</v>
      </c>
      <c r="B9" s="39" t="s">
        <v>6</v>
      </c>
      <c r="C9" s="40">
        <f t="shared" ref="C9:C67" si="1">SUM(D9:F9)</f>
        <v>10370.6</v>
      </c>
      <c r="D9" s="41">
        <f>D10</f>
        <v>4907.3</v>
      </c>
      <c r="E9" s="41">
        <f>E10</f>
        <v>5463.3</v>
      </c>
      <c r="F9" s="41">
        <f>F10</f>
        <v>0</v>
      </c>
      <c r="G9" s="41">
        <f>SUM(G10:G23)</f>
        <v>0</v>
      </c>
      <c r="H9" s="40">
        <f>SUM(I9:K9)</f>
        <v>3361.7809999999999</v>
      </c>
      <c r="I9" s="41">
        <f>I10</f>
        <v>2553.2950000000001</v>
      </c>
      <c r="J9" s="41">
        <f>J10</f>
        <v>808.48599999999999</v>
      </c>
      <c r="K9" s="41">
        <f>K10</f>
        <v>0</v>
      </c>
      <c r="L9" s="41">
        <f>SUM(L10:L23)</f>
        <v>0</v>
      </c>
      <c r="M9" s="40">
        <f t="shared" ref="M9:M68" si="2">IFERROR(H9/C9*100,"-")</f>
        <v>32.416456135614133</v>
      </c>
      <c r="N9" s="40">
        <f t="shared" ref="N9:N71" si="3">C9-H9</f>
        <v>7008.8190000000004</v>
      </c>
      <c r="O9" s="40">
        <f t="shared" ref="O9:O68" si="4">IFERROR(I9/D9*100,"-")</f>
        <v>52.03054632893852</v>
      </c>
      <c r="P9" s="40">
        <f t="shared" ref="P9:P71" si="5">D9-I9</f>
        <v>2354.0050000000001</v>
      </c>
      <c r="Q9" s="40">
        <f t="shared" ref="Q9:Q68" si="6">IFERROR(J9/E9*100,"-")</f>
        <v>14.798491754068053</v>
      </c>
      <c r="R9" s="40">
        <f t="shared" ref="R9:R71" si="7">E9-J9</f>
        <v>4654.8140000000003</v>
      </c>
      <c r="S9" s="40" t="str">
        <f t="shared" ref="S9:S68" si="8">IFERROR(K9/F9*100,"-")</f>
        <v>-</v>
      </c>
      <c r="T9" s="40">
        <f t="shared" ref="T9:T71" si="9">F9-K9</f>
        <v>0</v>
      </c>
      <c r="U9" s="42"/>
    </row>
    <row r="10" spans="1:21" ht="40.5" outlineLevel="1" x14ac:dyDescent="0.25">
      <c r="A10" s="44"/>
      <c r="B10" s="45" t="s">
        <v>589</v>
      </c>
      <c r="C10" s="46">
        <f>SUM(D10:F10)</f>
        <v>10370.6</v>
      </c>
      <c r="D10" s="46">
        <f>SUM(D11:D23)</f>
        <v>4907.3</v>
      </c>
      <c r="E10" s="46">
        <f>SUM(E11:E23)</f>
        <v>5463.3</v>
      </c>
      <c r="F10" s="46">
        <f>SUM(F11:F23)</f>
        <v>0</v>
      </c>
      <c r="G10" s="46">
        <v>0</v>
      </c>
      <c r="H10" s="46">
        <f>SUM(I10:K10)</f>
        <v>3361.7809999999999</v>
      </c>
      <c r="I10" s="46">
        <f>SUM(I11:I23)</f>
        <v>2553.2950000000001</v>
      </c>
      <c r="J10" s="46">
        <f>SUM(J11:J23)</f>
        <v>808.48599999999999</v>
      </c>
      <c r="K10" s="46">
        <f t="shared" ref="K10:L10" si="10">SUM(K11:K23)</f>
        <v>0</v>
      </c>
      <c r="L10" s="46">
        <f t="shared" si="10"/>
        <v>0</v>
      </c>
      <c r="M10" s="8">
        <f t="shared" si="2"/>
        <v>32.416456135614133</v>
      </c>
      <c r="N10" s="8">
        <f t="shared" si="3"/>
        <v>7008.8190000000004</v>
      </c>
      <c r="O10" s="8">
        <f t="shared" si="4"/>
        <v>52.03054632893852</v>
      </c>
      <c r="P10" s="8">
        <f t="shared" si="5"/>
        <v>2354.0050000000001</v>
      </c>
      <c r="Q10" s="8">
        <f t="shared" si="6"/>
        <v>14.798491754068053</v>
      </c>
      <c r="R10" s="8">
        <f t="shared" si="7"/>
        <v>4654.8140000000003</v>
      </c>
      <c r="S10" s="8" t="str">
        <f>IFERROR(K10/F10*100,"-")</f>
        <v>-</v>
      </c>
      <c r="T10" s="8">
        <f t="shared" si="9"/>
        <v>0</v>
      </c>
      <c r="U10" s="20"/>
    </row>
    <row r="11" spans="1:21" s="1" customFormat="1" ht="40.5" outlineLevel="2" x14ac:dyDescent="0.25">
      <c r="A11" s="44"/>
      <c r="B11" s="176" t="s">
        <v>3</v>
      </c>
      <c r="C11" s="46">
        <f t="shared" si="1"/>
        <v>50</v>
      </c>
      <c r="D11" s="46">
        <v>5</v>
      </c>
      <c r="E11" s="46">
        <v>45</v>
      </c>
      <c r="F11" s="46">
        <v>0</v>
      </c>
      <c r="G11" s="46">
        <v>0</v>
      </c>
      <c r="H11" s="46">
        <f t="shared" ref="H11:H67" si="11">SUM(I11:K11)</f>
        <v>50</v>
      </c>
      <c r="I11" s="46">
        <v>5</v>
      </c>
      <c r="J11" s="46">
        <v>45</v>
      </c>
      <c r="K11" s="46">
        <v>0</v>
      </c>
      <c r="L11" s="46">
        <v>0</v>
      </c>
      <c r="M11" s="46">
        <f t="shared" si="2"/>
        <v>100</v>
      </c>
      <c r="N11" s="46">
        <f t="shared" si="3"/>
        <v>0</v>
      </c>
      <c r="O11" s="46">
        <f t="shared" si="4"/>
        <v>100</v>
      </c>
      <c r="P11" s="46">
        <f t="shared" si="5"/>
        <v>0</v>
      </c>
      <c r="Q11" s="46">
        <f t="shared" si="6"/>
        <v>100</v>
      </c>
      <c r="R11" s="46">
        <f t="shared" si="7"/>
        <v>0</v>
      </c>
      <c r="S11" s="46" t="str">
        <f t="shared" si="8"/>
        <v>-</v>
      </c>
      <c r="T11" s="46">
        <f t="shared" si="9"/>
        <v>0</v>
      </c>
      <c r="U11" s="104" t="s">
        <v>627</v>
      </c>
    </row>
    <row r="12" spans="1:21" ht="43.5" customHeight="1" outlineLevel="2" x14ac:dyDescent="0.25">
      <c r="A12" s="44"/>
      <c r="B12" s="176" t="s">
        <v>357</v>
      </c>
      <c r="C12" s="46">
        <f t="shared" si="1"/>
        <v>250</v>
      </c>
      <c r="D12" s="46">
        <v>80</v>
      </c>
      <c r="E12" s="46">
        <v>170</v>
      </c>
      <c r="F12" s="46">
        <v>0</v>
      </c>
      <c r="G12" s="46">
        <v>0</v>
      </c>
      <c r="H12" s="46">
        <f t="shared" si="11"/>
        <v>250</v>
      </c>
      <c r="I12" s="46">
        <v>80</v>
      </c>
      <c r="J12" s="46">
        <v>170</v>
      </c>
      <c r="K12" s="46">
        <v>0</v>
      </c>
      <c r="L12" s="46">
        <v>0</v>
      </c>
      <c r="M12" s="8">
        <f t="shared" si="2"/>
        <v>100</v>
      </c>
      <c r="N12" s="8">
        <f t="shared" si="3"/>
        <v>0</v>
      </c>
      <c r="O12" s="8">
        <f t="shared" si="4"/>
        <v>100</v>
      </c>
      <c r="P12" s="8">
        <f t="shared" si="5"/>
        <v>0</v>
      </c>
      <c r="Q12" s="8">
        <f t="shared" si="6"/>
        <v>100</v>
      </c>
      <c r="R12" s="8">
        <f t="shared" si="7"/>
        <v>0</v>
      </c>
      <c r="S12" s="8" t="str">
        <f t="shared" si="8"/>
        <v>-</v>
      </c>
      <c r="T12" s="8">
        <f t="shared" si="9"/>
        <v>0</v>
      </c>
      <c r="U12" s="74" t="s">
        <v>628</v>
      </c>
    </row>
    <row r="13" spans="1:21" ht="67.5" outlineLevel="2" x14ac:dyDescent="0.25">
      <c r="A13" s="44"/>
      <c r="B13" s="176" t="s">
        <v>358</v>
      </c>
      <c r="C13" s="46">
        <f t="shared" si="1"/>
        <v>230</v>
      </c>
      <c r="D13" s="46">
        <v>30</v>
      </c>
      <c r="E13" s="46">
        <v>200</v>
      </c>
      <c r="F13" s="46">
        <v>0</v>
      </c>
      <c r="G13" s="46">
        <v>0</v>
      </c>
      <c r="H13" s="46">
        <f t="shared" si="11"/>
        <v>20</v>
      </c>
      <c r="I13" s="46">
        <v>20</v>
      </c>
      <c r="J13" s="46">
        <v>0</v>
      </c>
      <c r="K13" s="46">
        <v>0</v>
      </c>
      <c r="L13" s="46">
        <v>0</v>
      </c>
      <c r="M13" s="8">
        <f t="shared" si="2"/>
        <v>8.695652173913043</v>
      </c>
      <c r="N13" s="8">
        <f t="shared" si="3"/>
        <v>210</v>
      </c>
      <c r="O13" s="8">
        <f t="shared" si="4"/>
        <v>66.666666666666657</v>
      </c>
      <c r="P13" s="8">
        <f t="shared" si="5"/>
        <v>10</v>
      </c>
      <c r="Q13" s="8">
        <f t="shared" si="6"/>
        <v>0</v>
      </c>
      <c r="R13" s="8">
        <f t="shared" si="7"/>
        <v>200</v>
      </c>
      <c r="S13" s="8" t="str">
        <f t="shared" si="8"/>
        <v>-</v>
      </c>
      <c r="T13" s="8">
        <f t="shared" si="9"/>
        <v>0</v>
      </c>
      <c r="U13" s="74" t="s">
        <v>629</v>
      </c>
    </row>
    <row r="14" spans="1:21" ht="54.75" customHeight="1" outlineLevel="2" x14ac:dyDescent="0.25">
      <c r="A14" s="44"/>
      <c r="B14" s="176" t="s">
        <v>359</v>
      </c>
      <c r="C14" s="46">
        <f t="shared" si="1"/>
        <v>260</v>
      </c>
      <c r="D14" s="46">
        <v>60</v>
      </c>
      <c r="E14" s="46">
        <v>200</v>
      </c>
      <c r="F14" s="46">
        <v>0</v>
      </c>
      <c r="G14" s="46">
        <v>0</v>
      </c>
      <c r="H14" s="46">
        <f t="shared" si="11"/>
        <v>200</v>
      </c>
      <c r="I14" s="46">
        <v>60</v>
      </c>
      <c r="J14" s="46">
        <v>140</v>
      </c>
      <c r="K14" s="46">
        <v>0</v>
      </c>
      <c r="L14" s="46">
        <v>0</v>
      </c>
      <c r="M14" s="8">
        <f t="shared" si="2"/>
        <v>76.923076923076934</v>
      </c>
      <c r="N14" s="8">
        <f t="shared" si="3"/>
        <v>60</v>
      </c>
      <c r="O14" s="8">
        <f t="shared" si="4"/>
        <v>100</v>
      </c>
      <c r="P14" s="8">
        <f t="shared" si="5"/>
        <v>0</v>
      </c>
      <c r="Q14" s="8">
        <f t="shared" si="6"/>
        <v>70</v>
      </c>
      <c r="R14" s="8">
        <f t="shared" si="7"/>
        <v>60</v>
      </c>
      <c r="S14" s="8" t="str">
        <f t="shared" si="8"/>
        <v>-</v>
      </c>
      <c r="T14" s="8">
        <f t="shared" si="9"/>
        <v>0</v>
      </c>
      <c r="U14" s="74" t="s">
        <v>557</v>
      </c>
    </row>
    <row r="15" spans="1:21" ht="27" outlineLevel="2" x14ac:dyDescent="0.25">
      <c r="A15" s="44"/>
      <c r="B15" s="176" t="s">
        <v>360</v>
      </c>
      <c r="C15" s="46">
        <f t="shared" si="1"/>
        <v>260</v>
      </c>
      <c r="D15" s="46">
        <v>60</v>
      </c>
      <c r="E15" s="46">
        <v>200</v>
      </c>
      <c r="F15" s="46">
        <v>0</v>
      </c>
      <c r="G15" s="46">
        <v>0</v>
      </c>
      <c r="H15" s="46">
        <f t="shared" si="11"/>
        <v>100</v>
      </c>
      <c r="I15" s="46">
        <v>60</v>
      </c>
      <c r="J15" s="46">
        <v>40</v>
      </c>
      <c r="K15" s="46">
        <v>0</v>
      </c>
      <c r="L15" s="46">
        <v>0</v>
      </c>
      <c r="M15" s="8">
        <f t="shared" si="2"/>
        <v>38.461538461538467</v>
      </c>
      <c r="N15" s="8">
        <f t="shared" si="3"/>
        <v>160</v>
      </c>
      <c r="O15" s="8">
        <f t="shared" si="4"/>
        <v>100</v>
      </c>
      <c r="P15" s="8">
        <f t="shared" si="5"/>
        <v>0</v>
      </c>
      <c r="Q15" s="8">
        <f t="shared" si="6"/>
        <v>20</v>
      </c>
      <c r="R15" s="8">
        <f t="shared" si="7"/>
        <v>160</v>
      </c>
      <c r="S15" s="8" t="str">
        <f t="shared" si="8"/>
        <v>-</v>
      </c>
      <c r="T15" s="8">
        <f t="shared" si="9"/>
        <v>0</v>
      </c>
      <c r="U15" s="104" t="s">
        <v>632</v>
      </c>
    </row>
    <row r="16" spans="1:21" ht="111" customHeight="1" outlineLevel="2" x14ac:dyDescent="0.25">
      <c r="A16" s="44"/>
      <c r="B16" s="176" t="s">
        <v>361</v>
      </c>
      <c r="C16" s="46">
        <f t="shared" si="1"/>
        <v>808.2</v>
      </c>
      <c r="D16" s="46">
        <v>60</v>
      </c>
      <c r="E16" s="46">
        <v>748.2</v>
      </c>
      <c r="F16" s="46">
        <v>0</v>
      </c>
      <c r="G16" s="46">
        <v>0</v>
      </c>
      <c r="H16" s="46">
        <f t="shared" si="11"/>
        <v>419.9</v>
      </c>
      <c r="I16" s="46">
        <v>60</v>
      </c>
      <c r="J16" s="46">
        <v>359.9</v>
      </c>
      <c r="K16" s="46">
        <v>0</v>
      </c>
      <c r="L16" s="46">
        <v>0</v>
      </c>
      <c r="M16" s="8">
        <f t="shared" si="2"/>
        <v>51.954961643157624</v>
      </c>
      <c r="N16" s="8">
        <f t="shared" si="3"/>
        <v>388.30000000000007</v>
      </c>
      <c r="O16" s="8">
        <f t="shared" si="4"/>
        <v>100</v>
      </c>
      <c r="P16" s="8">
        <f t="shared" si="5"/>
        <v>0</v>
      </c>
      <c r="Q16" s="8">
        <f t="shared" si="6"/>
        <v>48.102111734830252</v>
      </c>
      <c r="R16" s="8">
        <f t="shared" si="7"/>
        <v>388.30000000000007</v>
      </c>
      <c r="S16" s="8" t="str">
        <f t="shared" si="8"/>
        <v>-</v>
      </c>
      <c r="T16" s="8">
        <f t="shared" si="9"/>
        <v>0</v>
      </c>
      <c r="U16" s="74" t="s">
        <v>630</v>
      </c>
    </row>
    <row r="17" spans="1:21" ht="46.5" customHeight="1" outlineLevel="2" x14ac:dyDescent="0.25">
      <c r="A17" s="44"/>
      <c r="B17" s="176" t="s">
        <v>362</v>
      </c>
      <c r="C17" s="46">
        <f t="shared" si="1"/>
        <v>1068.0999999999999</v>
      </c>
      <c r="D17" s="46">
        <v>100</v>
      </c>
      <c r="E17" s="46">
        <v>968.1</v>
      </c>
      <c r="F17" s="46">
        <v>0</v>
      </c>
      <c r="G17" s="46">
        <v>0</v>
      </c>
      <c r="H17" s="46">
        <f t="shared" si="11"/>
        <v>82.46</v>
      </c>
      <c r="I17" s="46">
        <v>82.46</v>
      </c>
      <c r="J17" s="46">
        <v>0</v>
      </c>
      <c r="K17" s="46">
        <v>0</v>
      </c>
      <c r="L17" s="46">
        <v>0</v>
      </c>
      <c r="M17" s="8">
        <f t="shared" si="2"/>
        <v>7.7202509128358772</v>
      </c>
      <c r="N17" s="8">
        <f t="shared" si="3"/>
        <v>985.63999999999987</v>
      </c>
      <c r="O17" s="8">
        <f t="shared" si="4"/>
        <v>82.46</v>
      </c>
      <c r="P17" s="8">
        <f t="shared" si="5"/>
        <v>17.540000000000006</v>
      </c>
      <c r="Q17" s="8">
        <f t="shared" si="6"/>
        <v>0</v>
      </c>
      <c r="R17" s="8">
        <f t="shared" si="7"/>
        <v>968.1</v>
      </c>
      <c r="S17" s="8" t="str">
        <f t="shared" si="8"/>
        <v>-</v>
      </c>
      <c r="T17" s="8">
        <f t="shared" si="9"/>
        <v>0</v>
      </c>
      <c r="U17" s="74" t="s">
        <v>631</v>
      </c>
    </row>
    <row r="18" spans="1:21" ht="135" outlineLevel="2" x14ac:dyDescent="0.25">
      <c r="A18" s="44"/>
      <c r="B18" s="176" t="s">
        <v>363</v>
      </c>
      <c r="C18" s="46">
        <f t="shared" si="1"/>
        <v>1770</v>
      </c>
      <c r="D18" s="46">
        <v>270</v>
      </c>
      <c r="E18" s="46">
        <v>1500</v>
      </c>
      <c r="F18" s="46">
        <v>0</v>
      </c>
      <c r="G18" s="46">
        <v>0</v>
      </c>
      <c r="H18" s="46">
        <f t="shared" si="11"/>
        <v>323.58600000000001</v>
      </c>
      <c r="I18" s="46">
        <v>270</v>
      </c>
      <c r="J18" s="46">
        <v>53.585999999999999</v>
      </c>
      <c r="K18" s="46">
        <v>0</v>
      </c>
      <c r="L18" s="46">
        <v>0</v>
      </c>
      <c r="M18" s="8">
        <f t="shared" si="2"/>
        <v>18.281694915254239</v>
      </c>
      <c r="N18" s="8">
        <f t="shared" si="3"/>
        <v>1446.414</v>
      </c>
      <c r="O18" s="8">
        <f t="shared" si="4"/>
        <v>100</v>
      </c>
      <c r="P18" s="8">
        <f t="shared" si="5"/>
        <v>0</v>
      </c>
      <c r="Q18" s="8">
        <f t="shared" si="6"/>
        <v>3.5724</v>
      </c>
      <c r="R18" s="8">
        <f t="shared" si="7"/>
        <v>1446.414</v>
      </c>
      <c r="S18" s="8" t="str">
        <f t="shared" si="8"/>
        <v>-</v>
      </c>
      <c r="T18" s="8">
        <f t="shared" si="9"/>
        <v>0</v>
      </c>
      <c r="U18" s="74" t="s">
        <v>633</v>
      </c>
    </row>
    <row r="19" spans="1:21" ht="50.25" customHeight="1" outlineLevel="2" x14ac:dyDescent="0.25">
      <c r="A19" s="44"/>
      <c r="B19" s="176" t="s">
        <v>364</v>
      </c>
      <c r="C19" s="46">
        <f t="shared" si="1"/>
        <v>1070</v>
      </c>
      <c r="D19" s="46">
        <v>70</v>
      </c>
      <c r="E19" s="46">
        <v>1000</v>
      </c>
      <c r="F19" s="46">
        <v>0</v>
      </c>
      <c r="G19" s="46">
        <v>0</v>
      </c>
      <c r="H19" s="46">
        <f t="shared" si="11"/>
        <v>0</v>
      </c>
      <c r="I19" s="46">
        <v>0</v>
      </c>
      <c r="J19" s="46">
        <v>0</v>
      </c>
      <c r="K19" s="46">
        <v>0</v>
      </c>
      <c r="L19" s="46">
        <v>0</v>
      </c>
      <c r="M19" s="8">
        <f t="shared" si="2"/>
        <v>0</v>
      </c>
      <c r="N19" s="8">
        <f t="shared" si="3"/>
        <v>1070</v>
      </c>
      <c r="O19" s="8">
        <f t="shared" si="4"/>
        <v>0</v>
      </c>
      <c r="P19" s="8">
        <f t="shared" si="5"/>
        <v>70</v>
      </c>
      <c r="Q19" s="8">
        <f t="shared" si="6"/>
        <v>0</v>
      </c>
      <c r="R19" s="8">
        <f t="shared" si="7"/>
        <v>1000</v>
      </c>
      <c r="S19" s="8" t="str">
        <f t="shared" si="8"/>
        <v>-</v>
      </c>
      <c r="T19" s="8">
        <f t="shared" si="9"/>
        <v>0</v>
      </c>
      <c r="U19" s="104" t="s">
        <v>519</v>
      </c>
    </row>
    <row r="20" spans="1:21" ht="30" customHeight="1" outlineLevel="2" x14ac:dyDescent="0.25">
      <c r="A20" s="44"/>
      <c r="B20" s="176" t="s">
        <v>365</v>
      </c>
      <c r="C20" s="46">
        <f t="shared" si="1"/>
        <v>298.5</v>
      </c>
      <c r="D20" s="46">
        <v>15</v>
      </c>
      <c r="E20" s="46">
        <v>283.5</v>
      </c>
      <c r="F20" s="46">
        <v>0</v>
      </c>
      <c r="G20" s="46">
        <v>0</v>
      </c>
      <c r="H20" s="46">
        <f t="shared" si="11"/>
        <v>0</v>
      </c>
      <c r="I20" s="46">
        <v>0</v>
      </c>
      <c r="J20" s="46">
        <v>0</v>
      </c>
      <c r="K20" s="46">
        <v>0</v>
      </c>
      <c r="L20" s="46">
        <v>0</v>
      </c>
      <c r="M20" s="8">
        <f t="shared" si="2"/>
        <v>0</v>
      </c>
      <c r="N20" s="8">
        <f t="shared" si="3"/>
        <v>298.5</v>
      </c>
      <c r="O20" s="8">
        <f t="shared" si="4"/>
        <v>0</v>
      </c>
      <c r="P20" s="8">
        <f t="shared" si="5"/>
        <v>15</v>
      </c>
      <c r="Q20" s="8">
        <f t="shared" si="6"/>
        <v>0</v>
      </c>
      <c r="R20" s="8">
        <f t="shared" si="7"/>
        <v>283.5</v>
      </c>
      <c r="S20" s="8" t="str">
        <f t="shared" si="8"/>
        <v>-</v>
      </c>
      <c r="T20" s="8">
        <f t="shared" si="9"/>
        <v>0</v>
      </c>
      <c r="U20" s="74" t="s">
        <v>634</v>
      </c>
    </row>
    <row r="21" spans="1:21" ht="27.75" customHeight="1" outlineLevel="2" x14ac:dyDescent="0.25">
      <c r="A21" s="44"/>
      <c r="B21" s="176" t="s">
        <v>366</v>
      </c>
      <c r="C21" s="46">
        <f t="shared" si="1"/>
        <v>233.5</v>
      </c>
      <c r="D21" s="46">
        <v>85</v>
      </c>
      <c r="E21" s="46">
        <v>148.5</v>
      </c>
      <c r="F21" s="46">
        <v>0</v>
      </c>
      <c r="G21" s="46">
        <v>0</v>
      </c>
      <c r="H21" s="46">
        <f t="shared" si="11"/>
        <v>0</v>
      </c>
      <c r="I21" s="46">
        <v>0</v>
      </c>
      <c r="J21" s="46">
        <v>0</v>
      </c>
      <c r="K21" s="46">
        <v>0</v>
      </c>
      <c r="L21" s="46">
        <v>0</v>
      </c>
      <c r="M21" s="8">
        <f t="shared" si="2"/>
        <v>0</v>
      </c>
      <c r="N21" s="8">
        <f t="shared" si="3"/>
        <v>233.5</v>
      </c>
      <c r="O21" s="8">
        <f t="shared" si="4"/>
        <v>0</v>
      </c>
      <c r="P21" s="8">
        <f t="shared" si="5"/>
        <v>85</v>
      </c>
      <c r="Q21" s="8">
        <f t="shared" si="6"/>
        <v>0</v>
      </c>
      <c r="R21" s="8">
        <f t="shared" si="7"/>
        <v>148.5</v>
      </c>
      <c r="S21" s="8" t="str">
        <f t="shared" si="8"/>
        <v>-</v>
      </c>
      <c r="T21" s="8">
        <f t="shared" si="9"/>
        <v>0</v>
      </c>
      <c r="U21" s="74" t="s">
        <v>634</v>
      </c>
    </row>
    <row r="22" spans="1:21" ht="40.5" outlineLevel="2" x14ac:dyDescent="0.25">
      <c r="A22" s="44"/>
      <c r="B22" s="176" t="s">
        <v>367</v>
      </c>
      <c r="C22" s="46">
        <f>SUM(D22:F22)</f>
        <v>3072.3</v>
      </c>
      <c r="D22" s="46">
        <v>3072.3</v>
      </c>
      <c r="E22" s="46">
        <v>0</v>
      </c>
      <c r="F22" s="46">
        <v>0</v>
      </c>
      <c r="G22" s="46">
        <v>0</v>
      </c>
      <c r="H22" s="46">
        <f>SUM(I22:K22)</f>
        <v>1712.135</v>
      </c>
      <c r="I22" s="46">
        <v>1712.135</v>
      </c>
      <c r="J22" s="46">
        <v>0</v>
      </c>
      <c r="K22" s="46">
        <v>0</v>
      </c>
      <c r="L22" s="46">
        <v>0</v>
      </c>
      <c r="M22" s="8">
        <f>IFERROR(H22/C22*100,"-")</f>
        <v>55.728118998795686</v>
      </c>
      <c r="N22" s="22">
        <f>C22-H22</f>
        <v>1360.1650000000002</v>
      </c>
      <c r="O22" s="8">
        <f>IFERROR(I22/D22*100,"-")</f>
        <v>55.728118998795686</v>
      </c>
      <c r="P22" s="8">
        <f>D22-I22</f>
        <v>1360.1650000000002</v>
      </c>
      <c r="Q22" s="8" t="str">
        <f>IFERROR(J22/E22*100,"-")</f>
        <v>-</v>
      </c>
      <c r="R22" s="8">
        <f>E22-J22</f>
        <v>0</v>
      </c>
      <c r="S22" s="8" t="str">
        <f>IFERROR(K22/F22*100,"-")</f>
        <v>-</v>
      </c>
      <c r="T22" s="8">
        <f>F22-K22</f>
        <v>0</v>
      </c>
      <c r="U22" s="104" t="s">
        <v>635</v>
      </c>
    </row>
    <row r="23" spans="1:21" ht="52.5" customHeight="1" outlineLevel="2" x14ac:dyDescent="0.25">
      <c r="A23" s="44"/>
      <c r="B23" s="176" t="s">
        <v>368</v>
      </c>
      <c r="C23" s="46">
        <f>SUM(D23:F23)</f>
        <v>1000</v>
      </c>
      <c r="D23" s="46">
        <v>1000</v>
      </c>
      <c r="E23" s="46">
        <v>0</v>
      </c>
      <c r="F23" s="46">
        <v>0</v>
      </c>
      <c r="G23" s="46">
        <v>0</v>
      </c>
      <c r="H23" s="46">
        <f>SUM(I23:K23)</f>
        <v>203.7</v>
      </c>
      <c r="I23" s="46">
        <v>203.7</v>
      </c>
      <c r="J23" s="46">
        <v>0</v>
      </c>
      <c r="K23" s="46">
        <v>0</v>
      </c>
      <c r="L23" s="46">
        <v>0</v>
      </c>
      <c r="M23" s="8">
        <f>IFERROR(H23/C23*100,"-")</f>
        <v>20.369999999999997</v>
      </c>
      <c r="N23" s="22">
        <f>C23-H23</f>
        <v>796.3</v>
      </c>
      <c r="O23" s="8">
        <f>IFERROR(I23/D23*100,"-")</f>
        <v>20.369999999999997</v>
      </c>
      <c r="P23" s="8">
        <f>D23-I23</f>
        <v>796.3</v>
      </c>
      <c r="Q23" s="8" t="str">
        <f>IFERROR(J23/E23*100,"-")</f>
        <v>-</v>
      </c>
      <c r="R23" s="8">
        <f>E23-J23</f>
        <v>0</v>
      </c>
      <c r="S23" s="8" t="str">
        <f>IFERROR(K23/F23*100,"-")</f>
        <v>-</v>
      </c>
      <c r="T23" s="8">
        <f>F23-K23</f>
        <v>0</v>
      </c>
      <c r="U23" s="104" t="s">
        <v>635</v>
      </c>
    </row>
    <row r="24" spans="1:21" s="61" customFormat="1" ht="35.25" customHeight="1" x14ac:dyDescent="0.25">
      <c r="A24" s="59">
        <v>2</v>
      </c>
      <c r="B24" s="39" t="s">
        <v>11</v>
      </c>
      <c r="C24" s="40">
        <f>SUM(D24:F24)</f>
        <v>1238734.6000000001</v>
      </c>
      <c r="D24" s="41">
        <f>D25+D34+D39+D46</f>
        <v>242670.80000000002</v>
      </c>
      <c r="E24" s="41">
        <f>E25+E34+E39+E46</f>
        <v>996063.8</v>
      </c>
      <c r="F24" s="41">
        <f>F25+F34+F39+F46</f>
        <v>0</v>
      </c>
      <c r="G24" s="41">
        <f>G25+G34+G39+G46</f>
        <v>81920.600000000006</v>
      </c>
      <c r="H24" s="40">
        <f>SUM(I24:K24)</f>
        <v>990240.6</v>
      </c>
      <c r="I24" s="41">
        <f>I25+I34+I39+I46</f>
        <v>208970.49999999997</v>
      </c>
      <c r="J24" s="41">
        <f>J25+J34+J39+J46</f>
        <v>781270.1</v>
      </c>
      <c r="K24" s="41">
        <f>K25+K34+K39+K46</f>
        <v>0</v>
      </c>
      <c r="L24" s="41">
        <f>L25+L34+L39+L46</f>
        <v>52891.8</v>
      </c>
      <c r="M24" s="40">
        <f>IFERROR(H24/C24*100,"-")</f>
        <v>79.939690067589936</v>
      </c>
      <c r="N24" s="40">
        <f>C24-H24</f>
        <v>248494.00000000012</v>
      </c>
      <c r="O24" s="60">
        <f t="shared" si="4"/>
        <v>86.11275027733042</v>
      </c>
      <c r="P24" s="40">
        <f t="shared" si="5"/>
        <v>33700.300000000047</v>
      </c>
      <c r="Q24" s="40">
        <f t="shared" si="6"/>
        <v>78.435748794404532</v>
      </c>
      <c r="R24" s="40">
        <f t="shared" si="7"/>
        <v>214793.70000000007</v>
      </c>
      <c r="S24" s="40" t="str">
        <f t="shared" si="8"/>
        <v>-</v>
      </c>
      <c r="T24" s="40">
        <f t="shared" si="9"/>
        <v>0</v>
      </c>
      <c r="U24" s="42"/>
    </row>
    <row r="25" spans="1:21" ht="27" outlineLevel="1" x14ac:dyDescent="0.25">
      <c r="A25" s="47"/>
      <c r="B25" s="48" t="s">
        <v>196</v>
      </c>
      <c r="C25" s="49">
        <f>SUM(D25:F25)</f>
        <v>1163989.9000000001</v>
      </c>
      <c r="D25" s="50">
        <f>D26+D30+D31</f>
        <v>168006.1</v>
      </c>
      <c r="E25" s="50">
        <f>E26+E30+E31</f>
        <v>995983.8</v>
      </c>
      <c r="F25" s="50">
        <f>F26+F30+F31</f>
        <v>0</v>
      </c>
      <c r="G25" s="50">
        <f>G26+G30</f>
        <v>81740.600000000006</v>
      </c>
      <c r="H25" s="50">
        <f>SUM(I25:K25)</f>
        <v>935092.79999999993</v>
      </c>
      <c r="I25" s="50">
        <f>I26+I30+I31</f>
        <v>153902.69999999998</v>
      </c>
      <c r="J25" s="50">
        <f>J26+J30+J31</f>
        <v>781190.1</v>
      </c>
      <c r="K25" s="50">
        <f>K26+K30+K31</f>
        <v>0</v>
      </c>
      <c r="L25" s="50">
        <f>L26+L30</f>
        <v>52891.8</v>
      </c>
      <c r="M25" s="25">
        <f t="shared" si="2"/>
        <v>80.335130055681731</v>
      </c>
      <c r="N25" s="26">
        <f t="shared" si="3"/>
        <v>228897.10000000021</v>
      </c>
      <c r="O25" s="25">
        <f t="shared" si="4"/>
        <v>91.605423850681603</v>
      </c>
      <c r="P25" s="25">
        <f t="shared" si="5"/>
        <v>14103.400000000023</v>
      </c>
      <c r="Q25" s="25">
        <f t="shared" si="6"/>
        <v>78.434016697861949</v>
      </c>
      <c r="R25" s="25">
        <f t="shared" si="7"/>
        <v>214793.70000000007</v>
      </c>
      <c r="S25" s="25" t="str">
        <f t="shared" si="8"/>
        <v>-</v>
      </c>
      <c r="T25" s="25">
        <f t="shared" si="9"/>
        <v>0</v>
      </c>
      <c r="U25" s="14"/>
    </row>
    <row r="26" spans="1:21" ht="40.5" outlineLevel="2" x14ac:dyDescent="0.25">
      <c r="A26" s="47"/>
      <c r="B26" s="51" t="s">
        <v>591</v>
      </c>
      <c r="C26" s="46">
        <f t="shared" ref="C26:C47" si="12">SUM(D26:F26)</f>
        <v>1100340.5</v>
      </c>
      <c r="D26" s="52">
        <f>D27+D28+D29</f>
        <v>112375.9</v>
      </c>
      <c r="E26" s="52">
        <f t="shared" ref="E26:G26" si="13">E27+E28+E29</f>
        <v>987964.60000000009</v>
      </c>
      <c r="F26" s="52">
        <f t="shared" si="13"/>
        <v>0</v>
      </c>
      <c r="G26" s="52">
        <f t="shared" si="13"/>
        <v>75300.600000000006</v>
      </c>
      <c r="H26" s="177">
        <f t="shared" ref="H26:H47" si="14">SUM(I26:K26)</f>
        <v>882012.2</v>
      </c>
      <c r="I26" s="52">
        <f>I27+I28+I29</f>
        <v>105070.39999999999</v>
      </c>
      <c r="J26" s="52">
        <f t="shared" ref="J26:L26" si="15">J27+J28+J29</f>
        <v>776941.79999999993</v>
      </c>
      <c r="K26" s="52">
        <f t="shared" si="15"/>
        <v>0</v>
      </c>
      <c r="L26" s="52">
        <f t="shared" si="15"/>
        <v>47811</v>
      </c>
      <c r="M26" s="8">
        <f t="shared" si="2"/>
        <v>80.15811469267922</v>
      </c>
      <c r="N26" s="8">
        <f t="shared" si="3"/>
        <v>218328.30000000005</v>
      </c>
      <c r="O26" s="8">
        <f t="shared" si="4"/>
        <v>93.499050953095818</v>
      </c>
      <c r="P26" s="8">
        <f t="shared" si="5"/>
        <v>7305.5</v>
      </c>
      <c r="Q26" s="8">
        <f t="shared" si="6"/>
        <v>78.640651699463717</v>
      </c>
      <c r="R26" s="8">
        <f t="shared" si="7"/>
        <v>211022.80000000016</v>
      </c>
      <c r="S26" s="8" t="str">
        <f t="shared" si="8"/>
        <v>-</v>
      </c>
      <c r="T26" s="8">
        <f t="shared" si="9"/>
        <v>0</v>
      </c>
      <c r="U26" s="62" t="s">
        <v>558</v>
      </c>
    </row>
    <row r="27" spans="1:21" ht="54" outlineLevel="3" x14ac:dyDescent="0.25">
      <c r="A27" s="47"/>
      <c r="B27" s="51" t="s">
        <v>320</v>
      </c>
      <c r="C27" s="46">
        <f t="shared" si="12"/>
        <v>358605.8</v>
      </c>
      <c r="D27" s="52">
        <v>46099.1</v>
      </c>
      <c r="E27" s="53">
        <v>312506.7</v>
      </c>
      <c r="F27" s="53">
        <v>0</v>
      </c>
      <c r="G27" s="53">
        <v>48614.9</v>
      </c>
      <c r="H27" s="177">
        <f t="shared" si="14"/>
        <v>292790.5</v>
      </c>
      <c r="I27" s="52">
        <v>43790.9</v>
      </c>
      <c r="J27" s="53">
        <v>248999.6</v>
      </c>
      <c r="K27" s="54">
        <v>0</v>
      </c>
      <c r="L27" s="54">
        <v>28022.9</v>
      </c>
      <c r="M27" s="8">
        <f t="shared" si="2"/>
        <v>81.646894723955938</v>
      </c>
      <c r="N27" s="8">
        <f t="shared" si="3"/>
        <v>65815.299999999988</v>
      </c>
      <c r="O27" s="8">
        <f t="shared" si="4"/>
        <v>94.992960817022464</v>
      </c>
      <c r="P27" s="8">
        <f t="shared" si="5"/>
        <v>2308.1999999999971</v>
      </c>
      <c r="Q27" s="8">
        <f t="shared" si="6"/>
        <v>79.678163700170273</v>
      </c>
      <c r="R27" s="8">
        <f t="shared" si="7"/>
        <v>63507.100000000006</v>
      </c>
      <c r="S27" s="8" t="str">
        <f t="shared" si="8"/>
        <v>-</v>
      </c>
      <c r="T27" s="8">
        <f t="shared" si="9"/>
        <v>0</v>
      </c>
      <c r="U27" s="185"/>
    </row>
    <row r="28" spans="1:21" ht="40.5" outlineLevel="3" x14ac:dyDescent="0.25">
      <c r="A28" s="47"/>
      <c r="B28" s="51" t="s">
        <v>321</v>
      </c>
      <c r="C28" s="46">
        <f t="shared" si="12"/>
        <v>741154.70000000007</v>
      </c>
      <c r="D28" s="52">
        <v>65696.800000000003</v>
      </c>
      <c r="E28" s="53">
        <v>675457.9</v>
      </c>
      <c r="F28" s="53">
        <v>0</v>
      </c>
      <c r="G28" s="53">
        <v>26685.7</v>
      </c>
      <c r="H28" s="177">
        <f t="shared" si="14"/>
        <v>589221.69999999995</v>
      </c>
      <c r="I28" s="52">
        <v>61279.5</v>
      </c>
      <c r="J28" s="53">
        <v>527942.19999999995</v>
      </c>
      <c r="K28" s="54">
        <v>0</v>
      </c>
      <c r="L28" s="54">
        <v>19788.099999999999</v>
      </c>
      <c r="M28" s="8">
        <f t="shared" si="2"/>
        <v>79.500501042494903</v>
      </c>
      <c r="N28" s="8">
        <f t="shared" si="3"/>
        <v>151933.00000000012</v>
      </c>
      <c r="O28" s="8">
        <f t="shared" si="4"/>
        <v>93.276232632335208</v>
      </c>
      <c r="P28" s="8">
        <f t="shared" si="5"/>
        <v>4417.3000000000029</v>
      </c>
      <c r="Q28" s="8">
        <f t="shared" si="6"/>
        <v>78.160637398718706</v>
      </c>
      <c r="R28" s="8">
        <f t="shared" si="7"/>
        <v>147515.70000000007</v>
      </c>
      <c r="S28" s="8" t="str">
        <f t="shared" si="8"/>
        <v>-</v>
      </c>
      <c r="T28" s="8">
        <f t="shared" si="9"/>
        <v>0</v>
      </c>
      <c r="U28" s="186"/>
    </row>
    <row r="29" spans="1:21" outlineLevel="3" x14ac:dyDescent="0.25">
      <c r="A29" s="47"/>
      <c r="B29" s="51" t="s">
        <v>590</v>
      </c>
      <c r="C29" s="46">
        <f t="shared" si="12"/>
        <v>580</v>
      </c>
      <c r="D29" s="52">
        <v>580</v>
      </c>
      <c r="E29" s="53"/>
      <c r="F29" s="53"/>
      <c r="G29" s="53"/>
      <c r="H29" s="177">
        <f t="shared" si="14"/>
        <v>0</v>
      </c>
      <c r="I29" s="52"/>
      <c r="J29" s="53"/>
      <c r="K29" s="54"/>
      <c r="L29" s="54"/>
      <c r="M29" s="8"/>
      <c r="N29" s="8"/>
      <c r="O29" s="8"/>
      <c r="P29" s="8"/>
      <c r="Q29" s="8"/>
      <c r="R29" s="8"/>
      <c r="S29" s="8"/>
      <c r="T29" s="8"/>
      <c r="U29" s="63"/>
    </row>
    <row r="30" spans="1:21" ht="71.25" customHeight="1" outlineLevel="2" x14ac:dyDescent="0.25">
      <c r="A30" s="47"/>
      <c r="B30" s="51" t="s">
        <v>592</v>
      </c>
      <c r="C30" s="46">
        <f t="shared" si="12"/>
        <v>54271.3</v>
      </c>
      <c r="D30" s="52">
        <v>50951.8</v>
      </c>
      <c r="E30" s="53">
        <v>3319.5</v>
      </c>
      <c r="F30" s="53">
        <v>0</v>
      </c>
      <c r="G30" s="53">
        <v>6440</v>
      </c>
      <c r="H30" s="177">
        <f t="shared" si="14"/>
        <v>44649</v>
      </c>
      <c r="I30" s="52">
        <v>44649</v>
      </c>
      <c r="J30" s="53">
        <v>0</v>
      </c>
      <c r="K30" s="54">
        <v>0</v>
      </c>
      <c r="L30" s="54">
        <v>5080.8</v>
      </c>
      <c r="M30" s="8">
        <f t="shared" si="2"/>
        <v>82.270002745465831</v>
      </c>
      <c r="N30" s="8">
        <f t="shared" si="3"/>
        <v>9622.3000000000029</v>
      </c>
      <c r="O30" s="8">
        <f t="shared" si="4"/>
        <v>87.629877649072256</v>
      </c>
      <c r="P30" s="8">
        <f t="shared" si="5"/>
        <v>6302.8000000000029</v>
      </c>
      <c r="Q30" s="8">
        <f t="shared" si="6"/>
        <v>0</v>
      </c>
      <c r="R30" s="8">
        <f t="shared" si="7"/>
        <v>3319.5</v>
      </c>
      <c r="S30" s="8" t="str">
        <f t="shared" si="8"/>
        <v>-</v>
      </c>
      <c r="T30" s="8">
        <f t="shared" si="9"/>
        <v>0</v>
      </c>
      <c r="U30" s="45" t="s">
        <v>599</v>
      </c>
    </row>
    <row r="31" spans="1:21" ht="40.5" outlineLevel="2" x14ac:dyDescent="0.25">
      <c r="A31" s="47"/>
      <c r="B31" s="51" t="s">
        <v>593</v>
      </c>
      <c r="C31" s="46">
        <f t="shared" si="12"/>
        <v>9378.0999999999985</v>
      </c>
      <c r="D31" s="52">
        <f>D32+D33</f>
        <v>4678.3999999999996</v>
      </c>
      <c r="E31" s="52">
        <f t="shared" ref="E31:G31" si="16">E32+E33</f>
        <v>4699.7</v>
      </c>
      <c r="F31" s="52">
        <f t="shared" si="16"/>
        <v>0</v>
      </c>
      <c r="G31" s="52">
        <f t="shared" si="16"/>
        <v>0</v>
      </c>
      <c r="H31" s="177">
        <f t="shared" si="14"/>
        <v>8431.6</v>
      </c>
      <c r="I31" s="52">
        <f>I32+I33</f>
        <v>4183.3</v>
      </c>
      <c r="J31" s="52">
        <f>J32+J33</f>
        <v>4248.3</v>
      </c>
      <c r="K31" s="52">
        <f>K32+K33</f>
        <v>0</v>
      </c>
      <c r="L31" s="54"/>
      <c r="M31" s="8">
        <f t="shared" si="2"/>
        <v>89.907337307130462</v>
      </c>
      <c r="N31" s="8">
        <f t="shared" si="3"/>
        <v>946.49999999999818</v>
      </c>
      <c r="O31" s="8">
        <f t="shared" si="4"/>
        <v>89.417322161422717</v>
      </c>
      <c r="P31" s="8">
        <f t="shared" si="5"/>
        <v>495.09999999999945</v>
      </c>
      <c r="Q31" s="8">
        <f t="shared" si="6"/>
        <v>90.39513160414495</v>
      </c>
      <c r="R31" s="8">
        <f t="shared" si="7"/>
        <v>451.39999999999964</v>
      </c>
      <c r="S31" s="8" t="str">
        <f t="shared" si="8"/>
        <v>-</v>
      </c>
      <c r="T31" s="8">
        <f t="shared" si="9"/>
        <v>0</v>
      </c>
      <c r="U31" s="45" t="s">
        <v>600</v>
      </c>
    </row>
    <row r="32" spans="1:21" ht="27" outlineLevel="3" x14ac:dyDescent="0.25">
      <c r="A32" s="47"/>
      <c r="B32" s="51" t="s">
        <v>9</v>
      </c>
      <c r="C32" s="46">
        <f t="shared" si="12"/>
        <v>6931.2999999999993</v>
      </c>
      <c r="D32" s="52">
        <v>2231.6</v>
      </c>
      <c r="E32" s="53">
        <v>4699.7</v>
      </c>
      <c r="F32" s="53">
        <v>0</v>
      </c>
      <c r="G32" s="53"/>
      <c r="H32" s="177">
        <f t="shared" si="14"/>
        <v>6039.8</v>
      </c>
      <c r="I32" s="52">
        <v>1791.5</v>
      </c>
      <c r="J32" s="53">
        <v>4248.3</v>
      </c>
      <c r="K32" s="54">
        <v>0</v>
      </c>
      <c r="L32" s="54"/>
      <c r="M32" s="8">
        <f t="shared" si="2"/>
        <v>87.13805491033429</v>
      </c>
      <c r="N32" s="8">
        <f t="shared" si="3"/>
        <v>891.49999999999909</v>
      </c>
      <c r="O32" s="8">
        <f t="shared" si="4"/>
        <v>80.278723785624678</v>
      </c>
      <c r="P32" s="8">
        <f t="shared" si="5"/>
        <v>440.09999999999991</v>
      </c>
      <c r="Q32" s="8">
        <f t="shared" si="6"/>
        <v>90.39513160414495</v>
      </c>
      <c r="R32" s="8">
        <f t="shared" si="7"/>
        <v>451.39999999999964</v>
      </c>
      <c r="S32" s="8" t="str">
        <f t="shared" si="8"/>
        <v>-</v>
      </c>
      <c r="T32" s="8">
        <f t="shared" si="9"/>
        <v>0</v>
      </c>
      <c r="U32" s="7"/>
    </row>
    <row r="33" spans="1:21" outlineLevel="2" x14ac:dyDescent="0.25">
      <c r="A33" s="47"/>
      <c r="B33" s="51" t="s">
        <v>322</v>
      </c>
      <c r="C33" s="46">
        <f t="shared" si="12"/>
        <v>2446.8000000000002</v>
      </c>
      <c r="D33" s="52">
        <v>2446.8000000000002</v>
      </c>
      <c r="E33" s="53">
        <v>0</v>
      </c>
      <c r="F33" s="53">
        <v>0</v>
      </c>
      <c r="G33" s="53"/>
      <c r="H33" s="177">
        <f t="shared" si="14"/>
        <v>2391.8000000000002</v>
      </c>
      <c r="I33" s="52">
        <v>2391.8000000000002</v>
      </c>
      <c r="J33" s="53">
        <v>0</v>
      </c>
      <c r="K33" s="54">
        <v>0</v>
      </c>
      <c r="L33" s="54"/>
      <c r="M33" s="8">
        <f t="shared" si="2"/>
        <v>97.752166094490761</v>
      </c>
      <c r="N33" s="8">
        <f t="shared" si="3"/>
        <v>55</v>
      </c>
      <c r="O33" s="8">
        <f t="shared" si="4"/>
        <v>97.752166094490761</v>
      </c>
      <c r="P33" s="8">
        <f t="shared" si="5"/>
        <v>55</v>
      </c>
      <c r="Q33" s="8" t="str">
        <f t="shared" si="6"/>
        <v>-</v>
      </c>
      <c r="R33" s="8">
        <f t="shared" si="7"/>
        <v>0</v>
      </c>
      <c r="S33" s="8" t="str">
        <f t="shared" si="8"/>
        <v>-</v>
      </c>
      <c r="T33" s="8">
        <f t="shared" si="9"/>
        <v>0</v>
      </c>
      <c r="U33" s="7"/>
    </row>
    <row r="34" spans="1:21" ht="40.5" outlineLevel="1" x14ac:dyDescent="0.25">
      <c r="A34" s="23"/>
      <c r="B34" s="48" t="s">
        <v>205</v>
      </c>
      <c r="C34" s="49">
        <f t="shared" si="12"/>
        <v>5534.2000000000007</v>
      </c>
      <c r="D34" s="50">
        <f>D35</f>
        <v>5454.2000000000007</v>
      </c>
      <c r="E34" s="50">
        <f>E35</f>
        <v>80</v>
      </c>
      <c r="F34" s="50">
        <f>F35</f>
        <v>0</v>
      </c>
      <c r="G34" s="50">
        <f>G35</f>
        <v>0</v>
      </c>
      <c r="H34" s="50">
        <f t="shared" si="14"/>
        <v>1790.3</v>
      </c>
      <c r="I34" s="50">
        <f>I35</f>
        <v>1710.3</v>
      </c>
      <c r="J34" s="50">
        <f>J35</f>
        <v>80</v>
      </c>
      <c r="K34" s="50">
        <f>K35</f>
        <v>0</v>
      </c>
      <c r="L34" s="50">
        <f>L35</f>
        <v>0</v>
      </c>
      <c r="M34" s="25">
        <f t="shared" si="2"/>
        <v>32.349752448411692</v>
      </c>
      <c r="N34" s="25">
        <f t="shared" si="3"/>
        <v>3743.9000000000005</v>
      </c>
      <c r="O34" s="25">
        <f t="shared" si="4"/>
        <v>31.357485974111686</v>
      </c>
      <c r="P34" s="25">
        <f t="shared" si="5"/>
        <v>3743.9000000000005</v>
      </c>
      <c r="Q34" s="25">
        <f t="shared" si="6"/>
        <v>100</v>
      </c>
      <c r="R34" s="25">
        <f t="shared" si="7"/>
        <v>0</v>
      </c>
      <c r="S34" s="25" t="str">
        <f t="shared" si="8"/>
        <v>-</v>
      </c>
      <c r="T34" s="25">
        <f t="shared" si="9"/>
        <v>0</v>
      </c>
      <c r="U34" s="62" t="s">
        <v>601</v>
      </c>
    </row>
    <row r="35" spans="1:21" ht="40.5" outlineLevel="2" x14ac:dyDescent="0.25">
      <c r="A35" s="23"/>
      <c r="B35" s="51" t="s">
        <v>594</v>
      </c>
      <c r="C35" s="46">
        <f t="shared" si="12"/>
        <v>5534.2000000000007</v>
      </c>
      <c r="D35" s="52">
        <f>D36+D37+D38</f>
        <v>5454.2000000000007</v>
      </c>
      <c r="E35" s="52">
        <f>E36+E37+E38</f>
        <v>80</v>
      </c>
      <c r="F35" s="52">
        <f>F36+F37+F38</f>
        <v>0</v>
      </c>
      <c r="G35" s="52">
        <f>G36+G37+G38</f>
        <v>0</v>
      </c>
      <c r="H35" s="177">
        <f t="shared" si="14"/>
        <v>1790.3</v>
      </c>
      <c r="I35" s="54">
        <f>I36+I37+I38</f>
        <v>1710.3</v>
      </c>
      <c r="J35" s="54">
        <f>J36+J37+J38</f>
        <v>80</v>
      </c>
      <c r="K35" s="54">
        <f>K36+K37+K38</f>
        <v>0</v>
      </c>
      <c r="L35" s="54">
        <f>L36+L37+L38</f>
        <v>0</v>
      </c>
      <c r="M35" s="8">
        <f t="shared" si="2"/>
        <v>32.349752448411692</v>
      </c>
      <c r="N35" s="8">
        <f>C35-H35</f>
        <v>3743.9000000000005</v>
      </c>
      <c r="O35" s="8">
        <f t="shared" si="4"/>
        <v>31.357485974111686</v>
      </c>
      <c r="P35" s="8">
        <f t="shared" si="5"/>
        <v>3743.9000000000005</v>
      </c>
      <c r="Q35" s="8">
        <f t="shared" si="6"/>
        <v>100</v>
      </c>
      <c r="R35" s="8">
        <f t="shared" si="7"/>
        <v>0</v>
      </c>
      <c r="S35" s="8" t="str">
        <f t="shared" si="8"/>
        <v>-</v>
      </c>
      <c r="T35" s="8">
        <f>F35-K35</f>
        <v>0</v>
      </c>
      <c r="U35" s="14"/>
    </row>
    <row r="36" spans="1:21" ht="62.25" customHeight="1" outlineLevel="2" x14ac:dyDescent="0.25">
      <c r="A36" s="23"/>
      <c r="B36" s="51" t="s">
        <v>323</v>
      </c>
      <c r="C36" s="46">
        <f t="shared" si="12"/>
        <v>4132.5</v>
      </c>
      <c r="D36" s="52">
        <v>4132.5</v>
      </c>
      <c r="E36" s="53">
        <v>0</v>
      </c>
      <c r="F36" s="53">
        <v>0</v>
      </c>
      <c r="G36" s="53"/>
      <c r="H36" s="177">
        <f t="shared" si="14"/>
        <v>899.4</v>
      </c>
      <c r="I36" s="54">
        <v>899.4</v>
      </c>
      <c r="J36" s="54">
        <v>0</v>
      </c>
      <c r="K36" s="54">
        <v>0</v>
      </c>
      <c r="L36" s="54"/>
      <c r="M36" s="8">
        <f t="shared" si="2"/>
        <v>21.764065335753173</v>
      </c>
      <c r="N36" s="8">
        <f>C36-H36</f>
        <v>3233.1</v>
      </c>
      <c r="O36" s="8">
        <f t="shared" si="4"/>
        <v>21.764065335753173</v>
      </c>
      <c r="P36" s="8">
        <f t="shared" si="5"/>
        <v>3233.1</v>
      </c>
      <c r="Q36" s="8" t="str">
        <f t="shared" si="6"/>
        <v>-</v>
      </c>
      <c r="R36" s="8">
        <f t="shared" si="7"/>
        <v>0</v>
      </c>
      <c r="S36" s="8" t="str">
        <f t="shared" si="8"/>
        <v>-</v>
      </c>
      <c r="T36" s="8">
        <f>F36-K36</f>
        <v>0</v>
      </c>
      <c r="U36" s="14"/>
    </row>
    <row r="37" spans="1:21" ht="27" outlineLevel="2" x14ac:dyDescent="0.25">
      <c r="A37" s="23"/>
      <c r="B37" s="51" t="s">
        <v>8</v>
      </c>
      <c r="C37" s="46">
        <f t="shared" si="12"/>
        <v>1023.1</v>
      </c>
      <c r="D37" s="52">
        <v>943.1</v>
      </c>
      <c r="E37" s="53">
        <v>80</v>
      </c>
      <c r="F37" s="53">
        <v>0</v>
      </c>
      <c r="G37" s="53"/>
      <c r="H37" s="177">
        <f t="shared" si="14"/>
        <v>683.4</v>
      </c>
      <c r="I37" s="54">
        <v>603.4</v>
      </c>
      <c r="J37" s="54">
        <v>80</v>
      </c>
      <c r="K37" s="54">
        <v>0</v>
      </c>
      <c r="L37" s="54"/>
      <c r="M37" s="8">
        <f t="shared" si="2"/>
        <v>66.796989541589284</v>
      </c>
      <c r="N37" s="8">
        <f>C37-H37</f>
        <v>339.70000000000005</v>
      </c>
      <c r="O37" s="8">
        <f t="shared" si="4"/>
        <v>63.980489873820382</v>
      </c>
      <c r="P37" s="8">
        <f t="shared" si="5"/>
        <v>339.70000000000005</v>
      </c>
      <c r="Q37" s="8">
        <f t="shared" si="6"/>
        <v>100</v>
      </c>
      <c r="R37" s="8">
        <f t="shared" si="7"/>
        <v>0</v>
      </c>
      <c r="S37" s="8" t="str">
        <f t="shared" si="8"/>
        <v>-</v>
      </c>
      <c r="T37" s="8">
        <f>F37-K37</f>
        <v>0</v>
      </c>
      <c r="U37" s="27"/>
    </row>
    <row r="38" spans="1:21" ht="40.5" outlineLevel="2" x14ac:dyDescent="0.25">
      <c r="A38" s="23"/>
      <c r="B38" s="51" t="s">
        <v>324</v>
      </c>
      <c r="C38" s="46">
        <f t="shared" si="12"/>
        <v>378.6</v>
      </c>
      <c r="D38" s="52">
        <v>378.6</v>
      </c>
      <c r="E38" s="53"/>
      <c r="F38" s="53">
        <v>0</v>
      </c>
      <c r="G38" s="53"/>
      <c r="H38" s="177">
        <f t="shared" si="14"/>
        <v>207.5</v>
      </c>
      <c r="I38" s="54">
        <v>207.5</v>
      </c>
      <c r="J38" s="54">
        <v>0</v>
      </c>
      <c r="K38" s="54">
        <v>0</v>
      </c>
      <c r="L38" s="54"/>
      <c r="M38" s="8">
        <f t="shared" si="2"/>
        <v>54.807184363444264</v>
      </c>
      <c r="N38" s="8">
        <f>C38-H38</f>
        <v>171.10000000000002</v>
      </c>
      <c r="O38" s="8">
        <f t="shared" si="4"/>
        <v>54.807184363444264</v>
      </c>
      <c r="P38" s="8">
        <f t="shared" si="5"/>
        <v>171.10000000000002</v>
      </c>
      <c r="Q38" s="8" t="str">
        <f t="shared" si="6"/>
        <v>-</v>
      </c>
      <c r="R38" s="8">
        <f t="shared" si="7"/>
        <v>0</v>
      </c>
      <c r="S38" s="8" t="str">
        <f t="shared" si="8"/>
        <v>-</v>
      </c>
      <c r="T38" s="8">
        <f>F38-K38</f>
        <v>0</v>
      </c>
      <c r="U38" s="27"/>
    </row>
    <row r="39" spans="1:21" s="18" customFormat="1" ht="27" outlineLevel="1" x14ac:dyDescent="0.25">
      <c r="A39" s="47"/>
      <c r="B39" s="48" t="s">
        <v>209</v>
      </c>
      <c r="C39" s="49">
        <f t="shared" si="12"/>
        <v>69210.5</v>
      </c>
      <c r="D39" s="50">
        <f>D40+D42+D41</f>
        <v>69210.5</v>
      </c>
      <c r="E39" s="50">
        <f>E40+E42</f>
        <v>0</v>
      </c>
      <c r="F39" s="50">
        <f>F40+F42</f>
        <v>0</v>
      </c>
      <c r="G39" s="50">
        <f>G40+G42</f>
        <v>180</v>
      </c>
      <c r="H39" s="50">
        <f t="shared" si="14"/>
        <v>53357.5</v>
      </c>
      <c r="I39" s="50">
        <f>I40+I42+I41</f>
        <v>53357.5</v>
      </c>
      <c r="J39" s="50">
        <f>J40+J42</f>
        <v>0</v>
      </c>
      <c r="K39" s="50">
        <f>K40+K42</f>
        <v>0</v>
      </c>
      <c r="L39" s="50">
        <f>L40+L42</f>
        <v>0</v>
      </c>
      <c r="M39" s="25">
        <f t="shared" si="2"/>
        <v>77.094516005519395</v>
      </c>
      <c r="N39" s="25">
        <f t="shared" si="3"/>
        <v>15853</v>
      </c>
      <c r="O39" s="25">
        <f t="shared" si="4"/>
        <v>77.094516005519395</v>
      </c>
      <c r="P39" s="25">
        <f t="shared" si="5"/>
        <v>15853</v>
      </c>
      <c r="Q39" s="24" t="str">
        <f t="shared" si="6"/>
        <v>-</v>
      </c>
      <c r="R39" s="25">
        <f t="shared" si="7"/>
        <v>0</v>
      </c>
      <c r="S39" s="25" t="str">
        <f t="shared" si="8"/>
        <v>-</v>
      </c>
      <c r="T39" s="25">
        <f t="shared" si="9"/>
        <v>0</v>
      </c>
      <c r="U39" s="178"/>
    </row>
    <row r="40" spans="1:21" ht="40.5" outlineLevel="2" x14ac:dyDescent="0.25">
      <c r="A40" s="47"/>
      <c r="B40" s="51" t="s">
        <v>595</v>
      </c>
      <c r="C40" s="46">
        <f t="shared" si="12"/>
        <v>61832.2</v>
      </c>
      <c r="D40" s="52">
        <v>61832.2</v>
      </c>
      <c r="E40" s="54">
        <v>0</v>
      </c>
      <c r="F40" s="53">
        <v>0</v>
      </c>
      <c r="G40" s="53">
        <v>180</v>
      </c>
      <c r="H40" s="177">
        <f t="shared" si="14"/>
        <v>48836.5</v>
      </c>
      <c r="I40" s="54">
        <v>48836.5</v>
      </c>
      <c r="J40" s="54">
        <v>0</v>
      </c>
      <c r="K40" s="54">
        <v>0</v>
      </c>
      <c r="L40" s="54">
        <v>0</v>
      </c>
      <c r="M40" s="8">
        <f>IFERROR(H40/C40*100,"-")</f>
        <v>78.982310187895635</v>
      </c>
      <c r="N40" s="8">
        <f>C40-H40</f>
        <v>12995.699999999997</v>
      </c>
      <c r="O40" s="8">
        <f>IFERROR(I40/D40*100,"-")</f>
        <v>78.982310187895635</v>
      </c>
      <c r="P40" s="8">
        <f>D40-I40</f>
        <v>12995.699999999997</v>
      </c>
      <c r="Q40" s="8" t="str">
        <f>IFERROR(J40/E40*100,"-")</f>
        <v>-</v>
      </c>
      <c r="R40" s="8">
        <f t="shared" si="7"/>
        <v>0</v>
      </c>
      <c r="S40" s="8" t="str">
        <f>IFERROR(K40/F40*100,"-")</f>
        <v>-</v>
      </c>
      <c r="T40" s="8">
        <f>F40-K40</f>
        <v>0</v>
      </c>
      <c r="U40" s="64" t="s">
        <v>558</v>
      </c>
    </row>
    <row r="41" spans="1:21" ht="54" outlineLevel="2" x14ac:dyDescent="0.25">
      <c r="A41" s="47"/>
      <c r="B41" s="51" t="s">
        <v>596</v>
      </c>
      <c r="C41" s="46">
        <f t="shared" si="12"/>
        <v>998.3</v>
      </c>
      <c r="D41" s="52">
        <v>998.3</v>
      </c>
      <c r="E41" s="54"/>
      <c r="F41" s="53"/>
      <c r="G41" s="53"/>
      <c r="H41" s="177">
        <f t="shared" si="14"/>
        <v>174.9</v>
      </c>
      <c r="I41" s="54">
        <v>174.9</v>
      </c>
      <c r="J41" s="54"/>
      <c r="K41" s="54"/>
      <c r="L41" s="54"/>
      <c r="M41" s="8">
        <f>IFERROR(H41/C41*100,"-")</f>
        <v>17.519783632174697</v>
      </c>
      <c r="N41" s="8">
        <f>C41-H41</f>
        <v>823.4</v>
      </c>
      <c r="O41" s="8">
        <f>IFERROR(I41/D41*100,"-")</f>
        <v>17.519783632174697</v>
      </c>
      <c r="P41" s="8">
        <f>D41-I41</f>
        <v>823.4</v>
      </c>
      <c r="Q41" s="8" t="str">
        <f t="shared" si="6"/>
        <v>-</v>
      </c>
      <c r="R41" s="8">
        <f t="shared" si="7"/>
        <v>0</v>
      </c>
      <c r="S41" s="8" t="str">
        <f>IFERROR(K41/F41*100,"-")</f>
        <v>-</v>
      </c>
      <c r="T41" s="8">
        <f>F41-K41</f>
        <v>0</v>
      </c>
      <c r="U41" s="65" t="s">
        <v>602</v>
      </c>
    </row>
    <row r="42" spans="1:21" ht="27" outlineLevel="2" x14ac:dyDescent="0.25">
      <c r="A42" s="47"/>
      <c r="B42" s="51" t="s">
        <v>597</v>
      </c>
      <c r="C42" s="46">
        <f t="shared" si="12"/>
        <v>6380</v>
      </c>
      <c r="D42" s="52">
        <f>D43+D44+D45</f>
        <v>6380</v>
      </c>
      <c r="E42" s="54">
        <v>0</v>
      </c>
      <c r="F42" s="53">
        <v>0</v>
      </c>
      <c r="G42" s="53"/>
      <c r="H42" s="177">
        <f t="shared" si="14"/>
        <v>4346.1000000000004</v>
      </c>
      <c r="I42" s="54">
        <f>I44+I43+I45</f>
        <v>4346.1000000000004</v>
      </c>
      <c r="J42" s="54">
        <f>J44+J43+J45</f>
        <v>0</v>
      </c>
      <c r="K42" s="54">
        <f>K44+K43+K45</f>
        <v>0</v>
      </c>
      <c r="L42" s="54">
        <f>L44+L43+L45</f>
        <v>0</v>
      </c>
      <c r="M42" s="8">
        <f>IFERROR(H42/C42*100,"-")</f>
        <v>68.120689655172413</v>
      </c>
      <c r="N42" s="8">
        <f>C42-H42</f>
        <v>2033.8999999999996</v>
      </c>
      <c r="O42" s="8">
        <f>IFERROR(I42/D42*100,"-")</f>
        <v>68.120689655172413</v>
      </c>
      <c r="P42" s="8">
        <f t="shared" si="5"/>
        <v>2033.8999999999996</v>
      </c>
      <c r="Q42" s="8" t="str">
        <f t="shared" si="6"/>
        <v>-</v>
      </c>
      <c r="R42" s="8">
        <f t="shared" si="7"/>
        <v>0</v>
      </c>
      <c r="S42" s="8" t="str">
        <f>IFERROR(K42/F42*100,"-")</f>
        <v>-</v>
      </c>
      <c r="T42" s="8">
        <f t="shared" ref="T42:T45" si="17">F42-K42</f>
        <v>0</v>
      </c>
      <c r="U42" s="28"/>
    </row>
    <row r="43" spans="1:21" ht="67.5" outlineLevel="2" x14ac:dyDescent="0.25">
      <c r="A43" s="47"/>
      <c r="B43" s="51" t="s">
        <v>426</v>
      </c>
      <c r="C43" s="46">
        <f t="shared" si="12"/>
        <v>1800</v>
      </c>
      <c r="D43" s="52">
        <v>1800</v>
      </c>
      <c r="E43" s="54"/>
      <c r="F43" s="53"/>
      <c r="G43" s="53"/>
      <c r="H43" s="177">
        <f t="shared" si="14"/>
        <v>0</v>
      </c>
      <c r="I43" s="54"/>
      <c r="J43" s="54"/>
      <c r="K43" s="54"/>
      <c r="L43" s="54"/>
      <c r="M43" s="8">
        <f t="shared" ref="M43:M45" si="18">IFERROR(H43/C43*100,"-")</f>
        <v>0</v>
      </c>
      <c r="N43" s="8">
        <f t="shared" ref="N43:N45" si="19">C43-H43</f>
        <v>1800</v>
      </c>
      <c r="O43" s="8">
        <f t="shared" ref="O43:O45" si="20">IFERROR(I43/D43*100,"-")</f>
        <v>0</v>
      </c>
      <c r="P43" s="8">
        <f t="shared" si="5"/>
        <v>1800</v>
      </c>
      <c r="Q43" s="8" t="str">
        <f t="shared" si="6"/>
        <v>-</v>
      </c>
      <c r="R43" s="8">
        <f t="shared" si="7"/>
        <v>0</v>
      </c>
      <c r="S43" s="8" t="str">
        <f t="shared" ref="S43:S45" si="21">IFERROR(K43/F43*100,"-")</f>
        <v>-</v>
      </c>
      <c r="T43" s="8">
        <f t="shared" si="17"/>
        <v>0</v>
      </c>
      <c r="U43" s="66" t="s">
        <v>603</v>
      </c>
    </row>
    <row r="44" spans="1:21" ht="40.5" outlineLevel="2" x14ac:dyDescent="0.25">
      <c r="A44" s="47"/>
      <c r="B44" s="51" t="s">
        <v>427</v>
      </c>
      <c r="C44" s="46">
        <f t="shared" si="12"/>
        <v>650</v>
      </c>
      <c r="D44" s="52">
        <v>650</v>
      </c>
      <c r="E44" s="54"/>
      <c r="F44" s="53"/>
      <c r="G44" s="53"/>
      <c r="H44" s="177">
        <f t="shared" si="14"/>
        <v>416.1</v>
      </c>
      <c r="I44" s="54">
        <v>416.1</v>
      </c>
      <c r="J44" s="54"/>
      <c r="K44" s="54"/>
      <c r="L44" s="54"/>
      <c r="M44" s="8">
        <f t="shared" si="18"/>
        <v>64.015384615384619</v>
      </c>
      <c r="N44" s="8">
        <f t="shared" si="19"/>
        <v>233.89999999999998</v>
      </c>
      <c r="O44" s="8">
        <f t="shared" si="20"/>
        <v>64.015384615384619</v>
      </c>
      <c r="P44" s="8">
        <f t="shared" si="5"/>
        <v>233.89999999999998</v>
      </c>
      <c r="Q44" s="8" t="str">
        <f t="shared" si="6"/>
        <v>-</v>
      </c>
      <c r="R44" s="8">
        <f t="shared" si="7"/>
        <v>0</v>
      </c>
      <c r="S44" s="8" t="str">
        <f t="shared" si="21"/>
        <v>-</v>
      </c>
      <c r="T44" s="8">
        <f t="shared" si="17"/>
        <v>0</v>
      </c>
      <c r="U44" s="66" t="s">
        <v>604</v>
      </c>
    </row>
    <row r="45" spans="1:21" ht="54" outlineLevel="2" x14ac:dyDescent="0.25">
      <c r="A45" s="47"/>
      <c r="B45" s="51" t="s">
        <v>428</v>
      </c>
      <c r="C45" s="46">
        <f t="shared" si="12"/>
        <v>3930</v>
      </c>
      <c r="D45" s="52">
        <v>3930</v>
      </c>
      <c r="E45" s="54"/>
      <c r="F45" s="53"/>
      <c r="G45" s="53"/>
      <c r="H45" s="177">
        <f t="shared" si="14"/>
        <v>3930</v>
      </c>
      <c r="I45" s="54">
        <v>3930</v>
      </c>
      <c r="J45" s="54"/>
      <c r="K45" s="54"/>
      <c r="L45" s="54"/>
      <c r="M45" s="8">
        <f t="shared" si="18"/>
        <v>100</v>
      </c>
      <c r="N45" s="8">
        <f t="shared" si="19"/>
        <v>0</v>
      </c>
      <c r="O45" s="8">
        <f t="shared" si="20"/>
        <v>100</v>
      </c>
      <c r="P45" s="8">
        <f t="shared" si="5"/>
        <v>0</v>
      </c>
      <c r="Q45" s="8" t="str">
        <f t="shared" si="6"/>
        <v>-</v>
      </c>
      <c r="R45" s="8">
        <f t="shared" si="7"/>
        <v>0</v>
      </c>
      <c r="S45" s="8" t="str">
        <f t="shared" si="21"/>
        <v>-</v>
      </c>
      <c r="T45" s="8">
        <f t="shared" si="17"/>
        <v>0</v>
      </c>
      <c r="U45" s="66" t="s">
        <v>605</v>
      </c>
    </row>
    <row r="46" spans="1:21" s="18" customFormat="1" ht="54" customHeight="1" outlineLevel="1" x14ac:dyDescent="0.25">
      <c r="A46" s="47"/>
      <c r="B46" s="48" t="s">
        <v>212</v>
      </c>
      <c r="C46" s="46">
        <f t="shared" si="12"/>
        <v>0</v>
      </c>
      <c r="D46" s="56">
        <f>SUM(D47:D47)</f>
        <v>0</v>
      </c>
      <c r="E46" s="56">
        <f>SUM(E47:E47)</f>
        <v>0</v>
      </c>
      <c r="F46" s="56">
        <f>SUM(F47:F47)</f>
        <v>0</v>
      </c>
      <c r="G46" s="56">
        <f>SUM(G47:G47)</f>
        <v>0</v>
      </c>
      <c r="H46" s="177">
        <f t="shared" si="14"/>
        <v>0</v>
      </c>
      <c r="I46" s="56">
        <f>SUM(I47:I47)</f>
        <v>0</v>
      </c>
      <c r="J46" s="56">
        <f>SUM(J47:J47)</f>
        <v>0</v>
      </c>
      <c r="K46" s="56">
        <f>SUM(K47:K47)</f>
        <v>0</v>
      </c>
      <c r="L46" s="56">
        <f>SUM(L47:L47)</f>
        <v>0</v>
      </c>
      <c r="M46" s="24" t="str">
        <f t="shared" si="2"/>
        <v>-</v>
      </c>
      <c r="N46" s="24">
        <f t="shared" si="3"/>
        <v>0</v>
      </c>
      <c r="O46" s="24" t="str">
        <f t="shared" si="4"/>
        <v>-</v>
      </c>
      <c r="P46" s="24">
        <f t="shared" si="5"/>
        <v>0</v>
      </c>
      <c r="Q46" s="24" t="str">
        <f t="shared" si="6"/>
        <v>-</v>
      </c>
      <c r="R46" s="24">
        <f t="shared" si="7"/>
        <v>0</v>
      </c>
      <c r="S46" s="24" t="str">
        <f t="shared" si="8"/>
        <v>-</v>
      </c>
      <c r="T46" s="24">
        <f t="shared" si="9"/>
        <v>0</v>
      </c>
      <c r="U46" s="21"/>
    </row>
    <row r="47" spans="1:21" ht="29.25" customHeight="1" outlineLevel="2" x14ac:dyDescent="0.25">
      <c r="A47" s="57"/>
      <c r="B47" s="58" t="s">
        <v>598</v>
      </c>
      <c r="C47" s="46">
        <f t="shared" si="12"/>
        <v>0</v>
      </c>
      <c r="D47" s="52">
        <v>0</v>
      </c>
      <c r="E47" s="54">
        <v>0</v>
      </c>
      <c r="F47" s="54">
        <v>0</v>
      </c>
      <c r="G47" s="54">
        <v>0</v>
      </c>
      <c r="H47" s="177">
        <f t="shared" si="14"/>
        <v>0</v>
      </c>
      <c r="I47" s="54">
        <v>0</v>
      </c>
      <c r="J47" s="54">
        <v>0</v>
      </c>
      <c r="K47" s="54">
        <v>0</v>
      </c>
      <c r="L47" s="54">
        <v>0</v>
      </c>
      <c r="M47" s="8" t="str">
        <f>IFERROR(H47/C47*100,"-")</f>
        <v>-</v>
      </c>
      <c r="N47" s="8">
        <f>C47-H47</f>
        <v>0</v>
      </c>
      <c r="O47" s="8" t="str">
        <f>IFERROR(I47/D47*100,"-")</f>
        <v>-</v>
      </c>
      <c r="P47" s="8">
        <f t="shared" si="5"/>
        <v>0</v>
      </c>
      <c r="Q47" s="8" t="str">
        <f>IFERROR(J47/E47*100,"-")</f>
        <v>-</v>
      </c>
      <c r="R47" s="8">
        <f t="shared" si="7"/>
        <v>0</v>
      </c>
      <c r="S47" s="8" t="str">
        <f>IFERROR(K47/F47*100,"-")</f>
        <v>-</v>
      </c>
      <c r="T47" s="8">
        <f t="shared" si="9"/>
        <v>0</v>
      </c>
      <c r="U47" s="64" t="s">
        <v>606</v>
      </c>
    </row>
    <row r="48" spans="1:21" s="6" customFormat="1" ht="45" customHeight="1" x14ac:dyDescent="0.25">
      <c r="A48" s="38">
        <v>3</v>
      </c>
      <c r="B48" s="39" t="s">
        <v>14</v>
      </c>
      <c r="C48" s="40">
        <f t="shared" si="1"/>
        <v>20325.5</v>
      </c>
      <c r="D48" s="40">
        <f>D49+D56+D58</f>
        <v>20325.5</v>
      </c>
      <c r="E48" s="40">
        <f>E49+E56+E58</f>
        <v>0</v>
      </c>
      <c r="F48" s="40">
        <f>F49+F56+F58</f>
        <v>0</v>
      </c>
      <c r="G48" s="40">
        <f>G49+G56+G58</f>
        <v>0</v>
      </c>
      <c r="H48" s="40">
        <f t="shared" si="11"/>
        <v>15035.3</v>
      </c>
      <c r="I48" s="40">
        <f>I49+I56+I58</f>
        <v>15035.3</v>
      </c>
      <c r="J48" s="40">
        <f>J49+J56+J58</f>
        <v>0</v>
      </c>
      <c r="K48" s="40">
        <f>K49+K56+K58</f>
        <v>0</v>
      </c>
      <c r="L48" s="40">
        <f>L49+L56+L58</f>
        <v>0</v>
      </c>
      <c r="M48" s="5">
        <f t="shared" si="2"/>
        <v>73.972596000098392</v>
      </c>
      <c r="N48" s="5">
        <f t="shared" si="3"/>
        <v>5290.2000000000007</v>
      </c>
      <c r="O48" s="5">
        <f t="shared" si="4"/>
        <v>73.972596000098392</v>
      </c>
      <c r="P48" s="5">
        <f t="shared" si="5"/>
        <v>5290.2000000000007</v>
      </c>
      <c r="Q48" s="5" t="str">
        <f t="shared" si="6"/>
        <v>-</v>
      </c>
      <c r="R48" s="5">
        <f t="shared" si="7"/>
        <v>0</v>
      </c>
      <c r="S48" s="5" t="str">
        <f t="shared" si="8"/>
        <v>-</v>
      </c>
      <c r="T48" s="5">
        <f t="shared" si="9"/>
        <v>0</v>
      </c>
      <c r="U48" s="19"/>
    </row>
    <row r="49" spans="1:21" s="18" customFormat="1" ht="40.5" outlineLevel="1" x14ac:dyDescent="0.25">
      <c r="A49" s="67"/>
      <c r="B49" s="68" t="s">
        <v>214</v>
      </c>
      <c r="C49" s="49">
        <f>SUM(D49:F49)</f>
        <v>10842</v>
      </c>
      <c r="D49" s="49">
        <f>D50</f>
        <v>10842</v>
      </c>
      <c r="E49" s="49">
        <f>E50</f>
        <v>0</v>
      </c>
      <c r="F49" s="49">
        <f>F50</f>
        <v>0</v>
      </c>
      <c r="G49" s="49">
        <f>SUM(G50:G55)</f>
        <v>0</v>
      </c>
      <c r="H49" s="49">
        <f t="shared" si="11"/>
        <v>8290.6</v>
      </c>
      <c r="I49" s="49">
        <f>I50</f>
        <v>8290.6</v>
      </c>
      <c r="J49" s="49">
        <f>J50</f>
        <v>0</v>
      </c>
      <c r="K49" s="49">
        <f>K50</f>
        <v>0</v>
      </c>
      <c r="L49" s="49">
        <f>SUM(L50:L55)</f>
        <v>0</v>
      </c>
      <c r="M49" s="24">
        <f t="shared" si="2"/>
        <v>76.467441431470206</v>
      </c>
      <c r="N49" s="24">
        <f t="shared" si="3"/>
        <v>2551.3999999999996</v>
      </c>
      <c r="O49" s="24">
        <f t="shared" si="4"/>
        <v>76.467441431470206</v>
      </c>
      <c r="P49" s="24">
        <f t="shared" si="5"/>
        <v>2551.3999999999996</v>
      </c>
      <c r="Q49" s="24" t="str">
        <f t="shared" si="6"/>
        <v>-</v>
      </c>
      <c r="R49" s="24">
        <f t="shared" si="7"/>
        <v>0</v>
      </c>
      <c r="S49" s="24" t="str">
        <f t="shared" si="8"/>
        <v>-</v>
      </c>
      <c r="T49" s="24">
        <f t="shared" si="9"/>
        <v>0</v>
      </c>
      <c r="U49" s="20"/>
    </row>
    <row r="50" spans="1:21" ht="27" outlineLevel="2" x14ac:dyDescent="0.25">
      <c r="A50" s="69"/>
      <c r="B50" s="45" t="s">
        <v>607</v>
      </c>
      <c r="C50" s="46">
        <f t="shared" si="1"/>
        <v>10842</v>
      </c>
      <c r="D50" s="70">
        <f>SUM(D51:D55)</f>
        <v>10842</v>
      </c>
      <c r="E50" s="70">
        <f>SUM(E52:E55)</f>
        <v>0</v>
      </c>
      <c r="F50" s="70">
        <f>SUM(F52:F55)</f>
        <v>0</v>
      </c>
      <c r="G50" s="70">
        <f>SUM(G52:G55)</f>
        <v>0</v>
      </c>
      <c r="H50" s="70">
        <f t="shared" si="11"/>
        <v>8290.6</v>
      </c>
      <c r="I50" s="70">
        <f>SUM(I51:I55)</f>
        <v>8290.6</v>
      </c>
      <c r="J50" s="70">
        <f>SUM(J52:J55)</f>
        <v>0</v>
      </c>
      <c r="K50" s="70">
        <f>SUM(K52:K55)</f>
        <v>0</v>
      </c>
      <c r="L50" s="46">
        <v>0</v>
      </c>
      <c r="M50" s="8">
        <f t="shared" si="2"/>
        <v>76.467441431470206</v>
      </c>
      <c r="N50" s="8">
        <f t="shared" si="3"/>
        <v>2551.3999999999996</v>
      </c>
      <c r="O50" s="8">
        <f t="shared" si="4"/>
        <v>76.467441431470206</v>
      </c>
      <c r="P50" s="8">
        <f t="shared" si="5"/>
        <v>2551.3999999999996</v>
      </c>
      <c r="Q50" s="8" t="str">
        <f t="shared" si="6"/>
        <v>-</v>
      </c>
      <c r="R50" s="8">
        <f t="shared" si="7"/>
        <v>0</v>
      </c>
      <c r="S50" s="8" t="str">
        <f t="shared" si="8"/>
        <v>-</v>
      </c>
      <c r="T50" s="8">
        <f t="shared" si="9"/>
        <v>0</v>
      </c>
      <c r="U50" s="29"/>
    </row>
    <row r="51" spans="1:21" ht="85.5" customHeight="1" outlineLevel="2" x14ac:dyDescent="0.25">
      <c r="A51" s="71"/>
      <c r="B51" s="45" t="s">
        <v>369</v>
      </c>
      <c r="C51" s="46">
        <f>SUM(D51:F51)</f>
        <v>890</v>
      </c>
      <c r="D51" s="46">
        <v>890</v>
      </c>
      <c r="E51" s="46">
        <v>0</v>
      </c>
      <c r="F51" s="46">
        <v>0</v>
      </c>
      <c r="G51" s="46">
        <v>0</v>
      </c>
      <c r="H51" s="46">
        <f>SUM(I51:K51)</f>
        <v>734.1</v>
      </c>
      <c r="I51" s="46">
        <v>734.1</v>
      </c>
      <c r="J51" s="46">
        <v>0</v>
      </c>
      <c r="K51" s="46">
        <v>0</v>
      </c>
      <c r="L51" s="46">
        <v>0</v>
      </c>
      <c r="M51" s="8">
        <f>IFERROR(H51/C51*100,"-")</f>
        <v>82.483146067415731</v>
      </c>
      <c r="N51" s="8">
        <f>C51-H51</f>
        <v>155.89999999999998</v>
      </c>
      <c r="O51" s="8">
        <f>IFERROR(I51/D51*100,"-")</f>
        <v>82.483146067415731</v>
      </c>
      <c r="P51" s="8">
        <f>D51-I51</f>
        <v>155.89999999999998</v>
      </c>
      <c r="Q51" s="8" t="str">
        <f>IFERROR(J51/E51*100,"-")</f>
        <v>-</v>
      </c>
      <c r="R51" s="8">
        <f>E51-J51</f>
        <v>0</v>
      </c>
      <c r="S51" s="8" t="str">
        <f>IFERROR(K51/F51*100,"-")</f>
        <v>-</v>
      </c>
      <c r="T51" s="8">
        <f>F51-K51</f>
        <v>0</v>
      </c>
      <c r="U51" s="62" t="s">
        <v>612</v>
      </c>
    </row>
    <row r="52" spans="1:21" ht="108" outlineLevel="2" x14ac:dyDescent="0.25">
      <c r="A52" s="71"/>
      <c r="B52" s="45" t="s">
        <v>611</v>
      </c>
      <c r="C52" s="46">
        <f>SUM(D52:F52)</f>
        <v>5817.6</v>
      </c>
      <c r="D52" s="46">
        <v>5817.6</v>
      </c>
      <c r="E52" s="46">
        <v>0</v>
      </c>
      <c r="F52" s="46">
        <v>0</v>
      </c>
      <c r="G52" s="46">
        <v>0</v>
      </c>
      <c r="H52" s="46">
        <f>SUM(I52:K52)</f>
        <v>4488</v>
      </c>
      <c r="I52" s="46">
        <v>4488</v>
      </c>
      <c r="J52" s="46">
        <v>0</v>
      </c>
      <c r="K52" s="46">
        <v>0</v>
      </c>
      <c r="L52" s="46">
        <v>0</v>
      </c>
      <c r="M52" s="8">
        <f>IFERROR(H52/C52*100,"-")</f>
        <v>77.145214521452147</v>
      </c>
      <c r="N52" s="8">
        <f>C52-H52</f>
        <v>1329.6000000000004</v>
      </c>
      <c r="O52" s="8">
        <f>IFERROR(I52/D52*100,"-")</f>
        <v>77.145214521452147</v>
      </c>
      <c r="P52" s="8">
        <f>D52-I52</f>
        <v>1329.6000000000004</v>
      </c>
      <c r="Q52" s="8" t="str">
        <f>IFERROR(J52/E52*100,"-")</f>
        <v>-</v>
      </c>
      <c r="R52" s="8">
        <f>E52-J52</f>
        <v>0</v>
      </c>
      <c r="S52" s="8" t="str">
        <f>IFERROR(K52/F52*100,"-")</f>
        <v>-</v>
      </c>
      <c r="T52" s="8">
        <f>F52-K52</f>
        <v>0</v>
      </c>
      <c r="U52" s="62" t="s">
        <v>613</v>
      </c>
    </row>
    <row r="53" spans="1:21" ht="40.5" outlineLevel="2" x14ac:dyDescent="0.25">
      <c r="A53" s="71"/>
      <c r="B53" s="45" t="s">
        <v>430</v>
      </c>
      <c r="C53" s="46">
        <f>SUM(D53:F53)</f>
        <v>2762</v>
      </c>
      <c r="D53" s="46">
        <v>2762</v>
      </c>
      <c r="E53" s="46">
        <v>0</v>
      </c>
      <c r="F53" s="46">
        <v>0</v>
      </c>
      <c r="G53" s="46"/>
      <c r="H53" s="46">
        <f>SUM(I53:K53)</f>
        <v>2047.8</v>
      </c>
      <c r="I53" s="46">
        <v>2047.8</v>
      </c>
      <c r="J53" s="46">
        <v>0</v>
      </c>
      <c r="K53" s="46">
        <v>0</v>
      </c>
      <c r="L53" s="46"/>
      <c r="M53" s="8">
        <f>IFERROR(H53/C53*100,"-")</f>
        <v>74.141926140477906</v>
      </c>
      <c r="N53" s="8">
        <f>C53-H53</f>
        <v>714.2</v>
      </c>
      <c r="O53" s="8">
        <f>IFERROR(I53/D53*100,"-")</f>
        <v>74.141926140477906</v>
      </c>
      <c r="P53" s="8">
        <f>D53-I53</f>
        <v>714.2</v>
      </c>
      <c r="Q53" s="8" t="str">
        <f>IFERROR(J53/E53*100,"-")</f>
        <v>-</v>
      </c>
      <c r="R53" s="8">
        <f>E53-J53</f>
        <v>0</v>
      </c>
      <c r="S53" s="8" t="str">
        <f>IFERROR(K53/F53*100,"-")</f>
        <v>-</v>
      </c>
      <c r="T53" s="8">
        <f>F53-K53</f>
        <v>0</v>
      </c>
      <c r="U53" s="62" t="s">
        <v>610</v>
      </c>
    </row>
    <row r="54" spans="1:21" ht="94.5" outlineLevel="2" x14ac:dyDescent="0.25">
      <c r="A54" s="71"/>
      <c r="B54" s="45" t="s">
        <v>432</v>
      </c>
      <c r="C54" s="46">
        <f>SUM(D54:F54)</f>
        <v>1037.8</v>
      </c>
      <c r="D54" s="46">
        <v>1037.8</v>
      </c>
      <c r="E54" s="46">
        <v>0</v>
      </c>
      <c r="F54" s="46"/>
      <c r="G54" s="46">
        <v>0</v>
      </c>
      <c r="H54" s="46">
        <f>SUM(I54:K54)</f>
        <v>771</v>
      </c>
      <c r="I54" s="46">
        <v>771</v>
      </c>
      <c r="J54" s="46">
        <v>0</v>
      </c>
      <c r="K54" s="46">
        <v>0</v>
      </c>
      <c r="L54" s="46">
        <v>0</v>
      </c>
      <c r="M54" s="8">
        <f>IFERROR(H54/C54*100,"-")</f>
        <v>74.291771054153017</v>
      </c>
      <c r="N54" s="8">
        <f>C54-H54</f>
        <v>266.79999999999995</v>
      </c>
      <c r="O54" s="8">
        <f>IFERROR(I54/D54*100,"-")</f>
        <v>74.291771054153017</v>
      </c>
      <c r="P54" s="8">
        <f>D54-I54</f>
        <v>266.79999999999995</v>
      </c>
      <c r="Q54" s="8" t="str">
        <f>IFERROR(J54/E54*100,"-")</f>
        <v>-</v>
      </c>
      <c r="R54" s="8">
        <f>E54-J54</f>
        <v>0</v>
      </c>
      <c r="S54" s="8" t="str">
        <f>IFERROR(K54/F54*100,"-")</f>
        <v>-</v>
      </c>
      <c r="T54" s="8">
        <f>F54-K54</f>
        <v>0</v>
      </c>
      <c r="U54" s="62" t="s">
        <v>614</v>
      </c>
    </row>
    <row r="55" spans="1:21" ht="40.5" outlineLevel="2" x14ac:dyDescent="0.25">
      <c r="A55" s="71"/>
      <c r="B55" s="45" t="s">
        <v>431</v>
      </c>
      <c r="C55" s="46">
        <f>SUM(D55:F55)</f>
        <v>334.6</v>
      </c>
      <c r="D55" s="70">
        <v>334.6</v>
      </c>
      <c r="E55" s="70">
        <v>0</v>
      </c>
      <c r="F55" s="70">
        <v>0</v>
      </c>
      <c r="G55" s="70">
        <v>0</v>
      </c>
      <c r="H55" s="70">
        <f>SUM(I55:K55)</f>
        <v>249.7</v>
      </c>
      <c r="I55" s="70">
        <v>249.7</v>
      </c>
      <c r="J55" s="46">
        <v>0</v>
      </c>
      <c r="K55" s="46">
        <v>0</v>
      </c>
      <c r="L55" s="46">
        <v>0</v>
      </c>
      <c r="M55" s="8">
        <f>IFERROR(H55/C55*100,"-")</f>
        <v>74.626419605499095</v>
      </c>
      <c r="N55" s="8">
        <f>C55-H55</f>
        <v>84.900000000000034</v>
      </c>
      <c r="O55" s="8">
        <f>IFERROR(I55/D55*100,"-")</f>
        <v>74.626419605499095</v>
      </c>
      <c r="P55" s="8">
        <f>D55-I55</f>
        <v>84.900000000000034</v>
      </c>
      <c r="Q55" s="8" t="str">
        <f>IFERROR(J55/E55*100,"-")</f>
        <v>-</v>
      </c>
      <c r="R55" s="8">
        <f>E55-J55</f>
        <v>0</v>
      </c>
      <c r="S55" s="8" t="str">
        <f>IFERROR(K55/F55*100,"-")</f>
        <v>-</v>
      </c>
      <c r="T55" s="8">
        <f>F55-K55</f>
        <v>0</v>
      </c>
      <c r="U55" s="62" t="s">
        <v>615</v>
      </c>
    </row>
    <row r="56" spans="1:21" s="18" customFormat="1" ht="40.5" outlineLevel="1" x14ac:dyDescent="0.25">
      <c r="A56" s="72"/>
      <c r="B56" s="68" t="s">
        <v>12</v>
      </c>
      <c r="C56" s="49">
        <f t="shared" si="1"/>
        <v>1020</v>
      </c>
      <c r="D56" s="49">
        <f>SUM(D57:D57)</f>
        <v>1020</v>
      </c>
      <c r="E56" s="49">
        <f>SUM(E57:E57)</f>
        <v>0</v>
      </c>
      <c r="F56" s="49">
        <f>SUM(F57:F57)</f>
        <v>0</v>
      </c>
      <c r="G56" s="49">
        <f>SUM(G57:G57)</f>
        <v>0</v>
      </c>
      <c r="H56" s="49">
        <f t="shared" si="11"/>
        <v>220</v>
      </c>
      <c r="I56" s="49">
        <f>SUM(I57:I57)</f>
        <v>220</v>
      </c>
      <c r="J56" s="49">
        <f>SUM(J57:J57)</f>
        <v>0</v>
      </c>
      <c r="K56" s="49">
        <f>SUM(K57:K57)</f>
        <v>0</v>
      </c>
      <c r="L56" s="49">
        <f>SUM(L57:L57)</f>
        <v>0</v>
      </c>
      <c r="M56" s="24">
        <f t="shared" si="2"/>
        <v>21.568627450980394</v>
      </c>
      <c r="N56" s="24">
        <f t="shared" si="3"/>
        <v>800</v>
      </c>
      <c r="O56" s="24">
        <f t="shared" si="4"/>
        <v>21.568627450980394</v>
      </c>
      <c r="P56" s="24">
        <f t="shared" si="5"/>
        <v>800</v>
      </c>
      <c r="Q56" s="24" t="str">
        <f t="shared" si="6"/>
        <v>-</v>
      </c>
      <c r="R56" s="24">
        <f t="shared" si="7"/>
        <v>0</v>
      </c>
      <c r="S56" s="24" t="str">
        <f t="shared" si="8"/>
        <v>-</v>
      </c>
      <c r="T56" s="24">
        <f t="shared" si="9"/>
        <v>0</v>
      </c>
      <c r="U56" s="185" t="s">
        <v>581</v>
      </c>
    </row>
    <row r="57" spans="1:21" ht="54" outlineLevel="2" x14ac:dyDescent="0.25">
      <c r="A57" s="71"/>
      <c r="B57" s="45" t="s">
        <v>608</v>
      </c>
      <c r="C57" s="46">
        <f t="shared" si="1"/>
        <v>1020</v>
      </c>
      <c r="D57" s="46">
        <v>1020</v>
      </c>
      <c r="E57" s="46">
        <v>0</v>
      </c>
      <c r="F57" s="46">
        <v>0</v>
      </c>
      <c r="G57" s="46">
        <v>0</v>
      </c>
      <c r="H57" s="46">
        <f t="shared" si="11"/>
        <v>220</v>
      </c>
      <c r="I57" s="46">
        <v>220</v>
      </c>
      <c r="J57" s="46">
        <v>0</v>
      </c>
      <c r="K57" s="46">
        <v>0</v>
      </c>
      <c r="L57" s="46">
        <v>0</v>
      </c>
      <c r="M57" s="8">
        <f t="shared" si="2"/>
        <v>21.568627450980394</v>
      </c>
      <c r="N57" s="8">
        <f t="shared" si="3"/>
        <v>800</v>
      </c>
      <c r="O57" s="8">
        <f t="shared" si="4"/>
        <v>21.568627450980394</v>
      </c>
      <c r="P57" s="8">
        <f t="shared" si="5"/>
        <v>800</v>
      </c>
      <c r="Q57" s="8" t="str">
        <f t="shared" si="6"/>
        <v>-</v>
      </c>
      <c r="R57" s="8">
        <f t="shared" si="7"/>
        <v>0</v>
      </c>
      <c r="S57" s="8" t="str">
        <f t="shared" si="8"/>
        <v>-</v>
      </c>
      <c r="T57" s="8">
        <f t="shared" si="9"/>
        <v>0</v>
      </c>
      <c r="U57" s="186"/>
    </row>
    <row r="58" spans="1:21" s="18" customFormat="1" ht="27" outlineLevel="1" x14ac:dyDescent="0.25">
      <c r="A58" s="72"/>
      <c r="B58" s="68" t="s">
        <v>13</v>
      </c>
      <c r="C58" s="49">
        <f t="shared" si="1"/>
        <v>8463.5</v>
      </c>
      <c r="D58" s="49">
        <f t="shared" ref="D58:L58" si="22">D59</f>
        <v>8463.5</v>
      </c>
      <c r="E58" s="49">
        <f t="shared" si="22"/>
        <v>0</v>
      </c>
      <c r="F58" s="49">
        <f t="shared" si="22"/>
        <v>0</v>
      </c>
      <c r="G58" s="49">
        <f t="shared" si="22"/>
        <v>0</v>
      </c>
      <c r="H58" s="49">
        <f t="shared" si="11"/>
        <v>6524.7</v>
      </c>
      <c r="I58" s="49">
        <f t="shared" si="22"/>
        <v>6524.7</v>
      </c>
      <c r="J58" s="49">
        <f t="shared" si="22"/>
        <v>0</v>
      </c>
      <c r="K58" s="49">
        <f t="shared" si="22"/>
        <v>0</v>
      </c>
      <c r="L58" s="49">
        <f t="shared" si="22"/>
        <v>0</v>
      </c>
      <c r="M58" s="24">
        <f t="shared" si="2"/>
        <v>77.092219530926926</v>
      </c>
      <c r="N58" s="24">
        <f t="shared" si="3"/>
        <v>1938.8000000000002</v>
      </c>
      <c r="O58" s="24">
        <f t="shared" si="4"/>
        <v>77.092219530926926</v>
      </c>
      <c r="P58" s="24">
        <f t="shared" si="5"/>
        <v>1938.8000000000002</v>
      </c>
      <c r="Q58" s="24" t="str">
        <f t="shared" si="6"/>
        <v>-</v>
      </c>
      <c r="R58" s="24">
        <f t="shared" si="7"/>
        <v>0</v>
      </c>
      <c r="S58" s="24" t="str">
        <f t="shared" si="8"/>
        <v>-</v>
      </c>
      <c r="T58" s="24">
        <f t="shared" si="9"/>
        <v>0</v>
      </c>
      <c r="U58" s="64"/>
    </row>
    <row r="59" spans="1:21" ht="27" outlineLevel="2" x14ac:dyDescent="0.25">
      <c r="A59" s="71"/>
      <c r="B59" s="45" t="s">
        <v>609</v>
      </c>
      <c r="C59" s="46">
        <f t="shared" si="1"/>
        <v>8463.5</v>
      </c>
      <c r="D59" s="46">
        <v>8463.5</v>
      </c>
      <c r="E59" s="46"/>
      <c r="F59" s="46">
        <v>0</v>
      </c>
      <c r="G59" s="46">
        <v>0</v>
      </c>
      <c r="H59" s="46">
        <f t="shared" si="11"/>
        <v>6524.7</v>
      </c>
      <c r="I59" s="46">
        <v>6524.7</v>
      </c>
      <c r="J59" s="46"/>
      <c r="K59" s="46">
        <v>0</v>
      </c>
      <c r="L59" s="46">
        <v>0</v>
      </c>
      <c r="M59" s="8">
        <f t="shared" si="2"/>
        <v>77.092219530926926</v>
      </c>
      <c r="N59" s="8">
        <f t="shared" si="3"/>
        <v>1938.8000000000002</v>
      </c>
      <c r="O59" s="8">
        <f t="shared" si="4"/>
        <v>77.092219530926926</v>
      </c>
      <c r="P59" s="8">
        <f t="shared" si="5"/>
        <v>1938.8000000000002</v>
      </c>
      <c r="Q59" s="8" t="str">
        <f t="shared" si="6"/>
        <v>-</v>
      </c>
      <c r="R59" s="8">
        <f t="shared" si="7"/>
        <v>0</v>
      </c>
      <c r="S59" s="8" t="str">
        <f t="shared" si="8"/>
        <v>-</v>
      </c>
      <c r="T59" s="8">
        <f t="shared" si="9"/>
        <v>0</v>
      </c>
      <c r="U59" s="64" t="s">
        <v>433</v>
      </c>
    </row>
    <row r="60" spans="1:21" s="43" customFormat="1" ht="24.75" customHeight="1" x14ac:dyDescent="0.25">
      <c r="A60" s="38">
        <v>4</v>
      </c>
      <c r="B60" s="39" t="s">
        <v>15</v>
      </c>
      <c r="C60" s="40">
        <f t="shared" si="1"/>
        <v>1291.8</v>
      </c>
      <c r="D60" s="40">
        <f>SUM(D62:D67)</f>
        <v>1291.8</v>
      </c>
      <c r="E60" s="40">
        <f>SUM(E62:E65)</f>
        <v>0</v>
      </c>
      <c r="F60" s="40">
        <f>SUM(F62:F65)</f>
        <v>0</v>
      </c>
      <c r="G60" s="40">
        <f>SUM(G62:G65)</f>
        <v>0</v>
      </c>
      <c r="H60" s="40">
        <f t="shared" si="11"/>
        <v>1221.2</v>
      </c>
      <c r="I60" s="40">
        <f>SUM(I62:I67)</f>
        <v>1221.2</v>
      </c>
      <c r="J60" s="40">
        <f>SUM(J62:J65)</f>
        <v>0</v>
      </c>
      <c r="K60" s="40">
        <f>SUM(K62:K65)</f>
        <v>0</v>
      </c>
      <c r="L60" s="40">
        <f>SUM(L62:L65)</f>
        <v>0</v>
      </c>
      <c r="M60" s="40">
        <f t="shared" si="2"/>
        <v>94.534757702430724</v>
      </c>
      <c r="N60" s="40">
        <f t="shared" si="3"/>
        <v>70.599999999999909</v>
      </c>
      <c r="O60" s="40">
        <f t="shared" si="4"/>
        <v>94.534757702430724</v>
      </c>
      <c r="P60" s="40">
        <f t="shared" si="5"/>
        <v>70.599999999999909</v>
      </c>
      <c r="Q60" s="40" t="str">
        <f t="shared" si="6"/>
        <v>-</v>
      </c>
      <c r="R60" s="40">
        <f t="shared" si="7"/>
        <v>0</v>
      </c>
      <c r="S60" s="40" t="str">
        <f t="shared" si="8"/>
        <v>-</v>
      </c>
      <c r="T60" s="40">
        <f t="shared" si="9"/>
        <v>0</v>
      </c>
      <c r="U60" s="42"/>
    </row>
    <row r="61" spans="1:21" s="1" customFormat="1" ht="40.5" outlineLevel="1" x14ac:dyDescent="0.25">
      <c r="A61" s="73"/>
      <c r="B61" s="45" t="s">
        <v>616</v>
      </c>
      <c r="C61" s="46">
        <f>SUM(D61:F61)</f>
        <v>152.80000000000001</v>
      </c>
      <c r="D61" s="46">
        <f>SUM(D62:D65)</f>
        <v>152.80000000000001</v>
      </c>
      <c r="E61" s="46">
        <f>SUM(E62:E65)</f>
        <v>0</v>
      </c>
      <c r="F61" s="46">
        <f>SUM(F62:F65)</f>
        <v>0</v>
      </c>
      <c r="G61" s="46"/>
      <c r="H61" s="46">
        <f>SUM(I61:K61)</f>
        <v>103.2</v>
      </c>
      <c r="I61" s="46">
        <f>SUM(I62:I65)</f>
        <v>103.2</v>
      </c>
      <c r="J61" s="46">
        <f>SUM(J62:J65)</f>
        <v>0</v>
      </c>
      <c r="K61" s="46">
        <f>SUM(K62:K65)</f>
        <v>0</v>
      </c>
      <c r="L61" s="46"/>
      <c r="M61" s="46">
        <f t="shared" si="2"/>
        <v>67.539267015706798</v>
      </c>
      <c r="N61" s="46">
        <f t="shared" si="3"/>
        <v>49.600000000000009</v>
      </c>
      <c r="O61" s="46">
        <f t="shared" si="4"/>
        <v>67.539267015706798</v>
      </c>
      <c r="P61" s="46">
        <f t="shared" si="5"/>
        <v>49.600000000000009</v>
      </c>
      <c r="Q61" s="46" t="str">
        <f t="shared" si="6"/>
        <v>-</v>
      </c>
      <c r="R61" s="46">
        <f t="shared" si="7"/>
        <v>0</v>
      </c>
      <c r="S61" s="46" t="str">
        <f t="shared" si="8"/>
        <v>-</v>
      </c>
      <c r="T61" s="46">
        <f t="shared" si="9"/>
        <v>0</v>
      </c>
    </row>
    <row r="62" spans="1:21" s="1" customFormat="1" ht="33.75" customHeight="1" outlineLevel="1" x14ac:dyDescent="0.25">
      <c r="A62" s="73"/>
      <c r="B62" s="45" t="s">
        <v>370</v>
      </c>
      <c r="C62" s="46">
        <f t="shared" si="1"/>
        <v>14</v>
      </c>
      <c r="D62" s="46">
        <v>14</v>
      </c>
      <c r="E62" s="46">
        <v>0</v>
      </c>
      <c r="F62" s="46">
        <v>0</v>
      </c>
      <c r="G62" s="46">
        <v>0</v>
      </c>
      <c r="H62" s="46">
        <f t="shared" si="11"/>
        <v>0</v>
      </c>
      <c r="I62" s="46">
        <v>0</v>
      </c>
      <c r="J62" s="46">
        <v>0</v>
      </c>
      <c r="K62" s="46">
        <v>0</v>
      </c>
      <c r="L62" s="46">
        <v>0</v>
      </c>
      <c r="M62" s="46">
        <f t="shared" si="2"/>
        <v>0</v>
      </c>
      <c r="N62" s="46">
        <f t="shared" si="3"/>
        <v>14</v>
      </c>
      <c r="O62" s="46">
        <f t="shared" si="4"/>
        <v>0</v>
      </c>
      <c r="P62" s="46">
        <f t="shared" si="5"/>
        <v>14</v>
      </c>
      <c r="Q62" s="46" t="str">
        <f t="shared" si="6"/>
        <v>-</v>
      </c>
      <c r="R62" s="46">
        <f t="shared" si="7"/>
        <v>0</v>
      </c>
      <c r="S62" s="46" t="str">
        <f t="shared" si="8"/>
        <v>-</v>
      </c>
      <c r="T62" s="46">
        <f t="shared" si="9"/>
        <v>0</v>
      </c>
      <c r="U62" s="74" t="s">
        <v>435</v>
      </c>
    </row>
    <row r="63" spans="1:21" s="1" customFormat="1" ht="32.25" customHeight="1" outlineLevel="1" x14ac:dyDescent="0.25">
      <c r="A63" s="75"/>
      <c r="B63" s="45" t="s">
        <v>371</v>
      </c>
      <c r="C63" s="46">
        <f t="shared" si="1"/>
        <v>8.3000000000000007</v>
      </c>
      <c r="D63" s="46">
        <v>8.3000000000000007</v>
      </c>
      <c r="E63" s="46">
        <v>0</v>
      </c>
      <c r="F63" s="46">
        <v>0</v>
      </c>
      <c r="G63" s="46">
        <v>0</v>
      </c>
      <c r="H63" s="46">
        <f t="shared" si="11"/>
        <v>0</v>
      </c>
      <c r="I63" s="46">
        <v>0</v>
      </c>
      <c r="J63" s="46">
        <v>0</v>
      </c>
      <c r="K63" s="46">
        <v>0</v>
      </c>
      <c r="L63" s="46">
        <v>0</v>
      </c>
      <c r="M63" s="46">
        <f t="shared" si="2"/>
        <v>0</v>
      </c>
      <c r="N63" s="46">
        <f t="shared" si="3"/>
        <v>8.3000000000000007</v>
      </c>
      <c r="O63" s="46">
        <f t="shared" si="4"/>
        <v>0</v>
      </c>
      <c r="P63" s="46">
        <f t="shared" si="5"/>
        <v>8.3000000000000007</v>
      </c>
      <c r="Q63" s="46" t="str">
        <f t="shared" si="6"/>
        <v>-</v>
      </c>
      <c r="R63" s="46">
        <f t="shared" si="7"/>
        <v>0</v>
      </c>
      <c r="S63" s="46" t="str">
        <f t="shared" si="8"/>
        <v>-</v>
      </c>
      <c r="T63" s="46">
        <f t="shared" si="9"/>
        <v>0</v>
      </c>
      <c r="U63" s="74" t="s">
        <v>436</v>
      </c>
    </row>
    <row r="64" spans="1:21" s="1" customFormat="1" ht="61.5" customHeight="1" outlineLevel="1" x14ac:dyDescent="0.25">
      <c r="A64" s="75"/>
      <c r="B64" s="45" t="s">
        <v>372</v>
      </c>
      <c r="C64" s="46">
        <f t="shared" si="1"/>
        <v>103.2</v>
      </c>
      <c r="D64" s="46">
        <v>103.2</v>
      </c>
      <c r="E64" s="46"/>
      <c r="F64" s="46"/>
      <c r="G64" s="46"/>
      <c r="H64" s="46">
        <f t="shared" si="11"/>
        <v>103.2</v>
      </c>
      <c r="I64" s="46">
        <v>103.2</v>
      </c>
      <c r="J64" s="46">
        <v>0</v>
      </c>
      <c r="K64" s="46"/>
      <c r="L64" s="46"/>
      <c r="M64" s="46">
        <f t="shared" si="2"/>
        <v>100</v>
      </c>
      <c r="N64" s="46">
        <f t="shared" si="3"/>
        <v>0</v>
      </c>
      <c r="O64" s="46">
        <f t="shared" si="4"/>
        <v>100</v>
      </c>
      <c r="P64" s="46">
        <f t="shared" si="5"/>
        <v>0</v>
      </c>
      <c r="Q64" s="46" t="str">
        <f t="shared" si="6"/>
        <v>-</v>
      </c>
      <c r="R64" s="46">
        <f t="shared" si="7"/>
        <v>0</v>
      </c>
      <c r="S64" s="46" t="str">
        <f t="shared" si="8"/>
        <v>-</v>
      </c>
      <c r="T64" s="46">
        <f t="shared" si="9"/>
        <v>0</v>
      </c>
      <c r="U64" s="74" t="s">
        <v>537</v>
      </c>
    </row>
    <row r="65" spans="1:21" s="1" customFormat="1" ht="44.25" customHeight="1" outlineLevel="1" x14ac:dyDescent="0.25">
      <c r="A65" s="75"/>
      <c r="B65" s="45" t="s">
        <v>434</v>
      </c>
      <c r="C65" s="46">
        <f t="shared" si="1"/>
        <v>27.3</v>
      </c>
      <c r="D65" s="46">
        <v>27.3</v>
      </c>
      <c r="E65" s="46">
        <v>0</v>
      </c>
      <c r="F65" s="46">
        <v>0</v>
      </c>
      <c r="G65" s="46">
        <v>0</v>
      </c>
      <c r="H65" s="46">
        <f t="shared" si="11"/>
        <v>0</v>
      </c>
      <c r="I65" s="46">
        <v>0</v>
      </c>
      <c r="J65" s="46">
        <v>0</v>
      </c>
      <c r="K65" s="46">
        <v>0</v>
      </c>
      <c r="L65" s="46">
        <v>0</v>
      </c>
      <c r="M65" s="46">
        <f t="shared" si="2"/>
        <v>0</v>
      </c>
      <c r="N65" s="46">
        <f t="shared" si="3"/>
        <v>27.3</v>
      </c>
      <c r="O65" s="46">
        <f t="shared" si="4"/>
        <v>0</v>
      </c>
      <c r="P65" s="46">
        <f t="shared" si="5"/>
        <v>27.3</v>
      </c>
      <c r="Q65" s="46" t="str">
        <f t="shared" si="6"/>
        <v>-</v>
      </c>
      <c r="R65" s="46">
        <f t="shared" si="7"/>
        <v>0</v>
      </c>
      <c r="S65" s="46" t="str">
        <f t="shared" si="8"/>
        <v>-</v>
      </c>
      <c r="T65" s="46">
        <f t="shared" si="9"/>
        <v>0</v>
      </c>
      <c r="U65" s="74" t="s">
        <v>617</v>
      </c>
    </row>
    <row r="66" spans="1:21" s="1" customFormat="1" ht="45.75" customHeight="1" outlineLevel="1" x14ac:dyDescent="0.25">
      <c r="A66" s="75"/>
      <c r="B66" s="45" t="s">
        <v>533</v>
      </c>
      <c r="C66" s="46">
        <f t="shared" si="1"/>
        <v>841</v>
      </c>
      <c r="D66" s="46">
        <v>841</v>
      </c>
      <c r="E66" s="46"/>
      <c r="F66" s="46"/>
      <c r="G66" s="46"/>
      <c r="H66" s="46">
        <f t="shared" si="11"/>
        <v>841</v>
      </c>
      <c r="I66" s="46">
        <v>841</v>
      </c>
      <c r="J66" s="46"/>
      <c r="K66" s="46"/>
      <c r="L66" s="46"/>
      <c r="M66" s="46">
        <f t="shared" si="2"/>
        <v>100</v>
      </c>
      <c r="N66" s="46">
        <f t="shared" si="3"/>
        <v>0</v>
      </c>
      <c r="O66" s="46">
        <f t="shared" si="4"/>
        <v>100</v>
      </c>
      <c r="P66" s="46">
        <f t="shared" si="5"/>
        <v>0</v>
      </c>
      <c r="Q66" s="46" t="str">
        <f t="shared" si="6"/>
        <v>-</v>
      </c>
      <c r="R66" s="46"/>
      <c r="S66" s="46"/>
      <c r="T66" s="46"/>
      <c r="U66" s="74" t="s">
        <v>734</v>
      </c>
    </row>
    <row r="67" spans="1:21" s="1" customFormat="1" ht="31.5" customHeight="1" outlineLevel="1" x14ac:dyDescent="0.25">
      <c r="A67" s="75"/>
      <c r="B67" s="45" t="s">
        <v>534</v>
      </c>
      <c r="C67" s="46">
        <f t="shared" si="1"/>
        <v>298</v>
      </c>
      <c r="D67" s="46">
        <v>298</v>
      </c>
      <c r="E67" s="46"/>
      <c r="F67" s="46"/>
      <c r="G67" s="46"/>
      <c r="H67" s="46">
        <f t="shared" si="11"/>
        <v>277</v>
      </c>
      <c r="I67" s="46">
        <v>277</v>
      </c>
      <c r="J67" s="46"/>
      <c r="K67" s="46"/>
      <c r="L67" s="46"/>
      <c r="M67" s="46">
        <f t="shared" si="2"/>
        <v>92.953020134228197</v>
      </c>
      <c r="N67" s="46">
        <f t="shared" si="3"/>
        <v>21</v>
      </c>
      <c r="O67" s="46">
        <f t="shared" si="4"/>
        <v>92.953020134228197</v>
      </c>
      <c r="P67" s="46">
        <f t="shared" si="5"/>
        <v>21</v>
      </c>
      <c r="Q67" s="46" t="str">
        <f t="shared" si="6"/>
        <v>-</v>
      </c>
      <c r="R67" s="46"/>
      <c r="S67" s="46"/>
      <c r="T67" s="46"/>
      <c r="U67" s="74" t="s">
        <v>482</v>
      </c>
    </row>
    <row r="68" spans="1:21" s="43" customFormat="1" ht="27" x14ac:dyDescent="0.25">
      <c r="A68" s="59">
        <v>5</v>
      </c>
      <c r="B68" s="39" t="s">
        <v>21</v>
      </c>
      <c r="C68" s="40">
        <f>SUM(D68:F68)</f>
        <v>199655.72999999998</v>
      </c>
      <c r="D68" s="40">
        <f>D69+D88+D105+D107+D111+D114</f>
        <v>192553.52999999997</v>
      </c>
      <c r="E68" s="40">
        <f>E69+E88+E105+E107+E111+E114</f>
        <v>7093.7000000000007</v>
      </c>
      <c r="F68" s="40">
        <f>F69+F88+F105+F107+F111</f>
        <v>8.5</v>
      </c>
      <c r="G68" s="40">
        <f>G69+G88+G105+G107+G111</f>
        <v>8714.7000000000007</v>
      </c>
      <c r="H68" s="40">
        <f>SUM(I68:K68)</f>
        <v>156391.5</v>
      </c>
      <c r="I68" s="40">
        <f>I69+I88+I105+I107+I111+I114</f>
        <v>151727.9</v>
      </c>
      <c r="J68" s="40">
        <f>J69+J88+J105+J107+J111</f>
        <v>4655.1000000000004</v>
      </c>
      <c r="K68" s="40">
        <f>K69+K88+K105+K107+K111</f>
        <v>8.5</v>
      </c>
      <c r="L68" s="40">
        <f>L69+L88+L105+L107+L111</f>
        <v>4701</v>
      </c>
      <c r="M68" s="40">
        <f t="shared" si="2"/>
        <v>78.330584351373247</v>
      </c>
      <c r="N68" s="40">
        <f t="shared" si="3"/>
        <v>43264.229999999981</v>
      </c>
      <c r="O68" s="40">
        <f t="shared" si="4"/>
        <v>78.797776389765488</v>
      </c>
      <c r="P68" s="40">
        <f t="shared" si="5"/>
        <v>40825.629999999976</v>
      </c>
      <c r="Q68" s="40">
        <f t="shared" si="6"/>
        <v>65.623017607172557</v>
      </c>
      <c r="R68" s="40">
        <f t="shared" si="7"/>
        <v>2438.6000000000004</v>
      </c>
      <c r="S68" s="40">
        <f t="shared" si="8"/>
        <v>100</v>
      </c>
      <c r="T68" s="40">
        <f t="shared" si="9"/>
        <v>0</v>
      </c>
      <c r="U68" s="42"/>
    </row>
    <row r="69" spans="1:21" s="37" customFormat="1" ht="54" outlineLevel="1" x14ac:dyDescent="0.25">
      <c r="A69" s="115"/>
      <c r="B69" s="48" t="s">
        <v>401</v>
      </c>
      <c r="C69" s="49">
        <f>SUM(D69:F69)</f>
        <v>42122.400000000001</v>
      </c>
      <c r="D69" s="55">
        <f>D70+D76</f>
        <v>39188</v>
      </c>
      <c r="E69" s="55">
        <f>E70+E76</f>
        <v>2925.9000000000005</v>
      </c>
      <c r="F69" s="55">
        <f>F70+F76</f>
        <v>8.5</v>
      </c>
      <c r="G69" s="55">
        <f>SUM(G70:G87)</f>
        <v>0</v>
      </c>
      <c r="H69" s="49">
        <f>SUM(I69:K69)</f>
        <v>33396.199999999997</v>
      </c>
      <c r="I69" s="49">
        <f>I70+I76</f>
        <v>30640.6</v>
      </c>
      <c r="J69" s="49">
        <f>J70+J76</f>
        <v>2747.1</v>
      </c>
      <c r="K69" s="49">
        <f>K70+K76</f>
        <v>8.5</v>
      </c>
      <c r="L69" s="49">
        <f>SUM(L70:L87)</f>
        <v>0</v>
      </c>
      <c r="M69" s="49">
        <f t="shared" ref="M69:M126" si="23">IFERROR(H69/C69*100,"-")</f>
        <v>79.283706531441695</v>
      </c>
      <c r="N69" s="49">
        <f t="shared" si="3"/>
        <v>8726.2000000000044</v>
      </c>
      <c r="O69" s="49">
        <f t="shared" ref="O69:O126" si="24">IFERROR(I69/D69*100,"-")</f>
        <v>78.188731244258449</v>
      </c>
      <c r="P69" s="49">
        <f t="shared" si="5"/>
        <v>8547.4000000000015</v>
      </c>
      <c r="Q69" s="49">
        <f t="shared" ref="Q69:Q126" si="25">IFERROR(J69/E69*100,"-")</f>
        <v>93.889059776479016</v>
      </c>
      <c r="R69" s="49">
        <f t="shared" si="7"/>
        <v>178.80000000000064</v>
      </c>
      <c r="S69" s="49">
        <f t="shared" ref="S69:S126" si="26">IFERROR(K69/F69*100,"-")</f>
        <v>100</v>
      </c>
      <c r="T69" s="49">
        <f t="shared" si="9"/>
        <v>0</v>
      </c>
      <c r="U69" s="74"/>
    </row>
    <row r="70" spans="1:21" s="1" customFormat="1" ht="27" outlineLevel="2" x14ac:dyDescent="0.25">
      <c r="A70" s="83"/>
      <c r="B70" s="173" t="s">
        <v>712</v>
      </c>
      <c r="C70" s="46">
        <f>SUM(D70:F70)</f>
        <v>25864.400000000001</v>
      </c>
      <c r="D70" s="46">
        <f>SUM(D71:D75)</f>
        <v>23803.3</v>
      </c>
      <c r="E70" s="46">
        <f>SUM(E71:E75)</f>
        <v>2052.6000000000004</v>
      </c>
      <c r="F70" s="46">
        <f>SUM(F71:F75)</f>
        <v>8.5</v>
      </c>
      <c r="G70" s="46">
        <v>0</v>
      </c>
      <c r="H70" s="46">
        <f>SUM(I70:K70)</f>
        <v>20477.400000000001</v>
      </c>
      <c r="I70" s="46">
        <f>SUM(I71:I75)</f>
        <v>18548.900000000001</v>
      </c>
      <c r="J70" s="46">
        <f>SUM(J71:J75)</f>
        <v>1920</v>
      </c>
      <c r="K70" s="46">
        <f>SUM(K71:K75)</f>
        <v>8.5</v>
      </c>
      <c r="L70" s="46">
        <v>0</v>
      </c>
      <c r="M70" s="46">
        <f t="shared" si="23"/>
        <v>79.172143950758581</v>
      </c>
      <c r="N70" s="46">
        <f t="shared" si="3"/>
        <v>5387</v>
      </c>
      <c r="O70" s="46">
        <f t="shared" si="24"/>
        <v>77.925749790995383</v>
      </c>
      <c r="P70" s="46">
        <f t="shared" si="5"/>
        <v>5254.3999999999978</v>
      </c>
      <c r="Q70" s="46">
        <f t="shared" si="25"/>
        <v>93.539900613855593</v>
      </c>
      <c r="R70" s="46">
        <f t="shared" si="7"/>
        <v>132.60000000000036</v>
      </c>
      <c r="S70" s="46">
        <f t="shared" si="26"/>
        <v>100</v>
      </c>
      <c r="T70" s="46">
        <f t="shared" si="9"/>
        <v>0</v>
      </c>
      <c r="U70" s="74"/>
    </row>
    <row r="71" spans="1:21" s="1" customFormat="1" outlineLevel="3" x14ac:dyDescent="0.25">
      <c r="A71" s="83"/>
      <c r="B71" s="173" t="s">
        <v>373</v>
      </c>
      <c r="C71" s="46">
        <f>SUM(D71:F71)</f>
        <v>24558.699999999997</v>
      </c>
      <c r="D71" s="46">
        <v>23577.1</v>
      </c>
      <c r="E71" s="46">
        <v>981.6</v>
      </c>
      <c r="F71" s="46">
        <v>0</v>
      </c>
      <c r="G71" s="46">
        <v>0</v>
      </c>
      <c r="H71" s="46">
        <f>SUM(I71:K71)</f>
        <v>19305.8</v>
      </c>
      <c r="I71" s="46">
        <v>18324.2</v>
      </c>
      <c r="J71" s="46">
        <v>981.6</v>
      </c>
      <c r="K71" s="46">
        <v>0</v>
      </c>
      <c r="L71" s="46">
        <v>0</v>
      </c>
      <c r="M71" s="46">
        <f>IFERROR(H71/C71*100,"-")</f>
        <v>78.610838521582991</v>
      </c>
      <c r="N71" s="46">
        <f t="shared" si="3"/>
        <v>5252.8999999999978</v>
      </c>
      <c r="O71" s="46">
        <f>IFERROR(I71/D71*100,"-")</f>
        <v>77.720330320522891</v>
      </c>
      <c r="P71" s="46">
        <f t="shared" si="5"/>
        <v>5252.8999999999978</v>
      </c>
      <c r="Q71" s="46">
        <f>IFERROR(J71/E71*100,"-")</f>
        <v>100</v>
      </c>
      <c r="R71" s="46">
        <f t="shared" si="7"/>
        <v>0</v>
      </c>
      <c r="S71" s="46" t="str">
        <f>IFERROR(K71/F71*100,"-")</f>
        <v>-</v>
      </c>
      <c r="T71" s="46">
        <f t="shared" si="9"/>
        <v>0</v>
      </c>
      <c r="U71" s="74"/>
    </row>
    <row r="72" spans="1:21" s="1" customFormat="1" ht="54" outlineLevel="3" x14ac:dyDescent="0.25">
      <c r="A72" s="83"/>
      <c r="B72" s="173" t="s">
        <v>374</v>
      </c>
      <c r="C72" s="46">
        <f t="shared" ref="C72:C106" si="27">SUM(D72:F72)</f>
        <v>813.5</v>
      </c>
      <c r="D72" s="46">
        <v>135.80000000000001</v>
      </c>
      <c r="E72" s="46">
        <v>677.7</v>
      </c>
      <c r="F72" s="46">
        <v>0</v>
      </c>
      <c r="G72" s="46">
        <v>0</v>
      </c>
      <c r="H72" s="46">
        <f t="shared" ref="H72:H106" si="28">SUM(I72:K72)</f>
        <v>679.40000000000009</v>
      </c>
      <c r="I72" s="46">
        <v>134.30000000000001</v>
      </c>
      <c r="J72" s="46">
        <v>545.1</v>
      </c>
      <c r="K72" s="46">
        <v>0</v>
      </c>
      <c r="L72" s="46">
        <v>0</v>
      </c>
      <c r="M72" s="46">
        <f t="shared" si="23"/>
        <v>83.515673017824227</v>
      </c>
      <c r="N72" s="46">
        <f t="shared" ref="N72:N108" si="29">C72-H72</f>
        <v>134.09999999999991</v>
      </c>
      <c r="O72" s="46">
        <f t="shared" si="24"/>
        <v>98.895434462444769</v>
      </c>
      <c r="P72" s="46">
        <f t="shared" ref="P72:P108" si="30">D72-I72</f>
        <v>1.5</v>
      </c>
      <c r="Q72" s="46">
        <f t="shared" si="25"/>
        <v>80.43382027445773</v>
      </c>
      <c r="R72" s="46">
        <f t="shared" ref="R72:R108" si="31">E72-J72</f>
        <v>132.60000000000002</v>
      </c>
      <c r="S72" s="46" t="str">
        <f t="shared" si="26"/>
        <v>-</v>
      </c>
      <c r="T72" s="46">
        <f t="shared" ref="T72:T108" si="32">F72-K72</f>
        <v>0</v>
      </c>
      <c r="U72" s="74" t="s">
        <v>488</v>
      </c>
    </row>
    <row r="73" spans="1:21" s="1" customFormat="1" ht="27" outlineLevel="3" x14ac:dyDescent="0.25">
      <c r="A73" s="83"/>
      <c r="B73" s="173" t="s">
        <v>375</v>
      </c>
      <c r="C73" s="46">
        <f>SUM(D73:F73)</f>
        <v>40.4</v>
      </c>
      <c r="D73" s="46">
        <v>40.4</v>
      </c>
      <c r="E73" s="46">
        <v>0</v>
      </c>
      <c r="F73" s="46">
        <v>0</v>
      </c>
      <c r="G73" s="46">
        <v>0</v>
      </c>
      <c r="H73" s="46">
        <f>SUM(I73:K73)</f>
        <v>40.4</v>
      </c>
      <c r="I73" s="46">
        <v>40.4</v>
      </c>
      <c r="J73" s="46">
        <v>0</v>
      </c>
      <c r="K73" s="46">
        <v>0</v>
      </c>
      <c r="L73" s="46">
        <v>0</v>
      </c>
      <c r="M73" s="46">
        <f>IFERROR(H73/C73*100,"-")</f>
        <v>100</v>
      </c>
      <c r="N73" s="46">
        <f>C73-H73</f>
        <v>0</v>
      </c>
      <c r="O73" s="46">
        <f>IFERROR(I73/D73*100,"-")</f>
        <v>100</v>
      </c>
      <c r="P73" s="46">
        <f>D73-I73</f>
        <v>0</v>
      </c>
      <c r="Q73" s="46" t="str">
        <f>IFERROR(J73/E73*100,"-")</f>
        <v>-</v>
      </c>
      <c r="R73" s="46">
        <f>E73-J73</f>
        <v>0</v>
      </c>
      <c r="S73" s="46" t="str">
        <f>IFERROR(K73/F73*100,"-")</f>
        <v>-</v>
      </c>
      <c r="T73" s="46">
        <f>F73-K73</f>
        <v>0</v>
      </c>
      <c r="U73" s="74" t="s">
        <v>483</v>
      </c>
    </row>
    <row r="74" spans="1:21" s="1" customFormat="1" outlineLevel="3" x14ac:dyDescent="0.25">
      <c r="A74" s="83"/>
      <c r="B74" s="173" t="s">
        <v>400</v>
      </c>
      <c r="C74" s="46">
        <f>SUM(D74:F74)</f>
        <v>401.8</v>
      </c>
      <c r="D74" s="46">
        <v>0</v>
      </c>
      <c r="E74" s="46">
        <v>393.3</v>
      </c>
      <c r="F74" s="46">
        <v>8.5</v>
      </c>
      <c r="G74" s="46"/>
      <c r="H74" s="46">
        <f>SUM(I74:K74)</f>
        <v>401.8</v>
      </c>
      <c r="I74" s="46">
        <v>0</v>
      </c>
      <c r="J74" s="46">
        <v>393.3</v>
      </c>
      <c r="K74" s="46">
        <v>8.5</v>
      </c>
      <c r="L74" s="46"/>
      <c r="M74" s="46">
        <f>IFERROR(H74/C74*100,"-")</f>
        <v>100</v>
      </c>
      <c r="N74" s="46">
        <f>C74-H74</f>
        <v>0</v>
      </c>
      <c r="O74" s="46" t="str">
        <f>IFERROR(I74/D74*100,"-")</f>
        <v>-</v>
      </c>
      <c r="P74" s="46">
        <f>D74-I74</f>
        <v>0</v>
      </c>
      <c r="Q74" s="46">
        <f>IFERROR(J74/E74*100,"-")</f>
        <v>100</v>
      </c>
      <c r="R74" s="46">
        <f>E74-J74</f>
        <v>0</v>
      </c>
      <c r="S74" s="46">
        <f>IFERROR(K74/F74*100,"-")</f>
        <v>100</v>
      </c>
      <c r="T74" s="46">
        <f>F74-K74</f>
        <v>0</v>
      </c>
      <c r="U74" s="74" t="s">
        <v>577</v>
      </c>
    </row>
    <row r="75" spans="1:21" s="1" customFormat="1" ht="22.5" customHeight="1" outlineLevel="3" x14ac:dyDescent="0.25">
      <c r="A75" s="83"/>
      <c r="B75" s="173" t="s">
        <v>376</v>
      </c>
      <c r="C75" s="46">
        <f t="shared" si="27"/>
        <v>50</v>
      </c>
      <c r="D75" s="46">
        <v>50</v>
      </c>
      <c r="E75" s="46"/>
      <c r="F75" s="46">
        <v>0</v>
      </c>
      <c r="G75" s="46">
        <v>0</v>
      </c>
      <c r="H75" s="46">
        <f t="shared" si="28"/>
        <v>50</v>
      </c>
      <c r="I75" s="46">
        <v>50</v>
      </c>
      <c r="J75" s="46">
        <v>0</v>
      </c>
      <c r="K75" s="46">
        <v>0</v>
      </c>
      <c r="L75" s="46">
        <v>0</v>
      </c>
      <c r="M75" s="46">
        <f t="shared" si="23"/>
        <v>100</v>
      </c>
      <c r="N75" s="46">
        <f t="shared" si="29"/>
        <v>0</v>
      </c>
      <c r="O75" s="46">
        <f t="shared" si="24"/>
        <v>100</v>
      </c>
      <c r="P75" s="46">
        <f t="shared" si="30"/>
        <v>0</v>
      </c>
      <c r="Q75" s="46" t="str">
        <f t="shared" si="25"/>
        <v>-</v>
      </c>
      <c r="R75" s="46">
        <f t="shared" si="31"/>
        <v>0</v>
      </c>
      <c r="S75" s="46" t="str">
        <f t="shared" si="26"/>
        <v>-</v>
      </c>
      <c r="T75" s="46">
        <f t="shared" si="32"/>
        <v>0</v>
      </c>
      <c r="U75" s="74" t="s">
        <v>578</v>
      </c>
    </row>
    <row r="76" spans="1:21" s="1" customFormat="1" ht="34.5" customHeight="1" outlineLevel="2" x14ac:dyDescent="0.25">
      <c r="A76" s="75"/>
      <c r="B76" s="173" t="s">
        <v>713</v>
      </c>
      <c r="C76" s="46">
        <f>SUM(D76:F76)</f>
        <v>16258</v>
      </c>
      <c r="D76" s="46">
        <f>SUM(D77:D87)</f>
        <v>15384.7</v>
      </c>
      <c r="E76" s="46">
        <f t="shared" ref="E76:F76" si="33">SUM(E77:E87)</f>
        <v>873.3</v>
      </c>
      <c r="F76" s="46">
        <f t="shared" si="33"/>
        <v>0</v>
      </c>
      <c r="G76" s="46">
        <f>SUM(G77:G87)</f>
        <v>0</v>
      </c>
      <c r="H76" s="46">
        <f>SUM(I76:K76)</f>
        <v>12918.8</v>
      </c>
      <c r="I76" s="46">
        <f t="shared" ref="I76:J76" si="34">SUM(I77:I87)</f>
        <v>12091.699999999999</v>
      </c>
      <c r="J76" s="46">
        <f t="shared" si="34"/>
        <v>827.1</v>
      </c>
      <c r="K76" s="46">
        <f>SUM(K77:K87)</f>
        <v>0</v>
      </c>
      <c r="L76" s="46">
        <v>0</v>
      </c>
      <c r="M76" s="46">
        <f t="shared" si="23"/>
        <v>79.461188338048956</v>
      </c>
      <c r="N76" s="46">
        <f t="shared" si="29"/>
        <v>3339.2000000000007</v>
      </c>
      <c r="O76" s="46">
        <f t="shared" si="24"/>
        <v>78.59561772410251</v>
      </c>
      <c r="P76" s="46">
        <f t="shared" si="30"/>
        <v>3293.0000000000018</v>
      </c>
      <c r="Q76" s="46">
        <f t="shared" si="25"/>
        <v>94.709721745104787</v>
      </c>
      <c r="R76" s="46">
        <f t="shared" si="31"/>
        <v>46.199999999999932</v>
      </c>
      <c r="S76" s="46" t="str">
        <f t="shared" si="26"/>
        <v>-</v>
      </c>
      <c r="T76" s="46">
        <f t="shared" si="32"/>
        <v>0</v>
      </c>
      <c r="U76" s="185" t="s">
        <v>733</v>
      </c>
    </row>
    <row r="77" spans="1:21" s="1" customFormat="1" outlineLevel="3" x14ac:dyDescent="0.25">
      <c r="A77" s="75"/>
      <c r="B77" s="173" t="s">
        <v>377</v>
      </c>
      <c r="C77" s="46">
        <f t="shared" si="27"/>
        <v>15099.800000000001</v>
      </c>
      <c r="D77" s="46">
        <v>14626.2</v>
      </c>
      <c r="E77" s="46">
        <v>473.6</v>
      </c>
      <c r="F77" s="46">
        <v>0</v>
      </c>
      <c r="G77" s="46">
        <v>0</v>
      </c>
      <c r="H77" s="46">
        <f t="shared" si="28"/>
        <v>11902</v>
      </c>
      <c r="I77" s="46">
        <v>11428.4</v>
      </c>
      <c r="J77" s="52">
        <v>473.6</v>
      </c>
      <c r="K77" s="46">
        <v>0</v>
      </c>
      <c r="L77" s="46">
        <v>0</v>
      </c>
      <c r="M77" s="46">
        <f t="shared" si="23"/>
        <v>78.822236056106703</v>
      </c>
      <c r="N77" s="46">
        <f t="shared" si="29"/>
        <v>3197.8000000000011</v>
      </c>
      <c r="O77" s="46">
        <f t="shared" si="24"/>
        <v>78.136494783334015</v>
      </c>
      <c r="P77" s="46">
        <f t="shared" si="30"/>
        <v>3197.8000000000011</v>
      </c>
      <c r="Q77" s="46">
        <f t="shared" si="25"/>
        <v>100</v>
      </c>
      <c r="R77" s="46">
        <f t="shared" si="31"/>
        <v>0</v>
      </c>
      <c r="S77" s="46" t="str">
        <f t="shared" si="26"/>
        <v>-</v>
      </c>
      <c r="T77" s="46">
        <f t="shared" si="32"/>
        <v>0</v>
      </c>
      <c r="U77" s="207"/>
    </row>
    <row r="78" spans="1:21" s="1" customFormat="1" ht="18.75" customHeight="1" outlineLevel="3" x14ac:dyDescent="0.25">
      <c r="A78" s="75"/>
      <c r="B78" s="173" t="s">
        <v>378</v>
      </c>
      <c r="C78" s="46">
        <f t="shared" si="27"/>
        <v>100</v>
      </c>
      <c r="D78" s="46">
        <v>100</v>
      </c>
      <c r="E78" s="46">
        <v>0</v>
      </c>
      <c r="F78" s="46">
        <v>0</v>
      </c>
      <c r="G78" s="46">
        <v>0</v>
      </c>
      <c r="H78" s="46">
        <f t="shared" si="28"/>
        <v>100</v>
      </c>
      <c r="I78" s="46">
        <v>100</v>
      </c>
      <c r="J78" s="46">
        <v>0</v>
      </c>
      <c r="K78" s="46">
        <v>0</v>
      </c>
      <c r="L78" s="46">
        <v>0</v>
      </c>
      <c r="M78" s="46">
        <f t="shared" si="23"/>
        <v>100</v>
      </c>
      <c r="N78" s="46">
        <f t="shared" si="29"/>
        <v>0</v>
      </c>
      <c r="O78" s="46">
        <f t="shared" si="24"/>
        <v>100</v>
      </c>
      <c r="P78" s="46">
        <f t="shared" si="30"/>
        <v>0</v>
      </c>
      <c r="Q78" s="46" t="str">
        <f t="shared" si="25"/>
        <v>-</v>
      </c>
      <c r="R78" s="46">
        <f t="shared" si="31"/>
        <v>0</v>
      </c>
      <c r="S78" s="46" t="str">
        <f t="shared" si="26"/>
        <v>-</v>
      </c>
      <c r="T78" s="46">
        <f t="shared" si="32"/>
        <v>0</v>
      </c>
      <c r="U78" s="207"/>
    </row>
    <row r="79" spans="1:21" s="1" customFormat="1" ht="27" outlineLevel="3" x14ac:dyDescent="0.25">
      <c r="A79" s="73"/>
      <c r="B79" s="173" t="s">
        <v>379</v>
      </c>
      <c r="C79" s="46">
        <f t="shared" si="27"/>
        <v>34.6</v>
      </c>
      <c r="D79" s="46">
        <v>34.6</v>
      </c>
      <c r="E79" s="46">
        <v>0</v>
      </c>
      <c r="F79" s="46">
        <v>0</v>
      </c>
      <c r="G79" s="46">
        <v>0</v>
      </c>
      <c r="H79" s="46">
        <f t="shared" si="28"/>
        <v>34.6</v>
      </c>
      <c r="I79" s="46">
        <v>34.6</v>
      </c>
      <c r="J79" s="46">
        <v>0</v>
      </c>
      <c r="K79" s="46">
        <v>0</v>
      </c>
      <c r="L79" s="46">
        <v>0</v>
      </c>
      <c r="M79" s="46">
        <f t="shared" si="23"/>
        <v>100</v>
      </c>
      <c r="N79" s="46">
        <f t="shared" si="29"/>
        <v>0</v>
      </c>
      <c r="O79" s="46">
        <f t="shared" si="24"/>
        <v>100</v>
      </c>
      <c r="P79" s="46">
        <f t="shared" si="30"/>
        <v>0</v>
      </c>
      <c r="Q79" s="46" t="str">
        <f t="shared" si="25"/>
        <v>-</v>
      </c>
      <c r="R79" s="46">
        <f t="shared" si="31"/>
        <v>0</v>
      </c>
      <c r="S79" s="46" t="str">
        <f t="shared" si="26"/>
        <v>-</v>
      </c>
      <c r="T79" s="46">
        <f t="shared" si="32"/>
        <v>0</v>
      </c>
      <c r="U79" s="207"/>
    </row>
    <row r="80" spans="1:21" s="1" customFormat="1" ht="27" outlineLevel="3" x14ac:dyDescent="0.25">
      <c r="A80" s="73"/>
      <c r="B80" s="173" t="s">
        <v>126</v>
      </c>
      <c r="C80" s="46">
        <f t="shared" si="27"/>
        <v>70</v>
      </c>
      <c r="D80" s="46">
        <v>70</v>
      </c>
      <c r="E80" s="46">
        <v>0</v>
      </c>
      <c r="F80" s="46">
        <v>0</v>
      </c>
      <c r="G80" s="46">
        <v>0</v>
      </c>
      <c r="H80" s="46">
        <f t="shared" si="28"/>
        <v>30</v>
      </c>
      <c r="I80" s="46">
        <v>30</v>
      </c>
      <c r="J80" s="46">
        <v>0</v>
      </c>
      <c r="K80" s="46">
        <v>0</v>
      </c>
      <c r="L80" s="46">
        <v>0</v>
      </c>
      <c r="M80" s="46">
        <f t="shared" si="23"/>
        <v>42.857142857142854</v>
      </c>
      <c r="N80" s="46">
        <f t="shared" si="29"/>
        <v>40</v>
      </c>
      <c r="O80" s="46">
        <f t="shared" si="24"/>
        <v>42.857142857142854</v>
      </c>
      <c r="P80" s="46">
        <f t="shared" si="30"/>
        <v>40</v>
      </c>
      <c r="Q80" s="46" t="str">
        <f t="shared" si="25"/>
        <v>-</v>
      </c>
      <c r="R80" s="46">
        <f t="shared" si="31"/>
        <v>0</v>
      </c>
      <c r="S80" s="46" t="str">
        <f t="shared" si="26"/>
        <v>-</v>
      </c>
      <c r="T80" s="46">
        <f t="shared" si="32"/>
        <v>0</v>
      </c>
      <c r="U80" s="207"/>
    </row>
    <row r="81" spans="1:21" s="1" customFormat="1" ht="27" outlineLevel="3" x14ac:dyDescent="0.25">
      <c r="A81" s="73"/>
      <c r="B81" s="173" t="s">
        <v>380</v>
      </c>
      <c r="C81" s="46">
        <f t="shared" si="27"/>
        <v>30</v>
      </c>
      <c r="D81" s="46">
        <v>30</v>
      </c>
      <c r="E81" s="46">
        <v>0</v>
      </c>
      <c r="F81" s="46">
        <v>0</v>
      </c>
      <c r="G81" s="46">
        <v>0</v>
      </c>
      <c r="H81" s="46">
        <f t="shared" si="28"/>
        <v>30</v>
      </c>
      <c r="I81" s="46">
        <v>30</v>
      </c>
      <c r="J81" s="46">
        <v>0</v>
      </c>
      <c r="K81" s="46">
        <v>0</v>
      </c>
      <c r="L81" s="46">
        <v>0</v>
      </c>
      <c r="M81" s="46">
        <f t="shared" si="23"/>
        <v>100</v>
      </c>
      <c r="N81" s="46">
        <f t="shared" si="29"/>
        <v>0</v>
      </c>
      <c r="O81" s="46">
        <f t="shared" si="24"/>
        <v>100</v>
      </c>
      <c r="P81" s="46">
        <f t="shared" si="30"/>
        <v>0</v>
      </c>
      <c r="Q81" s="46" t="str">
        <f t="shared" si="25"/>
        <v>-</v>
      </c>
      <c r="R81" s="46">
        <f t="shared" si="31"/>
        <v>0</v>
      </c>
      <c r="S81" s="46" t="str">
        <f t="shared" si="26"/>
        <v>-</v>
      </c>
      <c r="T81" s="46">
        <f t="shared" si="32"/>
        <v>0</v>
      </c>
      <c r="U81" s="207"/>
    </row>
    <row r="82" spans="1:21" s="1" customFormat="1" ht="54" outlineLevel="3" x14ac:dyDescent="0.25">
      <c r="A82" s="75"/>
      <c r="B82" s="173" t="s">
        <v>127</v>
      </c>
      <c r="C82" s="46">
        <f t="shared" si="27"/>
        <v>35.4</v>
      </c>
      <c r="D82" s="46">
        <v>35.4</v>
      </c>
      <c r="E82" s="46">
        <v>0</v>
      </c>
      <c r="F82" s="46">
        <v>0</v>
      </c>
      <c r="G82" s="46">
        <v>0</v>
      </c>
      <c r="H82" s="46">
        <f t="shared" si="28"/>
        <v>0</v>
      </c>
      <c r="I82" s="46">
        <v>0</v>
      </c>
      <c r="J82" s="46">
        <v>0</v>
      </c>
      <c r="K82" s="46">
        <v>0</v>
      </c>
      <c r="L82" s="46">
        <v>0</v>
      </c>
      <c r="M82" s="46">
        <f t="shared" si="23"/>
        <v>0</v>
      </c>
      <c r="N82" s="46">
        <f t="shared" si="29"/>
        <v>35.4</v>
      </c>
      <c r="O82" s="46">
        <f t="shared" si="24"/>
        <v>0</v>
      </c>
      <c r="P82" s="46">
        <f t="shared" si="30"/>
        <v>35.4</v>
      </c>
      <c r="Q82" s="46" t="str">
        <f t="shared" si="25"/>
        <v>-</v>
      </c>
      <c r="R82" s="46">
        <f t="shared" si="31"/>
        <v>0</v>
      </c>
      <c r="S82" s="46" t="str">
        <f t="shared" si="26"/>
        <v>-</v>
      </c>
      <c r="T82" s="46">
        <f t="shared" si="32"/>
        <v>0</v>
      </c>
      <c r="U82" s="207"/>
    </row>
    <row r="83" spans="1:21" s="1" customFormat="1" ht="27" outlineLevel="3" x14ac:dyDescent="0.25">
      <c r="A83" s="75"/>
      <c r="B83" s="173" t="s">
        <v>381</v>
      </c>
      <c r="C83" s="46">
        <f>SUM(D83:F83)</f>
        <v>18</v>
      </c>
      <c r="D83" s="46">
        <v>18</v>
      </c>
      <c r="E83" s="46">
        <v>0</v>
      </c>
      <c r="F83" s="46">
        <v>0</v>
      </c>
      <c r="G83" s="46">
        <v>0</v>
      </c>
      <c r="H83" s="46">
        <f>SUM(I83:K83)</f>
        <v>15.5</v>
      </c>
      <c r="I83" s="46">
        <v>15.5</v>
      </c>
      <c r="J83" s="46">
        <v>0</v>
      </c>
      <c r="K83" s="46">
        <v>0</v>
      </c>
      <c r="L83" s="46">
        <v>0</v>
      </c>
      <c r="M83" s="46">
        <f>IFERROR(H83/C83*100,"-")</f>
        <v>86.111111111111114</v>
      </c>
      <c r="N83" s="46">
        <f>C83-H83</f>
        <v>2.5</v>
      </c>
      <c r="O83" s="46">
        <f>IFERROR(I83/D83*100,"-")</f>
        <v>86.111111111111114</v>
      </c>
      <c r="P83" s="46">
        <f>D83-I83</f>
        <v>2.5</v>
      </c>
      <c r="Q83" s="46" t="str">
        <f>IFERROR(J83/E83*100,"-")</f>
        <v>-</v>
      </c>
      <c r="R83" s="46">
        <f>E83-J83</f>
        <v>0</v>
      </c>
      <c r="S83" s="46" t="str">
        <f>IFERROR(K83/F83*100,"-")</f>
        <v>-</v>
      </c>
      <c r="T83" s="46">
        <f>F83-K83</f>
        <v>0</v>
      </c>
      <c r="U83" s="207"/>
    </row>
    <row r="84" spans="1:21" s="1" customFormat="1" ht="27" outlineLevel="3" x14ac:dyDescent="0.25">
      <c r="A84" s="75"/>
      <c r="B84" s="173" t="s">
        <v>478</v>
      </c>
      <c r="C84" s="46">
        <f t="shared" si="27"/>
        <v>200</v>
      </c>
      <c r="D84" s="46">
        <v>200</v>
      </c>
      <c r="E84" s="46">
        <v>0</v>
      </c>
      <c r="F84" s="46">
        <v>0</v>
      </c>
      <c r="G84" s="46">
        <v>0</v>
      </c>
      <c r="H84" s="46">
        <f t="shared" si="28"/>
        <v>187.3</v>
      </c>
      <c r="I84" s="46">
        <v>187.3</v>
      </c>
      <c r="J84" s="46">
        <v>0</v>
      </c>
      <c r="K84" s="46">
        <v>0</v>
      </c>
      <c r="L84" s="46">
        <v>0</v>
      </c>
      <c r="M84" s="46">
        <f t="shared" si="23"/>
        <v>93.65</v>
      </c>
      <c r="N84" s="46">
        <f t="shared" si="29"/>
        <v>12.699999999999989</v>
      </c>
      <c r="O84" s="46">
        <f t="shared" si="24"/>
        <v>93.65</v>
      </c>
      <c r="P84" s="46">
        <f t="shared" si="30"/>
        <v>12.699999999999989</v>
      </c>
      <c r="Q84" s="46" t="str">
        <f t="shared" si="25"/>
        <v>-</v>
      </c>
      <c r="R84" s="46">
        <f t="shared" si="31"/>
        <v>0</v>
      </c>
      <c r="S84" s="46" t="str">
        <f t="shared" si="26"/>
        <v>-</v>
      </c>
      <c r="T84" s="46">
        <f t="shared" si="32"/>
        <v>0</v>
      </c>
      <c r="U84" s="207"/>
    </row>
    <row r="85" spans="1:21" s="1" customFormat="1" ht="27" outlineLevel="3" x14ac:dyDescent="0.25">
      <c r="A85" s="75"/>
      <c r="B85" s="173" t="s">
        <v>574</v>
      </c>
      <c r="C85" s="46">
        <f t="shared" si="27"/>
        <v>150</v>
      </c>
      <c r="D85" s="46">
        <v>150</v>
      </c>
      <c r="E85" s="46"/>
      <c r="F85" s="46"/>
      <c r="G85" s="46"/>
      <c r="H85" s="46">
        <f t="shared" si="28"/>
        <v>150</v>
      </c>
      <c r="I85" s="46">
        <v>150</v>
      </c>
      <c r="J85" s="46"/>
      <c r="K85" s="46"/>
      <c r="L85" s="46"/>
      <c r="M85" s="46"/>
      <c r="N85" s="46"/>
      <c r="O85" s="46">
        <f t="shared" si="24"/>
        <v>100</v>
      </c>
      <c r="P85" s="46">
        <f t="shared" si="30"/>
        <v>0</v>
      </c>
      <c r="Q85" s="46"/>
      <c r="R85" s="46"/>
      <c r="S85" s="46"/>
      <c r="T85" s="46"/>
      <c r="U85" s="207"/>
    </row>
    <row r="86" spans="1:21" s="1" customFormat="1" outlineLevel="3" x14ac:dyDescent="0.25">
      <c r="A86" s="75"/>
      <c r="B86" s="173" t="s">
        <v>479</v>
      </c>
      <c r="C86" s="46">
        <f t="shared" si="27"/>
        <v>470.2</v>
      </c>
      <c r="D86" s="46">
        <v>70.5</v>
      </c>
      <c r="E86" s="46">
        <v>399.7</v>
      </c>
      <c r="F86" s="46"/>
      <c r="G86" s="46"/>
      <c r="H86" s="46">
        <f t="shared" si="28"/>
        <v>419.4</v>
      </c>
      <c r="I86" s="46">
        <v>65.900000000000006</v>
      </c>
      <c r="J86" s="46">
        <v>353.5</v>
      </c>
      <c r="K86" s="46"/>
      <c r="L86" s="46"/>
      <c r="M86" s="46"/>
      <c r="N86" s="46"/>
      <c r="O86" s="46">
        <f t="shared" si="24"/>
        <v>93.475177304964546</v>
      </c>
      <c r="P86" s="46">
        <f t="shared" si="30"/>
        <v>4.5999999999999943</v>
      </c>
      <c r="Q86" s="46">
        <f t="shared" si="25"/>
        <v>88.441330998248688</v>
      </c>
      <c r="R86" s="46">
        <f t="shared" si="31"/>
        <v>46.199999999999989</v>
      </c>
      <c r="S86" s="46"/>
      <c r="T86" s="46"/>
      <c r="U86" s="207"/>
    </row>
    <row r="87" spans="1:21" s="1" customFormat="1" outlineLevel="3" x14ac:dyDescent="0.25">
      <c r="A87" s="75"/>
      <c r="B87" s="173" t="s">
        <v>376</v>
      </c>
      <c r="C87" s="46">
        <f t="shared" si="27"/>
        <v>50</v>
      </c>
      <c r="D87" s="46">
        <v>50</v>
      </c>
      <c r="E87" s="46">
        <v>0</v>
      </c>
      <c r="F87" s="46">
        <v>0</v>
      </c>
      <c r="G87" s="46">
        <v>0</v>
      </c>
      <c r="H87" s="46">
        <f t="shared" si="28"/>
        <v>50</v>
      </c>
      <c r="I87" s="46">
        <v>50</v>
      </c>
      <c r="J87" s="46">
        <v>0</v>
      </c>
      <c r="K87" s="46">
        <v>0</v>
      </c>
      <c r="L87" s="46">
        <v>0</v>
      </c>
      <c r="M87" s="46">
        <f t="shared" si="23"/>
        <v>100</v>
      </c>
      <c r="N87" s="46">
        <f t="shared" si="29"/>
        <v>0</v>
      </c>
      <c r="O87" s="46">
        <f t="shared" si="24"/>
        <v>100</v>
      </c>
      <c r="P87" s="46">
        <f t="shared" si="30"/>
        <v>0</v>
      </c>
      <c r="Q87" s="46" t="str">
        <f t="shared" si="25"/>
        <v>-</v>
      </c>
      <c r="R87" s="46">
        <f t="shared" si="31"/>
        <v>0</v>
      </c>
      <c r="S87" s="46" t="str">
        <f t="shared" si="26"/>
        <v>-</v>
      </c>
      <c r="T87" s="46">
        <f t="shared" si="32"/>
        <v>0</v>
      </c>
      <c r="U87" s="186"/>
    </row>
    <row r="88" spans="1:21" s="37" customFormat="1" ht="30" customHeight="1" outlineLevel="1" x14ac:dyDescent="0.25">
      <c r="A88" s="115"/>
      <c r="B88" s="68" t="s">
        <v>382</v>
      </c>
      <c r="C88" s="49">
        <f t="shared" si="27"/>
        <v>82777.83</v>
      </c>
      <c r="D88" s="49">
        <f>D89+D97</f>
        <v>78880.03</v>
      </c>
      <c r="E88" s="49">
        <f>E89+E97</f>
        <v>3897.8</v>
      </c>
      <c r="F88" s="49">
        <f>F89+F97</f>
        <v>0</v>
      </c>
      <c r="G88" s="49">
        <f>SUM(G89:G104)</f>
        <v>0</v>
      </c>
      <c r="H88" s="55">
        <f>SUM(I88:K88)</f>
        <v>67153.100000000006</v>
      </c>
      <c r="I88" s="55">
        <f>I89+I97</f>
        <v>65515.100000000006</v>
      </c>
      <c r="J88" s="55">
        <f>J89+J97</f>
        <v>1638</v>
      </c>
      <c r="K88" s="55">
        <f>SUM(K89:K104)</f>
        <v>0</v>
      </c>
      <c r="L88" s="55">
        <f>SUM(L89:L104)</f>
        <v>0</v>
      </c>
      <c r="M88" s="49">
        <f t="shared" si="23"/>
        <v>81.124499156356251</v>
      </c>
      <c r="N88" s="49">
        <f t="shared" si="29"/>
        <v>15624.729999999996</v>
      </c>
      <c r="O88" s="49">
        <f t="shared" si="24"/>
        <v>83.056636768520505</v>
      </c>
      <c r="P88" s="49">
        <f t="shared" si="30"/>
        <v>13364.929999999993</v>
      </c>
      <c r="Q88" s="49">
        <f t="shared" si="25"/>
        <v>42.02370568012725</v>
      </c>
      <c r="R88" s="49">
        <f t="shared" si="31"/>
        <v>2259.8000000000002</v>
      </c>
      <c r="S88" s="49" t="str">
        <f t="shared" si="26"/>
        <v>-</v>
      </c>
      <c r="T88" s="49">
        <f t="shared" si="32"/>
        <v>0</v>
      </c>
      <c r="U88" s="74"/>
    </row>
    <row r="89" spans="1:21" s="1" customFormat="1" ht="40.5" outlineLevel="2" x14ac:dyDescent="0.25">
      <c r="A89" s="75"/>
      <c r="B89" s="173" t="s">
        <v>716</v>
      </c>
      <c r="C89" s="46">
        <f t="shared" si="27"/>
        <v>37125.630000000005</v>
      </c>
      <c r="D89" s="46">
        <f>SUM(D90:D96)</f>
        <v>34762.630000000005</v>
      </c>
      <c r="E89" s="46">
        <f>SUM(E90:E96)</f>
        <v>2363</v>
      </c>
      <c r="F89" s="46">
        <f>SUM(F90:F96)</f>
        <v>0</v>
      </c>
      <c r="G89" s="46">
        <f>SUM(G90:G96)</f>
        <v>0</v>
      </c>
      <c r="H89" s="46">
        <f t="shared" si="28"/>
        <v>28659.199999999997</v>
      </c>
      <c r="I89" s="46">
        <f>SUM(I90:I96)</f>
        <v>28555.999999999996</v>
      </c>
      <c r="J89" s="46">
        <f t="shared" ref="J89:L89" si="35">SUM(J90:J96)</f>
        <v>103.2</v>
      </c>
      <c r="K89" s="46">
        <f t="shared" si="35"/>
        <v>0</v>
      </c>
      <c r="L89" s="46">
        <f t="shared" si="35"/>
        <v>0</v>
      </c>
      <c r="M89" s="46">
        <f t="shared" si="23"/>
        <v>77.195188337544693</v>
      </c>
      <c r="N89" s="46">
        <f t="shared" si="29"/>
        <v>8466.4300000000076</v>
      </c>
      <c r="O89" s="46">
        <f t="shared" si="24"/>
        <v>82.145683453754771</v>
      </c>
      <c r="P89" s="46">
        <f t="shared" si="30"/>
        <v>6206.6300000000083</v>
      </c>
      <c r="Q89" s="46">
        <f t="shared" si="25"/>
        <v>4.3673296656792209</v>
      </c>
      <c r="R89" s="46">
        <f t="shared" si="31"/>
        <v>2259.8000000000002</v>
      </c>
      <c r="S89" s="46" t="str">
        <f t="shared" si="26"/>
        <v>-</v>
      </c>
      <c r="T89" s="46">
        <f t="shared" si="32"/>
        <v>0</v>
      </c>
      <c r="U89" s="74"/>
    </row>
    <row r="90" spans="1:21" s="1" customFormat="1" outlineLevel="3" x14ac:dyDescent="0.25">
      <c r="A90" s="75"/>
      <c r="B90" s="173" t="s">
        <v>383</v>
      </c>
      <c r="C90" s="46">
        <f t="shared" si="27"/>
        <v>36547.530000000006</v>
      </c>
      <c r="D90" s="46">
        <v>34287.730000000003</v>
      </c>
      <c r="E90" s="46">
        <v>2259.8000000000002</v>
      </c>
      <c r="F90" s="46">
        <v>0</v>
      </c>
      <c r="G90" s="46">
        <v>0</v>
      </c>
      <c r="H90" s="46">
        <f t="shared" si="28"/>
        <v>28196.1</v>
      </c>
      <c r="I90" s="46">
        <v>28196.1</v>
      </c>
      <c r="J90" s="46">
        <v>0</v>
      </c>
      <c r="K90" s="46">
        <v>0</v>
      </c>
      <c r="L90" s="46">
        <v>0</v>
      </c>
      <c r="M90" s="46">
        <f t="shared" si="23"/>
        <v>77.149126083212721</v>
      </c>
      <c r="N90" s="46">
        <f t="shared" si="29"/>
        <v>8351.4300000000076</v>
      </c>
      <c r="O90" s="46">
        <f t="shared" si="24"/>
        <v>82.233790338409676</v>
      </c>
      <c r="P90" s="46">
        <f t="shared" si="30"/>
        <v>6091.6300000000047</v>
      </c>
      <c r="Q90" s="46">
        <f t="shared" si="25"/>
        <v>0</v>
      </c>
      <c r="R90" s="46">
        <f t="shared" si="31"/>
        <v>2259.8000000000002</v>
      </c>
      <c r="S90" s="46" t="str">
        <f t="shared" si="26"/>
        <v>-</v>
      </c>
      <c r="T90" s="46">
        <f t="shared" si="32"/>
        <v>0</v>
      </c>
      <c r="U90" s="74"/>
    </row>
    <row r="91" spans="1:21" s="1" customFormat="1" ht="27" outlineLevel="3" x14ac:dyDescent="0.25">
      <c r="A91" s="75"/>
      <c r="B91" s="173" t="s">
        <v>480</v>
      </c>
      <c r="C91" s="46">
        <f t="shared" si="27"/>
        <v>100</v>
      </c>
      <c r="D91" s="46">
        <v>100</v>
      </c>
      <c r="E91" s="46">
        <v>0</v>
      </c>
      <c r="F91" s="46">
        <v>0</v>
      </c>
      <c r="G91" s="46">
        <v>0</v>
      </c>
      <c r="H91" s="46">
        <f>SUM(I91:K91)</f>
        <v>100</v>
      </c>
      <c r="I91" s="46">
        <v>100</v>
      </c>
      <c r="J91" s="46">
        <v>0</v>
      </c>
      <c r="K91" s="46">
        <v>0</v>
      </c>
      <c r="L91" s="46">
        <v>0</v>
      </c>
      <c r="M91" s="46">
        <f t="shared" si="23"/>
        <v>100</v>
      </c>
      <c r="N91" s="46">
        <f t="shared" si="29"/>
        <v>0</v>
      </c>
      <c r="O91" s="46">
        <f t="shared" si="24"/>
        <v>100</v>
      </c>
      <c r="P91" s="46">
        <f t="shared" si="30"/>
        <v>0</v>
      </c>
      <c r="Q91" s="46" t="str">
        <f t="shared" si="25"/>
        <v>-</v>
      </c>
      <c r="R91" s="46">
        <f t="shared" si="31"/>
        <v>0</v>
      </c>
      <c r="S91" s="46" t="str">
        <f t="shared" si="26"/>
        <v>-</v>
      </c>
      <c r="T91" s="46">
        <f t="shared" si="32"/>
        <v>0</v>
      </c>
      <c r="U91" s="74" t="s">
        <v>487</v>
      </c>
    </row>
    <row r="92" spans="1:21" s="1" customFormat="1" ht="27" outlineLevel="3" x14ac:dyDescent="0.25">
      <c r="A92" s="75"/>
      <c r="B92" s="173" t="s">
        <v>481</v>
      </c>
      <c r="C92" s="46">
        <f t="shared" si="27"/>
        <v>55</v>
      </c>
      <c r="D92" s="46">
        <v>55</v>
      </c>
      <c r="E92" s="46">
        <v>0</v>
      </c>
      <c r="F92" s="46">
        <v>0</v>
      </c>
      <c r="G92" s="46">
        <v>0</v>
      </c>
      <c r="H92" s="46">
        <f>SUM(I92:K92)</f>
        <v>0</v>
      </c>
      <c r="I92" s="46"/>
      <c r="J92" s="46"/>
      <c r="K92" s="46"/>
      <c r="L92" s="46"/>
      <c r="M92" s="46">
        <f t="shared" si="23"/>
        <v>0</v>
      </c>
      <c r="N92" s="46"/>
      <c r="O92" s="46"/>
      <c r="P92" s="46"/>
      <c r="Q92" s="46"/>
      <c r="R92" s="46"/>
      <c r="S92" s="46"/>
      <c r="T92" s="46"/>
      <c r="U92" s="74" t="s">
        <v>523</v>
      </c>
    </row>
    <row r="93" spans="1:21" s="1" customFormat="1" outlineLevel="3" x14ac:dyDescent="0.25">
      <c r="A93" s="75"/>
      <c r="B93" s="173" t="s">
        <v>714</v>
      </c>
      <c r="C93" s="46">
        <f t="shared" si="27"/>
        <v>60</v>
      </c>
      <c r="D93" s="46">
        <v>60</v>
      </c>
      <c r="E93" s="46"/>
      <c r="F93" s="46"/>
      <c r="G93" s="46"/>
      <c r="H93" s="46">
        <f t="shared" ref="H93:H94" si="36">SUM(I93:K93)</f>
        <v>0</v>
      </c>
      <c r="I93" s="46"/>
      <c r="J93" s="46"/>
      <c r="K93" s="46"/>
      <c r="L93" s="46"/>
      <c r="M93" s="46"/>
      <c r="N93" s="46"/>
      <c r="O93" s="46"/>
      <c r="P93" s="46"/>
      <c r="Q93" s="46"/>
      <c r="R93" s="46"/>
      <c r="S93" s="46"/>
      <c r="T93" s="46"/>
      <c r="U93" s="74"/>
    </row>
    <row r="94" spans="1:21" s="1" customFormat="1" outlineLevel="3" x14ac:dyDescent="0.25">
      <c r="A94" s="75"/>
      <c r="B94" s="173" t="s">
        <v>376</v>
      </c>
      <c r="C94" s="46">
        <f t="shared" si="27"/>
        <v>234.1</v>
      </c>
      <c r="D94" s="46">
        <v>234.1</v>
      </c>
      <c r="E94" s="46">
        <v>0</v>
      </c>
      <c r="F94" s="46">
        <v>0</v>
      </c>
      <c r="G94" s="46">
        <v>0</v>
      </c>
      <c r="H94" s="46">
        <f t="shared" si="36"/>
        <v>234.1</v>
      </c>
      <c r="I94" s="46">
        <v>234.1</v>
      </c>
      <c r="J94" s="46">
        <v>0</v>
      </c>
      <c r="K94" s="46">
        <v>0</v>
      </c>
      <c r="L94" s="46">
        <v>0</v>
      </c>
      <c r="M94" s="46">
        <f t="shared" si="23"/>
        <v>100</v>
      </c>
      <c r="N94" s="46">
        <f>C94-H94</f>
        <v>0</v>
      </c>
      <c r="O94" s="46">
        <f>IFERROR(I94/D94*100,"-")</f>
        <v>100</v>
      </c>
      <c r="P94" s="46">
        <f>D94-I94</f>
        <v>0</v>
      </c>
      <c r="Q94" s="46" t="str">
        <f>IFERROR(J94/E94*100,"-")</f>
        <v>-</v>
      </c>
      <c r="R94" s="46">
        <f>E94-J94</f>
        <v>0</v>
      </c>
      <c r="S94" s="46" t="str">
        <f>IFERROR(K94/F94*100,"-")</f>
        <v>-</v>
      </c>
      <c r="T94" s="46">
        <f>F94-K94</f>
        <v>0</v>
      </c>
      <c r="U94" s="74"/>
    </row>
    <row r="95" spans="1:21" s="1" customFormat="1" ht="27" outlineLevel="3" x14ac:dyDescent="0.25">
      <c r="A95" s="75"/>
      <c r="B95" s="173" t="s">
        <v>9</v>
      </c>
      <c r="C95" s="46">
        <f>SUM(D95:F95)</f>
        <v>25.8</v>
      </c>
      <c r="D95" s="46">
        <v>25.8</v>
      </c>
      <c r="E95" s="46"/>
      <c r="F95" s="46"/>
      <c r="G95" s="46"/>
      <c r="H95" s="46">
        <f>SUM(I95:K95)</f>
        <v>25.8</v>
      </c>
      <c r="I95" s="46">
        <v>25.8</v>
      </c>
      <c r="J95" s="46"/>
      <c r="K95" s="46"/>
      <c r="L95" s="46"/>
      <c r="M95" s="46"/>
      <c r="N95" s="46"/>
      <c r="O95" s="46"/>
      <c r="P95" s="46"/>
      <c r="Q95" s="46"/>
      <c r="R95" s="46"/>
      <c r="S95" s="46"/>
      <c r="T95" s="46"/>
      <c r="U95" s="74"/>
    </row>
    <row r="96" spans="1:21" s="1" customFormat="1" ht="81" outlineLevel="3" x14ac:dyDescent="0.25">
      <c r="A96" s="75"/>
      <c r="B96" s="173" t="s">
        <v>575</v>
      </c>
      <c r="C96" s="46">
        <f>SUM(D96:F96)</f>
        <v>103.2</v>
      </c>
      <c r="D96" s="46"/>
      <c r="E96" s="46">
        <v>103.2</v>
      </c>
      <c r="F96" s="46"/>
      <c r="G96" s="46"/>
      <c r="H96" s="46">
        <f>SUM(I96:K96)</f>
        <v>103.2</v>
      </c>
      <c r="I96" s="46"/>
      <c r="J96" s="46">
        <v>103.2</v>
      </c>
      <c r="K96" s="46"/>
      <c r="L96" s="46"/>
      <c r="M96" s="46"/>
      <c r="N96" s="46"/>
      <c r="O96" s="46"/>
      <c r="P96" s="46"/>
      <c r="Q96" s="46"/>
      <c r="R96" s="46"/>
      <c r="S96" s="46"/>
      <c r="T96" s="46"/>
      <c r="U96" s="74"/>
    </row>
    <row r="97" spans="1:21" s="1" customFormat="1" ht="28.5" customHeight="1" outlineLevel="2" x14ac:dyDescent="0.25">
      <c r="A97" s="75"/>
      <c r="B97" s="173" t="s">
        <v>717</v>
      </c>
      <c r="C97" s="46">
        <f>SUM(D97:F97)</f>
        <v>45652.200000000004</v>
      </c>
      <c r="D97" s="46">
        <f>SUM(D98:D104)</f>
        <v>44117.4</v>
      </c>
      <c r="E97" s="46">
        <f>SUM(E98:E104)</f>
        <v>1534.8</v>
      </c>
      <c r="F97" s="46">
        <f>SUM(F98:F104)</f>
        <v>0</v>
      </c>
      <c r="G97" s="46">
        <v>0</v>
      </c>
      <c r="H97" s="46">
        <f t="shared" si="28"/>
        <v>38493.900000000009</v>
      </c>
      <c r="I97" s="46">
        <f>SUM(I98:I104)</f>
        <v>36959.100000000006</v>
      </c>
      <c r="J97" s="46">
        <f>SUM(J98:J104)</f>
        <v>1534.8</v>
      </c>
      <c r="K97" s="46">
        <f>SUM(K98:K104)</f>
        <v>0</v>
      </c>
      <c r="L97" s="46">
        <f>SUM(L98:L104)</f>
        <v>0</v>
      </c>
      <c r="M97" s="46">
        <f>IFERROR(H97/C97*100,"-")</f>
        <v>84.319923245758162</v>
      </c>
      <c r="N97" s="46">
        <f t="shared" si="29"/>
        <v>7158.2999999999956</v>
      </c>
      <c r="O97" s="46">
        <f>IFERROR(I97/D97*100,"-")</f>
        <v>83.774429136803178</v>
      </c>
      <c r="P97" s="46">
        <f t="shared" si="30"/>
        <v>7158.2999999999956</v>
      </c>
      <c r="Q97" s="46">
        <f>IFERROR(J97/E97*100,"-")</f>
        <v>100</v>
      </c>
      <c r="R97" s="46">
        <f t="shared" si="31"/>
        <v>0</v>
      </c>
      <c r="S97" s="46" t="str">
        <f>IFERROR(K97/F97*100,"-")</f>
        <v>-</v>
      </c>
      <c r="T97" s="46">
        <f t="shared" si="32"/>
        <v>0</v>
      </c>
      <c r="U97" s="74"/>
    </row>
    <row r="98" spans="1:21" s="1" customFormat="1" ht="27" outlineLevel="3" x14ac:dyDescent="0.25">
      <c r="A98" s="75"/>
      <c r="B98" s="173" t="s">
        <v>384</v>
      </c>
      <c r="C98" s="46">
        <f t="shared" si="27"/>
        <v>44622.200000000004</v>
      </c>
      <c r="D98" s="46">
        <v>43087.4</v>
      </c>
      <c r="E98" s="46">
        <v>1534.8</v>
      </c>
      <c r="F98" s="46">
        <v>0</v>
      </c>
      <c r="G98" s="46">
        <v>0</v>
      </c>
      <c r="H98" s="46">
        <f t="shared" si="28"/>
        <v>37713.200000000004</v>
      </c>
      <c r="I98" s="46">
        <v>36178.400000000001</v>
      </c>
      <c r="J98" s="46">
        <v>1534.8</v>
      </c>
      <c r="K98" s="46">
        <v>0</v>
      </c>
      <c r="L98" s="46">
        <v>0</v>
      </c>
      <c r="M98" s="46">
        <f t="shared" si="23"/>
        <v>84.516675556113327</v>
      </c>
      <c r="N98" s="46">
        <f t="shared" si="29"/>
        <v>6909</v>
      </c>
      <c r="O98" s="46">
        <f t="shared" si="24"/>
        <v>83.965149904612488</v>
      </c>
      <c r="P98" s="46">
        <f t="shared" si="30"/>
        <v>6909</v>
      </c>
      <c r="Q98" s="46">
        <f t="shared" si="25"/>
        <v>100</v>
      </c>
      <c r="R98" s="46">
        <f t="shared" si="31"/>
        <v>0</v>
      </c>
      <c r="S98" s="46" t="str">
        <f t="shared" si="26"/>
        <v>-</v>
      </c>
      <c r="T98" s="46">
        <f t="shared" si="32"/>
        <v>0</v>
      </c>
      <c r="U98" s="74" t="s">
        <v>485</v>
      </c>
    </row>
    <row r="99" spans="1:21" s="1" customFormat="1" ht="40.5" outlineLevel="3" x14ac:dyDescent="0.25">
      <c r="A99" s="75"/>
      <c r="B99" s="173" t="s">
        <v>17</v>
      </c>
      <c r="C99" s="46">
        <f t="shared" si="27"/>
        <v>200</v>
      </c>
      <c r="D99" s="46">
        <v>200</v>
      </c>
      <c r="E99" s="46">
        <v>0</v>
      </c>
      <c r="F99" s="46">
        <v>0</v>
      </c>
      <c r="G99" s="46">
        <v>0</v>
      </c>
      <c r="H99" s="46">
        <f t="shared" si="28"/>
        <v>76.8</v>
      </c>
      <c r="I99" s="46">
        <v>76.8</v>
      </c>
      <c r="J99" s="46">
        <v>0</v>
      </c>
      <c r="K99" s="46">
        <v>0</v>
      </c>
      <c r="L99" s="46">
        <v>0</v>
      </c>
      <c r="M99" s="46">
        <f t="shared" si="23"/>
        <v>38.4</v>
      </c>
      <c r="N99" s="46">
        <f t="shared" si="29"/>
        <v>123.2</v>
      </c>
      <c r="O99" s="46">
        <f t="shared" si="24"/>
        <v>38.4</v>
      </c>
      <c r="P99" s="46">
        <f t="shared" si="30"/>
        <v>123.2</v>
      </c>
      <c r="Q99" s="46" t="str">
        <f t="shared" si="25"/>
        <v>-</v>
      </c>
      <c r="R99" s="46">
        <f t="shared" si="31"/>
        <v>0</v>
      </c>
      <c r="S99" s="46" t="str">
        <f t="shared" si="26"/>
        <v>-</v>
      </c>
      <c r="T99" s="46">
        <f t="shared" si="32"/>
        <v>0</v>
      </c>
      <c r="U99" s="74"/>
    </row>
    <row r="100" spans="1:21" s="1" customFormat="1" ht="27" outlineLevel="3" x14ac:dyDescent="0.25">
      <c r="A100" s="75"/>
      <c r="B100" s="173" t="s">
        <v>18</v>
      </c>
      <c r="C100" s="46">
        <f t="shared" si="27"/>
        <v>80</v>
      </c>
      <c r="D100" s="46">
        <v>80</v>
      </c>
      <c r="E100" s="46">
        <v>0</v>
      </c>
      <c r="F100" s="46">
        <v>0</v>
      </c>
      <c r="G100" s="46">
        <v>0</v>
      </c>
      <c r="H100" s="46">
        <f t="shared" si="28"/>
        <v>80</v>
      </c>
      <c r="I100" s="46">
        <v>80</v>
      </c>
      <c r="J100" s="46">
        <v>0</v>
      </c>
      <c r="K100" s="46">
        <v>0</v>
      </c>
      <c r="L100" s="46">
        <v>0</v>
      </c>
      <c r="M100" s="46">
        <f t="shared" si="23"/>
        <v>100</v>
      </c>
      <c r="N100" s="46">
        <f t="shared" si="29"/>
        <v>0</v>
      </c>
      <c r="O100" s="46">
        <f t="shared" si="24"/>
        <v>100</v>
      </c>
      <c r="P100" s="46">
        <f t="shared" si="30"/>
        <v>0</v>
      </c>
      <c r="Q100" s="46" t="str">
        <f t="shared" si="25"/>
        <v>-</v>
      </c>
      <c r="R100" s="46">
        <f t="shared" si="31"/>
        <v>0</v>
      </c>
      <c r="S100" s="46" t="str">
        <f t="shared" si="26"/>
        <v>-</v>
      </c>
      <c r="T100" s="46">
        <f t="shared" si="32"/>
        <v>0</v>
      </c>
      <c r="U100" s="74" t="s">
        <v>579</v>
      </c>
    </row>
    <row r="101" spans="1:21" s="1" customFormat="1" ht="40.5" outlineLevel="3" x14ac:dyDescent="0.25">
      <c r="A101" s="75"/>
      <c r="B101" s="173" t="s">
        <v>19</v>
      </c>
      <c r="C101" s="46">
        <f t="shared" si="27"/>
        <v>200</v>
      </c>
      <c r="D101" s="46">
        <v>200</v>
      </c>
      <c r="E101" s="46">
        <v>0</v>
      </c>
      <c r="F101" s="46">
        <v>0</v>
      </c>
      <c r="G101" s="46">
        <v>0</v>
      </c>
      <c r="H101" s="46">
        <f t="shared" si="28"/>
        <v>200</v>
      </c>
      <c r="I101" s="46">
        <v>200</v>
      </c>
      <c r="J101" s="46">
        <v>0</v>
      </c>
      <c r="K101" s="46">
        <v>0</v>
      </c>
      <c r="L101" s="46">
        <v>0</v>
      </c>
      <c r="M101" s="46">
        <f t="shared" si="23"/>
        <v>100</v>
      </c>
      <c r="N101" s="46">
        <f t="shared" si="29"/>
        <v>0</v>
      </c>
      <c r="O101" s="46">
        <f t="shared" si="24"/>
        <v>100</v>
      </c>
      <c r="P101" s="46">
        <f t="shared" si="30"/>
        <v>0</v>
      </c>
      <c r="Q101" s="46" t="str">
        <f t="shared" si="25"/>
        <v>-</v>
      </c>
      <c r="R101" s="46">
        <f t="shared" si="31"/>
        <v>0</v>
      </c>
      <c r="S101" s="46" t="str">
        <f t="shared" si="26"/>
        <v>-</v>
      </c>
      <c r="T101" s="46">
        <f t="shared" si="32"/>
        <v>0</v>
      </c>
      <c r="U101" s="74" t="s">
        <v>725</v>
      </c>
    </row>
    <row r="102" spans="1:21" s="1" customFormat="1" ht="51" customHeight="1" outlineLevel="3" x14ac:dyDescent="0.25">
      <c r="A102" s="75"/>
      <c r="B102" s="173" t="s">
        <v>20</v>
      </c>
      <c r="C102" s="46">
        <f t="shared" si="27"/>
        <v>150</v>
      </c>
      <c r="D102" s="46">
        <v>150</v>
      </c>
      <c r="E102" s="46">
        <v>0</v>
      </c>
      <c r="F102" s="46">
        <v>0</v>
      </c>
      <c r="G102" s="46">
        <v>0</v>
      </c>
      <c r="H102" s="46">
        <f t="shared" si="28"/>
        <v>23.9</v>
      </c>
      <c r="I102" s="46">
        <v>23.9</v>
      </c>
      <c r="J102" s="46">
        <v>0</v>
      </c>
      <c r="K102" s="46">
        <v>0</v>
      </c>
      <c r="L102" s="46">
        <v>0</v>
      </c>
      <c r="M102" s="46">
        <f t="shared" si="23"/>
        <v>15.933333333333334</v>
      </c>
      <c r="N102" s="46">
        <f t="shared" si="29"/>
        <v>126.1</v>
      </c>
      <c r="O102" s="46">
        <f t="shared" si="24"/>
        <v>15.933333333333334</v>
      </c>
      <c r="P102" s="46">
        <f t="shared" si="30"/>
        <v>126.1</v>
      </c>
      <c r="Q102" s="46" t="str">
        <f t="shared" si="25"/>
        <v>-</v>
      </c>
      <c r="R102" s="46">
        <f t="shared" si="31"/>
        <v>0</v>
      </c>
      <c r="S102" s="46" t="str">
        <f t="shared" si="26"/>
        <v>-</v>
      </c>
      <c r="T102" s="46">
        <f t="shared" si="32"/>
        <v>0</v>
      </c>
      <c r="U102" s="74" t="s">
        <v>486</v>
      </c>
    </row>
    <row r="103" spans="1:21" s="1" customFormat="1" ht="40.5" outlineLevel="3" x14ac:dyDescent="0.25">
      <c r="A103" s="75"/>
      <c r="B103" s="173" t="s">
        <v>576</v>
      </c>
      <c r="C103" s="46">
        <f t="shared" si="27"/>
        <v>300</v>
      </c>
      <c r="D103" s="46">
        <v>300</v>
      </c>
      <c r="E103" s="46"/>
      <c r="F103" s="46"/>
      <c r="G103" s="46"/>
      <c r="H103" s="46">
        <f t="shared" si="28"/>
        <v>300</v>
      </c>
      <c r="I103" s="46">
        <v>300</v>
      </c>
      <c r="J103" s="46"/>
      <c r="K103" s="46"/>
      <c r="L103" s="46"/>
      <c r="M103" s="46"/>
      <c r="N103" s="46"/>
      <c r="O103" s="46">
        <f t="shared" si="24"/>
        <v>100</v>
      </c>
      <c r="P103" s="46">
        <f t="shared" si="30"/>
        <v>0</v>
      </c>
      <c r="Q103" s="46"/>
      <c r="R103" s="46"/>
      <c r="S103" s="46"/>
      <c r="T103" s="46"/>
      <c r="U103" s="74"/>
    </row>
    <row r="104" spans="1:21" s="1" customFormat="1" ht="18" customHeight="1" outlineLevel="3" x14ac:dyDescent="0.25">
      <c r="A104" s="75"/>
      <c r="B104" s="173" t="s">
        <v>376</v>
      </c>
      <c r="C104" s="46">
        <f>SUM(D104:F104)</f>
        <v>100</v>
      </c>
      <c r="D104" s="46">
        <v>100</v>
      </c>
      <c r="E104" s="46">
        <v>0</v>
      </c>
      <c r="F104" s="46">
        <v>0</v>
      </c>
      <c r="G104" s="46">
        <v>0</v>
      </c>
      <c r="H104" s="46">
        <f>SUM(I104:K104)</f>
        <v>100</v>
      </c>
      <c r="I104" s="46">
        <v>100</v>
      </c>
      <c r="J104" s="46">
        <v>0</v>
      </c>
      <c r="K104" s="46">
        <v>0</v>
      </c>
      <c r="L104" s="46">
        <v>0</v>
      </c>
      <c r="M104" s="46">
        <f>IFERROR(H104/C104*100,"-")</f>
        <v>100</v>
      </c>
      <c r="N104" s="46">
        <f>C104-H104</f>
        <v>0</v>
      </c>
      <c r="O104" s="46">
        <f>IFERROR(I104/D104*100,"-")</f>
        <v>100</v>
      </c>
      <c r="P104" s="46">
        <f>D104-I104</f>
        <v>0</v>
      </c>
      <c r="Q104" s="46" t="str">
        <f>IFERROR(J104/E104*100,"-")</f>
        <v>-</v>
      </c>
      <c r="R104" s="46">
        <f>E104-J104</f>
        <v>0</v>
      </c>
      <c r="S104" s="46" t="str">
        <f>IFERROR(K104/F104*100,"-")</f>
        <v>-</v>
      </c>
      <c r="T104" s="46">
        <f>F104-K104</f>
        <v>0</v>
      </c>
      <c r="U104" s="74" t="s">
        <v>580</v>
      </c>
    </row>
    <row r="105" spans="1:21" s="37" customFormat="1" ht="67.5" outlineLevel="1" x14ac:dyDescent="0.2">
      <c r="A105" s="168"/>
      <c r="B105" s="68" t="s">
        <v>385</v>
      </c>
      <c r="C105" s="49">
        <f t="shared" si="27"/>
        <v>17892.5</v>
      </c>
      <c r="D105" s="49">
        <f>SUM(D106:D106)</f>
        <v>17892.5</v>
      </c>
      <c r="E105" s="49">
        <f>SUM(E106:E106)</f>
        <v>0</v>
      </c>
      <c r="F105" s="49">
        <f>SUM(F106:F106)</f>
        <v>0</v>
      </c>
      <c r="G105" s="49">
        <f>SUM(G106:G106)</f>
        <v>8714.7000000000007</v>
      </c>
      <c r="H105" s="49">
        <f t="shared" si="28"/>
        <v>14561.1</v>
      </c>
      <c r="I105" s="49">
        <f>SUM(I106:I106)</f>
        <v>14561.1</v>
      </c>
      <c r="J105" s="49">
        <f>SUM(J106:J106)</f>
        <v>0</v>
      </c>
      <c r="K105" s="49">
        <f>SUM(K106:K106)</f>
        <v>0</v>
      </c>
      <c r="L105" s="49">
        <f>SUM(L106:L106)</f>
        <v>4701</v>
      </c>
      <c r="M105" s="49">
        <f t="shared" si="23"/>
        <v>81.381025569372639</v>
      </c>
      <c r="N105" s="49">
        <f t="shared" si="29"/>
        <v>3331.3999999999996</v>
      </c>
      <c r="O105" s="49">
        <f t="shared" si="24"/>
        <v>81.381025569372639</v>
      </c>
      <c r="P105" s="49">
        <f t="shared" si="30"/>
        <v>3331.3999999999996</v>
      </c>
      <c r="Q105" s="49" t="str">
        <f t="shared" si="25"/>
        <v>-</v>
      </c>
      <c r="R105" s="49">
        <f t="shared" si="31"/>
        <v>0</v>
      </c>
      <c r="S105" s="49" t="str">
        <f t="shared" si="26"/>
        <v>-</v>
      </c>
      <c r="T105" s="49">
        <f t="shared" si="32"/>
        <v>0</v>
      </c>
      <c r="U105" s="74"/>
    </row>
    <row r="106" spans="1:21" s="1" customFormat="1" ht="27" outlineLevel="2" x14ac:dyDescent="0.25">
      <c r="A106" s="83"/>
      <c r="B106" s="173" t="s">
        <v>718</v>
      </c>
      <c r="C106" s="46">
        <f t="shared" si="27"/>
        <v>17892.5</v>
      </c>
      <c r="D106" s="46">
        <v>17892.5</v>
      </c>
      <c r="E106" s="46">
        <v>0</v>
      </c>
      <c r="F106" s="46">
        <v>0</v>
      </c>
      <c r="G106" s="46">
        <v>8714.7000000000007</v>
      </c>
      <c r="H106" s="46">
        <f t="shared" si="28"/>
        <v>14561.1</v>
      </c>
      <c r="I106" s="46">
        <v>14561.1</v>
      </c>
      <c r="J106" s="46">
        <v>0</v>
      </c>
      <c r="K106" s="46">
        <v>0</v>
      </c>
      <c r="L106" s="46">
        <v>4701</v>
      </c>
      <c r="M106" s="46">
        <f>IFERROR(H106/C106*100,"-")</f>
        <v>81.381025569372639</v>
      </c>
      <c r="N106" s="46">
        <f t="shared" si="29"/>
        <v>3331.3999999999996</v>
      </c>
      <c r="O106" s="46">
        <f t="shared" si="24"/>
        <v>81.381025569372639</v>
      </c>
      <c r="P106" s="46">
        <f t="shared" si="30"/>
        <v>3331.3999999999996</v>
      </c>
      <c r="Q106" s="46" t="str">
        <f t="shared" si="25"/>
        <v>-</v>
      </c>
      <c r="R106" s="46">
        <f t="shared" si="31"/>
        <v>0</v>
      </c>
      <c r="S106" s="46" t="str">
        <f t="shared" si="26"/>
        <v>-</v>
      </c>
      <c r="T106" s="46">
        <f t="shared" si="32"/>
        <v>0</v>
      </c>
      <c r="U106" s="74" t="s">
        <v>425</v>
      </c>
    </row>
    <row r="107" spans="1:21" s="37" customFormat="1" ht="40.5" outlineLevel="1" x14ac:dyDescent="0.25">
      <c r="A107" s="115"/>
      <c r="B107" s="68" t="s">
        <v>386</v>
      </c>
      <c r="C107" s="49">
        <f t="shared" ref="C107:C152" si="37">SUM(D107:F107)</f>
        <v>47847.7</v>
      </c>
      <c r="D107" s="49">
        <f>D108</f>
        <v>47847.7</v>
      </c>
      <c r="E107" s="49">
        <f>E108</f>
        <v>0</v>
      </c>
      <c r="F107" s="49">
        <f>F108</f>
        <v>0</v>
      </c>
      <c r="G107" s="49">
        <f>G109</f>
        <v>0</v>
      </c>
      <c r="H107" s="49">
        <f t="shared" ref="H107:H153" si="38">SUM(I107:K107)</f>
        <v>35686.699999999997</v>
      </c>
      <c r="I107" s="49">
        <f>I108</f>
        <v>35686.699999999997</v>
      </c>
      <c r="J107" s="49">
        <f>J108</f>
        <v>0</v>
      </c>
      <c r="K107" s="49">
        <f>K108</f>
        <v>0</v>
      </c>
      <c r="L107" s="49">
        <f>L109</f>
        <v>0</v>
      </c>
      <c r="M107" s="49">
        <f t="shared" si="23"/>
        <v>74.583940293890834</v>
      </c>
      <c r="N107" s="49">
        <f t="shared" si="29"/>
        <v>12161</v>
      </c>
      <c r="O107" s="49">
        <f t="shared" si="24"/>
        <v>74.583940293890834</v>
      </c>
      <c r="P107" s="49">
        <f t="shared" si="30"/>
        <v>12161</v>
      </c>
      <c r="Q107" s="49" t="str">
        <f t="shared" si="25"/>
        <v>-</v>
      </c>
      <c r="R107" s="49">
        <f t="shared" si="31"/>
        <v>0</v>
      </c>
      <c r="S107" s="49" t="str">
        <f t="shared" si="26"/>
        <v>-</v>
      </c>
      <c r="T107" s="49">
        <f t="shared" si="32"/>
        <v>0</v>
      </c>
      <c r="U107" s="64"/>
    </row>
    <row r="108" spans="1:21" s="1" customFormat="1" ht="36" customHeight="1" outlineLevel="2" x14ac:dyDescent="0.25">
      <c r="A108" s="75"/>
      <c r="B108" s="173" t="s">
        <v>719</v>
      </c>
      <c r="C108" s="46">
        <f>SUM(D108:F108)</f>
        <v>47847.7</v>
      </c>
      <c r="D108" s="46">
        <f>D109+D110</f>
        <v>47847.7</v>
      </c>
      <c r="E108" s="46">
        <f>E109+E110</f>
        <v>0</v>
      </c>
      <c r="F108" s="46">
        <f>F109+F110</f>
        <v>0</v>
      </c>
      <c r="G108" s="46">
        <f>G109+G110</f>
        <v>0</v>
      </c>
      <c r="H108" s="46">
        <f>SUM(I108:K108)</f>
        <v>35686.699999999997</v>
      </c>
      <c r="I108" s="46">
        <f>I109+I110</f>
        <v>35686.699999999997</v>
      </c>
      <c r="J108" s="46">
        <f>J109+J110</f>
        <v>0</v>
      </c>
      <c r="K108" s="46">
        <f>K109+K110</f>
        <v>0</v>
      </c>
      <c r="L108" s="46">
        <v>0</v>
      </c>
      <c r="M108" s="46">
        <f>IFERROR(H108/C108*100,"-")</f>
        <v>74.583940293890834</v>
      </c>
      <c r="N108" s="46">
        <f t="shared" si="29"/>
        <v>12161</v>
      </c>
      <c r="O108" s="46">
        <f>IFERROR(I108/D108*100,"-")</f>
        <v>74.583940293890834</v>
      </c>
      <c r="P108" s="46">
        <f t="shared" si="30"/>
        <v>12161</v>
      </c>
      <c r="Q108" s="46" t="str">
        <f>IFERROR(J108/E108*100,"-")</f>
        <v>-</v>
      </c>
      <c r="R108" s="46">
        <f t="shared" si="31"/>
        <v>0</v>
      </c>
      <c r="S108" s="46" t="str">
        <f>IFERROR(K108/F108*100,"-")</f>
        <v>-</v>
      </c>
      <c r="T108" s="46">
        <f t="shared" si="32"/>
        <v>0</v>
      </c>
      <c r="U108" s="64" t="s">
        <v>425</v>
      </c>
    </row>
    <row r="109" spans="1:21" s="1" customFormat="1" ht="27" outlineLevel="3" x14ac:dyDescent="0.25">
      <c r="A109" s="75"/>
      <c r="B109" s="173" t="s">
        <v>387</v>
      </c>
      <c r="C109" s="46">
        <f t="shared" si="37"/>
        <v>10724</v>
      </c>
      <c r="D109" s="46">
        <v>10724</v>
      </c>
      <c r="E109" s="46">
        <v>0</v>
      </c>
      <c r="F109" s="46">
        <v>0</v>
      </c>
      <c r="G109" s="46">
        <v>0</v>
      </c>
      <c r="H109" s="46">
        <f t="shared" si="38"/>
        <v>8300</v>
      </c>
      <c r="I109" s="46">
        <v>8300</v>
      </c>
      <c r="J109" s="46">
        <v>0</v>
      </c>
      <c r="K109" s="46">
        <v>0</v>
      </c>
      <c r="L109" s="46">
        <v>0</v>
      </c>
      <c r="M109" s="46">
        <f t="shared" si="23"/>
        <v>77.396493845580011</v>
      </c>
      <c r="N109" s="46">
        <f t="shared" ref="N109:N156" si="39">C109-H109</f>
        <v>2424</v>
      </c>
      <c r="O109" s="46">
        <f t="shared" si="24"/>
        <v>77.396493845580011</v>
      </c>
      <c r="P109" s="46">
        <f t="shared" ref="P109:P154" si="40">D109-I109</f>
        <v>2424</v>
      </c>
      <c r="Q109" s="46" t="str">
        <f t="shared" si="25"/>
        <v>-</v>
      </c>
      <c r="R109" s="46">
        <f t="shared" ref="R109:R154" si="41">E109-J109</f>
        <v>0</v>
      </c>
      <c r="S109" s="46" t="str">
        <f t="shared" si="26"/>
        <v>-</v>
      </c>
      <c r="T109" s="46">
        <f t="shared" ref="T109:T156" si="42">F109-K109</f>
        <v>0</v>
      </c>
      <c r="U109" s="64"/>
    </row>
    <row r="110" spans="1:21" s="1" customFormat="1" ht="27" outlineLevel="3" x14ac:dyDescent="0.25">
      <c r="A110" s="75"/>
      <c r="B110" s="173" t="s">
        <v>388</v>
      </c>
      <c r="C110" s="46">
        <f t="shared" si="37"/>
        <v>37123.699999999997</v>
      </c>
      <c r="D110" s="46">
        <v>37123.699999999997</v>
      </c>
      <c r="E110" s="46">
        <v>0</v>
      </c>
      <c r="F110" s="46">
        <v>0</v>
      </c>
      <c r="G110" s="46"/>
      <c r="H110" s="46">
        <f t="shared" si="38"/>
        <v>27386.7</v>
      </c>
      <c r="I110" s="46">
        <v>27386.7</v>
      </c>
      <c r="J110" s="46">
        <v>0</v>
      </c>
      <c r="K110" s="46">
        <v>0</v>
      </c>
      <c r="L110" s="46"/>
      <c r="M110" s="46">
        <f t="shared" si="23"/>
        <v>73.771472132357502</v>
      </c>
      <c r="N110" s="46">
        <f t="shared" si="39"/>
        <v>9736.9999999999964</v>
      </c>
      <c r="O110" s="46">
        <f t="shared" si="24"/>
        <v>73.771472132357502</v>
      </c>
      <c r="P110" s="46">
        <f t="shared" si="40"/>
        <v>9736.9999999999964</v>
      </c>
      <c r="Q110" s="46" t="str">
        <f t="shared" si="25"/>
        <v>-</v>
      </c>
      <c r="R110" s="46">
        <f t="shared" si="41"/>
        <v>0</v>
      </c>
      <c r="S110" s="46" t="str">
        <f t="shared" si="26"/>
        <v>-</v>
      </c>
      <c r="T110" s="46">
        <f t="shared" si="42"/>
        <v>0</v>
      </c>
      <c r="U110" s="64"/>
    </row>
    <row r="111" spans="1:21" s="37" customFormat="1" ht="41.25" customHeight="1" outlineLevel="1" x14ac:dyDescent="0.25">
      <c r="A111" s="115"/>
      <c r="B111" s="68" t="s">
        <v>389</v>
      </c>
      <c r="C111" s="49">
        <f t="shared" si="37"/>
        <v>8797</v>
      </c>
      <c r="D111" s="49">
        <f>D112+D113</f>
        <v>8527</v>
      </c>
      <c r="E111" s="49">
        <f>E112+E113</f>
        <v>270</v>
      </c>
      <c r="F111" s="49">
        <f>F112+F113</f>
        <v>0</v>
      </c>
      <c r="G111" s="49">
        <f>SUM(G112:G112)</f>
        <v>0</v>
      </c>
      <c r="H111" s="49">
        <f t="shared" si="38"/>
        <v>5558.4</v>
      </c>
      <c r="I111" s="49">
        <f>I112+I113</f>
        <v>5288.4</v>
      </c>
      <c r="J111" s="49">
        <f>J112+J113</f>
        <v>270</v>
      </c>
      <c r="K111" s="49">
        <f>K112+K113</f>
        <v>0</v>
      </c>
      <c r="L111" s="49">
        <f>SUM(L112:L112)</f>
        <v>0</v>
      </c>
      <c r="M111" s="49">
        <f t="shared" si="23"/>
        <v>63.185176764806187</v>
      </c>
      <c r="N111" s="49">
        <f t="shared" si="39"/>
        <v>3238.6000000000004</v>
      </c>
      <c r="O111" s="49">
        <f t="shared" si="24"/>
        <v>62.019467573589772</v>
      </c>
      <c r="P111" s="49">
        <f t="shared" si="40"/>
        <v>3238.6000000000004</v>
      </c>
      <c r="Q111" s="49">
        <f t="shared" si="25"/>
        <v>100</v>
      </c>
      <c r="R111" s="49">
        <f t="shared" si="41"/>
        <v>0</v>
      </c>
      <c r="S111" s="49" t="str">
        <f t="shared" si="26"/>
        <v>-</v>
      </c>
      <c r="T111" s="49">
        <f t="shared" si="42"/>
        <v>0</v>
      </c>
      <c r="U111" s="74"/>
    </row>
    <row r="112" spans="1:21" s="1" customFormat="1" ht="2.25" customHeight="1" outlineLevel="2" x14ac:dyDescent="0.25">
      <c r="A112" s="83"/>
      <c r="B112" s="173"/>
      <c r="C112" s="46">
        <f t="shared" si="37"/>
        <v>0</v>
      </c>
      <c r="D112" s="46">
        <v>0</v>
      </c>
      <c r="E112" s="46">
        <v>0</v>
      </c>
      <c r="F112" s="46">
        <v>0</v>
      </c>
      <c r="G112" s="46">
        <v>0</v>
      </c>
      <c r="H112" s="46">
        <f t="shared" si="38"/>
        <v>0</v>
      </c>
      <c r="I112" s="46">
        <v>0</v>
      </c>
      <c r="J112" s="46">
        <v>0</v>
      </c>
      <c r="K112" s="46">
        <v>0</v>
      </c>
      <c r="L112" s="46">
        <v>0</v>
      </c>
      <c r="M112" s="49" t="str">
        <f t="shared" si="23"/>
        <v>-</v>
      </c>
      <c r="N112" s="49">
        <f t="shared" si="39"/>
        <v>0</v>
      </c>
      <c r="O112" s="49" t="str">
        <f t="shared" si="24"/>
        <v>-</v>
      </c>
      <c r="P112" s="49">
        <f t="shared" si="40"/>
        <v>0</v>
      </c>
      <c r="Q112" s="49" t="str">
        <f t="shared" si="25"/>
        <v>-</v>
      </c>
      <c r="R112" s="49">
        <f t="shared" si="41"/>
        <v>0</v>
      </c>
      <c r="S112" s="49" t="str">
        <f t="shared" si="26"/>
        <v>-</v>
      </c>
      <c r="T112" s="49">
        <f t="shared" si="42"/>
        <v>0</v>
      </c>
      <c r="U112" s="74"/>
    </row>
    <row r="113" spans="1:37" s="1" customFormat="1" ht="60.75" customHeight="1" outlineLevel="2" x14ac:dyDescent="0.25">
      <c r="A113" s="83"/>
      <c r="B113" s="173" t="s">
        <v>720</v>
      </c>
      <c r="C113" s="46">
        <f t="shared" si="37"/>
        <v>8797</v>
      </c>
      <c r="D113" s="46">
        <v>8527</v>
      </c>
      <c r="E113" s="46">
        <v>270</v>
      </c>
      <c r="F113" s="46">
        <v>0</v>
      </c>
      <c r="G113" s="46"/>
      <c r="H113" s="46">
        <f t="shared" si="38"/>
        <v>5558.4</v>
      </c>
      <c r="I113" s="46">
        <v>5288.4</v>
      </c>
      <c r="J113" s="46">
        <v>270</v>
      </c>
      <c r="K113" s="46">
        <v>0</v>
      </c>
      <c r="L113" s="46"/>
      <c r="M113" s="49">
        <f t="shared" si="23"/>
        <v>63.185176764806187</v>
      </c>
      <c r="N113" s="49">
        <f t="shared" si="39"/>
        <v>3238.6000000000004</v>
      </c>
      <c r="O113" s="49">
        <f t="shared" si="24"/>
        <v>62.019467573589772</v>
      </c>
      <c r="P113" s="49">
        <f t="shared" si="40"/>
        <v>3238.6000000000004</v>
      </c>
      <c r="Q113" s="49">
        <f t="shared" si="25"/>
        <v>100</v>
      </c>
      <c r="R113" s="49">
        <f t="shared" si="41"/>
        <v>0</v>
      </c>
      <c r="S113" s="49" t="str">
        <f t="shared" si="26"/>
        <v>-</v>
      </c>
      <c r="T113" s="49">
        <f t="shared" si="42"/>
        <v>0</v>
      </c>
      <c r="U113" s="74" t="s">
        <v>715</v>
      </c>
    </row>
    <row r="114" spans="1:37" s="1" customFormat="1" ht="54" outlineLevel="1" x14ac:dyDescent="0.25">
      <c r="A114" s="83"/>
      <c r="B114" s="169" t="s">
        <v>390</v>
      </c>
      <c r="C114" s="49">
        <f t="shared" si="37"/>
        <v>218.3</v>
      </c>
      <c r="D114" s="49">
        <f>D115</f>
        <v>218.3</v>
      </c>
      <c r="E114" s="49">
        <f>E115</f>
        <v>0</v>
      </c>
      <c r="F114" s="49">
        <f>F115</f>
        <v>0</v>
      </c>
      <c r="G114" s="49">
        <f>G115</f>
        <v>0</v>
      </c>
      <c r="H114" s="55">
        <f t="shared" si="38"/>
        <v>36</v>
      </c>
      <c r="I114" s="55">
        <f>I115</f>
        <v>36</v>
      </c>
      <c r="J114" s="55">
        <f>J115</f>
        <v>0</v>
      </c>
      <c r="K114" s="55">
        <f>K115</f>
        <v>0</v>
      </c>
      <c r="L114" s="70">
        <f>L115</f>
        <v>0</v>
      </c>
      <c r="M114" s="49">
        <f t="shared" si="23"/>
        <v>16.491067338524964</v>
      </c>
      <c r="N114" s="49">
        <f t="shared" si="39"/>
        <v>182.3</v>
      </c>
      <c r="O114" s="49">
        <f t="shared" si="24"/>
        <v>16.491067338524964</v>
      </c>
      <c r="P114" s="49">
        <f t="shared" si="40"/>
        <v>182.3</v>
      </c>
      <c r="Q114" s="49" t="str">
        <f t="shared" si="25"/>
        <v>-</v>
      </c>
      <c r="R114" s="49">
        <f t="shared" si="41"/>
        <v>0</v>
      </c>
      <c r="S114" s="49" t="str">
        <f t="shared" si="26"/>
        <v>-</v>
      </c>
      <c r="T114" s="49">
        <f t="shared" si="42"/>
        <v>0</v>
      </c>
      <c r="U114" s="64"/>
    </row>
    <row r="115" spans="1:37" s="1" customFormat="1" ht="40.5" outlineLevel="2" x14ac:dyDescent="0.25">
      <c r="A115" s="83"/>
      <c r="B115" s="173" t="s">
        <v>616</v>
      </c>
      <c r="C115" s="46">
        <f t="shared" si="37"/>
        <v>218.3</v>
      </c>
      <c r="D115" s="46">
        <v>218.3</v>
      </c>
      <c r="E115" s="46">
        <v>0</v>
      </c>
      <c r="F115" s="46">
        <v>0</v>
      </c>
      <c r="G115" s="46">
        <v>0</v>
      </c>
      <c r="H115" s="46">
        <f t="shared" si="38"/>
        <v>36</v>
      </c>
      <c r="I115" s="46">
        <v>36</v>
      </c>
      <c r="J115" s="46">
        <v>0</v>
      </c>
      <c r="K115" s="46">
        <v>0</v>
      </c>
      <c r="L115" s="46">
        <v>0</v>
      </c>
      <c r="M115" s="46">
        <f t="shared" si="23"/>
        <v>16.491067338524964</v>
      </c>
      <c r="N115" s="46">
        <f t="shared" si="39"/>
        <v>182.3</v>
      </c>
      <c r="O115" s="46">
        <f t="shared" si="24"/>
        <v>16.491067338524964</v>
      </c>
      <c r="P115" s="46">
        <f t="shared" si="40"/>
        <v>182.3</v>
      </c>
      <c r="Q115" s="46" t="str">
        <f t="shared" si="25"/>
        <v>-</v>
      </c>
      <c r="R115" s="46">
        <f t="shared" si="41"/>
        <v>0</v>
      </c>
      <c r="S115" s="46" t="str">
        <f t="shared" si="26"/>
        <v>-</v>
      </c>
      <c r="T115" s="46">
        <f t="shared" si="42"/>
        <v>0</v>
      </c>
      <c r="U115" s="64" t="s">
        <v>484</v>
      </c>
    </row>
    <row r="116" spans="1:37" s="43" customFormat="1" ht="40.5" x14ac:dyDescent="0.25">
      <c r="A116" s="59">
        <v>6</v>
      </c>
      <c r="B116" s="39" t="s">
        <v>32</v>
      </c>
      <c r="C116" s="40">
        <f>SUM(D116:F116)</f>
        <v>153109.89000000001</v>
      </c>
      <c r="D116" s="40">
        <f>D117+D125+D130+D142+D144+0.1</f>
        <v>137745.69</v>
      </c>
      <c r="E116" s="40">
        <f>E117+E125+E130+E142+E144</f>
        <v>15364.2</v>
      </c>
      <c r="F116" s="40">
        <f>F117+F125+F130+F142+F144</f>
        <v>0</v>
      </c>
      <c r="G116" s="40">
        <f>G117+G125+G130+G142+G144</f>
        <v>24700</v>
      </c>
      <c r="H116" s="40">
        <f>SUM(I116:K116)</f>
        <v>140519.00999999998</v>
      </c>
      <c r="I116" s="40">
        <f>I117+I125+I130+I142+I144</f>
        <v>128372.31999999999</v>
      </c>
      <c r="J116" s="40">
        <f>J117+J125+J130+J142+J144</f>
        <v>12146.69</v>
      </c>
      <c r="K116" s="40">
        <f>K117+K125+K130+K142+K144</f>
        <v>0</v>
      </c>
      <c r="L116" s="40">
        <f>L117+L125+L130+L142+L144</f>
        <v>14887.9</v>
      </c>
      <c r="M116" s="40">
        <f>IFERROR(H116/C116*100,"-")</f>
        <v>91.776573022160719</v>
      </c>
      <c r="N116" s="40">
        <f t="shared" si="39"/>
        <v>12590.880000000034</v>
      </c>
      <c r="O116" s="40">
        <f t="shared" si="24"/>
        <v>93.195162766980218</v>
      </c>
      <c r="P116" s="40">
        <f t="shared" si="40"/>
        <v>9373.3700000000099</v>
      </c>
      <c r="Q116" s="40">
        <f t="shared" si="25"/>
        <v>79.058395490816309</v>
      </c>
      <c r="R116" s="40">
        <f t="shared" si="41"/>
        <v>3217.51</v>
      </c>
      <c r="S116" s="40" t="str">
        <f t="shared" si="26"/>
        <v>-</v>
      </c>
      <c r="T116" s="40">
        <f t="shared" si="42"/>
        <v>0</v>
      </c>
      <c r="U116" s="42"/>
    </row>
    <row r="117" spans="1:37" s="1" customFormat="1" ht="27" outlineLevel="1" x14ac:dyDescent="0.25">
      <c r="A117" s="115"/>
      <c r="B117" s="68" t="s">
        <v>22</v>
      </c>
      <c r="C117" s="49">
        <f>SUM(D117:F117)</f>
        <v>78969.900000000009</v>
      </c>
      <c r="D117" s="163">
        <f>D118+D121+D122</f>
        <v>78069.700000000012</v>
      </c>
      <c r="E117" s="163">
        <f>E118+E121+E122</f>
        <v>900.2</v>
      </c>
      <c r="F117" s="163">
        <f>F118+F121</f>
        <v>0</v>
      </c>
      <c r="G117" s="49">
        <f>G118+G121+G122</f>
        <v>10500</v>
      </c>
      <c r="H117" s="49">
        <f>SUM(I117:L117)</f>
        <v>82159.199999999997</v>
      </c>
      <c r="I117" s="49">
        <f>I118+I121+I122</f>
        <v>76148.5</v>
      </c>
      <c r="J117" s="49">
        <f t="shared" ref="J117:L117" si="43">J118+J121+J122</f>
        <v>610.20000000000005</v>
      </c>
      <c r="K117" s="49">
        <f t="shared" si="43"/>
        <v>0</v>
      </c>
      <c r="L117" s="49">
        <f t="shared" si="43"/>
        <v>5400.5</v>
      </c>
      <c r="M117" s="55">
        <f t="shared" si="23"/>
        <v>104.03862737574694</v>
      </c>
      <c r="N117" s="55">
        <f>C117-H117</f>
        <v>-3189.2999999999884</v>
      </c>
      <c r="O117" s="55">
        <f t="shared" si="24"/>
        <v>97.539122092181714</v>
      </c>
      <c r="P117" s="55">
        <f t="shared" si="40"/>
        <v>1921.2000000000116</v>
      </c>
      <c r="Q117" s="55">
        <f t="shared" si="25"/>
        <v>67.784936680737616</v>
      </c>
      <c r="R117" s="55">
        <f t="shared" si="41"/>
        <v>290</v>
      </c>
      <c r="S117" s="55" t="str">
        <f t="shared" si="26"/>
        <v>-</v>
      </c>
      <c r="T117" s="55">
        <f t="shared" si="42"/>
        <v>0</v>
      </c>
      <c r="U117" s="74"/>
      <c r="V117" s="85"/>
      <c r="W117" s="85"/>
      <c r="X117" s="85"/>
      <c r="Y117" s="85"/>
      <c r="Z117" s="85"/>
      <c r="AA117" s="85"/>
      <c r="AB117" s="85"/>
      <c r="AC117" s="85"/>
      <c r="AD117" s="85"/>
      <c r="AE117" s="85"/>
      <c r="AF117" s="85"/>
      <c r="AG117" s="85"/>
      <c r="AH117" s="85"/>
      <c r="AI117" s="85"/>
      <c r="AJ117" s="85"/>
      <c r="AK117" s="85"/>
    </row>
    <row r="118" spans="1:37" s="1" customFormat="1" ht="54" outlineLevel="2" x14ac:dyDescent="0.25">
      <c r="A118" s="73"/>
      <c r="B118" s="114" t="s">
        <v>697</v>
      </c>
      <c r="C118" s="46">
        <f>SUM(D118:G118)</f>
        <v>76274.3</v>
      </c>
      <c r="D118" s="46">
        <f>SUM(D119:D120)</f>
        <v>65239.3</v>
      </c>
      <c r="E118" s="46">
        <f>SUM(E119:E120)</f>
        <v>535</v>
      </c>
      <c r="F118" s="46">
        <f>SUM(F119:F120)</f>
        <v>0</v>
      </c>
      <c r="G118" s="46">
        <f>SUM(G119:G120)</f>
        <v>10500</v>
      </c>
      <c r="H118" s="46">
        <f>SUM(I118:L118)</f>
        <v>69028.7</v>
      </c>
      <c r="I118" s="46">
        <f>SUM(I119:I120)</f>
        <v>63383.199999999997</v>
      </c>
      <c r="J118" s="46">
        <f>SUM(J119:J120)</f>
        <v>245</v>
      </c>
      <c r="K118" s="46">
        <f>SUM(K119:K120)</f>
        <v>0</v>
      </c>
      <c r="L118" s="46">
        <f>SUM(L119:L120)</f>
        <v>5400.5</v>
      </c>
      <c r="M118" s="70">
        <f t="shared" si="23"/>
        <v>90.500601119905383</v>
      </c>
      <c r="N118" s="70">
        <f t="shared" si="39"/>
        <v>7245.6000000000058</v>
      </c>
      <c r="O118" s="70">
        <f t="shared" si="24"/>
        <v>97.154935751916398</v>
      </c>
      <c r="P118" s="70">
        <f t="shared" si="40"/>
        <v>1856.1000000000058</v>
      </c>
      <c r="Q118" s="70">
        <f t="shared" si="25"/>
        <v>45.794392523364486</v>
      </c>
      <c r="R118" s="70">
        <f t="shared" si="41"/>
        <v>290</v>
      </c>
      <c r="S118" s="70" t="str">
        <f t="shared" si="26"/>
        <v>-</v>
      </c>
      <c r="T118" s="70">
        <f t="shared" si="42"/>
        <v>0</v>
      </c>
      <c r="U118" s="74"/>
    </row>
    <row r="119" spans="1:37" s="1" customFormat="1" ht="28.5" customHeight="1" outlineLevel="3" x14ac:dyDescent="0.25">
      <c r="A119" s="73"/>
      <c r="B119" s="114" t="s">
        <v>325</v>
      </c>
      <c r="C119" s="46">
        <f>SUM(D119:G119)</f>
        <v>71924.3</v>
      </c>
      <c r="D119" s="46">
        <v>60889.3</v>
      </c>
      <c r="E119" s="46">
        <v>535</v>
      </c>
      <c r="F119" s="46">
        <v>0</v>
      </c>
      <c r="G119" s="46">
        <v>10500</v>
      </c>
      <c r="H119" s="46">
        <f t="shared" si="38"/>
        <v>60322.5</v>
      </c>
      <c r="I119" s="46">
        <v>60077.5</v>
      </c>
      <c r="J119" s="46">
        <v>245</v>
      </c>
      <c r="K119" s="46">
        <v>0</v>
      </c>
      <c r="L119" s="46">
        <v>5400.5</v>
      </c>
      <c r="M119" s="70">
        <f t="shared" si="23"/>
        <v>83.869429386174062</v>
      </c>
      <c r="N119" s="70">
        <f t="shared" si="39"/>
        <v>11601.800000000003</v>
      </c>
      <c r="O119" s="70">
        <f t="shared" si="24"/>
        <v>98.666760826614848</v>
      </c>
      <c r="P119" s="70">
        <f t="shared" si="40"/>
        <v>811.80000000000291</v>
      </c>
      <c r="Q119" s="70">
        <f t="shared" si="25"/>
        <v>45.794392523364486</v>
      </c>
      <c r="R119" s="70">
        <f t="shared" si="41"/>
        <v>290</v>
      </c>
      <c r="S119" s="70" t="str">
        <f t="shared" si="26"/>
        <v>-</v>
      </c>
      <c r="T119" s="70">
        <f t="shared" si="42"/>
        <v>0</v>
      </c>
      <c r="U119" s="104" t="s">
        <v>438</v>
      </c>
    </row>
    <row r="120" spans="1:37" s="1" customFormat="1" ht="40.5" outlineLevel="3" x14ac:dyDescent="0.25">
      <c r="A120" s="73"/>
      <c r="B120" s="114" t="s">
        <v>23</v>
      </c>
      <c r="C120" s="46">
        <f>SUM(D120:F120)</f>
        <v>4350</v>
      </c>
      <c r="D120" s="46">
        <v>4350</v>
      </c>
      <c r="E120" s="46">
        <v>0</v>
      </c>
      <c r="F120" s="46">
        <v>0</v>
      </c>
      <c r="G120" s="46"/>
      <c r="H120" s="46">
        <f t="shared" si="38"/>
        <v>3305.7</v>
      </c>
      <c r="I120" s="46">
        <v>3305.7</v>
      </c>
      <c r="J120" s="46">
        <v>0</v>
      </c>
      <c r="K120" s="46">
        <v>0</v>
      </c>
      <c r="L120" s="46"/>
      <c r="M120" s="70">
        <f t="shared" si="23"/>
        <v>75.993103448275861</v>
      </c>
      <c r="N120" s="70">
        <f t="shared" si="39"/>
        <v>1044.3000000000002</v>
      </c>
      <c r="O120" s="70">
        <f t="shared" si="24"/>
        <v>75.993103448275861</v>
      </c>
      <c r="P120" s="70">
        <f t="shared" si="40"/>
        <v>1044.3000000000002</v>
      </c>
      <c r="Q120" s="70" t="str">
        <f t="shared" si="25"/>
        <v>-</v>
      </c>
      <c r="R120" s="70">
        <f t="shared" si="41"/>
        <v>0</v>
      </c>
      <c r="S120" s="70" t="str">
        <f t="shared" si="26"/>
        <v>-</v>
      </c>
      <c r="T120" s="70">
        <f t="shared" si="42"/>
        <v>0</v>
      </c>
      <c r="U120" s="164" t="s">
        <v>700</v>
      </c>
    </row>
    <row r="121" spans="1:37" s="1" customFormat="1" ht="40.5" outlineLevel="2" x14ac:dyDescent="0.25">
      <c r="A121" s="73"/>
      <c r="B121" s="114" t="s">
        <v>698</v>
      </c>
      <c r="C121" s="46">
        <f t="shared" si="37"/>
        <v>12934.5</v>
      </c>
      <c r="D121" s="46">
        <v>12817.3</v>
      </c>
      <c r="E121" s="46">
        <v>117.2</v>
      </c>
      <c r="F121" s="46">
        <v>0</v>
      </c>
      <c r="G121" s="46">
        <v>0</v>
      </c>
      <c r="H121" s="46">
        <f t="shared" si="38"/>
        <v>12869.400000000001</v>
      </c>
      <c r="I121" s="46">
        <v>12752.2</v>
      </c>
      <c r="J121" s="46">
        <v>117.2</v>
      </c>
      <c r="K121" s="46">
        <v>0</v>
      </c>
      <c r="L121" s="46">
        <v>0</v>
      </c>
      <c r="M121" s="70">
        <f t="shared" si="23"/>
        <v>99.496694885770623</v>
      </c>
      <c r="N121" s="70">
        <f t="shared" si="39"/>
        <v>65.099999999998545</v>
      </c>
      <c r="O121" s="70">
        <f t="shared" si="24"/>
        <v>99.492092718435259</v>
      </c>
      <c r="P121" s="70">
        <f t="shared" si="40"/>
        <v>65.099999999998545</v>
      </c>
      <c r="Q121" s="70">
        <f t="shared" si="25"/>
        <v>100</v>
      </c>
      <c r="R121" s="70">
        <f t="shared" si="41"/>
        <v>0</v>
      </c>
      <c r="S121" s="70" t="str">
        <f t="shared" si="26"/>
        <v>-</v>
      </c>
      <c r="T121" s="70">
        <f t="shared" si="42"/>
        <v>0</v>
      </c>
      <c r="U121" s="104" t="s">
        <v>438</v>
      </c>
    </row>
    <row r="122" spans="1:37" s="1" customFormat="1" ht="54" outlineLevel="2" x14ac:dyDescent="0.25">
      <c r="A122" s="73"/>
      <c r="B122" s="114" t="s">
        <v>699</v>
      </c>
      <c r="C122" s="46">
        <f t="shared" si="37"/>
        <v>261.10000000000002</v>
      </c>
      <c r="D122" s="46">
        <f>D123+D124</f>
        <v>13.100000000000001</v>
      </c>
      <c r="E122" s="46">
        <f>E123+E124</f>
        <v>248</v>
      </c>
      <c r="F122" s="46">
        <f>F123+F124</f>
        <v>0</v>
      </c>
      <c r="G122" s="46">
        <f>G123+G124</f>
        <v>0</v>
      </c>
      <c r="H122" s="46">
        <f>SUM(I122:K122)</f>
        <v>261.10000000000002</v>
      </c>
      <c r="I122" s="46">
        <v>13.1</v>
      </c>
      <c r="J122" s="46">
        <v>248</v>
      </c>
      <c r="K122" s="46">
        <f t="shared" ref="K122:L122" si="44">K123+K124</f>
        <v>0</v>
      </c>
      <c r="L122" s="46">
        <f t="shared" si="44"/>
        <v>0</v>
      </c>
      <c r="M122" s="70">
        <f t="shared" si="23"/>
        <v>100</v>
      </c>
      <c r="N122" s="70">
        <f t="shared" si="39"/>
        <v>0</v>
      </c>
      <c r="O122" s="70">
        <f t="shared" si="24"/>
        <v>99.999999999999986</v>
      </c>
      <c r="P122" s="70">
        <f t="shared" si="40"/>
        <v>0</v>
      </c>
      <c r="Q122" s="70">
        <f t="shared" si="25"/>
        <v>100</v>
      </c>
      <c r="R122" s="70">
        <f t="shared" si="41"/>
        <v>0</v>
      </c>
      <c r="S122" s="70" t="str">
        <f t="shared" si="26"/>
        <v>-</v>
      </c>
      <c r="T122" s="70">
        <f t="shared" si="42"/>
        <v>0</v>
      </c>
      <c r="U122" s="74"/>
    </row>
    <row r="123" spans="1:37" s="1" customFormat="1" ht="27" customHeight="1" outlineLevel="3" x14ac:dyDescent="0.25">
      <c r="A123" s="73"/>
      <c r="B123" s="114" t="s">
        <v>439</v>
      </c>
      <c r="C123" s="46">
        <f t="shared" si="37"/>
        <v>86.3</v>
      </c>
      <c r="D123" s="46">
        <v>4.3</v>
      </c>
      <c r="E123" s="46">
        <v>82</v>
      </c>
      <c r="F123" s="46">
        <v>0</v>
      </c>
      <c r="G123" s="46">
        <v>0</v>
      </c>
      <c r="H123" s="46">
        <f t="shared" si="38"/>
        <v>86.3</v>
      </c>
      <c r="I123" s="46">
        <v>4.3</v>
      </c>
      <c r="J123" s="46">
        <v>82</v>
      </c>
      <c r="K123" s="46">
        <v>0</v>
      </c>
      <c r="L123" s="46">
        <v>0</v>
      </c>
      <c r="M123" s="70">
        <f t="shared" si="23"/>
        <v>100</v>
      </c>
      <c r="N123" s="70">
        <f t="shared" si="39"/>
        <v>0</v>
      </c>
      <c r="O123" s="70">
        <f t="shared" si="24"/>
        <v>100</v>
      </c>
      <c r="P123" s="70">
        <f t="shared" si="40"/>
        <v>0</v>
      </c>
      <c r="Q123" s="70">
        <f t="shared" si="25"/>
        <v>100</v>
      </c>
      <c r="R123" s="70">
        <f t="shared" si="41"/>
        <v>0</v>
      </c>
      <c r="S123" s="70" t="str">
        <f t="shared" si="26"/>
        <v>-</v>
      </c>
      <c r="T123" s="70">
        <f t="shared" si="42"/>
        <v>0</v>
      </c>
      <c r="U123" s="74" t="s">
        <v>538</v>
      </c>
    </row>
    <row r="124" spans="1:37" s="1" customFormat="1" ht="33" customHeight="1" outlineLevel="3" x14ac:dyDescent="0.25">
      <c r="A124" s="73"/>
      <c r="B124" s="114" t="s">
        <v>440</v>
      </c>
      <c r="C124" s="46">
        <f t="shared" si="37"/>
        <v>174.8</v>
      </c>
      <c r="D124" s="46">
        <v>8.8000000000000007</v>
      </c>
      <c r="E124" s="46">
        <v>166</v>
      </c>
      <c r="F124" s="46">
        <v>0</v>
      </c>
      <c r="G124" s="46">
        <v>0</v>
      </c>
      <c r="H124" s="46">
        <f t="shared" si="38"/>
        <v>174.8</v>
      </c>
      <c r="I124" s="46">
        <v>8.8000000000000007</v>
      </c>
      <c r="J124" s="46">
        <v>166</v>
      </c>
      <c r="K124" s="46">
        <v>0</v>
      </c>
      <c r="L124" s="46">
        <v>0</v>
      </c>
      <c r="M124" s="70">
        <f t="shared" si="23"/>
        <v>100</v>
      </c>
      <c r="N124" s="70">
        <f t="shared" si="39"/>
        <v>0</v>
      </c>
      <c r="O124" s="70">
        <f t="shared" si="24"/>
        <v>100</v>
      </c>
      <c r="P124" s="70">
        <f t="shared" si="40"/>
        <v>0</v>
      </c>
      <c r="Q124" s="70">
        <f t="shared" si="25"/>
        <v>100</v>
      </c>
      <c r="R124" s="70">
        <f t="shared" si="41"/>
        <v>0</v>
      </c>
      <c r="S124" s="70" t="str">
        <f t="shared" si="26"/>
        <v>-</v>
      </c>
      <c r="T124" s="70">
        <f t="shared" si="42"/>
        <v>0</v>
      </c>
      <c r="U124" s="74" t="s">
        <v>538</v>
      </c>
    </row>
    <row r="125" spans="1:37" s="1" customFormat="1" ht="45" customHeight="1" outlineLevel="1" x14ac:dyDescent="0.25">
      <c r="A125" s="115"/>
      <c r="B125" s="68" t="s">
        <v>24</v>
      </c>
      <c r="C125" s="49">
        <f t="shared" si="37"/>
        <v>26133.300000000003</v>
      </c>
      <c r="D125" s="49">
        <f>D126+D127</f>
        <v>19623.900000000001</v>
      </c>
      <c r="E125" s="49">
        <f>E126+E127</f>
        <v>6509.4</v>
      </c>
      <c r="F125" s="49">
        <f>F126+F127</f>
        <v>0</v>
      </c>
      <c r="G125" s="49">
        <f>SUM(G126:G129)</f>
        <v>0</v>
      </c>
      <c r="H125" s="49">
        <f t="shared" si="38"/>
        <v>18066.310000000001</v>
      </c>
      <c r="I125" s="49">
        <f>I126+I127</f>
        <v>14484.42</v>
      </c>
      <c r="J125" s="49">
        <f>J126+J127</f>
        <v>3581.89</v>
      </c>
      <c r="K125" s="49">
        <f>K126+K127</f>
        <v>0</v>
      </c>
      <c r="L125" s="49">
        <f>SUM(L126:L129)</f>
        <v>0</v>
      </c>
      <c r="M125" s="55">
        <f t="shared" si="23"/>
        <v>69.131376443082189</v>
      </c>
      <c r="N125" s="55">
        <f t="shared" si="39"/>
        <v>8066.9900000000016</v>
      </c>
      <c r="O125" s="55">
        <f t="shared" si="24"/>
        <v>73.810098910002594</v>
      </c>
      <c r="P125" s="55">
        <f t="shared" si="40"/>
        <v>5139.4800000000014</v>
      </c>
      <c r="Q125" s="55">
        <f t="shared" si="25"/>
        <v>55.026423326266624</v>
      </c>
      <c r="R125" s="55">
        <f t="shared" si="41"/>
        <v>2927.5099999999998</v>
      </c>
      <c r="S125" s="55" t="str">
        <f t="shared" si="26"/>
        <v>-</v>
      </c>
      <c r="T125" s="55">
        <f t="shared" si="42"/>
        <v>0</v>
      </c>
      <c r="U125" s="165"/>
    </row>
    <row r="126" spans="1:37" s="1" customFormat="1" ht="31.5" customHeight="1" outlineLevel="2" x14ac:dyDescent="0.25">
      <c r="A126" s="75"/>
      <c r="B126" s="114" t="s">
        <v>701</v>
      </c>
      <c r="C126" s="46">
        <f t="shared" si="37"/>
        <v>985</v>
      </c>
      <c r="D126" s="46">
        <v>985</v>
      </c>
      <c r="E126" s="46">
        <v>0</v>
      </c>
      <c r="F126" s="46">
        <v>0</v>
      </c>
      <c r="G126" s="46">
        <v>0</v>
      </c>
      <c r="H126" s="46">
        <f t="shared" si="38"/>
        <v>618.1</v>
      </c>
      <c r="I126" s="46">
        <v>618.1</v>
      </c>
      <c r="J126" s="46">
        <v>0</v>
      </c>
      <c r="K126" s="46">
        <v>0</v>
      </c>
      <c r="L126" s="46">
        <v>0</v>
      </c>
      <c r="M126" s="70">
        <f t="shared" si="23"/>
        <v>62.751269035532999</v>
      </c>
      <c r="N126" s="70">
        <f t="shared" si="39"/>
        <v>366.9</v>
      </c>
      <c r="O126" s="70">
        <f t="shared" si="24"/>
        <v>62.751269035532999</v>
      </c>
      <c r="P126" s="70">
        <f t="shared" si="40"/>
        <v>366.9</v>
      </c>
      <c r="Q126" s="70" t="str">
        <f t="shared" si="25"/>
        <v>-</v>
      </c>
      <c r="R126" s="70">
        <f t="shared" si="41"/>
        <v>0</v>
      </c>
      <c r="S126" s="70" t="str">
        <f t="shared" si="26"/>
        <v>-</v>
      </c>
      <c r="T126" s="70">
        <f t="shared" si="42"/>
        <v>0</v>
      </c>
      <c r="U126" s="164" t="s">
        <v>703</v>
      </c>
    </row>
    <row r="127" spans="1:37" s="1" customFormat="1" ht="27" outlineLevel="2" x14ac:dyDescent="0.25">
      <c r="A127" s="75"/>
      <c r="B127" s="114" t="s">
        <v>702</v>
      </c>
      <c r="C127" s="46">
        <f t="shared" si="37"/>
        <v>25148.300000000003</v>
      </c>
      <c r="D127" s="46">
        <f>D128+D129</f>
        <v>18638.900000000001</v>
      </c>
      <c r="E127" s="46">
        <f>E128+E129</f>
        <v>6509.4</v>
      </c>
      <c r="F127" s="46">
        <f>F128+F129</f>
        <v>0</v>
      </c>
      <c r="G127" s="46">
        <v>0</v>
      </c>
      <c r="H127" s="46">
        <f t="shared" si="38"/>
        <v>17448.21</v>
      </c>
      <c r="I127" s="46">
        <f>I128+I129</f>
        <v>13866.32</v>
      </c>
      <c r="J127" s="46">
        <f>J128+J129</f>
        <v>3581.89</v>
      </c>
      <c r="K127" s="46">
        <f>K128+K129</f>
        <v>0</v>
      </c>
      <c r="L127" s="46">
        <v>0</v>
      </c>
      <c r="M127" s="70">
        <f t="shared" ref="M127:M149" si="45">IFERROR(H127/C127*100,"-")</f>
        <v>69.381270304553382</v>
      </c>
      <c r="N127" s="70">
        <f t="shared" si="39"/>
        <v>7700.0900000000038</v>
      </c>
      <c r="O127" s="70">
        <f t="shared" ref="O127:O149" si="46">IFERROR(I127/D127*100,"-")</f>
        <v>74.394518989854546</v>
      </c>
      <c r="P127" s="70">
        <f t="shared" si="40"/>
        <v>4772.5800000000017</v>
      </c>
      <c r="Q127" s="70">
        <f t="shared" ref="Q127:Q149" si="47">IFERROR(J127/E127*100,"-")</f>
        <v>55.026423326266624</v>
      </c>
      <c r="R127" s="70">
        <f t="shared" si="41"/>
        <v>2927.5099999999998</v>
      </c>
      <c r="S127" s="70" t="str">
        <f t="shared" ref="S127:S149" si="48">IFERROR(K127/F127*100,"-")</f>
        <v>-</v>
      </c>
      <c r="T127" s="70">
        <f t="shared" si="42"/>
        <v>0</v>
      </c>
      <c r="U127" s="74"/>
    </row>
    <row r="128" spans="1:37" s="1" customFormat="1" ht="40.5" outlineLevel="3" x14ac:dyDescent="0.25">
      <c r="A128" s="75"/>
      <c r="B128" s="114" t="s">
        <v>25</v>
      </c>
      <c r="C128" s="46">
        <f t="shared" si="37"/>
        <v>10238.9</v>
      </c>
      <c r="D128" s="46">
        <v>10238.9</v>
      </c>
      <c r="E128" s="46">
        <v>0</v>
      </c>
      <c r="F128" s="46"/>
      <c r="G128" s="46"/>
      <c r="H128" s="46">
        <f t="shared" si="38"/>
        <v>7005.87</v>
      </c>
      <c r="I128" s="46">
        <v>7005.87</v>
      </c>
      <c r="J128" s="46">
        <v>0</v>
      </c>
      <c r="K128" s="46"/>
      <c r="L128" s="46"/>
      <c r="M128" s="70">
        <f>IFERROR(H128/C128*100,"-")</f>
        <v>68.424049458437921</v>
      </c>
      <c r="N128" s="70">
        <f>C128-H128</f>
        <v>3233.0299999999997</v>
      </c>
      <c r="O128" s="70">
        <f>IFERROR(I128/D128*100,"-")</f>
        <v>68.424049458437921</v>
      </c>
      <c r="P128" s="70">
        <f>D128-I128</f>
        <v>3233.0299999999997</v>
      </c>
      <c r="Q128" s="70" t="str">
        <f>IFERROR(J128/E128*100,"-")</f>
        <v>-</v>
      </c>
      <c r="R128" s="70">
        <f>E128-J128</f>
        <v>0</v>
      </c>
      <c r="S128" s="70" t="str">
        <f>IFERROR(K128/F128*100,"-")</f>
        <v>-</v>
      </c>
      <c r="T128" s="70">
        <f>F128-K128</f>
        <v>0</v>
      </c>
      <c r="U128" s="74" t="s">
        <v>438</v>
      </c>
    </row>
    <row r="129" spans="1:21" s="1" customFormat="1" ht="28.5" customHeight="1" outlineLevel="3" x14ac:dyDescent="0.25">
      <c r="A129" s="73"/>
      <c r="B129" s="114" t="s">
        <v>326</v>
      </c>
      <c r="C129" s="46">
        <f t="shared" si="37"/>
        <v>14909.4</v>
      </c>
      <c r="D129" s="46">
        <v>8400</v>
      </c>
      <c r="E129" s="46">
        <v>6509.4</v>
      </c>
      <c r="F129" s="46">
        <v>0</v>
      </c>
      <c r="G129" s="46">
        <v>0</v>
      </c>
      <c r="H129" s="46">
        <f t="shared" si="38"/>
        <v>10442.34</v>
      </c>
      <c r="I129" s="46">
        <v>6860.45</v>
      </c>
      <c r="J129" s="46">
        <v>3581.89</v>
      </c>
      <c r="K129" s="46">
        <v>0</v>
      </c>
      <c r="L129" s="46">
        <v>0</v>
      </c>
      <c r="M129" s="70">
        <f t="shared" si="45"/>
        <v>70.038633345406254</v>
      </c>
      <c r="N129" s="70">
        <f t="shared" si="39"/>
        <v>4467.0599999999995</v>
      </c>
      <c r="O129" s="70">
        <f t="shared" si="46"/>
        <v>81.672023809523807</v>
      </c>
      <c r="P129" s="70">
        <f t="shared" si="40"/>
        <v>1539.5500000000002</v>
      </c>
      <c r="Q129" s="70">
        <f t="shared" si="47"/>
        <v>55.026423326266624</v>
      </c>
      <c r="R129" s="70">
        <f>E129-J129</f>
        <v>2927.5099999999998</v>
      </c>
      <c r="S129" s="70" t="str">
        <f t="shared" si="48"/>
        <v>-</v>
      </c>
      <c r="T129" s="70">
        <f t="shared" si="42"/>
        <v>0</v>
      </c>
      <c r="U129" s="74" t="s">
        <v>704</v>
      </c>
    </row>
    <row r="130" spans="1:21" s="1" customFormat="1" ht="27" outlineLevel="1" x14ac:dyDescent="0.25">
      <c r="A130" s="115"/>
      <c r="B130" s="68" t="s">
        <v>26</v>
      </c>
      <c r="C130" s="49">
        <f>SUM(D130:F130)</f>
        <v>34230.79</v>
      </c>
      <c r="D130" s="49">
        <f>D131+D138</f>
        <v>26276.190000000002</v>
      </c>
      <c r="E130" s="49">
        <f>E131+E138</f>
        <v>7954.6</v>
      </c>
      <c r="F130" s="49">
        <f>F131+F138</f>
        <v>0</v>
      </c>
      <c r="G130" s="49">
        <f>G131+G138</f>
        <v>14200</v>
      </c>
      <c r="H130" s="49">
        <f>SUM(I130:K130)</f>
        <v>33948.299999999996</v>
      </c>
      <c r="I130" s="49">
        <f>I131+I138</f>
        <v>25993.699999999997</v>
      </c>
      <c r="J130" s="49">
        <f>J131+J138</f>
        <v>7954.6</v>
      </c>
      <c r="K130" s="49">
        <f>K131+K138</f>
        <v>0</v>
      </c>
      <c r="L130" s="49">
        <f>L131+L138</f>
        <v>9487.4</v>
      </c>
      <c r="M130" s="55">
        <f t="shared" si="45"/>
        <v>99.174748815320925</v>
      </c>
      <c r="N130" s="55">
        <f t="shared" si="39"/>
        <v>282.49000000000524</v>
      </c>
      <c r="O130" s="55">
        <f t="shared" si="46"/>
        <v>98.924920241480947</v>
      </c>
      <c r="P130" s="55">
        <f t="shared" si="40"/>
        <v>282.49000000000524</v>
      </c>
      <c r="Q130" s="55">
        <f t="shared" si="47"/>
        <v>100</v>
      </c>
      <c r="R130" s="55">
        <f t="shared" si="41"/>
        <v>0</v>
      </c>
      <c r="S130" s="55" t="str">
        <f t="shared" si="48"/>
        <v>-</v>
      </c>
      <c r="T130" s="55">
        <f t="shared" si="42"/>
        <v>0</v>
      </c>
      <c r="U130" s="74"/>
    </row>
    <row r="131" spans="1:21" s="1" customFormat="1" ht="40.5" outlineLevel="2" x14ac:dyDescent="0.25">
      <c r="A131" s="73"/>
      <c r="B131" s="114" t="s">
        <v>705</v>
      </c>
      <c r="C131" s="46">
        <f>SUM(D131:F131)</f>
        <v>33524.29</v>
      </c>
      <c r="D131" s="46">
        <f>SUM(D132:D137)</f>
        <v>25569.690000000002</v>
      </c>
      <c r="E131" s="46">
        <f>SUM(E132:E137)</f>
        <v>7954.6</v>
      </c>
      <c r="F131" s="46">
        <f>SUM(F132:F137)</f>
        <v>0</v>
      </c>
      <c r="G131" s="46">
        <f>SUM(G132:G137)</f>
        <v>14200</v>
      </c>
      <c r="H131" s="46">
        <f>SUM(I131:K131)</f>
        <v>33518.5</v>
      </c>
      <c r="I131" s="46">
        <f>SUM(I132:I137)</f>
        <v>25563.899999999998</v>
      </c>
      <c r="J131" s="46">
        <f>SUM(J132:J137)</f>
        <v>7954.6</v>
      </c>
      <c r="K131" s="46">
        <f>SUM(K132:K137)</f>
        <v>0</v>
      </c>
      <c r="L131" s="46">
        <f>SUM(L132:L137)</f>
        <v>9487.4</v>
      </c>
      <c r="M131" s="70">
        <f t="shared" si="45"/>
        <v>99.982728940717308</v>
      </c>
      <c r="N131" s="70">
        <f t="shared" si="39"/>
        <v>5.7900000000008731</v>
      </c>
      <c r="O131" s="70">
        <f t="shared" si="46"/>
        <v>99.97735600236058</v>
      </c>
      <c r="P131" s="70">
        <f t="shared" si="40"/>
        <v>5.7900000000045111</v>
      </c>
      <c r="Q131" s="70">
        <f t="shared" si="47"/>
        <v>100</v>
      </c>
      <c r="R131" s="70">
        <f t="shared" si="41"/>
        <v>0</v>
      </c>
      <c r="S131" s="70" t="str">
        <f t="shared" si="48"/>
        <v>-</v>
      </c>
      <c r="T131" s="70">
        <f t="shared" si="42"/>
        <v>0</v>
      </c>
      <c r="U131" s="74"/>
    </row>
    <row r="132" spans="1:21" s="1" customFormat="1" ht="54" outlineLevel="3" x14ac:dyDescent="0.25">
      <c r="A132" s="75"/>
      <c r="B132" s="114" t="s">
        <v>327</v>
      </c>
      <c r="C132" s="46">
        <f t="shared" si="37"/>
        <v>309.13</v>
      </c>
      <c r="D132" s="46">
        <v>309.13</v>
      </c>
      <c r="E132" s="46">
        <v>0</v>
      </c>
      <c r="F132" s="46">
        <v>0</v>
      </c>
      <c r="G132" s="46">
        <v>0</v>
      </c>
      <c r="H132" s="46">
        <f t="shared" si="38"/>
        <v>309.10000000000002</v>
      </c>
      <c r="I132" s="46">
        <v>309.10000000000002</v>
      </c>
      <c r="J132" s="46">
        <v>0</v>
      </c>
      <c r="K132" s="46">
        <v>0</v>
      </c>
      <c r="L132" s="46">
        <v>0</v>
      </c>
      <c r="M132" s="70">
        <f t="shared" si="45"/>
        <v>99.99029534500049</v>
      </c>
      <c r="N132" s="70">
        <f t="shared" si="39"/>
        <v>2.9999999999972715E-2</v>
      </c>
      <c r="O132" s="70">
        <f t="shared" si="46"/>
        <v>99.99029534500049</v>
      </c>
      <c r="P132" s="70">
        <f t="shared" si="40"/>
        <v>2.9999999999972715E-2</v>
      </c>
      <c r="Q132" s="70" t="str">
        <f>IFERROR(J132/E132*100,"-")</f>
        <v>-</v>
      </c>
      <c r="R132" s="70">
        <f t="shared" si="41"/>
        <v>0</v>
      </c>
      <c r="S132" s="70" t="str">
        <f t="shared" si="48"/>
        <v>-</v>
      </c>
      <c r="T132" s="70">
        <f t="shared" si="42"/>
        <v>0</v>
      </c>
      <c r="U132" s="74" t="s">
        <v>539</v>
      </c>
    </row>
    <row r="133" spans="1:21" s="1" customFormat="1" ht="54" outlineLevel="3" x14ac:dyDescent="0.25">
      <c r="A133" s="75"/>
      <c r="B133" s="114" t="s">
        <v>328</v>
      </c>
      <c r="C133" s="46">
        <f t="shared" si="37"/>
        <v>196.3</v>
      </c>
      <c r="D133" s="46">
        <v>196.3</v>
      </c>
      <c r="E133" s="46">
        <v>0</v>
      </c>
      <c r="F133" s="46">
        <v>0</v>
      </c>
      <c r="G133" s="46">
        <v>0</v>
      </c>
      <c r="H133" s="46">
        <f t="shared" si="38"/>
        <v>190.6</v>
      </c>
      <c r="I133" s="46">
        <v>190.6</v>
      </c>
      <c r="J133" s="46">
        <v>0</v>
      </c>
      <c r="K133" s="46">
        <v>0</v>
      </c>
      <c r="L133" s="46">
        <v>0</v>
      </c>
      <c r="M133" s="55">
        <f t="shared" si="45"/>
        <v>97.096281202241457</v>
      </c>
      <c r="N133" s="70">
        <f t="shared" si="39"/>
        <v>5.7000000000000171</v>
      </c>
      <c r="O133" s="70">
        <f t="shared" si="46"/>
        <v>97.096281202241457</v>
      </c>
      <c r="P133" s="70">
        <f t="shared" si="40"/>
        <v>5.7000000000000171</v>
      </c>
      <c r="Q133" s="70" t="str">
        <f t="shared" si="47"/>
        <v>-</v>
      </c>
      <c r="R133" s="70">
        <f t="shared" si="41"/>
        <v>0</v>
      </c>
      <c r="S133" s="70" t="str">
        <f t="shared" si="48"/>
        <v>-</v>
      </c>
      <c r="T133" s="70">
        <f t="shared" si="42"/>
        <v>0</v>
      </c>
      <c r="U133" s="74" t="s">
        <v>540</v>
      </c>
    </row>
    <row r="134" spans="1:21" s="1" customFormat="1" ht="42" customHeight="1" outlineLevel="3" x14ac:dyDescent="0.25">
      <c r="A134" s="75"/>
      <c r="B134" s="114" t="s">
        <v>30</v>
      </c>
      <c r="C134" s="46">
        <f t="shared" si="37"/>
        <v>278.43</v>
      </c>
      <c r="D134" s="46">
        <v>278.43</v>
      </c>
      <c r="E134" s="46">
        <v>0</v>
      </c>
      <c r="F134" s="46">
        <v>0</v>
      </c>
      <c r="G134" s="46">
        <v>0</v>
      </c>
      <c r="H134" s="46">
        <f t="shared" si="38"/>
        <v>278.39999999999998</v>
      </c>
      <c r="I134" s="46">
        <v>278.39999999999998</v>
      </c>
      <c r="J134" s="46">
        <v>0</v>
      </c>
      <c r="K134" s="46">
        <v>0</v>
      </c>
      <c r="L134" s="46">
        <v>0</v>
      </c>
      <c r="M134" s="55">
        <f t="shared" si="45"/>
        <v>99.989225298997937</v>
      </c>
      <c r="N134" s="70">
        <f t="shared" si="39"/>
        <v>3.0000000000029559E-2</v>
      </c>
      <c r="O134" s="70">
        <f t="shared" si="46"/>
        <v>99.989225298997937</v>
      </c>
      <c r="P134" s="70">
        <f t="shared" si="40"/>
        <v>3.0000000000029559E-2</v>
      </c>
      <c r="Q134" s="70" t="str">
        <f t="shared" si="47"/>
        <v>-</v>
      </c>
      <c r="R134" s="70">
        <f t="shared" si="41"/>
        <v>0</v>
      </c>
      <c r="S134" s="70" t="str">
        <f t="shared" si="48"/>
        <v>-</v>
      </c>
      <c r="T134" s="70">
        <f t="shared" si="42"/>
        <v>0</v>
      </c>
      <c r="U134" s="104" t="s">
        <v>706</v>
      </c>
    </row>
    <row r="135" spans="1:21" s="1" customFormat="1" ht="54" outlineLevel="3" x14ac:dyDescent="0.25">
      <c r="A135" s="73"/>
      <c r="B135" s="114" t="s">
        <v>329</v>
      </c>
      <c r="C135" s="46">
        <f t="shared" si="37"/>
        <v>120</v>
      </c>
      <c r="D135" s="46">
        <v>120</v>
      </c>
      <c r="E135" s="46">
        <v>0</v>
      </c>
      <c r="F135" s="46">
        <v>0</v>
      </c>
      <c r="G135" s="46">
        <v>0</v>
      </c>
      <c r="H135" s="46">
        <f t="shared" si="38"/>
        <v>120</v>
      </c>
      <c r="I135" s="46">
        <v>120</v>
      </c>
      <c r="J135" s="46">
        <v>0</v>
      </c>
      <c r="K135" s="46">
        <v>0</v>
      </c>
      <c r="L135" s="46">
        <v>0</v>
      </c>
      <c r="M135" s="55">
        <f t="shared" si="45"/>
        <v>100</v>
      </c>
      <c r="N135" s="70">
        <f t="shared" si="39"/>
        <v>0</v>
      </c>
      <c r="O135" s="70">
        <f t="shared" si="46"/>
        <v>100</v>
      </c>
      <c r="P135" s="70">
        <f t="shared" si="40"/>
        <v>0</v>
      </c>
      <c r="Q135" s="70" t="str">
        <f t="shared" si="47"/>
        <v>-</v>
      </c>
      <c r="R135" s="70">
        <f t="shared" si="41"/>
        <v>0</v>
      </c>
      <c r="S135" s="70" t="str">
        <f t="shared" si="48"/>
        <v>-</v>
      </c>
      <c r="T135" s="70">
        <f t="shared" si="42"/>
        <v>0</v>
      </c>
      <c r="U135" s="104" t="s">
        <v>543</v>
      </c>
    </row>
    <row r="136" spans="1:21" s="1" customFormat="1" ht="96.75" customHeight="1" outlineLevel="3" x14ac:dyDescent="0.25">
      <c r="A136" s="73"/>
      <c r="B136" s="114" t="s">
        <v>27</v>
      </c>
      <c r="C136" s="46">
        <f t="shared" si="37"/>
        <v>7954.6</v>
      </c>
      <c r="D136" s="46">
        <v>0</v>
      </c>
      <c r="E136" s="46">
        <v>7954.6</v>
      </c>
      <c r="F136" s="46">
        <v>0</v>
      </c>
      <c r="G136" s="46">
        <v>0</v>
      </c>
      <c r="H136" s="46">
        <f t="shared" si="38"/>
        <v>7954.6</v>
      </c>
      <c r="I136" s="46">
        <v>0</v>
      </c>
      <c r="J136" s="46">
        <v>7954.6</v>
      </c>
      <c r="K136" s="46">
        <v>0</v>
      </c>
      <c r="L136" s="46">
        <v>0</v>
      </c>
      <c r="M136" s="55">
        <f t="shared" si="45"/>
        <v>100</v>
      </c>
      <c r="N136" s="70">
        <f t="shared" si="39"/>
        <v>0</v>
      </c>
      <c r="O136" s="70" t="str">
        <f t="shared" si="46"/>
        <v>-</v>
      </c>
      <c r="P136" s="70">
        <f t="shared" si="40"/>
        <v>0</v>
      </c>
      <c r="Q136" s="70">
        <f t="shared" si="47"/>
        <v>100</v>
      </c>
      <c r="R136" s="70">
        <f t="shared" si="41"/>
        <v>0</v>
      </c>
      <c r="S136" s="70" t="str">
        <f t="shared" si="48"/>
        <v>-</v>
      </c>
      <c r="T136" s="70">
        <f t="shared" si="42"/>
        <v>0</v>
      </c>
      <c r="U136" s="74" t="s">
        <v>542</v>
      </c>
    </row>
    <row r="137" spans="1:21" s="1" customFormat="1" ht="27" outlineLevel="3" x14ac:dyDescent="0.25">
      <c r="A137" s="73"/>
      <c r="B137" s="114" t="s">
        <v>437</v>
      </c>
      <c r="C137" s="46">
        <f>SUM(D137:F137)</f>
        <v>24665.83</v>
      </c>
      <c r="D137" s="46">
        <v>24665.83</v>
      </c>
      <c r="E137" s="46"/>
      <c r="F137" s="46"/>
      <c r="G137" s="46">
        <v>14200</v>
      </c>
      <c r="H137" s="46">
        <f>SUM(I137:K137)</f>
        <v>24665.8</v>
      </c>
      <c r="I137" s="46">
        <v>24665.8</v>
      </c>
      <c r="J137" s="46"/>
      <c r="K137" s="46"/>
      <c r="L137" s="46">
        <v>9487.4</v>
      </c>
      <c r="M137" s="55"/>
      <c r="N137" s="70"/>
      <c r="O137" s="70">
        <f t="shared" si="46"/>
        <v>99.999878374252958</v>
      </c>
      <c r="P137" s="70">
        <f t="shared" si="40"/>
        <v>3.0000000002473826E-2</v>
      </c>
      <c r="Q137" s="70"/>
      <c r="R137" s="70"/>
      <c r="S137" s="70"/>
      <c r="T137" s="70"/>
      <c r="U137" s="74" t="s">
        <v>541</v>
      </c>
    </row>
    <row r="138" spans="1:21" s="1" customFormat="1" ht="42.75" customHeight="1" outlineLevel="2" x14ac:dyDescent="0.25">
      <c r="A138" s="75"/>
      <c r="B138" s="114" t="s">
        <v>707</v>
      </c>
      <c r="C138" s="46">
        <f t="shared" si="37"/>
        <v>706.5</v>
      </c>
      <c r="D138" s="46">
        <f>SUM(D139:D141)</f>
        <v>706.5</v>
      </c>
      <c r="E138" s="46">
        <f>SUM(E139:E141)</f>
        <v>0</v>
      </c>
      <c r="F138" s="46">
        <f>SUM(F139:F141)</f>
        <v>0</v>
      </c>
      <c r="G138" s="46">
        <f>SUM(G139:G141)</f>
        <v>0</v>
      </c>
      <c r="H138" s="46">
        <f t="shared" si="38"/>
        <v>429.8</v>
      </c>
      <c r="I138" s="46">
        <f>SUM(I139:I141)</f>
        <v>429.8</v>
      </c>
      <c r="J138" s="46">
        <v>0</v>
      </c>
      <c r="K138" s="46">
        <v>0</v>
      </c>
      <c r="L138" s="46">
        <v>0</v>
      </c>
      <c r="M138" s="55">
        <f t="shared" si="45"/>
        <v>60.835102618542116</v>
      </c>
      <c r="N138" s="70">
        <f t="shared" si="39"/>
        <v>276.7</v>
      </c>
      <c r="O138" s="70">
        <f t="shared" si="46"/>
        <v>60.835102618542116</v>
      </c>
      <c r="P138" s="70">
        <f t="shared" si="40"/>
        <v>276.7</v>
      </c>
      <c r="Q138" s="70" t="str">
        <f t="shared" si="47"/>
        <v>-</v>
      </c>
      <c r="R138" s="70">
        <f t="shared" si="41"/>
        <v>0</v>
      </c>
      <c r="S138" s="70" t="str">
        <f t="shared" si="48"/>
        <v>-</v>
      </c>
      <c r="T138" s="70">
        <f t="shared" si="42"/>
        <v>0</v>
      </c>
      <c r="U138" s="74" t="s">
        <v>441</v>
      </c>
    </row>
    <row r="139" spans="1:21" s="1" customFormat="1" ht="58.5" customHeight="1" outlineLevel="3" x14ac:dyDescent="0.25">
      <c r="A139" s="73"/>
      <c r="B139" s="114" t="s">
        <v>28</v>
      </c>
      <c r="C139" s="46">
        <f t="shared" si="37"/>
        <v>302.5</v>
      </c>
      <c r="D139" s="46">
        <v>302.5</v>
      </c>
      <c r="E139" s="46">
        <v>0</v>
      </c>
      <c r="F139" s="46">
        <v>0</v>
      </c>
      <c r="G139" s="46">
        <v>0</v>
      </c>
      <c r="H139" s="46">
        <f t="shared" si="38"/>
        <v>288.5</v>
      </c>
      <c r="I139" s="46">
        <v>288.5</v>
      </c>
      <c r="J139" s="46">
        <v>0</v>
      </c>
      <c r="K139" s="46">
        <v>0</v>
      </c>
      <c r="L139" s="46">
        <v>0</v>
      </c>
      <c r="M139" s="55">
        <f t="shared" si="45"/>
        <v>95.371900826446279</v>
      </c>
      <c r="N139" s="70">
        <f t="shared" si="39"/>
        <v>14</v>
      </c>
      <c r="O139" s="70">
        <f t="shared" si="46"/>
        <v>95.371900826446279</v>
      </c>
      <c r="P139" s="70">
        <f t="shared" si="40"/>
        <v>14</v>
      </c>
      <c r="Q139" s="70" t="str">
        <f t="shared" si="47"/>
        <v>-</v>
      </c>
      <c r="R139" s="70">
        <f t="shared" si="41"/>
        <v>0</v>
      </c>
      <c r="S139" s="70" t="str">
        <f t="shared" si="48"/>
        <v>-</v>
      </c>
      <c r="T139" s="70">
        <f t="shared" si="42"/>
        <v>0</v>
      </c>
      <c r="U139" s="104" t="s">
        <v>544</v>
      </c>
    </row>
    <row r="140" spans="1:21" s="1" customFormat="1" ht="67.5" outlineLevel="3" x14ac:dyDescent="0.25">
      <c r="A140" s="73"/>
      <c r="B140" s="114" t="s">
        <v>29</v>
      </c>
      <c r="C140" s="46">
        <f t="shared" si="37"/>
        <v>120</v>
      </c>
      <c r="D140" s="46">
        <v>120</v>
      </c>
      <c r="E140" s="46">
        <v>0</v>
      </c>
      <c r="F140" s="46">
        <v>0</v>
      </c>
      <c r="G140" s="46"/>
      <c r="H140" s="46">
        <f t="shared" si="38"/>
        <v>85.8</v>
      </c>
      <c r="I140" s="46">
        <v>85.8</v>
      </c>
      <c r="J140" s="46"/>
      <c r="K140" s="46"/>
      <c r="L140" s="46"/>
      <c r="M140" s="55">
        <f t="shared" si="45"/>
        <v>71.5</v>
      </c>
      <c r="N140" s="70">
        <f t="shared" si="39"/>
        <v>34.200000000000003</v>
      </c>
      <c r="O140" s="70">
        <f t="shared" si="46"/>
        <v>71.5</v>
      </c>
      <c r="P140" s="70">
        <f t="shared" si="40"/>
        <v>34.200000000000003</v>
      </c>
      <c r="Q140" s="70" t="str">
        <f t="shared" si="47"/>
        <v>-</v>
      </c>
      <c r="R140" s="70">
        <f t="shared" si="41"/>
        <v>0</v>
      </c>
      <c r="S140" s="70" t="str">
        <f t="shared" si="48"/>
        <v>-</v>
      </c>
      <c r="T140" s="70">
        <f t="shared" si="42"/>
        <v>0</v>
      </c>
      <c r="U140" s="104" t="s">
        <v>708</v>
      </c>
    </row>
    <row r="141" spans="1:21" s="1" customFormat="1" ht="57.75" customHeight="1" outlineLevel="3" x14ac:dyDescent="0.25">
      <c r="A141" s="73"/>
      <c r="B141" s="114" t="s">
        <v>31</v>
      </c>
      <c r="C141" s="46">
        <f t="shared" si="37"/>
        <v>284</v>
      </c>
      <c r="D141" s="46">
        <v>284</v>
      </c>
      <c r="E141" s="46">
        <v>0</v>
      </c>
      <c r="F141" s="46">
        <v>0</v>
      </c>
      <c r="G141" s="46"/>
      <c r="H141" s="46">
        <f t="shared" si="38"/>
        <v>55.5</v>
      </c>
      <c r="I141" s="46">
        <v>55.5</v>
      </c>
      <c r="J141" s="46">
        <v>0</v>
      </c>
      <c r="K141" s="46">
        <v>0</v>
      </c>
      <c r="L141" s="46"/>
      <c r="M141" s="55">
        <f t="shared" si="45"/>
        <v>19.54225352112676</v>
      </c>
      <c r="N141" s="70">
        <f t="shared" si="39"/>
        <v>228.5</v>
      </c>
      <c r="O141" s="70">
        <f t="shared" si="46"/>
        <v>19.54225352112676</v>
      </c>
      <c r="P141" s="70">
        <f t="shared" si="40"/>
        <v>228.5</v>
      </c>
      <c r="Q141" s="70" t="str">
        <f t="shared" si="47"/>
        <v>-</v>
      </c>
      <c r="R141" s="70">
        <f t="shared" si="41"/>
        <v>0</v>
      </c>
      <c r="S141" s="70" t="str">
        <f t="shared" si="48"/>
        <v>-</v>
      </c>
      <c r="T141" s="70">
        <f t="shared" si="42"/>
        <v>0</v>
      </c>
      <c r="U141" s="104" t="s">
        <v>582</v>
      </c>
    </row>
    <row r="142" spans="1:21" s="37" customFormat="1" ht="41.25" customHeight="1" outlineLevel="1" x14ac:dyDescent="0.25">
      <c r="A142" s="115"/>
      <c r="B142" s="68" t="s">
        <v>61</v>
      </c>
      <c r="C142" s="49">
        <f t="shared" si="37"/>
        <v>13631.3</v>
      </c>
      <c r="D142" s="49">
        <f>D143</f>
        <v>13631.3</v>
      </c>
      <c r="E142" s="49">
        <f>E143</f>
        <v>0</v>
      </c>
      <c r="F142" s="49">
        <f>F143</f>
        <v>0</v>
      </c>
      <c r="G142" s="49">
        <f>G143</f>
        <v>0</v>
      </c>
      <c r="H142" s="49">
        <f t="shared" si="38"/>
        <v>11614.5</v>
      </c>
      <c r="I142" s="55">
        <f>I143</f>
        <v>11614.5</v>
      </c>
      <c r="J142" s="55">
        <f>J143</f>
        <v>0</v>
      </c>
      <c r="K142" s="55">
        <f>K143</f>
        <v>0</v>
      </c>
      <c r="L142" s="55">
        <f>L143</f>
        <v>0</v>
      </c>
      <c r="M142" s="55">
        <f t="shared" si="45"/>
        <v>85.204639322735176</v>
      </c>
      <c r="N142" s="55">
        <f t="shared" si="39"/>
        <v>2016.7999999999993</v>
      </c>
      <c r="O142" s="55">
        <f t="shared" si="46"/>
        <v>85.204639322735176</v>
      </c>
      <c r="P142" s="55">
        <f t="shared" si="40"/>
        <v>2016.7999999999993</v>
      </c>
      <c r="Q142" s="55" t="str">
        <f t="shared" si="47"/>
        <v>-</v>
      </c>
      <c r="R142" s="55">
        <f t="shared" si="41"/>
        <v>0</v>
      </c>
      <c r="S142" s="55" t="str">
        <f t="shared" si="48"/>
        <v>-</v>
      </c>
      <c r="T142" s="55">
        <f t="shared" si="42"/>
        <v>0</v>
      </c>
      <c r="U142" s="74" t="s">
        <v>438</v>
      </c>
    </row>
    <row r="143" spans="1:21" s="1" customFormat="1" ht="40.5" outlineLevel="2" x14ac:dyDescent="0.25">
      <c r="A143" s="75"/>
      <c r="B143" s="114" t="s">
        <v>709</v>
      </c>
      <c r="C143" s="46">
        <f t="shared" si="37"/>
        <v>13631.3</v>
      </c>
      <c r="D143" s="46">
        <v>13631.3</v>
      </c>
      <c r="E143" s="46">
        <v>0</v>
      </c>
      <c r="F143" s="46">
        <v>0</v>
      </c>
      <c r="G143" s="46">
        <v>0</v>
      </c>
      <c r="H143" s="46">
        <f t="shared" si="38"/>
        <v>11614.5</v>
      </c>
      <c r="I143" s="46">
        <v>11614.5</v>
      </c>
      <c r="J143" s="46">
        <v>0</v>
      </c>
      <c r="K143" s="46">
        <v>0</v>
      </c>
      <c r="L143" s="46">
        <v>0</v>
      </c>
      <c r="M143" s="55">
        <f t="shared" si="45"/>
        <v>85.204639322735176</v>
      </c>
      <c r="N143" s="70">
        <f t="shared" si="39"/>
        <v>2016.7999999999993</v>
      </c>
      <c r="O143" s="70">
        <f t="shared" si="46"/>
        <v>85.204639322735176</v>
      </c>
      <c r="P143" s="70">
        <f t="shared" si="40"/>
        <v>2016.7999999999993</v>
      </c>
      <c r="Q143" s="70" t="str">
        <f t="shared" si="47"/>
        <v>-</v>
      </c>
      <c r="R143" s="70">
        <f t="shared" si="41"/>
        <v>0</v>
      </c>
      <c r="S143" s="70" t="str">
        <f t="shared" si="48"/>
        <v>-</v>
      </c>
      <c r="T143" s="70">
        <f t="shared" si="42"/>
        <v>0</v>
      </c>
      <c r="U143" s="74"/>
    </row>
    <row r="144" spans="1:21" s="1" customFormat="1" ht="57" customHeight="1" outlineLevel="1" x14ac:dyDescent="0.25">
      <c r="A144" s="115"/>
      <c r="B144" s="68" t="s">
        <v>330</v>
      </c>
      <c r="C144" s="46">
        <f>SUM(D144:F144)</f>
        <v>144.5</v>
      </c>
      <c r="D144" s="46">
        <v>144.5</v>
      </c>
      <c r="E144" s="46">
        <v>0</v>
      </c>
      <c r="F144" s="46">
        <v>0</v>
      </c>
      <c r="G144" s="46">
        <v>0</v>
      </c>
      <c r="H144" s="46">
        <f>SUM(I144:K144)</f>
        <v>131.19999999999999</v>
      </c>
      <c r="I144" s="46">
        <v>131.19999999999999</v>
      </c>
      <c r="J144" s="46">
        <v>0</v>
      </c>
      <c r="K144" s="46">
        <v>0</v>
      </c>
      <c r="L144" s="46">
        <v>0</v>
      </c>
      <c r="M144" s="55">
        <f>IFERROR(H144/C144*100,"-")</f>
        <v>90.79584775086505</v>
      </c>
      <c r="N144" s="70">
        <f>C144-H144</f>
        <v>13.300000000000011</v>
      </c>
      <c r="O144" s="70">
        <f>IFERROR(I144/D144*100,"-")</f>
        <v>90.79584775086505</v>
      </c>
      <c r="P144" s="70">
        <f>D144-I144</f>
        <v>13.300000000000011</v>
      </c>
      <c r="Q144" s="70" t="str">
        <f>IFERROR(J144/E144*100,"-")</f>
        <v>-</v>
      </c>
      <c r="R144" s="70">
        <f>E144-J144</f>
        <v>0</v>
      </c>
      <c r="S144" s="70" t="str">
        <f>IFERROR(K144/F144*100,"-")</f>
        <v>-</v>
      </c>
      <c r="T144" s="70">
        <f>F144-K144</f>
        <v>0</v>
      </c>
      <c r="U144" s="74" t="s">
        <v>710</v>
      </c>
    </row>
    <row r="145" spans="1:21" s="43" customFormat="1" ht="40.5" x14ac:dyDescent="0.25">
      <c r="A145" s="59">
        <v>7</v>
      </c>
      <c r="B145" s="39" t="s">
        <v>69</v>
      </c>
      <c r="C145" s="40">
        <f t="shared" si="37"/>
        <v>193835.7</v>
      </c>
      <c r="D145" s="40">
        <f>D146+D148</f>
        <v>193835.7</v>
      </c>
      <c r="E145" s="40">
        <f>E146+E148</f>
        <v>0</v>
      </c>
      <c r="F145" s="40">
        <f>F146+F148</f>
        <v>0</v>
      </c>
      <c r="G145" s="40">
        <f>G146+G148</f>
        <v>0</v>
      </c>
      <c r="H145" s="40">
        <f>SUM(I145:K145)</f>
        <v>144763.19999999998</v>
      </c>
      <c r="I145" s="40">
        <f>I146+I148-0.1</f>
        <v>144763.19999999998</v>
      </c>
      <c r="J145" s="40">
        <f>J146+J148</f>
        <v>0</v>
      </c>
      <c r="K145" s="40">
        <f>K146+K148</f>
        <v>0</v>
      </c>
      <c r="L145" s="40">
        <f>L146+L148</f>
        <v>0</v>
      </c>
      <c r="M145" s="40">
        <f t="shared" si="45"/>
        <v>74.683456143527721</v>
      </c>
      <c r="N145" s="40">
        <f t="shared" si="39"/>
        <v>49072.500000000029</v>
      </c>
      <c r="O145" s="40">
        <f t="shared" si="46"/>
        <v>74.683456143527721</v>
      </c>
      <c r="P145" s="40">
        <f t="shared" si="40"/>
        <v>49072.500000000029</v>
      </c>
      <c r="Q145" s="40" t="str">
        <f t="shared" si="47"/>
        <v>-</v>
      </c>
      <c r="R145" s="40">
        <f t="shared" si="41"/>
        <v>0</v>
      </c>
      <c r="S145" s="40" t="str">
        <f t="shared" si="48"/>
        <v>-</v>
      </c>
      <c r="T145" s="40">
        <f t="shared" si="42"/>
        <v>0</v>
      </c>
      <c r="U145" s="42"/>
    </row>
    <row r="146" spans="1:21" s="1" customFormat="1" ht="40.5" outlineLevel="1" x14ac:dyDescent="0.25">
      <c r="A146" s="75"/>
      <c r="B146" s="116" t="s">
        <v>391</v>
      </c>
      <c r="C146" s="55">
        <f>SUM(D146:F146)</f>
        <v>192913.7</v>
      </c>
      <c r="D146" s="55">
        <f>D147</f>
        <v>192913.7</v>
      </c>
      <c r="E146" s="55">
        <f>E147</f>
        <v>0</v>
      </c>
      <c r="F146" s="55">
        <f>F147</f>
        <v>0</v>
      </c>
      <c r="G146" s="55">
        <f>G147</f>
        <v>0</v>
      </c>
      <c r="H146" s="55">
        <f>SUM(I146:K146)</f>
        <v>144591</v>
      </c>
      <c r="I146" s="55">
        <f>I147</f>
        <v>144591</v>
      </c>
      <c r="J146" s="55">
        <f>J147</f>
        <v>0</v>
      </c>
      <c r="K146" s="55">
        <f>K147</f>
        <v>0</v>
      </c>
      <c r="L146" s="55">
        <f>L147</f>
        <v>0</v>
      </c>
      <c r="M146" s="55">
        <f t="shared" si="45"/>
        <v>74.95113099795401</v>
      </c>
      <c r="N146" s="55">
        <f t="shared" si="39"/>
        <v>48322.700000000012</v>
      </c>
      <c r="O146" s="55">
        <f t="shared" si="46"/>
        <v>74.95113099795401</v>
      </c>
      <c r="P146" s="55">
        <f t="shared" si="40"/>
        <v>48322.700000000012</v>
      </c>
      <c r="Q146" s="55" t="str">
        <f t="shared" si="47"/>
        <v>-</v>
      </c>
      <c r="R146" s="55">
        <f t="shared" si="41"/>
        <v>0</v>
      </c>
      <c r="S146" s="55" t="str">
        <f t="shared" si="48"/>
        <v>-</v>
      </c>
      <c r="T146" s="55">
        <f t="shared" si="42"/>
        <v>0</v>
      </c>
      <c r="U146" s="62"/>
    </row>
    <row r="147" spans="1:21" s="1" customFormat="1" ht="45.75" customHeight="1" outlineLevel="2" x14ac:dyDescent="0.25">
      <c r="A147" s="75"/>
      <c r="B147" s="113" t="s">
        <v>695</v>
      </c>
      <c r="C147" s="70">
        <f t="shared" si="37"/>
        <v>192913.7</v>
      </c>
      <c r="D147" s="70">
        <v>192913.7</v>
      </c>
      <c r="E147" s="70">
        <v>0</v>
      </c>
      <c r="F147" s="70">
        <v>0</v>
      </c>
      <c r="G147" s="70">
        <v>0</v>
      </c>
      <c r="H147" s="70">
        <f t="shared" si="38"/>
        <v>144591</v>
      </c>
      <c r="I147" s="46">
        <v>144591</v>
      </c>
      <c r="J147" s="46">
        <v>0</v>
      </c>
      <c r="K147" s="46">
        <v>0</v>
      </c>
      <c r="L147" s="46">
        <v>0</v>
      </c>
      <c r="M147" s="70">
        <f t="shared" si="45"/>
        <v>74.95113099795401</v>
      </c>
      <c r="N147" s="70">
        <f t="shared" si="39"/>
        <v>48322.700000000012</v>
      </c>
      <c r="O147" s="70">
        <f t="shared" si="46"/>
        <v>74.95113099795401</v>
      </c>
      <c r="P147" s="70">
        <f t="shared" si="40"/>
        <v>48322.700000000012</v>
      </c>
      <c r="Q147" s="70" t="str">
        <f t="shared" si="47"/>
        <v>-</v>
      </c>
      <c r="R147" s="70">
        <f t="shared" si="41"/>
        <v>0</v>
      </c>
      <c r="S147" s="70" t="str">
        <f t="shared" si="48"/>
        <v>-</v>
      </c>
      <c r="T147" s="70">
        <f t="shared" si="42"/>
        <v>0</v>
      </c>
      <c r="U147" s="62" t="s">
        <v>528</v>
      </c>
    </row>
    <row r="148" spans="1:21" s="37" customFormat="1" ht="40.5" outlineLevel="1" x14ac:dyDescent="0.25">
      <c r="A148" s="75"/>
      <c r="B148" s="116" t="s">
        <v>67</v>
      </c>
      <c r="C148" s="49">
        <f t="shared" si="37"/>
        <v>922</v>
      </c>
      <c r="D148" s="49">
        <f>SUM(D150:D152)</f>
        <v>922</v>
      </c>
      <c r="E148" s="49">
        <f>SUM(E150:E151)</f>
        <v>0</v>
      </c>
      <c r="F148" s="49">
        <f>SUM(F150:F151)</f>
        <v>0</v>
      </c>
      <c r="G148" s="49">
        <f>SUM(G150:G151)</f>
        <v>0</v>
      </c>
      <c r="H148" s="55">
        <f t="shared" si="38"/>
        <v>172.3</v>
      </c>
      <c r="I148" s="49">
        <f>I149</f>
        <v>172.3</v>
      </c>
      <c r="J148" s="49">
        <f>SUM(J150:J151)</f>
        <v>0</v>
      </c>
      <c r="K148" s="49">
        <f>SUM(K150:K151)</f>
        <v>0</v>
      </c>
      <c r="L148" s="49">
        <f>SUM(L150:L151)</f>
        <v>0</v>
      </c>
      <c r="M148" s="55">
        <f t="shared" si="45"/>
        <v>18.687635574837312</v>
      </c>
      <c r="N148" s="55">
        <f t="shared" si="39"/>
        <v>749.7</v>
      </c>
      <c r="O148" s="55">
        <f t="shared" si="46"/>
        <v>18.687635574837312</v>
      </c>
      <c r="P148" s="55">
        <f t="shared" si="40"/>
        <v>749.7</v>
      </c>
      <c r="Q148" s="55" t="str">
        <f t="shared" si="47"/>
        <v>-</v>
      </c>
      <c r="R148" s="55">
        <f t="shared" si="41"/>
        <v>0</v>
      </c>
      <c r="S148" s="55" t="str">
        <f t="shared" si="48"/>
        <v>-</v>
      </c>
      <c r="T148" s="70">
        <f t="shared" si="42"/>
        <v>0</v>
      </c>
      <c r="U148" s="55">
        <f>F148-K148</f>
        <v>0</v>
      </c>
    </row>
    <row r="149" spans="1:21" s="1" customFormat="1" ht="40.5" outlineLevel="2" x14ac:dyDescent="0.25">
      <c r="A149" s="75"/>
      <c r="B149" s="114" t="s">
        <v>696</v>
      </c>
      <c r="C149" s="46">
        <f t="shared" si="37"/>
        <v>922</v>
      </c>
      <c r="D149" s="46">
        <f>D150+D151+D152</f>
        <v>922</v>
      </c>
      <c r="E149" s="46">
        <f>E150+E151</f>
        <v>0</v>
      </c>
      <c r="F149" s="46">
        <f>F150+F151</f>
        <v>0</v>
      </c>
      <c r="G149" s="46"/>
      <c r="H149" s="46">
        <f t="shared" si="38"/>
        <v>172.3</v>
      </c>
      <c r="I149" s="46">
        <f>I150+I151+I152</f>
        <v>172.3</v>
      </c>
      <c r="J149" s="46">
        <f>J150+J151</f>
        <v>0</v>
      </c>
      <c r="K149" s="46">
        <f>K150+K151</f>
        <v>0</v>
      </c>
      <c r="L149" s="46"/>
      <c r="M149" s="55">
        <f t="shared" si="45"/>
        <v>18.687635574837312</v>
      </c>
      <c r="N149" s="55">
        <f t="shared" si="39"/>
        <v>749.7</v>
      </c>
      <c r="O149" s="55">
        <f t="shared" si="46"/>
        <v>18.687635574837312</v>
      </c>
      <c r="P149" s="55">
        <f t="shared" si="40"/>
        <v>749.7</v>
      </c>
      <c r="Q149" s="55" t="str">
        <f t="shared" si="47"/>
        <v>-</v>
      </c>
      <c r="R149" s="55">
        <f t="shared" si="41"/>
        <v>0</v>
      </c>
      <c r="S149" s="55" t="str">
        <f t="shared" si="48"/>
        <v>-</v>
      </c>
      <c r="T149" s="70">
        <f t="shared" si="42"/>
        <v>0</v>
      </c>
      <c r="U149" s="55">
        <f>F149-K149</f>
        <v>0</v>
      </c>
    </row>
    <row r="150" spans="1:21" s="1" customFormat="1" ht="40.5" outlineLevel="3" x14ac:dyDescent="0.25">
      <c r="A150" s="75"/>
      <c r="B150" s="114" t="s">
        <v>392</v>
      </c>
      <c r="C150" s="46">
        <f t="shared" si="37"/>
        <v>399.7</v>
      </c>
      <c r="D150" s="46">
        <v>399.7</v>
      </c>
      <c r="E150" s="46">
        <v>0</v>
      </c>
      <c r="F150" s="46">
        <v>0</v>
      </c>
      <c r="G150" s="46">
        <v>0</v>
      </c>
      <c r="H150" s="46">
        <f t="shared" si="38"/>
        <v>93.3</v>
      </c>
      <c r="I150" s="46">
        <v>93.3</v>
      </c>
      <c r="J150" s="46">
        <v>0</v>
      </c>
      <c r="K150" s="46">
        <v>0</v>
      </c>
      <c r="L150" s="46">
        <v>0</v>
      </c>
      <c r="M150" s="46">
        <f t="shared" ref="M150:M157" si="49">IFERROR(H150/C150*100,"-")</f>
        <v>23.342506880160119</v>
      </c>
      <c r="N150" s="46">
        <f t="shared" si="39"/>
        <v>306.39999999999998</v>
      </c>
      <c r="O150" s="46">
        <f t="shared" ref="O150:O170" si="50">IFERROR(I150/D150*100,"-")</f>
        <v>23.342506880160119</v>
      </c>
      <c r="P150" s="46">
        <f t="shared" si="40"/>
        <v>306.39999999999998</v>
      </c>
      <c r="Q150" s="46" t="str">
        <f t="shared" ref="Q150:Q170" si="51">IFERROR(J150/E150*100,"-")</f>
        <v>-</v>
      </c>
      <c r="R150" s="46">
        <f t="shared" si="41"/>
        <v>0</v>
      </c>
      <c r="S150" s="46" t="str">
        <f t="shared" ref="S150:S170" si="52">IFERROR(K150/F150*100,"-")</f>
        <v>-</v>
      </c>
      <c r="T150" s="46">
        <f t="shared" si="42"/>
        <v>0</v>
      </c>
      <c r="U150" s="74" t="s">
        <v>529</v>
      </c>
    </row>
    <row r="151" spans="1:21" s="1" customFormat="1" ht="32.25" customHeight="1" outlineLevel="3" x14ac:dyDescent="0.25">
      <c r="A151" s="75"/>
      <c r="B151" s="114" t="s">
        <v>33</v>
      </c>
      <c r="C151" s="46">
        <f t="shared" si="37"/>
        <v>420.3</v>
      </c>
      <c r="D151" s="46">
        <v>420.3</v>
      </c>
      <c r="E151" s="46">
        <v>0</v>
      </c>
      <c r="F151" s="46">
        <v>0</v>
      </c>
      <c r="G151" s="46">
        <v>0</v>
      </c>
      <c r="H151" s="46">
        <f t="shared" si="38"/>
        <v>0</v>
      </c>
      <c r="I151" s="46">
        <v>0</v>
      </c>
      <c r="J151" s="46">
        <v>0</v>
      </c>
      <c r="K151" s="46">
        <v>0</v>
      </c>
      <c r="L151" s="46">
        <v>0</v>
      </c>
      <c r="M151" s="46">
        <f t="shared" si="49"/>
        <v>0</v>
      </c>
      <c r="N151" s="46">
        <f t="shared" si="39"/>
        <v>420.3</v>
      </c>
      <c r="O151" s="46">
        <f t="shared" si="50"/>
        <v>0</v>
      </c>
      <c r="P151" s="46">
        <f t="shared" si="40"/>
        <v>420.3</v>
      </c>
      <c r="Q151" s="46" t="str">
        <f t="shared" si="51"/>
        <v>-</v>
      </c>
      <c r="R151" s="46">
        <f t="shared" si="41"/>
        <v>0</v>
      </c>
      <c r="S151" s="46" t="str">
        <f t="shared" si="52"/>
        <v>-</v>
      </c>
      <c r="T151" s="46">
        <f t="shared" si="42"/>
        <v>0</v>
      </c>
      <c r="U151" s="74" t="s">
        <v>459</v>
      </c>
    </row>
    <row r="152" spans="1:21" s="1" customFormat="1" ht="64.5" customHeight="1" outlineLevel="3" x14ac:dyDescent="0.25">
      <c r="A152" s="75"/>
      <c r="B152" s="114" t="s">
        <v>457</v>
      </c>
      <c r="C152" s="46">
        <f t="shared" si="37"/>
        <v>102</v>
      </c>
      <c r="D152" s="46">
        <v>102</v>
      </c>
      <c r="E152" s="46">
        <v>0</v>
      </c>
      <c r="F152" s="46">
        <v>0</v>
      </c>
      <c r="G152" s="46">
        <v>0</v>
      </c>
      <c r="H152" s="46">
        <f t="shared" si="38"/>
        <v>79</v>
      </c>
      <c r="I152" s="46">
        <v>79</v>
      </c>
      <c r="J152" s="46">
        <v>0</v>
      </c>
      <c r="K152" s="46">
        <v>0</v>
      </c>
      <c r="L152" s="46">
        <v>0</v>
      </c>
      <c r="M152" s="46">
        <f t="shared" si="49"/>
        <v>77.450980392156865</v>
      </c>
      <c r="N152" s="46">
        <f t="shared" si="39"/>
        <v>23</v>
      </c>
      <c r="O152" s="46">
        <f t="shared" si="50"/>
        <v>77.450980392156865</v>
      </c>
      <c r="P152" s="46">
        <f t="shared" si="40"/>
        <v>23</v>
      </c>
      <c r="Q152" s="46" t="str">
        <f t="shared" si="51"/>
        <v>-</v>
      </c>
      <c r="R152" s="46">
        <f t="shared" si="41"/>
        <v>0</v>
      </c>
      <c r="S152" s="46" t="str">
        <f t="shared" si="52"/>
        <v>-</v>
      </c>
      <c r="T152" s="46">
        <f t="shared" si="42"/>
        <v>0</v>
      </c>
      <c r="U152" s="74" t="s">
        <v>732</v>
      </c>
    </row>
    <row r="153" spans="1:21" s="43" customFormat="1" ht="35.25" customHeight="1" x14ac:dyDescent="0.25">
      <c r="A153" s="59">
        <v>8</v>
      </c>
      <c r="B153" s="39" t="s">
        <v>34</v>
      </c>
      <c r="C153" s="40">
        <f>SUM(D153:F153)</f>
        <v>43525.2</v>
      </c>
      <c r="D153" s="40">
        <f>D154+D155+D156+D157+D158+D159+D164</f>
        <v>11737.2</v>
      </c>
      <c r="E153" s="40">
        <f>E154+E155+E156+E157+E158+E159+E164</f>
        <v>31788</v>
      </c>
      <c r="F153" s="40">
        <f>F154+F155+F156+F157+F158+F159+F164</f>
        <v>0</v>
      </c>
      <c r="G153" s="40">
        <f>G154+G155+G156+G157+G158+G160+G164</f>
        <v>0</v>
      </c>
      <c r="H153" s="40">
        <f t="shared" si="38"/>
        <v>38660.639999999999</v>
      </c>
      <c r="I153" s="40">
        <f>I154+I155+I156+I157+I158+I160+I164</f>
        <v>10329.400000000001</v>
      </c>
      <c r="J153" s="40">
        <f>J154+J155+J156+J157+J158+J160+J164</f>
        <v>28331.239999999998</v>
      </c>
      <c r="K153" s="40">
        <f>K154+K155+K156+K157+K158+K160+K164</f>
        <v>0</v>
      </c>
      <c r="L153" s="40">
        <f>L154+L155+L156+L157+L158+L160+L164</f>
        <v>0</v>
      </c>
      <c r="M153" s="40">
        <f t="shared" si="49"/>
        <v>88.823578065120898</v>
      </c>
      <c r="N153" s="40">
        <f t="shared" si="39"/>
        <v>4864.5599999999977</v>
      </c>
      <c r="O153" s="40">
        <f t="shared" si="50"/>
        <v>88.005657226595787</v>
      </c>
      <c r="P153" s="40">
        <f t="shared" si="40"/>
        <v>1407.7999999999993</v>
      </c>
      <c r="Q153" s="40">
        <f t="shared" si="51"/>
        <v>89.125581980621618</v>
      </c>
      <c r="R153" s="40">
        <f t="shared" si="41"/>
        <v>3456.760000000002</v>
      </c>
      <c r="S153" s="40" t="str">
        <f t="shared" si="52"/>
        <v>-</v>
      </c>
      <c r="T153" s="40">
        <f t="shared" si="42"/>
        <v>0</v>
      </c>
      <c r="U153" s="42"/>
    </row>
    <row r="154" spans="1:21" s="1" customFormat="1" ht="67.5" customHeight="1" outlineLevel="1" x14ac:dyDescent="0.25">
      <c r="A154" s="73"/>
      <c r="B154" s="114" t="s">
        <v>688</v>
      </c>
      <c r="C154" s="46">
        <f>SUM(D154:F154)</f>
        <v>27977</v>
      </c>
      <c r="D154" s="70">
        <v>0</v>
      </c>
      <c r="E154" s="70">
        <v>27977</v>
      </c>
      <c r="F154" s="70">
        <v>0</v>
      </c>
      <c r="G154" s="70"/>
      <c r="H154" s="70">
        <f>SUM(I154:K154)</f>
        <v>25098.1</v>
      </c>
      <c r="I154" s="70">
        <v>0</v>
      </c>
      <c r="J154" s="70">
        <v>25098.1</v>
      </c>
      <c r="K154" s="70">
        <v>0</v>
      </c>
      <c r="L154" s="70"/>
      <c r="M154" s="46">
        <f t="shared" si="49"/>
        <v>89.709761589877388</v>
      </c>
      <c r="N154" s="46">
        <f>C154-H154</f>
        <v>2878.9000000000015</v>
      </c>
      <c r="O154" s="46" t="str">
        <f t="shared" si="50"/>
        <v>-</v>
      </c>
      <c r="P154" s="46">
        <f t="shared" si="40"/>
        <v>0</v>
      </c>
      <c r="Q154" s="46">
        <f t="shared" si="51"/>
        <v>89.709761589877388</v>
      </c>
      <c r="R154" s="46">
        <f t="shared" si="41"/>
        <v>2878.9000000000015</v>
      </c>
      <c r="S154" s="46" t="str">
        <f t="shared" si="52"/>
        <v>-</v>
      </c>
      <c r="T154" s="46">
        <f t="shared" si="42"/>
        <v>0</v>
      </c>
      <c r="U154" s="74" t="s">
        <v>684</v>
      </c>
    </row>
    <row r="155" spans="1:21" s="1" customFormat="1" ht="40.5" outlineLevel="1" x14ac:dyDescent="0.25">
      <c r="A155" s="115"/>
      <c r="B155" s="114" t="s">
        <v>689</v>
      </c>
      <c r="C155" s="46">
        <f t="shared" ref="C155:C199" si="53">SUM(D155:F155)</f>
        <v>505</v>
      </c>
      <c r="D155" s="46">
        <v>0</v>
      </c>
      <c r="E155" s="46">
        <v>505</v>
      </c>
      <c r="F155" s="46">
        <v>0</v>
      </c>
      <c r="G155" s="46">
        <v>0</v>
      </c>
      <c r="H155" s="46">
        <f>SUM(I155:K155)</f>
        <v>303.14</v>
      </c>
      <c r="I155" s="46">
        <v>0</v>
      </c>
      <c r="J155" s="46">
        <v>303.14</v>
      </c>
      <c r="K155" s="46">
        <v>0</v>
      </c>
      <c r="L155" s="46">
        <v>0</v>
      </c>
      <c r="M155" s="46">
        <f t="shared" si="49"/>
        <v>60.027722772277222</v>
      </c>
      <c r="N155" s="46">
        <f t="shared" si="39"/>
        <v>201.86</v>
      </c>
      <c r="O155" s="46" t="str">
        <f>IFERROR(I155/D155*100,"-")</f>
        <v>-</v>
      </c>
      <c r="P155" s="46">
        <f>D155-I155</f>
        <v>0</v>
      </c>
      <c r="Q155" s="46">
        <f>IFERROR(J155/E155*100,"-")</f>
        <v>60.027722772277222</v>
      </c>
      <c r="R155" s="46">
        <f>E155-J155</f>
        <v>201.86</v>
      </c>
      <c r="S155" s="46" t="str">
        <f t="shared" si="52"/>
        <v>-</v>
      </c>
      <c r="T155" s="46">
        <f t="shared" si="42"/>
        <v>0</v>
      </c>
      <c r="U155" s="74" t="s">
        <v>685</v>
      </c>
    </row>
    <row r="156" spans="1:21" s="1" customFormat="1" ht="40.5" outlineLevel="1" x14ac:dyDescent="0.25">
      <c r="A156" s="115"/>
      <c r="B156" s="114" t="s">
        <v>690</v>
      </c>
      <c r="C156" s="46">
        <f t="shared" si="53"/>
        <v>3068</v>
      </c>
      <c r="D156" s="46">
        <v>0</v>
      </c>
      <c r="E156" s="46">
        <v>3068</v>
      </c>
      <c r="F156" s="46">
        <v>0</v>
      </c>
      <c r="G156" s="46">
        <v>0</v>
      </c>
      <c r="H156" s="46">
        <f>SUM(I156:K156)</f>
        <v>2704</v>
      </c>
      <c r="I156" s="46">
        <v>0</v>
      </c>
      <c r="J156" s="46">
        <v>2704</v>
      </c>
      <c r="K156" s="46">
        <v>0</v>
      </c>
      <c r="L156" s="46">
        <v>0</v>
      </c>
      <c r="M156" s="46">
        <f t="shared" si="49"/>
        <v>88.135593220338976</v>
      </c>
      <c r="N156" s="46">
        <f t="shared" si="39"/>
        <v>364</v>
      </c>
      <c r="O156" s="46" t="str">
        <f>IFERROR(I156/D156*100,"-")</f>
        <v>-</v>
      </c>
      <c r="P156" s="46">
        <f>D156-I156</f>
        <v>0</v>
      </c>
      <c r="Q156" s="46">
        <f>IFERROR(J156/E156*100,"-")</f>
        <v>88.135593220338976</v>
      </c>
      <c r="R156" s="46">
        <f>E156-J156</f>
        <v>364</v>
      </c>
      <c r="S156" s="46" t="str">
        <f t="shared" si="52"/>
        <v>-</v>
      </c>
      <c r="T156" s="46">
        <f t="shared" si="42"/>
        <v>0</v>
      </c>
      <c r="U156" s="74" t="s">
        <v>571</v>
      </c>
    </row>
    <row r="157" spans="1:21" s="1" customFormat="1" ht="60.75" customHeight="1" outlineLevel="1" x14ac:dyDescent="0.25">
      <c r="A157" s="158"/>
      <c r="B157" s="114" t="s">
        <v>691</v>
      </c>
      <c r="C157" s="46">
        <f t="shared" si="53"/>
        <v>826</v>
      </c>
      <c r="D157" s="46">
        <v>600</v>
      </c>
      <c r="E157" s="46">
        <v>226</v>
      </c>
      <c r="F157" s="46">
        <v>0</v>
      </c>
      <c r="G157" s="46">
        <v>0</v>
      </c>
      <c r="H157" s="46">
        <f t="shared" ref="H157:H199" si="54">SUM(I157:K157)</f>
        <v>493.2</v>
      </c>
      <c r="I157" s="46">
        <v>267.2</v>
      </c>
      <c r="J157" s="46">
        <v>226</v>
      </c>
      <c r="K157" s="46">
        <v>0</v>
      </c>
      <c r="L157" s="46">
        <v>0</v>
      </c>
      <c r="M157" s="46">
        <f t="shared" si="49"/>
        <v>59.709443099273606</v>
      </c>
      <c r="N157" s="46">
        <f t="shared" ref="N157:N201" si="55">C157-H157</f>
        <v>332.8</v>
      </c>
      <c r="O157" s="46">
        <f t="shared" si="50"/>
        <v>44.533333333333331</v>
      </c>
      <c r="P157" s="46">
        <f t="shared" ref="P157:P201" si="56">D157-I157</f>
        <v>332.8</v>
      </c>
      <c r="Q157" s="46">
        <f t="shared" si="51"/>
        <v>100</v>
      </c>
      <c r="R157" s="46">
        <f t="shared" ref="R157:R201" si="57">E157-J157</f>
        <v>0</v>
      </c>
      <c r="S157" s="46" t="str">
        <f t="shared" si="52"/>
        <v>-</v>
      </c>
      <c r="T157" s="46">
        <f t="shared" ref="T157:T201" si="58">F157-K157</f>
        <v>0</v>
      </c>
      <c r="U157" s="74" t="s">
        <v>572</v>
      </c>
    </row>
    <row r="158" spans="1:21" s="1" customFormat="1" ht="27" outlineLevel="1" x14ac:dyDescent="0.25">
      <c r="A158" s="115"/>
      <c r="B158" s="114" t="s">
        <v>692</v>
      </c>
      <c r="C158" s="46">
        <f>SUM(D158:F158)</f>
        <v>12</v>
      </c>
      <c r="D158" s="70">
        <v>0</v>
      </c>
      <c r="E158" s="70">
        <v>12</v>
      </c>
      <c r="F158" s="70">
        <f>SUM(F159:F159)</f>
        <v>0</v>
      </c>
      <c r="G158" s="70">
        <f>SUM(G159:G159)</f>
        <v>0</v>
      </c>
      <c r="H158" s="46">
        <f>SUM(I158:K158)</f>
        <v>0</v>
      </c>
      <c r="I158" s="46">
        <v>0</v>
      </c>
      <c r="J158" s="70">
        <v>0</v>
      </c>
      <c r="K158" s="46">
        <v>0</v>
      </c>
      <c r="L158" s="46">
        <v>0</v>
      </c>
      <c r="M158" s="46">
        <f t="shared" ref="M158:M170" si="59">IFERROR(H158/C158*100,"-")</f>
        <v>0</v>
      </c>
      <c r="N158" s="46">
        <f t="shared" si="55"/>
        <v>12</v>
      </c>
      <c r="O158" s="46" t="str">
        <f t="shared" si="50"/>
        <v>-</v>
      </c>
      <c r="P158" s="46">
        <f t="shared" si="56"/>
        <v>0</v>
      </c>
      <c r="Q158" s="46">
        <f t="shared" si="51"/>
        <v>0</v>
      </c>
      <c r="R158" s="46">
        <f t="shared" si="57"/>
        <v>12</v>
      </c>
      <c r="S158" s="46" t="str">
        <f t="shared" si="52"/>
        <v>-</v>
      </c>
      <c r="T158" s="46">
        <f t="shared" si="58"/>
        <v>0</v>
      </c>
      <c r="U158" s="74" t="s">
        <v>686</v>
      </c>
    </row>
    <row r="159" spans="1:21" s="1" customFormat="1" ht="54" outlineLevel="1" x14ac:dyDescent="0.25">
      <c r="A159" s="158"/>
      <c r="B159" s="114" t="s">
        <v>693</v>
      </c>
      <c r="C159" s="46">
        <f>SUM(D159:F159)</f>
        <v>11062.2</v>
      </c>
      <c r="D159" s="46">
        <f>SUM(D160:D163)</f>
        <v>11062.2</v>
      </c>
      <c r="E159" s="46">
        <f>SUM(E160:E163)</f>
        <v>0</v>
      </c>
      <c r="F159" s="46">
        <f>SUM(F160:F163)</f>
        <v>0</v>
      </c>
      <c r="G159" s="46">
        <v>0</v>
      </c>
      <c r="H159" s="46">
        <f t="shared" si="54"/>
        <v>10062.200000000001</v>
      </c>
      <c r="I159" s="46">
        <f>SUM(I160:I163)</f>
        <v>10062.200000000001</v>
      </c>
      <c r="J159" s="46">
        <f>SUM(J160:J163)</f>
        <v>0</v>
      </c>
      <c r="K159" s="46">
        <f>SUM(K160:K163)</f>
        <v>0</v>
      </c>
      <c r="L159" s="46">
        <v>0</v>
      </c>
      <c r="M159" s="46">
        <f t="shared" si="59"/>
        <v>90.960206830467712</v>
      </c>
      <c r="N159" s="46">
        <f t="shared" si="55"/>
        <v>1000</v>
      </c>
      <c r="O159" s="46">
        <f t="shared" si="50"/>
        <v>90.960206830467712</v>
      </c>
      <c r="P159" s="46">
        <f t="shared" si="56"/>
        <v>1000</v>
      </c>
      <c r="Q159" s="46" t="str">
        <f t="shared" si="51"/>
        <v>-</v>
      </c>
      <c r="R159" s="46">
        <f t="shared" si="57"/>
        <v>0</v>
      </c>
      <c r="S159" s="46" t="str">
        <f t="shared" si="52"/>
        <v>-</v>
      </c>
      <c r="T159" s="46">
        <f t="shared" si="58"/>
        <v>0</v>
      </c>
      <c r="U159" s="74"/>
    </row>
    <row r="160" spans="1:21" s="1" customFormat="1" ht="40.5" outlineLevel="2" x14ac:dyDescent="0.25">
      <c r="A160" s="158"/>
      <c r="B160" s="62" t="s">
        <v>556</v>
      </c>
      <c r="C160" s="46">
        <f t="shared" si="53"/>
        <v>10062.200000000001</v>
      </c>
      <c r="D160" s="46">
        <v>10062.200000000001</v>
      </c>
      <c r="E160" s="46">
        <f>SUM(E161:E163)</f>
        <v>0</v>
      </c>
      <c r="F160" s="46">
        <f>SUM(F161:F163)</f>
        <v>0</v>
      </c>
      <c r="G160" s="46">
        <f>SUM(G161:G163)</f>
        <v>0</v>
      </c>
      <c r="H160" s="46">
        <f t="shared" si="54"/>
        <v>10062.200000000001</v>
      </c>
      <c r="I160" s="46">
        <v>10062.200000000001</v>
      </c>
      <c r="J160" s="46">
        <f>SUM(J161:J163)</f>
        <v>0</v>
      </c>
      <c r="K160" s="46">
        <f>SUM(K161:K163)</f>
        <v>0</v>
      </c>
      <c r="L160" s="46">
        <v>0</v>
      </c>
      <c r="M160" s="46">
        <f t="shared" si="59"/>
        <v>100</v>
      </c>
      <c r="N160" s="46">
        <f t="shared" si="55"/>
        <v>0</v>
      </c>
      <c r="O160" s="46">
        <f>IFERROR(I160/D160*100,"-")</f>
        <v>100</v>
      </c>
      <c r="P160" s="46">
        <f t="shared" si="56"/>
        <v>0</v>
      </c>
      <c r="Q160" s="46" t="str">
        <f>IFERROR(J160/E160*100,"-")</f>
        <v>-</v>
      </c>
      <c r="R160" s="46">
        <f t="shared" si="57"/>
        <v>0</v>
      </c>
      <c r="S160" s="46" t="str">
        <f>IFERROR(K160/F160*100,"-")</f>
        <v>-</v>
      </c>
      <c r="T160" s="46">
        <f t="shared" si="58"/>
        <v>0</v>
      </c>
      <c r="U160" s="74" t="s">
        <v>573</v>
      </c>
    </row>
    <row r="161" spans="1:21" s="1" customFormat="1" outlineLevel="2" x14ac:dyDescent="0.25">
      <c r="A161" s="158"/>
      <c r="B161" s="62" t="s">
        <v>317</v>
      </c>
      <c r="C161" s="46">
        <f t="shared" si="53"/>
        <v>400</v>
      </c>
      <c r="D161" s="46">
        <v>400</v>
      </c>
      <c r="E161" s="46">
        <v>0</v>
      </c>
      <c r="F161" s="46">
        <v>0</v>
      </c>
      <c r="G161" s="46">
        <v>0</v>
      </c>
      <c r="H161" s="46">
        <f t="shared" si="54"/>
        <v>0</v>
      </c>
      <c r="I161" s="46">
        <v>0</v>
      </c>
      <c r="J161" s="46">
        <v>0</v>
      </c>
      <c r="K161" s="46">
        <v>0</v>
      </c>
      <c r="L161" s="46">
        <v>0</v>
      </c>
      <c r="M161" s="46">
        <f t="shared" si="59"/>
        <v>0</v>
      </c>
      <c r="N161" s="46">
        <f t="shared" si="55"/>
        <v>400</v>
      </c>
      <c r="O161" s="46">
        <f t="shared" si="50"/>
        <v>0</v>
      </c>
      <c r="P161" s="46">
        <f t="shared" si="56"/>
        <v>400</v>
      </c>
      <c r="Q161" s="46" t="str">
        <f t="shared" si="51"/>
        <v>-</v>
      </c>
      <c r="R161" s="46">
        <f t="shared" si="57"/>
        <v>0</v>
      </c>
      <c r="S161" s="46" t="str">
        <f t="shared" si="52"/>
        <v>-</v>
      </c>
      <c r="T161" s="46">
        <f t="shared" si="58"/>
        <v>0</v>
      </c>
      <c r="U161" s="74" t="s">
        <v>731</v>
      </c>
    </row>
    <row r="162" spans="1:21" s="1" customFormat="1" outlineLevel="2" x14ac:dyDescent="0.25">
      <c r="A162" s="158"/>
      <c r="B162" s="62" t="s">
        <v>318</v>
      </c>
      <c r="C162" s="46">
        <f t="shared" si="53"/>
        <v>100</v>
      </c>
      <c r="D162" s="46">
        <v>100</v>
      </c>
      <c r="E162" s="46">
        <v>0</v>
      </c>
      <c r="F162" s="46">
        <v>0</v>
      </c>
      <c r="G162" s="46">
        <v>0</v>
      </c>
      <c r="H162" s="46">
        <f t="shared" si="54"/>
        <v>0</v>
      </c>
      <c r="I162" s="46">
        <v>0</v>
      </c>
      <c r="J162" s="46">
        <v>0</v>
      </c>
      <c r="K162" s="46">
        <v>0</v>
      </c>
      <c r="L162" s="46">
        <v>0</v>
      </c>
      <c r="M162" s="46">
        <f t="shared" si="59"/>
        <v>0</v>
      </c>
      <c r="N162" s="46">
        <f t="shared" si="55"/>
        <v>100</v>
      </c>
      <c r="O162" s="46">
        <f t="shared" si="50"/>
        <v>0</v>
      </c>
      <c r="P162" s="46">
        <f t="shared" si="56"/>
        <v>100</v>
      </c>
      <c r="Q162" s="46" t="str">
        <f t="shared" si="51"/>
        <v>-</v>
      </c>
      <c r="R162" s="46">
        <f t="shared" si="57"/>
        <v>0</v>
      </c>
      <c r="S162" s="46" t="str">
        <f t="shared" si="52"/>
        <v>-</v>
      </c>
      <c r="T162" s="46">
        <f t="shared" si="58"/>
        <v>0</v>
      </c>
      <c r="U162" s="74" t="s">
        <v>731</v>
      </c>
    </row>
    <row r="163" spans="1:21" s="1" customFormat="1" ht="27" outlineLevel="2" x14ac:dyDescent="0.25">
      <c r="A163" s="159"/>
      <c r="B163" s="62" t="s">
        <v>319</v>
      </c>
      <c r="C163" s="46">
        <f t="shared" si="53"/>
        <v>500</v>
      </c>
      <c r="D163" s="46">
        <v>500</v>
      </c>
      <c r="E163" s="46">
        <v>0</v>
      </c>
      <c r="F163" s="46">
        <v>0</v>
      </c>
      <c r="G163" s="46">
        <v>0</v>
      </c>
      <c r="H163" s="46">
        <f t="shared" si="54"/>
        <v>0</v>
      </c>
      <c r="I163" s="46">
        <v>0</v>
      </c>
      <c r="J163" s="46">
        <v>0</v>
      </c>
      <c r="K163" s="46">
        <v>0</v>
      </c>
      <c r="L163" s="46">
        <v>0</v>
      </c>
      <c r="M163" s="46">
        <f t="shared" si="59"/>
        <v>0</v>
      </c>
      <c r="N163" s="46">
        <f t="shared" si="55"/>
        <v>500</v>
      </c>
      <c r="O163" s="46">
        <f t="shared" si="50"/>
        <v>0</v>
      </c>
      <c r="P163" s="46">
        <f t="shared" si="56"/>
        <v>500</v>
      </c>
      <c r="Q163" s="46" t="str">
        <f t="shared" si="51"/>
        <v>-</v>
      </c>
      <c r="R163" s="46">
        <f t="shared" si="57"/>
        <v>0</v>
      </c>
      <c r="S163" s="46" t="str">
        <f t="shared" si="52"/>
        <v>-</v>
      </c>
      <c r="T163" s="46">
        <f t="shared" si="58"/>
        <v>0</v>
      </c>
      <c r="U163" s="74" t="s">
        <v>731</v>
      </c>
    </row>
    <row r="164" spans="1:21" s="1" customFormat="1" ht="87" customHeight="1" outlineLevel="1" x14ac:dyDescent="0.25">
      <c r="A164" s="83"/>
      <c r="B164" s="114" t="s">
        <v>694</v>
      </c>
      <c r="C164" s="46">
        <f t="shared" si="53"/>
        <v>75</v>
      </c>
      <c r="D164" s="46">
        <v>75</v>
      </c>
      <c r="E164" s="46">
        <v>0</v>
      </c>
      <c r="F164" s="46">
        <v>0</v>
      </c>
      <c r="G164" s="46">
        <v>0</v>
      </c>
      <c r="H164" s="46">
        <f t="shared" si="54"/>
        <v>0</v>
      </c>
      <c r="I164" s="46">
        <v>0</v>
      </c>
      <c r="J164" s="46">
        <v>0</v>
      </c>
      <c r="K164" s="46">
        <v>0</v>
      </c>
      <c r="L164" s="46">
        <v>0</v>
      </c>
      <c r="M164" s="46">
        <f t="shared" si="59"/>
        <v>0</v>
      </c>
      <c r="N164" s="46">
        <f t="shared" si="55"/>
        <v>75</v>
      </c>
      <c r="O164" s="46">
        <f t="shared" si="50"/>
        <v>0</v>
      </c>
      <c r="P164" s="46">
        <f t="shared" si="56"/>
        <v>75</v>
      </c>
      <c r="Q164" s="46" t="str">
        <f t="shared" si="51"/>
        <v>-</v>
      </c>
      <c r="R164" s="46">
        <f t="shared" si="57"/>
        <v>0</v>
      </c>
      <c r="S164" s="46" t="str">
        <f t="shared" si="52"/>
        <v>-</v>
      </c>
      <c r="T164" s="46">
        <f t="shared" si="58"/>
        <v>0</v>
      </c>
      <c r="U164" s="74" t="s">
        <v>687</v>
      </c>
    </row>
    <row r="165" spans="1:21" s="43" customFormat="1" ht="54" x14ac:dyDescent="0.25">
      <c r="A165" s="59">
        <v>10</v>
      </c>
      <c r="B165" s="39" t="s">
        <v>71</v>
      </c>
      <c r="C165" s="40">
        <f>SUM(D165:F165)</f>
        <v>2250.9</v>
      </c>
      <c r="D165" s="40">
        <f>D166+D167+D168</f>
        <v>600</v>
      </c>
      <c r="E165" s="40">
        <f>E166+E167</f>
        <v>1650.9</v>
      </c>
      <c r="F165" s="40">
        <f>F166+F168</f>
        <v>0</v>
      </c>
      <c r="G165" s="40">
        <f>SUM(G166:G167)</f>
        <v>0</v>
      </c>
      <c r="H165" s="40">
        <f>SUM(I165:K165)</f>
        <v>987.9</v>
      </c>
      <c r="I165" s="40">
        <f>I166+I167+I168</f>
        <v>100</v>
      </c>
      <c r="J165" s="40">
        <f>J166+J167</f>
        <v>887.9</v>
      </c>
      <c r="K165" s="40">
        <f>K166+K167</f>
        <v>0</v>
      </c>
      <c r="L165" s="40">
        <f>L166+L167</f>
        <v>0</v>
      </c>
      <c r="M165" s="40">
        <f t="shared" si="59"/>
        <v>43.889111022257758</v>
      </c>
      <c r="N165" s="40">
        <f t="shared" si="55"/>
        <v>1263</v>
      </c>
      <c r="O165" s="40">
        <f t="shared" si="50"/>
        <v>16.666666666666664</v>
      </c>
      <c r="P165" s="40">
        <f t="shared" si="56"/>
        <v>500</v>
      </c>
      <c r="Q165" s="40">
        <f t="shared" si="51"/>
        <v>53.782785147495304</v>
      </c>
      <c r="R165" s="40">
        <f t="shared" si="57"/>
        <v>763.00000000000011</v>
      </c>
      <c r="S165" s="40" t="str">
        <f t="shared" si="52"/>
        <v>-</v>
      </c>
      <c r="T165" s="40">
        <f t="shared" si="58"/>
        <v>0</v>
      </c>
      <c r="U165" s="157"/>
    </row>
    <row r="166" spans="1:21" s="1" customFormat="1" ht="81" outlineLevel="1" x14ac:dyDescent="0.25">
      <c r="A166" s="83"/>
      <c r="B166" s="114" t="s">
        <v>681</v>
      </c>
      <c r="C166" s="46">
        <f t="shared" si="53"/>
        <v>1650.9</v>
      </c>
      <c r="D166" s="46">
        <v>0</v>
      </c>
      <c r="E166" s="46">
        <v>1650.9</v>
      </c>
      <c r="F166" s="46">
        <v>0</v>
      </c>
      <c r="G166" s="46">
        <v>0</v>
      </c>
      <c r="H166" s="46">
        <f>SUM(I166:K166)</f>
        <v>887.9</v>
      </c>
      <c r="I166" s="46">
        <v>0</v>
      </c>
      <c r="J166" s="46">
        <v>887.9</v>
      </c>
      <c r="K166" s="46">
        <v>0</v>
      </c>
      <c r="L166" s="46">
        <v>0</v>
      </c>
      <c r="M166" s="46">
        <f t="shared" si="59"/>
        <v>53.782785147495304</v>
      </c>
      <c r="N166" s="46">
        <f t="shared" si="55"/>
        <v>763.00000000000011</v>
      </c>
      <c r="O166" s="46" t="str">
        <f t="shared" si="50"/>
        <v>-</v>
      </c>
      <c r="P166" s="46">
        <f t="shared" si="56"/>
        <v>0</v>
      </c>
      <c r="Q166" s="46">
        <f t="shared" si="51"/>
        <v>53.782785147495304</v>
      </c>
      <c r="R166" s="46">
        <f t="shared" si="57"/>
        <v>763.00000000000011</v>
      </c>
      <c r="S166" s="46" t="str">
        <f t="shared" si="52"/>
        <v>-</v>
      </c>
      <c r="T166" s="46">
        <f t="shared" si="58"/>
        <v>0</v>
      </c>
      <c r="U166" s="74" t="s">
        <v>730</v>
      </c>
    </row>
    <row r="167" spans="1:21" s="1" customFormat="1" ht="54" outlineLevel="1" x14ac:dyDescent="0.25">
      <c r="A167" s="115"/>
      <c r="B167" s="114" t="s">
        <v>682</v>
      </c>
      <c r="C167" s="46">
        <f>SUM(D167:F167)</f>
        <v>100</v>
      </c>
      <c r="D167" s="46">
        <v>100</v>
      </c>
      <c r="E167" s="46">
        <v>0</v>
      </c>
      <c r="F167" s="46">
        <v>0</v>
      </c>
      <c r="G167" s="46">
        <v>0</v>
      </c>
      <c r="H167" s="46">
        <f t="shared" si="54"/>
        <v>100</v>
      </c>
      <c r="I167" s="46">
        <v>100</v>
      </c>
      <c r="J167" s="46">
        <v>0</v>
      </c>
      <c r="K167" s="46">
        <v>0</v>
      </c>
      <c r="L167" s="46">
        <v>0</v>
      </c>
      <c r="M167" s="46">
        <f>IFERROR(H167/C167*100,"-")</f>
        <v>100</v>
      </c>
      <c r="N167" s="46">
        <f>C167-H167</f>
        <v>0</v>
      </c>
      <c r="O167" s="46">
        <f>IFERROR(I167/D167*100,"-")</f>
        <v>100</v>
      </c>
      <c r="P167" s="46">
        <f>D167-I167</f>
        <v>0</v>
      </c>
      <c r="Q167" s="46" t="str">
        <f t="shared" si="51"/>
        <v>-</v>
      </c>
      <c r="R167" s="46">
        <f t="shared" si="57"/>
        <v>0</v>
      </c>
      <c r="S167" s="46" t="str">
        <f>IFERROR(K167/F168*100,"-")</f>
        <v>-</v>
      </c>
      <c r="T167" s="46">
        <f>F168-K167</f>
        <v>0</v>
      </c>
      <c r="U167" s="74" t="s">
        <v>683</v>
      </c>
    </row>
    <row r="168" spans="1:21" s="1" customFormat="1" ht="60.75" customHeight="1" outlineLevel="1" x14ac:dyDescent="0.25">
      <c r="A168" s="115"/>
      <c r="B168" s="173" t="s">
        <v>743</v>
      </c>
      <c r="C168" s="46">
        <f>SUM(D168:F168)</f>
        <v>500</v>
      </c>
      <c r="D168" s="46">
        <v>500</v>
      </c>
      <c r="E168" s="46">
        <v>0</v>
      </c>
      <c r="F168" s="46">
        <v>0</v>
      </c>
      <c r="G168" s="46">
        <v>0</v>
      </c>
      <c r="H168" s="46">
        <f t="shared" si="54"/>
        <v>0</v>
      </c>
      <c r="I168" s="46">
        <v>0</v>
      </c>
      <c r="J168" s="46">
        <v>0</v>
      </c>
      <c r="K168" s="46">
        <v>0</v>
      </c>
      <c r="L168" s="46">
        <v>0</v>
      </c>
      <c r="M168" s="46"/>
      <c r="N168" s="46"/>
      <c r="O168" s="46"/>
      <c r="P168" s="46"/>
      <c r="Q168" s="46"/>
      <c r="R168" s="46"/>
      <c r="S168" s="46"/>
      <c r="T168" s="46"/>
      <c r="U168" s="74"/>
    </row>
    <row r="169" spans="1:21" s="43" customFormat="1" ht="45.75" customHeight="1" x14ac:dyDescent="0.25">
      <c r="A169" s="59">
        <v>11</v>
      </c>
      <c r="B169" s="39" t="s">
        <v>125</v>
      </c>
      <c r="C169" s="40">
        <f t="shared" si="53"/>
        <v>191494.79000000004</v>
      </c>
      <c r="D169" s="40">
        <f>D170+D184+D187</f>
        <v>75820.750000000015</v>
      </c>
      <c r="E169" s="40">
        <f>E170+E184+E187</f>
        <v>115609.34</v>
      </c>
      <c r="F169" s="40">
        <f>F170+F184+F187</f>
        <v>64.7</v>
      </c>
      <c r="G169" s="40">
        <f>G170+G184+G187</f>
        <v>0</v>
      </c>
      <c r="H169" s="40">
        <f t="shared" si="54"/>
        <v>79207.91</v>
      </c>
      <c r="I169" s="40">
        <f>I170+I184+I187</f>
        <v>46543.72</v>
      </c>
      <c r="J169" s="40">
        <f>J170+J184+J187</f>
        <v>32599.52</v>
      </c>
      <c r="K169" s="40">
        <f>K170+K184+K187</f>
        <v>64.67</v>
      </c>
      <c r="L169" s="40">
        <f>L170+L184+L187</f>
        <v>0</v>
      </c>
      <c r="M169" s="40">
        <f t="shared" si="59"/>
        <v>41.362958229829637</v>
      </c>
      <c r="N169" s="40">
        <f t="shared" si="55"/>
        <v>112286.88000000003</v>
      </c>
      <c r="O169" s="40">
        <f t="shared" si="50"/>
        <v>61.386520180821201</v>
      </c>
      <c r="P169" s="40">
        <f t="shared" si="56"/>
        <v>29277.030000000013</v>
      </c>
      <c r="Q169" s="40">
        <f t="shared" si="51"/>
        <v>28.197998535412449</v>
      </c>
      <c r="R169" s="40">
        <f t="shared" si="57"/>
        <v>83009.819999999992</v>
      </c>
      <c r="S169" s="40">
        <f t="shared" si="52"/>
        <v>99.953632148377125</v>
      </c>
      <c r="T169" s="40">
        <f t="shared" si="58"/>
        <v>3.0000000000001137E-2</v>
      </c>
      <c r="U169" s="42"/>
    </row>
    <row r="170" spans="1:21" s="37" customFormat="1" ht="40.5" outlineLevel="1" x14ac:dyDescent="0.25">
      <c r="A170" s="67"/>
      <c r="B170" s="171" t="s">
        <v>346</v>
      </c>
      <c r="C170" s="55">
        <f>SUM(D170:F170)</f>
        <v>182950.1</v>
      </c>
      <c r="D170" s="55">
        <f>D171+D175</f>
        <v>73836.700000000012</v>
      </c>
      <c r="E170" s="55">
        <f>E171+E175</f>
        <v>109113.4</v>
      </c>
      <c r="F170" s="55">
        <f>F171+F175</f>
        <v>0</v>
      </c>
      <c r="G170" s="55">
        <f>SUM(G171:G183)</f>
        <v>0</v>
      </c>
      <c r="H170" s="49">
        <f t="shared" si="54"/>
        <v>78702.62</v>
      </c>
      <c r="I170" s="55">
        <f>I171+I175</f>
        <v>46518.42</v>
      </c>
      <c r="J170" s="55">
        <f>J171+J175</f>
        <v>32184.2</v>
      </c>
      <c r="K170" s="55">
        <f>K171+K175</f>
        <v>0</v>
      </c>
      <c r="L170" s="49">
        <f>SUM(L171:L183)</f>
        <v>0</v>
      </c>
      <c r="M170" s="49">
        <f t="shared" si="59"/>
        <v>43.018626390474772</v>
      </c>
      <c r="N170" s="49">
        <f t="shared" si="55"/>
        <v>104247.48000000001</v>
      </c>
      <c r="O170" s="49">
        <f t="shared" si="50"/>
        <v>63.00175928772547</v>
      </c>
      <c r="P170" s="49">
        <f t="shared" si="56"/>
        <v>27318.280000000013</v>
      </c>
      <c r="Q170" s="49">
        <f t="shared" si="51"/>
        <v>29.496102220258923</v>
      </c>
      <c r="R170" s="49">
        <f t="shared" si="57"/>
        <v>76929.2</v>
      </c>
      <c r="S170" s="49" t="str">
        <f t="shared" si="52"/>
        <v>-</v>
      </c>
      <c r="T170" s="49">
        <f t="shared" si="58"/>
        <v>0</v>
      </c>
      <c r="U170" s="74"/>
    </row>
    <row r="171" spans="1:21" s="1" customFormat="1" ht="27" outlineLevel="2" x14ac:dyDescent="0.25">
      <c r="A171" s="67"/>
      <c r="B171" s="174" t="s">
        <v>721</v>
      </c>
      <c r="C171" s="46">
        <f>SUM(D171:F171)</f>
        <v>114929.5</v>
      </c>
      <c r="D171" s="46">
        <f>D172+D173+D174</f>
        <v>51077.4</v>
      </c>
      <c r="E171" s="46">
        <f t="shared" ref="E171:G171" si="60">E172+E173+E174</f>
        <v>63852.100000000006</v>
      </c>
      <c r="F171" s="46">
        <f t="shared" si="60"/>
        <v>0</v>
      </c>
      <c r="G171" s="46">
        <f t="shared" si="60"/>
        <v>0</v>
      </c>
      <c r="H171" s="46">
        <f t="shared" si="54"/>
        <v>73466.600000000006</v>
      </c>
      <c r="I171" s="46">
        <f>I172+I173+I174</f>
        <v>41282.400000000001</v>
      </c>
      <c r="J171" s="46">
        <f t="shared" ref="J171:L171" si="61">J172+J173+J174</f>
        <v>32184.2</v>
      </c>
      <c r="K171" s="46">
        <f t="shared" si="61"/>
        <v>0</v>
      </c>
      <c r="L171" s="46">
        <f t="shared" si="61"/>
        <v>0</v>
      </c>
      <c r="M171" s="46">
        <f>IFERROR(H171/C171*100,"-")</f>
        <v>63.923187693325048</v>
      </c>
      <c r="N171" s="46">
        <f t="shared" si="55"/>
        <v>41462.899999999994</v>
      </c>
      <c r="O171" s="46">
        <f>IFERROR(I171/D171*100,"-")</f>
        <v>80.823221228958403</v>
      </c>
      <c r="P171" s="46">
        <f t="shared" si="56"/>
        <v>9795</v>
      </c>
      <c r="Q171" s="46">
        <f>IFERROR(J171/E171*100,"-")</f>
        <v>50.404293672408571</v>
      </c>
      <c r="R171" s="46">
        <f t="shared" si="57"/>
        <v>31667.900000000005</v>
      </c>
      <c r="S171" s="46"/>
      <c r="T171" s="46">
        <f t="shared" si="58"/>
        <v>0</v>
      </c>
      <c r="U171" s="74"/>
    </row>
    <row r="172" spans="1:21" s="1" customFormat="1" ht="45.75" customHeight="1" outlineLevel="3" x14ac:dyDescent="0.25">
      <c r="A172" s="73"/>
      <c r="B172" s="174" t="s">
        <v>66</v>
      </c>
      <c r="C172" s="46">
        <f t="shared" si="53"/>
        <v>36162</v>
      </c>
      <c r="D172" s="46">
        <v>3977.8</v>
      </c>
      <c r="E172" s="46">
        <v>32184.2</v>
      </c>
      <c r="F172" s="46">
        <v>0</v>
      </c>
      <c r="G172" s="46">
        <v>0</v>
      </c>
      <c r="H172" s="46">
        <f t="shared" si="54"/>
        <v>36162</v>
      </c>
      <c r="I172" s="46">
        <v>3977.8</v>
      </c>
      <c r="J172" s="46">
        <v>32184.2</v>
      </c>
      <c r="K172" s="46">
        <v>0</v>
      </c>
      <c r="L172" s="46">
        <v>0</v>
      </c>
      <c r="M172" s="46">
        <f t="shared" ref="M172:M235" si="62">IFERROR(H172/C172*100,"-")</f>
        <v>100</v>
      </c>
      <c r="N172" s="46">
        <f t="shared" si="55"/>
        <v>0</v>
      </c>
      <c r="O172" s="46">
        <f t="shared" ref="O172:O235" si="63">IFERROR(I172/D172*100,"-")</f>
        <v>100</v>
      </c>
      <c r="P172" s="46">
        <f t="shared" si="56"/>
        <v>0</v>
      </c>
      <c r="Q172" s="46">
        <f t="shared" ref="Q172:Q235" si="64">IFERROR(J172/E172*100,"-")</f>
        <v>100</v>
      </c>
      <c r="R172" s="46">
        <f t="shared" si="57"/>
        <v>0</v>
      </c>
      <c r="S172" s="46" t="str">
        <f t="shared" ref="S172:S235" si="65">IFERROR(K172/F172*100,"-")</f>
        <v>-</v>
      </c>
      <c r="T172" s="46">
        <f t="shared" si="58"/>
        <v>0</v>
      </c>
      <c r="U172" s="74" t="s">
        <v>583</v>
      </c>
    </row>
    <row r="173" spans="1:21" s="1" customFormat="1" ht="36.75" customHeight="1" outlineLevel="3" x14ac:dyDescent="0.25">
      <c r="A173" s="73"/>
      <c r="B173" s="174" t="s">
        <v>347</v>
      </c>
      <c r="C173" s="46">
        <f t="shared" si="53"/>
        <v>47767.5</v>
      </c>
      <c r="D173" s="46">
        <v>16099.6</v>
      </c>
      <c r="E173" s="46">
        <v>31667.9</v>
      </c>
      <c r="F173" s="46">
        <v>0</v>
      </c>
      <c r="G173" s="46">
        <v>0</v>
      </c>
      <c r="H173" s="46">
        <f t="shared" si="54"/>
        <v>6304.6</v>
      </c>
      <c r="I173" s="46">
        <v>6304.6</v>
      </c>
      <c r="J173" s="46">
        <v>0</v>
      </c>
      <c r="K173" s="46">
        <v>0</v>
      </c>
      <c r="L173" s="46">
        <v>0</v>
      </c>
      <c r="M173" s="46">
        <f t="shared" si="62"/>
        <v>13.198513633746794</v>
      </c>
      <c r="N173" s="46">
        <f t="shared" si="55"/>
        <v>41462.9</v>
      </c>
      <c r="O173" s="46">
        <f t="shared" si="63"/>
        <v>39.159979129916273</v>
      </c>
      <c r="P173" s="46">
        <f t="shared" si="56"/>
        <v>9795</v>
      </c>
      <c r="Q173" s="46">
        <f t="shared" si="64"/>
        <v>0</v>
      </c>
      <c r="R173" s="46">
        <f t="shared" si="57"/>
        <v>31667.9</v>
      </c>
      <c r="S173" s="46" t="str">
        <f t="shared" si="65"/>
        <v>-</v>
      </c>
      <c r="T173" s="46">
        <f t="shared" si="58"/>
        <v>0</v>
      </c>
      <c r="U173" s="74" t="s">
        <v>508</v>
      </c>
    </row>
    <row r="174" spans="1:21" s="1" customFormat="1" ht="67.5" outlineLevel="3" x14ac:dyDescent="0.25">
      <c r="A174" s="73"/>
      <c r="B174" s="174" t="s">
        <v>559</v>
      </c>
      <c r="C174" s="46">
        <f t="shared" si="53"/>
        <v>31000</v>
      </c>
      <c r="D174" s="46">
        <v>31000</v>
      </c>
      <c r="E174" s="46"/>
      <c r="F174" s="46"/>
      <c r="G174" s="46"/>
      <c r="H174" s="46">
        <f t="shared" si="54"/>
        <v>31000</v>
      </c>
      <c r="I174" s="46">
        <v>31000</v>
      </c>
      <c r="J174" s="46"/>
      <c r="K174" s="46"/>
      <c r="L174" s="46"/>
      <c r="M174" s="46">
        <f t="shared" si="62"/>
        <v>100</v>
      </c>
      <c r="N174" s="46">
        <f t="shared" si="55"/>
        <v>0</v>
      </c>
      <c r="O174" s="46">
        <f t="shared" si="63"/>
        <v>100</v>
      </c>
      <c r="P174" s="46">
        <f t="shared" si="56"/>
        <v>0</v>
      </c>
      <c r="Q174" s="46" t="str">
        <f t="shared" si="64"/>
        <v>-</v>
      </c>
      <c r="R174" s="46">
        <f t="shared" si="57"/>
        <v>0</v>
      </c>
      <c r="S174" s="46" t="str">
        <f t="shared" si="65"/>
        <v>-</v>
      </c>
      <c r="T174" s="46">
        <f t="shared" si="58"/>
        <v>0</v>
      </c>
      <c r="U174" s="74"/>
    </row>
    <row r="175" spans="1:21" s="1" customFormat="1" ht="67.5" outlineLevel="2" x14ac:dyDescent="0.25">
      <c r="A175" s="73"/>
      <c r="B175" s="174" t="s">
        <v>722</v>
      </c>
      <c r="C175" s="46">
        <f>SUM(D175:F175)</f>
        <v>68020.600000000006</v>
      </c>
      <c r="D175" s="46">
        <f>SUM(D176:D183)</f>
        <v>22759.300000000003</v>
      </c>
      <c r="E175" s="46">
        <f>SUM(E176:E183)</f>
        <v>45261.299999999996</v>
      </c>
      <c r="F175" s="46">
        <f>SUM(F176:F183)</f>
        <v>0</v>
      </c>
      <c r="G175" s="46">
        <v>0</v>
      </c>
      <c r="H175" s="46">
        <f t="shared" si="54"/>
        <v>5236.0199999999995</v>
      </c>
      <c r="I175" s="46">
        <f>SUM(I176:I183)</f>
        <v>5236.0199999999995</v>
      </c>
      <c r="J175" s="46">
        <f>SUM(J176:J183)</f>
        <v>0</v>
      </c>
      <c r="K175" s="46">
        <f>SUM(K176:K183)</f>
        <v>0</v>
      </c>
      <c r="L175" s="46">
        <v>0</v>
      </c>
      <c r="M175" s="46">
        <f t="shared" ref="M175:M182" si="66">IFERROR(H175/C175*100,"-")</f>
        <v>7.697697462239379</v>
      </c>
      <c r="N175" s="46">
        <f>C175-H175</f>
        <v>62784.580000000009</v>
      </c>
      <c r="O175" s="46">
        <f t="shared" ref="O175:O182" si="67">IFERROR(I175/D175*100,"-")</f>
        <v>23.00606784918692</v>
      </c>
      <c r="P175" s="46">
        <f t="shared" ref="P175:P182" si="68">D175-I175</f>
        <v>17523.280000000002</v>
      </c>
      <c r="Q175" s="46">
        <f t="shared" ref="Q175:Q182" si="69">IFERROR(J175/E175*100,"-")</f>
        <v>0</v>
      </c>
      <c r="R175" s="46">
        <f>E175-J175</f>
        <v>45261.299999999996</v>
      </c>
      <c r="S175" s="46" t="str">
        <f t="shared" ref="S175:S182" si="70">IFERROR(K175/F175*100,"-")</f>
        <v>-</v>
      </c>
      <c r="T175" s="46">
        <f t="shared" ref="T175:T182" si="71">F175-K175</f>
        <v>0</v>
      </c>
      <c r="U175" s="74"/>
    </row>
    <row r="176" spans="1:21" s="1" customFormat="1" outlineLevel="3" x14ac:dyDescent="0.25">
      <c r="A176" s="73"/>
      <c r="B176" s="174" t="s">
        <v>348</v>
      </c>
      <c r="C176" s="46">
        <f t="shared" si="53"/>
        <v>0</v>
      </c>
      <c r="D176" s="46">
        <v>0</v>
      </c>
      <c r="E176" s="46">
        <v>0</v>
      </c>
      <c r="F176" s="46">
        <v>0</v>
      </c>
      <c r="G176" s="46">
        <v>0</v>
      </c>
      <c r="H176" s="46">
        <f t="shared" si="54"/>
        <v>0</v>
      </c>
      <c r="I176" s="46"/>
      <c r="J176" s="46"/>
      <c r="K176" s="46">
        <v>0</v>
      </c>
      <c r="L176" s="46">
        <v>0</v>
      </c>
      <c r="M176" s="46" t="str">
        <f t="shared" si="66"/>
        <v>-</v>
      </c>
      <c r="N176" s="46">
        <f>C176-H176</f>
        <v>0</v>
      </c>
      <c r="O176" s="46" t="str">
        <f t="shared" si="67"/>
        <v>-</v>
      </c>
      <c r="P176" s="46">
        <f t="shared" si="68"/>
        <v>0</v>
      </c>
      <c r="Q176" s="46" t="str">
        <f t="shared" si="69"/>
        <v>-</v>
      </c>
      <c r="R176" s="46">
        <f>E176-J176</f>
        <v>0</v>
      </c>
      <c r="S176" s="46" t="str">
        <f t="shared" si="70"/>
        <v>-</v>
      </c>
      <c r="T176" s="46">
        <f t="shared" si="71"/>
        <v>0</v>
      </c>
      <c r="U176" s="74"/>
    </row>
    <row r="177" spans="1:21" s="1" customFormat="1" ht="54" outlineLevel="3" x14ac:dyDescent="0.25">
      <c r="A177" s="73"/>
      <c r="B177" s="174" t="s">
        <v>504</v>
      </c>
      <c r="C177" s="46">
        <f t="shared" si="53"/>
        <v>21320.86</v>
      </c>
      <c r="D177" s="46">
        <v>2350.92</v>
      </c>
      <c r="E177" s="46">
        <v>18969.939999999999</v>
      </c>
      <c r="F177" s="46">
        <v>0</v>
      </c>
      <c r="G177" s="46">
        <v>0</v>
      </c>
      <c r="H177" s="46">
        <f t="shared" si="54"/>
        <v>300</v>
      </c>
      <c r="I177" s="46">
        <v>300</v>
      </c>
      <c r="J177" s="46">
        <v>0</v>
      </c>
      <c r="K177" s="46">
        <v>0</v>
      </c>
      <c r="L177" s="46">
        <v>0</v>
      </c>
      <c r="M177" s="46">
        <f t="shared" si="66"/>
        <v>1.4070726978180055</v>
      </c>
      <c r="N177" s="46">
        <f>C177-H177</f>
        <v>21020.86</v>
      </c>
      <c r="O177" s="46">
        <f t="shared" si="67"/>
        <v>12.760961666071156</v>
      </c>
      <c r="P177" s="46">
        <f t="shared" si="68"/>
        <v>2050.92</v>
      </c>
      <c r="Q177" s="46">
        <f t="shared" si="69"/>
        <v>0</v>
      </c>
      <c r="R177" s="46">
        <f>E177-J177</f>
        <v>18969.939999999999</v>
      </c>
      <c r="S177" s="46" t="str">
        <f t="shared" si="70"/>
        <v>-</v>
      </c>
      <c r="T177" s="46">
        <f t="shared" si="71"/>
        <v>0</v>
      </c>
      <c r="U177" s="74" t="s">
        <v>562</v>
      </c>
    </row>
    <row r="178" spans="1:21" s="1" customFormat="1" ht="54" outlineLevel="3" x14ac:dyDescent="0.25">
      <c r="A178" s="73"/>
      <c r="B178" s="174" t="s">
        <v>505</v>
      </c>
      <c r="C178" s="46">
        <f t="shared" si="53"/>
        <v>13445</v>
      </c>
      <c r="D178" s="46">
        <v>2833.7</v>
      </c>
      <c r="E178" s="46">
        <v>10611.3</v>
      </c>
      <c r="F178" s="46">
        <v>0</v>
      </c>
      <c r="G178" s="46">
        <v>0</v>
      </c>
      <c r="H178" s="46">
        <f t="shared" si="54"/>
        <v>180.94</v>
      </c>
      <c r="I178" s="46">
        <v>180.94</v>
      </c>
      <c r="J178" s="46">
        <v>0</v>
      </c>
      <c r="K178" s="46">
        <v>0</v>
      </c>
      <c r="L178" s="46">
        <v>0</v>
      </c>
      <c r="M178" s="46">
        <f t="shared" si="66"/>
        <v>1.3457791000371886</v>
      </c>
      <c r="N178" s="46">
        <v>0</v>
      </c>
      <c r="O178" s="46">
        <f t="shared" si="67"/>
        <v>6.3852913152415578</v>
      </c>
      <c r="P178" s="46">
        <f t="shared" si="68"/>
        <v>2652.7599999999998</v>
      </c>
      <c r="Q178" s="46">
        <f t="shared" si="69"/>
        <v>0</v>
      </c>
      <c r="R178" s="46">
        <f>E178-J178</f>
        <v>10611.3</v>
      </c>
      <c r="S178" s="46" t="str">
        <f t="shared" si="70"/>
        <v>-</v>
      </c>
      <c r="T178" s="46">
        <f t="shared" si="71"/>
        <v>0</v>
      </c>
      <c r="U178" s="74" t="s">
        <v>563</v>
      </c>
    </row>
    <row r="179" spans="1:21" s="1" customFormat="1" ht="27" outlineLevel="3" x14ac:dyDescent="0.25">
      <c r="A179" s="73"/>
      <c r="B179" s="174" t="s">
        <v>560</v>
      </c>
      <c r="C179" s="46">
        <f t="shared" si="53"/>
        <v>5838.4400000000005</v>
      </c>
      <c r="D179" s="46">
        <v>58.38</v>
      </c>
      <c r="E179" s="46">
        <v>5780.06</v>
      </c>
      <c r="F179" s="46"/>
      <c r="G179" s="46"/>
      <c r="H179" s="46">
        <f t="shared" si="54"/>
        <v>58.38</v>
      </c>
      <c r="I179" s="46">
        <v>58.38</v>
      </c>
      <c r="J179" s="46">
        <v>0</v>
      </c>
      <c r="K179" s="46">
        <v>0</v>
      </c>
      <c r="L179" s="46"/>
      <c r="M179" s="46"/>
      <c r="N179" s="46"/>
      <c r="O179" s="46">
        <f t="shared" si="67"/>
        <v>100</v>
      </c>
      <c r="P179" s="46">
        <f t="shared" si="68"/>
        <v>0</v>
      </c>
      <c r="Q179" s="46"/>
      <c r="R179" s="46"/>
      <c r="S179" s="46"/>
      <c r="T179" s="46"/>
      <c r="U179" s="74" t="s">
        <v>728</v>
      </c>
    </row>
    <row r="180" spans="1:21" s="1" customFormat="1" ht="27" outlineLevel="3" x14ac:dyDescent="0.25">
      <c r="A180" s="73"/>
      <c r="B180" s="174" t="s">
        <v>561</v>
      </c>
      <c r="C180" s="46">
        <f t="shared" si="53"/>
        <v>11339.6</v>
      </c>
      <c r="D180" s="46">
        <v>1439.6</v>
      </c>
      <c r="E180" s="46">
        <v>9900</v>
      </c>
      <c r="F180" s="46"/>
      <c r="G180" s="46"/>
      <c r="H180" s="46">
        <f t="shared" si="54"/>
        <v>0</v>
      </c>
      <c r="I180" s="46">
        <v>0</v>
      </c>
      <c r="J180" s="46">
        <v>0</v>
      </c>
      <c r="K180" s="46">
        <v>0</v>
      </c>
      <c r="L180" s="46"/>
      <c r="M180" s="46"/>
      <c r="N180" s="46"/>
      <c r="O180" s="46">
        <f t="shared" si="67"/>
        <v>0</v>
      </c>
      <c r="P180" s="46">
        <f t="shared" si="68"/>
        <v>1439.6</v>
      </c>
      <c r="Q180" s="46"/>
      <c r="R180" s="46"/>
      <c r="S180" s="46"/>
      <c r="T180" s="46"/>
      <c r="U180" s="74" t="s">
        <v>728</v>
      </c>
    </row>
    <row r="181" spans="1:21" s="1" customFormat="1" ht="59.25" customHeight="1" outlineLevel="3" x14ac:dyDescent="0.25">
      <c r="A181" s="73"/>
      <c r="B181" s="174" t="s">
        <v>35</v>
      </c>
      <c r="C181" s="46">
        <f t="shared" si="53"/>
        <v>13076.7</v>
      </c>
      <c r="D181" s="46">
        <v>13076.7</v>
      </c>
      <c r="E181" s="46">
        <v>0</v>
      </c>
      <c r="F181" s="46">
        <v>0</v>
      </c>
      <c r="G181" s="46">
        <v>0</v>
      </c>
      <c r="H181" s="46">
        <f t="shared" si="54"/>
        <v>4696.7</v>
      </c>
      <c r="I181" s="46">
        <v>4696.7</v>
      </c>
      <c r="J181" s="46">
        <v>0</v>
      </c>
      <c r="K181" s="46">
        <v>0</v>
      </c>
      <c r="L181" s="46">
        <v>0</v>
      </c>
      <c r="M181" s="46">
        <f t="shared" si="66"/>
        <v>35.916553870624853</v>
      </c>
      <c r="N181" s="46">
        <v>0</v>
      </c>
      <c r="O181" s="46">
        <f t="shared" si="67"/>
        <v>35.916553870624853</v>
      </c>
      <c r="P181" s="46">
        <f t="shared" si="68"/>
        <v>8380</v>
      </c>
      <c r="Q181" s="46" t="str">
        <f t="shared" si="69"/>
        <v>-</v>
      </c>
      <c r="R181" s="46">
        <f>E181-J181</f>
        <v>0</v>
      </c>
      <c r="S181" s="46" t="str">
        <f t="shared" si="70"/>
        <v>-</v>
      </c>
      <c r="T181" s="46">
        <f t="shared" si="71"/>
        <v>0</v>
      </c>
      <c r="U181" s="74" t="s">
        <v>564</v>
      </c>
    </row>
    <row r="182" spans="1:21" s="1" customFormat="1" ht="27" outlineLevel="3" x14ac:dyDescent="0.25">
      <c r="A182" s="73"/>
      <c r="B182" s="174" t="s">
        <v>506</v>
      </c>
      <c r="C182" s="46">
        <f t="shared" si="53"/>
        <v>500</v>
      </c>
      <c r="D182" s="46">
        <v>500</v>
      </c>
      <c r="E182" s="46">
        <v>0</v>
      </c>
      <c r="F182" s="46">
        <v>0</v>
      </c>
      <c r="G182" s="46">
        <v>0</v>
      </c>
      <c r="H182" s="46">
        <f t="shared" si="54"/>
        <v>0</v>
      </c>
      <c r="I182" s="46">
        <v>0</v>
      </c>
      <c r="J182" s="46">
        <v>0</v>
      </c>
      <c r="K182" s="46">
        <v>0</v>
      </c>
      <c r="L182" s="46">
        <v>0</v>
      </c>
      <c r="M182" s="46">
        <f t="shared" si="66"/>
        <v>0</v>
      </c>
      <c r="N182" s="46">
        <v>0</v>
      </c>
      <c r="O182" s="46">
        <f t="shared" si="67"/>
        <v>0</v>
      </c>
      <c r="P182" s="46">
        <f t="shared" si="68"/>
        <v>500</v>
      </c>
      <c r="Q182" s="46" t="str">
        <f t="shared" si="69"/>
        <v>-</v>
      </c>
      <c r="R182" s="46">
        <v>0</v>
      </c>
      <c r="S182" s="46" t="str">
        <f t="shared" si="70"/>
        <v>-</v>
      </c>
      <c r="T182" s="46">
        <f t="shared" si="71"/>
        <v>0</v>
      </c>
      <c r="U182" s="74"/>
    </row>
    <row r="183" spans="1:21" s="1" customFormat="1" ht="31.5" customHeight="1" outlineLevel="3" x14ac:dyDescent="0.25">
      <c r="A183" s="73"/>
      <c r="B183" s="174" t="s">
        <v>507</v>
      </c>
      <c r="C183" s="46">
        <f t="shared" si="53"/>
        <v>2500</v>
      </c>
      <c r="D183" s="46">
        <v>2500</v>
      </c>
      <c r="E183" s="46">
        <v>0</v>
      </c>
      <c r="F183" s="46">
        <v>0</v>
      </c>
      <c r="G183" s="46">
        <v>0</v>
      </c>
      <c r="H183" s="46">
        <f t="shared" si="54"/>
        <v>0</v>
      </c>
      <c r="I183" s="46">
        <v>0</v>
      </c>
      <c r="J183" s="46">
        <v>0</v>
      </c>
      <c r="K183" s="46">
        <v>0</v>
      </c>
      <c r="L183" s="46">
        <v>0</v>
      </c>
      <c r="M183" s="46">
        <f t="shared" si="62"/>
        <v>0</v>
      </c>
      <c r="N183" s="46">
        <f t="shared" si="55"/>
        <v>2500</v>
      </c>
      <c r="O183" s="46">
        <f t="shared" si="63"/>
        <v>0</v>
      </c>
      <c r="P183" s="46">
        <f t="shared" si="56"/>
        <v>2500</v>
      </c>
      <c r="Q183" s="46" t="str">
        <f t="shared" si="64"/>
        <v>-</v>
      </c>
      <c r="R183" s="46">
        <f t="shared" si="57"/>
        <v>0</v>
      </c>
      <c r="S183" s="46" t="str">
        <f t="shared" si="65"/>
        <v>-</v>
      </c>
      <c r="T183" s="46">
        <f t="shared" si="58"/>
        <v>0</v>
      </c>
      <c r="U183" s="74" t="s">
        <v>729</v>
      </c>
    </row>
    <row r="184" spans="1:21" s="1" customFormat="1" ht="40.5" outlineLevel="1" x14ac:dyDescent="0.25">
      <c r="A184" s="115"/>
      <c r="B184" s="171" t="s">
        <v>349</v>
      </c>
      <c r="C184" s="49">
        <f t="shared" si="53"/>
        <v>6832.17</v>
      </c>
      <c r="D184" s="49">
        <f>D185</f>
        <v>751.55</v>
      </c>
      <c r="E184" s="49">
        <f t="shared" ref="E184:K185" si="72">E185</f>
        <v>6080.62</v>
      </c>
      <c r="F184" s="49">
        <f t="shared" si="72"/>
        <v>0</v>
      </c>
      <c r="G184" s="49">
        <f t="shared" si="72"/>
        <v>0</v>
      </c>
      <c r="H184" s="46">
        <f t="shared" si="54"/>
        <v>0</v>
      </c>
      <c r="I184" s="49">
        <f t="shared" si="72"/>
        <v>0</v>
      </c>
      <c r="J184" s="49">
        <f t="shared" si="72"/>
        <v>0</v>
      </c>
      <c r="K184" s="49">
        <f t="shared" si="72"/>
        <v>0</v>
      </c>
      <c r="L184" s="49">
        <f>SUM(L185:L185)</f>
        <v>0</v>
      </c>
      <c r="M184" s="49">
        <f t="shared" si="62"/>
        <v>0</v>
      </c>
      <c r="N184" s="49">
        <f t="shared" si="55"/>
        <v>6832.17</v>
      </c>
      <c r="O184" s="49">
        <f t="shared" si="63"/>
        <v>0</v>
      </c>
      <c r="P184" s="49">
        <f t="shared" si="56"/>
        <v>751.55</v>
      </c>
      <c r="Q184" s="49">
        <f t="shared" si="64"/>
        <v>0</v>
      </c>
      <c r="R184" s="49">
        <f t="shared" si="57"/>
        <v>6080.62</v>
      </c>
      <c r="S184" s="49" t="str">
        <f t="shared" si="65"/>
        <v>-</v>
      </c>
      <c r="T184" s="49">
        <f t="shared" si="58"/>
        <v>0</v>
      </c>
      <c r="U184" s="74"/>
    </row>
    <row r="185" spans="1:21" s="1" customFormat="1" ht="40.5" outlineLevel="2" x14ac:dyDescent="0.25">
      <c r="A185" s="73"/>
      <c r="B185" s="174" t="s">
        <v>723</v>
      </c>
      <c r="C185" s="46">
        <f>SUM(D185:F185)</f>
        <v>6832.17</v>
      </c>
      <c r="D185" s="46">
        <f>D186</f>
        <v>751.55</v>
      </c>
      <c r="E185" s="46">
        <f t="shared" si="72"/>
        <v>6080.62</v>
      </c>
      <c r="F185" s="46">
        <f t="shared" si="72"/>
        <v>0</v>
      </c>
      <c r="G185" s="46">
        <v>0</v>
      </c>
      <c r="H185" s="49">
        <f t="shared" si="54"/>
        <v>0</v>
      </c>
      <c r="I185" s="46">
        <f>I186</f>
        <v>0</v>
      </c>
      <c r="J185" s="46">
        <f t="shared" si="72"/>
        <v>0</v>
      </c>
      <c r="K185" s="46">
        <f t="shared" si="72"/>
        <v>0</v>
      </c>
      <c r="L185" s="46">
        <v>0</v>
      </c>
      <c r="M185" s="46">
        <f>IFERROR(H185/C185*100,"-")</f>
        <v>0</v>
      </c>
      <c r="N185" s="46">
        <f>C185-H185</f>
        <v>6832.17</v>
      </c>
      <c r="O185" s="46">
        <f>IFERROR(I185/D185*100,"-")</f>
        <v>0</v>
      </c>
      <c r="P185" s="46">
        <f>D185-I185</f>
        <v>751.55</v>
      </c>
      <c r="Q185" s="46">
        <f>IFERROR(J185/E185*100,"-")</f>
        <v>0</v>
      </c>
      <c r="R185" s="46">
        <f>E185-J185</f>
        <v>6080.62</v>
      </c>
      <c r="S185" s="46" t="str">
        <f>IFERROR(K185/F185*100,"-")</f>
        <v>-</v>
      </c>
      <c r="T185" s="46">
        <f>F185-K185</f>
        <v>0</v>
      </c>
      <c r="U185" s="118"/>
    </row>
    <row r="186" spans="1:21" s="1" customFormat="1" ht="27" outlineLevel="3" x14ac:dyDescent="0.25">
      <c r="A186" s="73"/>
      <c r="B186" s="174" t="s">
        <v>350</v>
      </c>
      <c r="C186" s="46">
        <f>SUM(D186:F186)</f>
        <v>6832.17</v>
      </c>
      <c r="D186" s="46">
        <v>751.55</v>
      </c>
      <c r="E186" s="46">
        <v>6080.62</v>
      </c>
      <c r="F186" s="46">
        <v>0</v>
      </c>
      <c r="G186" s="46"/>
      <c r="H186" s="46">
        <f>SUM(I186:K186)</f>
        <v>0</v>
      </c>
      <c r="I186" s="46">
        <v>0</v>
      </c>
      <c r="J186" s="46">
        <v>0</v>
      </c>
      <c r="K186" s="46">
        <v>0</v>
      </c>
      <c r="L186" s="46"/>
      <c r="M186" s="46">
        <f>IFERROR(H186/C186*100,"-")</f>
        <v>0</v>
      </c>
      <c r="N186" s="46">
        <f>C186-H186</f>
        <v>6832.17</v>
      </c>
      <c r="O186" s="46">
        <f>IFERROR(I186/D186*100,"-")</f>
        <v>0</v>
      </c>
      <c r="P186" s="46">
        <f>D186-I186</f>
        <v>751.55</v>
      </c>
      <c r="Q186" s="46">
        <f>IFERROR(J186/E186*100,"-")</f>
        <v>0</v>
      </c>
      <c r="R186" s="46">
        <f>E186-J186</f>
        <v>6080.62</v>
      </c>
      <c r="S186" s="46" t="str">
        <f>IFERROR(K186/F186*100,"-")</f>
        <v>-</v>
      </c>
      <c r="T186" s="46">
        <f>F186-K186</f>
        <v>0</v>
      </c>
      <c r="U186" s="118" t="s">
        <v>726</v>
      </c>
    </row>
    <row r="187" spans="1:21" s="1" customFormat="1" ht="33.75" customHeight="1" outlineLevel="1" x14ac:dyDescent="0.25">
      <c r="A187" s="115"/>
      <c r="B187" s="171" t="s">
        <v>37</v>
      </c>
      <c r="C187" s="49">
        <f>SUM(D187:F187)</f>
        <v>1712.52</v>
      </c>
      <c r="D187" s="49">
        <f>SUM(D188:D188)</f>
        <v>1232.5</v>
      </c>
      <c r="E187" s="49">
        <f>SUM(E188:E188)</f>
        <v>415.32</v>
      </c>
      <c r="F187" s="49">
        <f>SUM(F188:F188)</f>
        <v>64.7</v>
      </c>
      <c r="G187" s="49"/>
      <c r="H187" s="49">
        <f t="shared" si="54"/>
        <v>505.29</v>
      </c>
      <c r="I187" s="49">
        <f>SUM(I188:I188)</f>
        <v>25.3</v>
      </c>
      <c r="J187" s="49">
        <f>SUM(J188:J188)</f>
        <v>415.32</v>
      </c>
      <c r="K187" s="49">
        <f>SUM(K188:K188)</f>
        <v>64.67</v>
      </c>
      <c r="L187" s="49"/>
      <c r="M187" s="49">
        <f t="shared" si="62"/>
        <v>29.50564081003434</v>
      </c>
      <c r="N187" s="49">
        <f t="shared" si="55"/>
        <v>1207.23</v>
      </c>
      <c r="O187" s="49">
        <f>IFERROR(I187/D187*100,"-")</f>
        <v>2.052738336713996</v>
      </c>
      <c r="P187" s="49">
        <f t="shared" si="56"/>
        <v>1207.2</v>
      </c>
      <c r="Q187" s="49">
        <f t="shared" si="64"/>
        <v>100</v>
      </c>
      <c r="R187" s="49">
        <f t="shared" si="57"/>
        <v>0</v>
      </c>
      <c r="S187" s="49">
        <f t="shared" si="65"/>
        <v>99.953632148377125</v>
      </c>
      <c r="T187" s="49">
        <f t="shared" si="58"/>
        <v>3.0000000000001137E-2</v>
      </c>
      <c r="U187" s="74"/>
    </row>
    <row r="188" spans="1:21" s="1" customFormat="1" ht="40.5" outlineLevel="2" x14ac:dyDescent="0.25">
      <c r="A188" s="125"/>
      <c r="B188" s="174" t="s">
        <v>724</v>
      </c>
      <c r="C188" s="46">
        <f t="shared" si="53"/>
        <v>1712.52</v>
      </c>
      <c r="D188" s="46">
        <v>1232.5</v>
      </c>
      <c r="E188" s="46">
        <v>415.32</v>
      </c>
      <c r="F188" s="46">
        <v>64.7</v>
      </c>
      <c r="G188" s="46"/>
      <c r="H188" s="46">
        <f t="shared" si="54"/>
        <v>505.29</v>
      </c>
      <c r="I188" s="46">
        <v>25.3</v>
      </c>
      <c r="J188" s="46">
        <v>415.32</v>
      </c>
      <c r="K188" s="46">
        <v>64.67</v>
      </c>
      <c r="L188" s="46"/>
      <c r="M188" s="46">
        <f>IFERROR(H188/C188*100,"-")</f>
        <v>29.50564081003434</v>
      </c>
      <c r="N188" s="46">
        <f>C188-H188</f>
        <v>1207.23</v>
      </c>
      <c r="O188" s="46">
        <f>IFERROR(I188/D188*100,"-")</f>
        <v>2.052738336713996</v>
      </c>
      <c r="P188" s="46">
        <f>D188-I188</f>
        <v>1207.2</v>
      </c>
      <c r="Q188" s="46">
        <f>IFERROR(J188/E188*100,"-")</f>
        <v>100</v>
      </c>
      <c r="R188" s="46">
        <f>E188-J188</f>
        <v>0</v>
      </c>
      <c r="S188" s="46">
        <f>IFERROR(K188/F188*100,"-")</f>
        <v>99.953632148377125</v>
      </c>
      <c r="T188" s="46">
        <f>F188-K188</f>
        <v>3.0000000000001137E-2</v>
      </c>
      <c r="U188" s="74" t="s">
        <v>727</v>
      </c>
    </row>
    <row r="189" spans="1:21" s="43" customFormat="1" ht="60.75" customHeight="1" x14ac:dyDescent="0.25">
      <c r="A189" s="59">
        <v>12</v>
      </c>
      <c r="B189" s="39" t="s">
        <v>42</v>
      </c>
      <c r="C189" s="40">
        <f>SUM(D189:F189)</f>
        <v>270832.951</v>
      </c>
      <c r="D189" s="40">
        <f>D190+D198+D200+D202+D203+D207</f>
        <v>191346.55100000001</v>
      </c>
      <c r="E189" s="40">
        <f>E190+E198+E200+E202+E203+E207</f>
        <v>77915.599999999991</v>
      </c>
      <c r="F189" s="40">
        <f>F190+F198+F200+F202+F203+F207</f>
        <v>1570.8</v>
      </c>
      <c r="G189" s="40">
        <f>G190+G198+G200+G202+G203</f>
        <v>0</v>
      </c>
      <c r="H189" s="40">
        <f>SUM(I189:K189)</f>
        <v>167526.05099999998</v>
      </c>
      <c r="I189" s="40">
        <f>I190+I198+I200+I202+I203+I207</f>
        <v>136833.351</v>
      </c>
      <c r="J189" s="40">
        <f>J190+J198+J200+J202+J203+J207</f>
        <v>30438.9</v>
      </c>
      <c r="K189" s="40">
        <f>K190+K198+K200+K202+K203+K207</f>
        <v>253.8</v>
      </c>
      <c r="L189" s="40">
        <f>L190+L200++L203</f>
        <v>0</v>
      </c>
      <c r="M189" s="40">
        <f t="shared" si="62"/>
        <v>61.855859998364814</v>
      </c>
      <c r="N189" s="40">
        <f t="shared" si="55"/>
        <v>103306.90000000002</v>
      </c>
      <c r="O189" s="40">
        <f t="shared" si="63"/>
        <v>71.510748578896511</v>
      </c>
      <c r="P189" s="40">
        <f t="shared" si="56"/>
        <v>54513.200000000012</v>
      </c>
      <c r="Q189" s="40">
        <f t="shared" si="64"/>
        <v>39.066502728593512</v>
      </c>
      <c r="R189" s="40">
        <f t="shared" si="57"/>
        <v>47476.69999999999</v>
      </c>
      <c r="S189" s="40">
        <f t="shared" si="65"/>
        <v>16.157372039724983</v>
      </c>
      <c r="T189" s="40">
        <f t="shared" si="58"/>
        <v>1317</v>
      </c>
      <c r="U189" s="42"/>
    </row>
    <row r="190" spans="1:21" s="1" customFormat="1" ht="40.5" outlineLevel="1" x14ac:dyDescent="0.25">
      <c r="A190" s="115"/>
      <c r="B190" s="116" t="s">
        <v>40</v>
      </c>
      <c r="C190" s="55">
        <f>SUM(D190:F190)</f>
        <v>80441.999999999985</v>
      </c>
      <c r="D190" s="55">
        <f>D191+D197+D196</f>
        <v>9222.9</v>
      </c>
      <c r="E190" s="55">
        <f t="shared" ref="E190:G190" si="73">E191+E197+E196</f>
        <v>71219.099999999991</v>
      </c>
      <c r="F190" s="55">
        <f t="shared" si="73"/>
        <v>0</v>
      </c>
      <c r="G190" s="55">
        <f t="shared" si="73"/>
        <v>0</v>
      </c>
      <c r="H190" s="55">
        <f>SUM(I190:K190)</f>
        <v>36078.199999999997</v>
      </c>
      <c r="I190" s="55">
        <f>I191+I197+I196</f>
        <v>6721.2999999999993</v>
      </c>
      <c r="J190" s="55">
        <f>J191+J196+J197</f>
        <v>29356.9</v>
      </c>
      <c r="K190" s="55">
        <f>K191+K196+K197+K198+K200+K203+K202</f>
        <v>0</v>
      </c>
      <c r="L190" s="55">
        <f t="shared" ref="L190" si="74">L191+L196+L197+L198+L200+L203+L202+L207</f>
        <v>0</v>
      </c>
      <c r="M190" s="46">
        <f>IFERROR(H190/C190*100,"-")</f>
        <v>44.849954004127198</v>
      </c>
      <c r="N190" s="46">
        <f t="shared" si="55"/>
        <v>44363.799999999988</v>
      </c>
      <c r="O190" s="46">
        <f t="shared" si="63"/>
        <v>72.8762103026163</v>
      </c>
      <c r="P190" s="46">
        <f t="shared" si="56"/>
        <v>2501.6000000000004</v>
      </c>
      <c r="Q190" s="46">
        <f t="shared" si="64"/>
        <v>41.220543365473596</v>
      </c>
      <c r="R190" s="46">
        <f t="shared" si="57"/>
        <v>41862.19999999999</v>
      </c>
      <c r="S190" s="46" t="str">
        <f t="shared" si="65"/>
        <v>-</v>
      </c>
      <c r="T190" s="46">
        <f t="shared" si="58"/>
        <v>0</v>
      </c>
      <c r="U190" s="74"/>
    </row>
    <row r="191" spans="1:21" s="1" customFormat="1" ht="54" customHeight="1" outlineLevel="2" x14ac:dyDescent="0.25">
      <c r="A191" s="72"/>
      <c r="B191" s="102" t="s">
        <v>637</v>
      </c>
      <c r="C191" s="46">
        <f t="shared" si="53"/>
        <v>44550.6</v>
      </c>
      <c r="D191" s="46">
        <f t="shared" ref="D191:L191" si="75">SUM(D192:D195)</f>
        <v>5346.9</v>
      </c>
      <c r="E191" s="46">
        <f t="shared" si="75"/>
        <v>39203.699999999997</v>
      </c>
      <c r="F191" s="46">
        <f t="shared" si="75"/>
        <v>0</v>
      </c>
      <c r="G191" s="46">
        <f t="shared" si="75"/>
        <v>0</v>
      </c>
      <c r="H191" s="46">
        <f>SUM(H192:H195)</f>
        <v>8571.7999999999993</v>
      </c>
      <c r="I191" s="46">
        <f>I192+I193+I194+I195</f>
        <v>3506.8999999999996</v>
      </c>
      <c r="J191" s="46">
        <f>J192+J193+J194+J195</f>
        <v>5064.8999999999996</v>
      </c>
      <c r="K191" s="46">
        <f t="shared" si="75"/>
        <v>0</v>
      </c>
      <c r="L191" s="46">
        <f t="shared" si="75"/>
        <v>0</v>
      </c>
      <c r="M191" s="46">
        <f>IFERROR(H191/C191*100,"-")</f>
        <v>19.240593841609314</v>
      </c>
      <c r="N191" s="46">
        <f>C191-H191</f>
        <v>35978.800000000003</v>
      </c>
      <c r="O191" s="46">
        <f t="shared" ref="O191:O196" si="76">IFERROR(I191/D191*100,"-")</f>
        <v>65.587536703510438</v>
      </c>
      <c r="P191" s="46">
        <f t="shared" si="56"/>
        <v>1840</v>
      </c>
      <c r="Q191" s="46">
        <f t="shared" ref="Q191:Q196" si="77">IFERROR(J191/E191*100,"-")</f>
        <v>12.919443828006031</v>
      </c>
      <c r="R191" s="46">
        <f t="shared" si="57"/>
        <v>34138.799999999996</v>
      </c>
      <c r="S191" s="46" t="str">
        <f>IFERROR(K191/F191*100,"-")</f>
        <v>-</v>
      </c>
      <c r="T191" s="46">
        <f t="shared" si="58"/>
        <v>0</v>
      </c>
      <c r="U191" s="74"/>
    </row>
    <row r="192" spans="1:21" s="1" customFormat="1" ht="71.25" customHeight="1" outlineLevel="3" x14ac:dyDescent="0.25">
      <c r="A192" s="72"/>
      <c r="B192" s="102" t="s">
        <v>351</v>
      </c>
      <c r="C192" s="46">
        <f t="shared" si="53"/>
        <v>980</v>
      </c>
      <c r="D192" s="46">
        <v>980</v>
      </c>
      <c r="E192" s="46"/>
      <c r="F192" s="46"/>
      <c r="G192" s="46"/>
      <c r="H192" s="46">
        <f t="shared" si="54"/>
        <v>656.1</v>
      </c>
      <c r="I192" s="46">
        <v>656.1</v>
      </c>
      <c r="J192" s="46"/>
      <c r="K192" s="46"/>
      <c r="L192" s="46"/>
      <c r="M192" s="46">
        <f>IFERROR(H192/C192*100,"-")</f>
        <v>66.948979591836732</v>
      </c>
      <c r="N192" s="46">
        <f>C192-H192</f>
        <v>323.89999999999998</v>
      </c>
      <c r="O192" s="46">
        <f t="shared" si="76"/>
        <v>66.948979591836732</v>
      </c>
      <c r="P192" s="46">
        <f>D192-I192</f>
        <v>323.89999999999998</v>
      </c>
      <c r="Q192" s="46" t="str">
        <f t="shared" si="77"/>
        <v>-</v>
      </c>
      <c r="R192" s="46">
        <f>E192-J192</f>
        <v>0</v>
      </c>
      <c r="S192" s="46" t="str">
        <f>IFERROR(K192/F192*100,"-")</f>
        <v>-</v>
      </c>
      <c r="T192" s="46">
        <f>F192-K192</f>
        <v>0</v>
      </c>
      <c r="U192" s="74" t="s">
        <v>547</v>
      </c>
    </row>
    <row r="193" spans="1:21" s="1" customFormat="1" ht="54" outlineLevel="3" x14ac:dyDescent="0.25">
      <c r="A193" s="72"/>
      <c r="B193" s="102" t="s">
        <v>352</v>
      </c>
      <c r="C193" s="46">
        <f t="shared" si="53"/>
        <v>22000</v>
      </c>
      <c r="D193" s="46">
        <v>1100</v>
      </c>
      <c r="E193" s="46">
        <v>20900</v>
      </c>
      <c r="F193" s="46"/>
      <c r="G193" s="46"/>
      <c r="H193" s="46">
        <f t="shared" si="54"/>
        <v>0</v>
      </c>
      <c r="I193" s="46">
        <v>0</v>
      </c>
      <c r="J193" s="46">
        <v>0</v>
      </c>
      <c r="K193" s="46">
        <v>0</v>
      </c>
      <c r="L193" s="46"/>
      <c r="M193" s="46">
        <f>IFERROR(H193/C193*100,"-")</f>
        <v>0</v>
      </c>
      <c r="N193" s="46">
        <f>C193-H193</f>
        <v>22000</v>
      </c>
      <c r="O193" s="46">
        <f t="shared" si="76"/>
        <v>0</v>
      </c>
      <c r="P193" s="46">
        <f>D193-I193</f>
        <v>1100</v>
      </c>
      <c r="Q193" s="46">
        <f t="shared" si="77"/>
        <v>0</v>
      </c>
      <c r="R193" s="46">
        <f>E193-J193</f>
        <v>20900</v>
      </c>
      <c r="S193" s="46" t="str">
        <f>IFERROR(K193/F193*100,"-")</f>
        <v>-</v>
      </c>
      <c r="T193" s="46">
        <f>F193-K193</f>
        <v>0</v>
      </c>
      <c r="U193" s="74" t="s">
        <v>548</v>
      </c>
    </row>
    <row r="194" spans="1:21" s="1" customFormat="1" ht="27" outlineLevel="3" x14ac:dyDescent="0.25">
      <c r="A194" s="72"/>
      <c r="B194" s="102" t="s">
        <v>453</v>
      </c>
      <c r="C194" s="46">
        <f t="shared" si="53"/>
        <v>2303.5</v>
      </c>
      <c r="D194" s="46">
        <v>2303.5</v>
      </c>
      <c r="E194" s="46">
        <v>0</v>
      </c>
      <c r="F194" s="46">
        <v>0</v>
      </c>
      <c r="G194" s="46">
        <v>0</v>
      </c>
      <c r="H194" s="46">
        <f t="shared" si="54"/>
        <v>2303.5</v>
      </c>
      <c r="I194" s="46">
        <v>2303.5</v>
      </c>
      <c r="J194" s="46">
        <v>0</v>
      </c>
      <c r="K194" s="46">
        <v>0</v>
      </c>
      <c r="L194" s="46">
        <v>0</v>
      </c>
      <c r="M194" s="46">
        <f t="shared" ref="M194:M199" si="78">IFERROR(H194/C194*100,"-")</f>
        <v>100</v>
      </c>
      <c r="N194" s="46">
        <f t="shared" si="55"/>
        <v>0</v>
      </c>
      <c r="O194" s="46">
        <f t="shared" si="76"/>
        <v>100</v>
      </c>
      <c r="P194" s="46">
        <f t="shared" si="56"/>
        <v>0</v>
      </c>
      <c r="Q194" s="46" t="str">
        <f t="shared" si="77"/>
        <v>-</v>
      </c>
      <c r="R194" s="46">
        <f t="shared" si="57"/>
        <v>0</v>
      </c>
      <c r="S194" s="46" t="str">
        <f t="shared" ref="S194:S199" si="79">IFERROR(K194/F194*100,"-")</f>
        <v>-</v>
      </c>
      <c r="T194" s="49">
        <f t="shared" si="58"/>
        <v>0</v>
      </c>
      <c r="U194" s="74" t="s">
        <v>482</v>
      </c>
    </row>
    <row r="195" spans="1:21" s="1" customFormat="1" ht="94.5" outlineLevel="3" x14ac:dyDescent="0.25">
      <c r="A195" s="72"/>
      <c r="B195" s="102" t="s">
        <v>454</v>
      </c>
      <c r="C195" s="46">
        <f t="shared" si="53"/>
        <v>19267.100000000002</v>
      </c>
      <c r="D195" s="46">
        <v>963.4</v>
      </c>
      <c r="E195" s="46">
        <v>18303.7</v>
      </c>
      <c r="F195" s="46">
        <v>0</v>
      </c>
      <c r="G195" s="46">
        <v>0</v>
      </c>
      <c r="H195" s="46">
        <f t="shared" si="54"/>
        <v>5612.2</v>
      </c>
      <c r="I195" s="46">
        <v>547.29999999999995</v>
      </c>
      <c r="J195" s="46">
        <v>5064.8999999999996</v>
      </c>
      <c r="K195" s="46">
        <v>0</v>
      </c>
      <c r="L195" s="46">
        <v>0</v>
      </c>
      <c r="M195" s="46">
        <f t="shared" si="78"/>
        <v>29.128410606681854</v>
      </c>
      <c r="N195" s="46">
        <v>0</v>
      </c>
      <c r="O195" s="46">
        <f t="shared" si="76"/>
        <v>56.809217355200325</v>
      </c>
      <c r="P195" s="46">
        <f t="shared" si="56"/>
        <v>416.1</v>
      </c>
      <c r="Q195" s="46">
        <f t="shared" si="77"/>
        <v>27.67145440539344</v>
      </c>
      <c r="R195" s="46">
        <f t="shared" si="57"/>
        <v>13238.800000000001</v>
      </c>
      <c r="S195" s="46" t="str">
        <f t="shared" si="79"/>
        <v>-</v>
      </c>
      <c r="T195" s="49">
        <f t="shared" si="58"/>
        <v>0</v>
      </c>
      <c r="U195" s="185" t="s">
        <v>549</v>
      </c>
    </row>
    <row r="196" spans="1:21" s="1" customFormat="1" ht="81" outlineLevel="2" x14ac:dyDescent="0.25">
      <c r="A196" s="72"/>
      <c r="B196" s="102" t="s">
        <v>638</v>
      </c>
      <c r="C196" s="46">
        <f t="shared" si="53"/>
        <v>196.4</v>
      </c>
      <c r="D196" s="46">
        <v>0</v>
      </c>
      <c r="E196" s="46">
        <v>196.4</v>
      </c>
      <c r="F196" s="46">
        <v>0</v>
      </c>
      <c r="G196" s="46">
        <v>0</v>
      </c>
      <c r="H196" s="46">
        <f t="shared" si="54"/>
        <v>149.6</v>
      </c>
      <c r="I196" s="46"/>
      <c r="J196" s="46">
        <v>149.6</v>
      </c>
      <c r="K196" s="46">
        <v>0</v>
      </c>
      <c r="L196" s="46">
        <v>0</v>
      </c>
      <c r="M196" s="46">
        <f t="shared" si="78"/>
        <v>76.171079429735229</v>
      </c>
      <c r="N196" s="46">
        <f t="shared" si="55"/>
        <v>46.800000000000011</v>
      </c>
      <c r="O196" s="46" t="str">
        <f t="shared" si="76"/>
        <v>-</v>
      </c>
      <c r="P196" s="46">
        <f t="shared" si="56"/>
        <v>0</v>
      </c>
      <c r="Q196" s="46">
        <f t="shared" si="77"/>
        <v>76.171079429735229</v>
      </c>
      <c r="R196" s="46">
        <f t="shared" si="57"/>
        <v>46.800000000000011</v>
      </c>
      <c r="S196" s="46" t="str">
        <f t="shared" si="79"/>
        <v>-</v>
      </c>
      <c r="T196" s="49">
        <f t="shared" si="58"/>
        <v>0</v>
      </c>
      <c r="U196" s="186"/>
    </row>
    <row r="197" spans="1:21" s="1" customFormat="1" ht="67.5" outlineLevel="2" x14ac:dyDescent="0.25">
      <c r="A197" s="72"/>
      <c r="B197" s="102" t="s">
        <v>639</v>
      </c>
      <c r="C197" s="46">
        <f t="shared" si="53"/>
        <v>35695</v>
      </c>
      <c r="D197" s="46">
        <v>3876</v>
      </c>
      <c r="E197" s="46">
        <v>31819</v>
      </c>
      <c r="F197" s="46">
        <v>0</v>
      </c>
      <c r="G197" s="46">
        <v>0</v>
      </c>
      <c r="H197" s="46">
        <f t="shared" si="54"/>
        <v>27356.800000000003</v>
      </c>
      <c r="I197" s="46">
        <v>3214.4</v>
      </c>
      <c r="J197" s="46">
        <v>24142.400000000001</v>
      </c>
      <c r="K197" s="46">
        <v>0</v>
      </c>
      <c r="L197" s="46">
        <v>0</v>
      </c>
      <c r="M197" s="46">
        <f>IFERROR(H197/C197*100,"-")</f>
        <v>76.640425829948171</v>
      </c>
      <c r="N197" s="46">
        <f>C197-H197</f>
        <v>8338.1999999999971</v>
      </c>
      <c r="O197" s="46">
        <f>IFERROR(I197/E197*100,"-")</f>
        <v>10.102140230679783</v>
      </c>
      <c r="P197" s="46">
        <f t="shared" si="56"/>
        <v>661.59999999999991</v>
      </c>
      <c r="Q197" s="46" t="str">
        <f>IFERROR(J197/#REF!*100,"-")</f>
        <v>-</v>
      </c>
      <c r="R197" s="46">
        <f t="shared" si="57"/>
        <v>7676.5999999999985</v>
      </c>
      <c r="S197" s="46" t="str">
        <f t="shared" si="79"/>
        <v>-</v>
      </c>
      <c r="T197" s="49">
        <f t="shared" si="58"/>
        <v>0</v>
      </c>
      <c r="U197" s="74" t="s">
        <v>455</v>
      </c>
    </row>
    <row r="198" spans="1:21" s="37" customFormat="1" ht="40.5" outlineLevel="2" x14ac:dyDescent="0.25">
      <c r="A198" s="72"/>
      <c r="B198" s="68" t="s">
        <v>41</v>
      </c>
      <c r="C198" s="49">
        <f t="shared" si="53"/>
        <v>70</v>
      </c>
      <c r="D198" s="49">
        <f>D199</f>
        <v>70</v>
      </c>
      <c r="E198" s="49">
        <f>E199</f>
        <v>0</v>
      </c>
      <c r="F198" s="49">
        <f>F199</f>
        <v>0</v>
      </c>
      <c r="G198" s="49">
        <f>G199</f>
        <v>0</v>
      </c>
      <c r="H198" s="49">
        <f>SUM(I198:K198)</f>
        <v>70</v>
      </c>
      <c r="I198" s="49">
        <f>I199</f>
        <v>70</v>
      </c>
      <c r="J198" s="49">
        <f t="shared" ref="J198:L198" si="80">J199</f>
        <v>0</v>
      </c>
      <c r="K198" s="49">
        <f t="shared" si="80"/>
        <v>0</v>
      </c>
      <c r="L198" s="49">
        <f t="shared" si="80"/>
        <v>0</v>
      </c>
      <c r="M198" s="49">
        <f t="shared" si="78"/>
        <v>100</v>
      </c>
      <c r="N198" s="49">
        <f>C198-H198</f>
        <v>0</v>
      </c>
      <c r="O198" s="49" t="str">
        <f>IFERROR(I198/E198*100,"-")</f>
        <v>-</v>
      </c>
      <c r="P198" s="49">
        <f t="shared" si="56"/>
        <v>0</v>
      </c>
      <c r="Q198" s="49" t="str">
        <f>IFERROR(J198/#REF!*100,"-")</f>
        <v>-</v>
      </c>
      <c r="R198" s="49">
        <f t="shared" si="57"/>
        <v>0</v>
      </c>
      <c r="S198" s="49" t="str">
        <f t="shared" si="79"/>
        <v>-</v>
      </c>
      <c r="T198" s="49">
        <f t="shared" si="58"/>
        <v>0</v>
      </c>
      <c r="U198" s="117"/>
    </row>
    <row r="199" spans="1:21" s="1" customFormat="1" ht="40.5" outlineLevel="2" x14ac:dyDescent="0.25">
      <c r="A199" s="62"/>
      <c r="B199" s="102" t="s">
        <v>456</v>
      </c>
      <c r="C199" s="46">
        <f t="shared" si="53"/>
        <v>70</v>
      </c>
      <c r="D199" s="46">
        <v>70</v>
      </c>
      <c r="E199" s="46">
        <v>0</v>
      </c>
      <c r="F199" s="46">
        <v>0</v>
      </c>
      <c r="G199" s="46">
        <v>0</v>
      </c>
      <c r="H199" s="46">
        <f t="shared" si="54"/>
        <v>70</v>
      </c>
      <c r="I199" s="46">
        <v>70</v>
      </c>
      <c r="J199" s="46">
        <v>0</v>
      </c>
      <c r="K199" s="46">
        <v>0</v>
      </c>
      <c r="L199" s="46">
        <v>0</v>
      </c>
      <c r="M199" s="46">
        <f t="shared" si="78"/>
        <v>100</v>
      </c>
      <c r="N199" s="46">
        <f>C199-H199</f>
        <v>0</v>
      </c>
      <c r="O199" s="46" t="str">
        <f>IFERROR(I199/E199*100,"-")</f>
        <v>-</v>
      </c>
      <c r="P199" s="46">
        <f t="shared" si="56"/>
        <v>0</v>
      </c>
      <c r="Q199" s="46" t="str">
        <f>IFERROR(J199/#REF!*100,"-")</f>
        <v>-</v>
      </c>
      <c r="R199" s="46">
        <f t="shared" si="57"/>
        <v>0</v>
      </c>
      <c r="S199" s="46" t="str">
        <f t="shared" si="79"/>
        <v>-</v>
      </c>
      <c r="T199" s="46">
        <f t="shared" si="58"/>
        <v>0</v>
      </c>
      <c r="U199" s="118" t="s">
        <v>546</v>
      </c>
    </row>
    <row r="200" spans="1:21" s="37" customFormat="1" ht="27" outlineLevel="1" x14ac:dyDescent="0.25">
      <c r="A200" s="115"/>
      <c r="B200" s="68" t="s">
        <v>353</v>
      </c>
      <c r="C200" s="49">
        <f>SUM(D200:F200)</f>
        <v>2456.9</v>
      </c>
      <c r="D200" s="49">
        <f>D201</f>
        <v>2456.9</v>
      </c>
      <c r="E200" s="49">
        <f>E201</f>
        <v>0</v>
      </c>
      <c r="F200" s="49">
        <f>F201</f>
        <v>0</v>
      </c>
      <c r="G200" s="49">
        <v>0</v>
      </c>
      <c r="H200" s="49">
        <f>SUM(I200:K200)</f>
        <v>2456.9</v>
      </c>
      <c r="I200" s="49">
        <f>I201</f>
        <v>2456.9</v>
      </c>
      <c r="J200" s="49">
        <f>J201</f>
        <v>0</v>
      </c>
      <c r="K200" s="49">
        <f>K201</f>
        <v>0</v>
      </c>
      <c r="L200" s="49">
        <v>0</v>
      </c>
      <c r="M200" s="49">
        <f>IFERROR(H200/C200*100,"-")</f>
        <v>100</v>
      </c>
      <c r="N200" s="49">
        <f t="shared" si="55"/>
        <v>0</v>
      </c>
      <c r="O200" s="49">
        <f>IFERROR(I200/D200*100,"-")</f>
        <v>100</v>
      </c>
      <c r="P200" s="49">
        <f t="shared" si="56"/>
        <v>0</v>
      </c>
      <c r="Q200" s="49" t="str">
        <f>IFERROR(J200/E200*100,"-")</f>
        <v>-</v>
      </c>
      <c r="R200" s="49">
        <f t="shared" si="57"/>
        <v>0</v>
      </c>
      <c r="S200" s="49" t="str">
        <f>IFERROR(K200/F200*100,"-")</f>
        <v>-</v>
      </c>
      <c r="T200" s="49">
        <f t="shared" si="58"/>
        <v>0</v>
      </c>
      <c r="U200" s="185" t="s">
        <v>511</v>
      </c>
    </row>
    <row r="201" spans="1:21" s="1" customFormat="1" ht="40.5" outlineLevel="2" x14ac:dyDescent="0.25">
      <c r="A201" s="115"/>
      <c r="B201" s="102" t="s">
        <v>640</v>
      </c>
      <c r="C201" s="46">
        <f>SUM(D201:F201)</f>
        <v>2456.9</v>
      </c>
      <c r="D201" s="46">
        <v>2456.9</v>
      </c>
      <c r="E201" s="46">
        <v>0</v>
      </c>
      <c r="F201" s="46">
        <v>0</v>
      </c>
      <c r="G201" s="46"/>
      <c r="H201" s="46">
        <f>SUM(I201:K201)</f>
        <v>2456.9</v>
      </c>
      <c r="I201" s="46">
        <v>2456.9</v>
      </c>
      <c r="J201" s="46">
        <v>0</v>
      </c>
      <c r="K201" s="46">
        <v>0</v>
      </c>
      <c r="L201" s="46"/>
      <c r="M201" s="46">
        <f>IFERROR(H201/C201*100,"-")</f>
        <v>100</v>
      </c>
      <c r="N201" s="46">
        <f t="shared" si="55"/>
        <v>0</v>
      </c>
      <c r="O201" s="46">
        <f>IFERROR(I201/D201*100,"-")</f>
        <v>100</v>
      </c>
      <c r="P201" s="46">
        <f t="shared" si="56"/>
        <v>0</v>
      </c>
      <c r="Q201" s="46" t="str">
        <f>IFERROR(J201/E201*100,"-")</f>
        <v>-</v>
      </c>
      <c r="R201" s="46">
        <f t="shared" si="57"/>
        <v>0</v>
      </c>
      <c r="S201" s="46" t="str">
        <f>IFERROR(K201/F201*100,"-")</f>
        <v>-</v>
      </c>
      <c r="T201" s="46">
        <f t="shared" si="58"/>
        <v>0</v>
      </c>
      <c r="U201" s="186"/>
    </row>
    <row r="202" spans="1:21" s="1" customFormat="1" ht="40.5" outlineLevel="1" x14ac:dyDescent="0.25">
      <c r="A202" s="115"/>
      <c r="B202" s="68" t="s">
        <v>273</v>
      </c>
      <c r="C202" s="49">
        <f>SUM(D202:F202)</f>
        <v>17863.651000000002</v>
      </c>
      <c r="D202" s="49">
        <v>17863.651000000002</v>
      </c>
      <c r="E202" s="49">
        <v>0</v>
      </c>
      <c r="F202" s="49">
        <v>0</v>
      </c>
      <c r="G202" s="49">
        <v>0</v>
      </c>
      <c r="H202" s="49">
        <f>SUM(I202:K202)</f>
        <v>17863.651000000002</v>
      </c>
      <c r="I202" s="49">
        <v>17863.651000000002</v>
      </c>
      <c r="J202" s="49">
        <v>0</v>
      </c>
      <c r="K202" s="49">
        <v>0</v>
      </c>
      <c r="L202" s="49">
        <v>0</v>
      </c>
      <c r="M202" s="49">
        <f t="shared" si="62"/>
        <v>100</v>
      </c>
      <c r="N202" s="49">
        <f t="shared" ref="N202:N283" si="81">C202-H202</f>
        <v>0</v>
      </c>
      <c r="O202" s="49">
        <f t="shared" si="63"/>
        <v>100</v>
      </c>
      <c r="P202" s="49">
        <f t="shared" ref="P202:P283" si="82">D202-I202</f>
        <v>0</v>
      </c>
      <c r="Q202" s="49" t="str">
        <f t="shared" si="64"/>
        <v>-</v>
      </c>
      <c r="R202" s="49">
        <f t="shared" ref="R202:R283" si="83">E202-J202</f>
        <v>0</v>
      </c>
      <c r="S202" s="49" t="str">
        <f t="shared" si="65"/>
        <v>-</v>
      </c>
      <c r="T202" s="49">
        <f t="shared" ref="T202:T283" si="84">F202-K202</f>
        <v>0</v>
      </c>
      <c r="U202" s="119" t="s">
        <v>510</v>
      </c>
    </row>
    <row r="203" spans="1:21" s="1" customFormat="1" ht="48.75" customHeight="1" outlineLevel="1" x14ac:dyDescent="0.25">
      <c r="A203" s="115"/>
      <c r="B203" s="68" t="s">
        <v>517</v>
      </c>
      <c r="C203" s="49">
        <f t="shared" ref="C203:C267" si="85">SUM(D203:F203)</f>
        <v>159406.39999999999</v>
      </c>
      <c r="D203" s="49">
        <f>SUM(D204:D206)</f>
        <v>159406.39999999999</v>
      </c>
      <c r="E203" s="49">
        <f>SUM(E204:E206)</f>
        <v>0</v>
      </c>
      <c r="F203" s="49">
        <f>SUM(F204:F206)</f>
        <v>0</v>
      </c>
      <c r="G203" s="49">
        <f>SUM(G204:G206)</f>
        <v>0</v>
      </c>
      <c r="H203" s="49">
        <f t="shared" ref="H203:H269" si="86">SUM(I203:K203)</f>
        <v>108640.9</v>
      </c>
      <c r="I203" s="49">
        <f>SUM(I204:I206)</f>
        <v>108640.9</v>
      </c>
      <c r="J203" s="49">
        <f>SUM(J204:J206)</f>
        <v>0</v>
      </c>
      <c r="K203" s="49">
        <f>SUM(K204:K206)</f>
        <v>0</v>
      </c>
      <c r="L203" s="49">
        <f>SUM(L204:L206)</f>
        <v>0</v>
      </c>
      <c r="M203" s="49">
        <f t="shared" si="62"/>
        <v>68.153411657248384</v>
      </c>
      <c r="N203" s="49">
        <f t="shared" si="81"/>
        <v>50765.5</v>
      </c>
      <c r="O203" s="49">
        <f t="shared" si="63"/>
        <v>68.153411657248384</v>
      </c>
      <c r="P203" s="49">
        <f t="shared" si="82"/>
        <v>50765.5</v>
      </c>
      <c r="Q203" s="49" t="str">
        <f t="shared" si="64"/>
        <v>-</v>
      </c>
      <c r="R203" s="49">
        <f t="shared" si="83"/>
        <v>0</v>
      </c>
      <c r="S203" s="49" t="str">
        <f t="shared" si="65"/>
        <v>-</v>
      </c>
      <c r="T203" s="49">
        <f t="shared" si="84"/>
        <v>0</v>
      </c>
      <c r="U203" s="120"/>
    </row>
    <row r="204" spans="1:21" s="1" customFormat="1" ht="154.5" customHeight="1" outlineLevel="2" x14ac:dyDescent="0.25">
      <c r="A204" s="121"/>
      <c r="B204" s="102" t="s">
        <v>641</v>
      </c>
      <c r="C204" s="46">
        <f t="shared" si="85"/>
        <v>144983.4</v>
      </c>
      <c r="D204" s="46">
        <v>144983.4</v>
      </c>
      <c r="E204" s="46">
        <v>0</v>
      </c>
      <c r="F204" s="46">
        <v>0</v>
      </c>
      <c r="G204" s="46">
        <v>0</v>
      </c>
      <c r="H204" s="46">
        <f t="shared" si="86"/>
        <v>99415.9</v>
      </c>
      <c r="I204" s="46">
        <v>99415.9</v>
      </c>
      <c r="J204" s="46">
        <v>0</v>
      </c>
      <c r="K204" s="46">
        <v>0</v>
      </c>
      <c r="L204" s="46">
        <v>0</v>
      </c>
      <c r="M204" s="46">
        <f t="shared" si="62"/>
        <v>68.570539799728792</v>
      </c>
      <c r="N204" s="46">
        <f t="shared" si="81"/>
        <v>45567.5</v>
      </c>
      <c r="O204" s="46">
        <f t="shared" si="63"/>
        <v>68.570539799728792</v>
      </c>
      <c r="P204" s="46">
        <f t="shared" si="82"/>
        <v>45567.5</v>
      </c>
      <c r="Q204" s="46" t="str">
        <f t="shared" si="64"/>
        <v>-</v>
      </c>
      <c r="R204" s="46">
        <f t="shared" si="83"/>
        <v>0</v>
      </c>
      <c r="S204" s="46" t="str">
        <f>IFERROR(#REF!/#REF!*100,"-")</f>
        <v>-</v>
      </c>
      <c r="T204" s="46">
        <f t="shared" si="84"/>
        <v>0</v>
      </c>
      <c r="U204" s="122" t="s">
        <v>550</v>
      </c>
    </row>
    <row r="205" spans="1:21" s="1" customFormat="1" ht="67.5" outlineLevel="2" x14ac:dyDescent="0.25">
      <c r="A205" s="121"/>
      <c r="B205" s="102" t="s">
        <v>642</v>
      </c>
      <c r="C205" s="46">
        <f t="shared" si="85"/>
        <v>11194.6</v>
      </c>
      <c r="D205" s="46">
        <v>11194.6</v>
      </c>
      <c r="E205" s="46">
        <v>0</v>
      </c>
      <c r="F205" s="46">
        <v>0</v>
      </c>
      <c r="G205" s="46">
        <v>0</v>
      </c>
      <c r="H205" s="46">
        <f t="shared" si="86"/>
        <v>6798.2</v>
      </c>
      <c r="I205" s="46">
        <v>6798.2</v>
      </c>
      <c r="J205" s="46">
        <v>0</v>
      </c>
      <c r="K205" s="46">
        <v>0</v>
      </c>
      <c r="L205" s="46">
        <v>0</v>
      </c>
      <c r="M205" s="46">
        <f t="shared" si="62"/>
        <v>60.727493612991978</v>
      </c>
      <c r="N205" s="46">
        <f t="shared" si="81"/>
        <v>4396.4000000000005</v>
      </c>
      <c r="O205" s="46">
        <f t="shared" si="63"/>
        <v>60.727493612991978</v>
      </c>
      <c r="P205" s="46">
        <f t="shared" si="82"/>
        <v>4396.4000000000005</v>
      </c>
      <c r="Q205" s="46" t="str">
        <f t="shared" si="64"/>
        <v>-</v>
      </c>
      <c r="R205" s="46">
        <f t="shared" si="83"/>
        <v>0</v>
      </c>
      <c r="S205" s="46" t="str">
        <f t="shared" si="65"/>
        <v>-</v>
      </c>
      <c r="T205" s="46">
        <f t="shared" si="84"/>
        <v>0</v>
      </c>
      <c r="U205" s="122" t="s">
        <v>354</v>
      </c>
    </row>
    <row r="206" spans="1:21" s="1" customFormat="1" ht="54" outlineLevel="2" x14ac:dyDescent="0.25">
      <c r="A206" s="121"/>
      <c r="B206" s="102" t="s">
        <v>643</v>
      </c>
      <c r="C206" s="46">
        <f t="shared" si="85"/>
        <v>3228.4</v>
      </c>
      <c r="D206" s="46">
        <v>3228.4</v>
      </c>
      <c r="E206" s="46">
        <v>0</v>
      </c>
      <c r="F206" s="46">
        <v>0</v>
      </c>
      <c r="G206" s="46">
        <v>0</v>
      </c>
      <c r="H206" s="46">
        <f t="shared" si="86"/>
        <v>2426.8000000000002</v>
      </c>
      <c r="I206" s="46">
        <v>2426.8000000000002</v>
      </c>
      <c r="J206" s="46">
        <v>0</v>
      </c>
      <c r="K206" s="46">
        <v>0</v>
      </c>
      <c r="L206" s="46">
        <v>0</v>
      </c>
      <c r="M206" s="46">
        <f t="shared" si="62"/>
        <v>75.170363028125394</v>
      </c>
      <c r="N206" s="46">
        <f t="shared" si="81"/>
        <v>801.59999999999991</v>
      </c>
      <c r="O206" s="46">
        <f t="shared" si="63"/>
        <v>75.170363028125394</v>
      </c>
      <c r="P206" s="46">
        <f t="shared" si="82"/>
        <v>801.59999999999991</v>
      </c>
      <c r="Q206" s="46" t="str">
        <f t="shared" si="64"/>
        <v>-</v>
      </c>
      <c r="R206" s="46">
        <f t="shared" si="83"/>
        <v>0</v>
      </c>
      <c r="S206" s="46" t="str">
        <f>IFERROR(#REF!/F206*100,"-")</f>
        <v>-</v>
      </c>
      <c r="T206" s="46">
        <f t="shared" si="84"/>
        <v>0</v>
      </c>
      <c r="U206" s="122" t="s">
        <v>354</v>
      </c>
    </row>
    <row r="207" spans="1:21" s="37" customFormat="1" ht="64.5" customHeight="1" outlineLevel="2" x14ac:dyDescent="0.25">
      <c r="A207" s="121"/>
      <c r="B207" s="68" t="s">
        <v>551</v>
      </c>
      <c r="C207" s="49">
        <f>D207+E207+F207+G207</f>
        <v>10594</v>
      </c>
      <c r="D207" s="49">
        <f>SUM(D208:D210)</f>
        <v>2326.6999999999998</v>
      </c>
      <c r="E207" s="49">
        <f>SUM(E208:E210)</f>
        <v>6696.5</v>
      </c>
      <c r="F207" s="49">
        <f>SUM(F208:F210)</f>
        <v>1570.8</v>
      </c>
      <c r="G207" s="49">
        <f t="shared" ref="G207" si="87">SUM(G208:G210)</f>
        <v>0</v>
      </c>
      <c r="H207" s="49">
        <f>I207+J207+K207+L207</f>
        <v>2416.4</v>
      </c>
      <c r="I207" s="49">
        <f>SUM(I208:I210)</f>
        <v>1080.5999999999999</v>
      </c>
      <c r="J207" s="49">
        <f t="shared" ref="J207:K207" si="88">SUM(J208:J210)</f>
        <v>1082</v>
      </c>
      <c r="K207" s="49">
        <f t="shared" si="88"/>
        <v>253.8</v>
      </c>
      <c r="L207" s="49"/>
      <c r="M207" s="49">
        <f t="shared" si="62"/>
        <v>22.809137247498583</v>
      </c>
      <c r="N207" s="49">
        <f t="shared" si="81"/>
        <v>8177.6</v>
      </c>
      <c r="O207" s="49">
        <f t="shared" si="63"/>
        <v>46.443460695405506</v>
      </c>
      <c r="P207" s="49">
        <f t="shared" si="82"/>
        <v>1246.0999999999999</v>
      </c>
      <c r="Q207" s="49">
        <f t="shared" si="64"/>
        <v>16.157694317927277</v>
      </c>
      <c r="R207" s="49">
        <f t="shared" si="83"/>
        <v>5614.5</v>
      </c>
      <c r="S207" s="49" t="str">
        <f>IFERROR(#REF!/F207*100,"-")</f>
        <v>-</v>
      </c>
      <c r="T207" s="49">
        <f t="shared" si="84"/>
        <v>1317</v>
      </c>
      <c r="U207" s="123"/>
    </row>
    <row r="208" spans="1:21" s="1" customFormat="1" ht="36" customHeight="1" outlineLevel="3" x14ac:dyDescent="0.25">
      <c r="A208" s="121"/>
      <c r="B208" s="102" t="s">
        <v>552</v>
      </c>
      <c r="C208" s="46">
        <f t="shared" ref="C208:C210" si="89">D208+E208+F208+G208</f>
        <v>1699</v>
      </c>
      <c r="D208" s="46">
        <v>164.9</v>
      </c>
      <c r="E208" s="46">
        <v>1242.5999999999999</v>
      </c>
      <c r="F208" s="46">
        <v>291.5</v>
      </c>
      <c r="G208" s="46"/>
      <c r="H208" s="46">
        <f t="shared" si="86"/>
        <v>1479.3999999999999</v>
      </c>
      <c r="I208" s="46">
        <v>143.6</v>
      </c>
      <c r="J208" s="46">
        <v>1082</v>
      </c>
      <c r="K208" s="46">
        <v>253.8</v>
      </c>
      <c r="L208" s="46"/>
      <c r="M208" s="46">
        <f t="shared" si="62"/>
        <v>87.074749852854609</v>
      </c>
      <c r="N208" s="46">
        <f t="shared" si="81"/>
        <v>219.60000000000014</v>
      </c>
      <c r="O208" s="46">
        <f t="shared" si="63"/>
        <v>87.083080654942378</v>
      </c>
      <c r="P208" s="46">
        <f t="shared" si="82"/>
        <v>21.300000000000011</v>
      </c>
      <c r="Q208" s="46">
        <f t="shared" si="64"/>
        <v>87.075486882343483</v>
      </c>
      <c r="R208" s="46">
        <f t="shared" si="83"/>
        <v>160.59999999999991</v>
      </c>
      <c r="S208" s="46" t="str">
        <f>IFERROR(#REF!/F208*100,"-")</f>
        <v>-</v>
      </c>
      <c r="T208" s="46">
        <f t="shared" si="84"/>
        <v>37.699999999999989</v>
      </c>
      <c r="U208" s="122"/>
    </row>
    <row r="209" spans="1:21" s="1" customFormat="1" ht="35.25" customHeight="1" outlineLevel="3" x14ac:dyDescent="0.25">
      <c r="A209" s="121"/>
      <c r="B209" s="102" t="s">
        <v>553</v>
      </c>
      <c r="C209" s="46">
        <f t="shared" si="89"/>
        <v>7457</v>
      </c>
      <c r="D209" s="46">
        <v>723.8</v>
      </c>
      <c r="E209" s="46">
        <v>5453.9</v>
      </c>
      <c r="F209" s="46">
        <v>1279.3</v>
      </c>
      <c r="G209" s="46"/>
      <c r="H209" s="46">
        <f t="shared" si="86"/>
        <v>0</v>
      </c>
      <c r="I209" s="46"/>
      <c r="J209" s="46"/>
      <c r="K209" s="46"/>
      <c r="L209" s="46"/>
      <c r="M209" s="46">
        <f t="shared" si="62"/>
        <v>0</v>
      </c>
      <c r="N209" s="46">
        <f t="shared" si="81"/>
        <v>7457</v>
      </c>
      <c r="O209" s="46">
        <f t="shared" si="63"/>
        <v>0</v>
      </c>
      <c r="P209" s="46">
        <f t="shared" si="82"/>
        <v>723.8</v>
      </c>
      <c r="Q209" s="46">
        <f t="shared" si="64"/>
        <v>0</v>
      </c>
      <c r="R209" s="46">
        <f t="shared" si="83"/>
        <v>5453.9</v>
      </c>
      <c r="S209" s="46" t="str">
        <f>IFERROR(#REF!/F209*100,"-")</f>
        <v>-</v>
      </c>
      <c r="T209" s="46">
        <f t="shared" si="84"/>
        <v>1279.3</v>
      </c>
      <c r="U209" s="122"/>
    </row>
    <row r="210" spans="1:21" s="1" customFormat="1" ht="81" outlineLevel="3" x14ac:dyDescent="0.25">
      <c r="A210" s="121"/>
      <c r="B210" s="102" t="s">
        <v>554</v>
      </c>
      <c r="C210" s="46">
        <f t="shared" si="89"/>
        <v>1438</v>
      </c>
      <c r="D210" s="46">
        <v>1438</v>
      </c>
      <c r="E210" s="46"/>
      <c r="F210" s="46"/>
      <c r="G210" s="46"/>
      <c r="H210" s="46">
        <f t="shared" si="86"/>
        <v>937</v>
      </c>
      <c r="I210" s="46">
        <v>937</v>
      </c>
      <c r="J210" s="46"/>
      <c r="K210" s="46"/>
      <c r="L210" s="46"/>
      <c r="M210" s="46">
        <f t="shared" si="62"/>
        <v>65.159944367176635</v>
      </c>
      <c r="N210" s="46">
        <f t="shared" si="81"/>
        <v>501</v>
      </c>
      <c r="O210" s="46">
        <f t="shared" si="63"/>
        <v>65.159944367176635</v>
      </c>
      <c r="P210" s="46">
        <f t="shared" si="82"/>
        <v>501</v>
      </c>
      <c r="Q210" s="46" t="str">
        <f t="shared" si="64"/>
        <v>-</v>
      </c>
      <c r="R210" s="46">
        <f t="shared" si="83"/>
        <v>0</v>
      </c>
      <c r="S210" s="46" t="str">
        <f>IFERROR(#REF!/F210*100,"-")</f>
        <v>-</v>
      </c>
      <c r="T210" s="46">
        <f t="shared" si="84"/>
        <v>0</v>
      </c>
      <c r="U210" s="122" t="s">
        <v>555</v>
      </c>
    </row>
    <row r="211" spans="1:21" s="43" customFormat="1" ht="67.5" x14ac:dyDescent="0.25">
      <c r="A211" s="59">
        <v>13</v>
      </c>
      <c r="B211" s="39" t="s">
        <v>193</v>
      </c>
      <c r="C211" s="40">
        <f t="shared" si="85"/>
        <v>1716</v>
      </c>
      <c r="D211" s="41">
        <f>D212</f>
        <v>1106</v>
      </c>
      <c r="E211" s="41">
        <f>E212</f>
        <v>610</v>
      </c>
      <c r="F211" s="41">
        <f>SUM(F212:F220)</f>
        <v>0</v>
      </c>
      <c r="G211" s="41">
        <f>SUM(G212:G220)</f>
        <v>0</v>
      </c>
      <c r="H211" s="40">
        <f t="shared" si="86"/>
        <v>1118.4000000000001</v>
      </c>
      <c r="I211" s="41">
        <f>I212</f>
        <v>758.6</v>
      </c>
      <c r="J211" s="41">
        <f>J212</f>
        <v>359.8</v>
      </c>
      <c r="K211" s="41">
        <f>K212</f>
        <v>0</v>
      </c>
      <c r="L211" s="41">
        <f>SUM(L212:L220)</f>
        <v>0</v>
      </c>
      <c r="M211" s="40">
        <f t="shared" si="62"/>
        <v>65.174825174825173</v>
      </c>
      <c r="N211" s="40">
        <f t="shared" si="81"/>
        <v>597.59999999999991</v>
      </c>
      <c r="O211" s="40">
        <f t="shared" si="63"/>
        <v>68.589511754068724</v>
      </c>
      <c r="P211" s="40">
        <f t="shared" si="82"/>
        <v>347.4</v>
      </c>
      <c r="Q211" s="40">
        <f t="shared" si="64"/>
        <v>58.983606557377058</v>
      </c>
      <c r="R211" s="40">
        <f t="shared" si="83"/>
        <v>250.2</v>
      </c>
      <c r="S211" s="40" t="str">
        <f t="shared" si="65"/>
        <v>-</v>
      </c>
      <c r="T211" s="40">
        <f t="shared" si="84"/>
        <v>0</v>
      </c>
      <c r="U211" s="42"/>
    </row>
    <row r="212" spans="1:21" s="1" customFormat="1" ht="67.5" outlineLevel="1" x14ac:dyDescent="0.25">
      <c r="A212" s="73"/>
      <c r="B212" s="114" t="s">
        <v>680</v>
      </c>
      <c r="C212" s="46">
        <f>SUM(D212:F212)</f>
        <v>1716</v>
      </c>
      <c r="D212" s="54">
        <f>SUM(D213:D220)</f>
        <v>1106</v>
      </c>
      <c r="E212" s="54">
        <f>SUM(E213:E220)</f>
        <v>610</v>
      </c>
      <c r="F212" s="54">
        <f>SUM(F213:F220)</f>
        <v>0</v>
      </c>
      <c r="G212" s="54">
        <f>SUM(G213:G220)</f>
        <v>0</v>
      </c>
      <c r="H212" s="46">
        <f t="shared" si="86"/>
        <v>1118.4000000000001</v>
      </c>
      <c r="I212" s="54">
        <v>758.6</v>
      </c>
      <c r="J212" s="54">
        <v>359.8</v>
      </c>
      <c r="K212" s="54">
        <f>SUM(K213:K220)</f>
        <v>0</v>
      </c>
      <c r="L212" s="54">
        <v>0</v>
      </c>
      <c r="M212" s="46">
        <f t="shared" si="62"/>
        <v>65.174825174825173</v>
      </c>
      <c r="N212" s="46">
        <f t="shared" si="81"/>
        <v>597.59999999999991</v>
      </c>
      <c r="O212" s="46">
        <f t="shared" si="63"/>
        <v>68.589511754068724</v>
      </c>
      <c r="P212" s="46">
        <f t="shared" si="82"/>
        <v>347.4</v>
      </c>
      <c r="Q212" s="46">
        <f t="shared" si="64"/>
        <v>58.983606557377058</v>
      </c>
      <c r="R212" s="46">
        <f t="shared" si="83"/>
        <v>250.2</v>
      </c>
      <c r="S212" s="46" t="str">
        <f t="shared" si="65"/>
        <v>-</v>
      </c>
      <c r="T212" s="46">
        <f t="shared" si="84"/>
        <v>0</v>
      </c>
      <c r="U212" s="74"/>
    </row>
    <row r="213" spans="1:21" s="1" customFormat="1" ht="40.5" outlineLevel="1" x14ac:dyDescent="0.25">
      <c r="A213" s="73"/>
      <c r="B213" s="114" t="s">
        <v>314</v>
      </c>
      <c r="C213" s="46">
        <f t="shared" si="85"/>
        <v>75</v>
      </c>
      <c r="D213" s="54">
        <v>75</v>
      </c>
      <c r="E213" s="54">
        <v>0</v>
      </c>
      <c r="F213" s="54">
        <v>0</v>
      </c>
      <c r="G213" s="54">
        <v>0</v>
      </c>
      <c r="H213" s="46">
        <f t="shared" si="86"/>
        <v>35</v>
      </c>
      <c r="I213" s="54">
        <v>35</v>
      </c>
      <c r="J213" s="54">
        <v>0</v>
      </c>
      <c r="K213" s="54">
        <v>0</v>
      </c>
      <c r="L213" s="54">
        <v>0</v>
      </c>
      <c r="M213" s="46">
        <f t="shared" si="62"/>
        <v>46.666666666666664</v>
      </c>
      <c r="N213" s="46">
        <f t="shared" si="81"/>
        <v>40</v>
      </c>
      <c r="O213" s="46">
        <f t="shared" si="63"/>
        <v>46.666666666666664</v>
      </c>
      <c r="P213" s="46">
        <f t="shared" si="82"/>
        <v>40</v>
      </c>
      <c r="Q213" s="46" t="str">
        <f t="shared" si="64"/>
        <v>-</v>
      </c>
      <c r="R213" s="46">
        <f t="shared" si="83"/>
        <v>0</v>
      </c>
      <c r="S213" s="46" t="str">
        <f t="shared" si="65"/>
        <v>-</v>
      </c>
      <c r="T213" s="46">
        <f t="shared" si="84"/>
        <v>0</v>
      </c>
      <c r="U213" s="74" t="s">
        <v>526</v>
      </c>
    </row>
    <row r="214" spans="1:21" s="1" customFormat="1" ht="40.5" outlineLevel="1" x14ac:dyDescent="0.2">
      <c r="A214" s="73"/>
      <c r="B214" s="156" t="s">
        <v>429</v>
      </c>
      <c r="C214" s="46">
        <f t="shared" si="85"/>
        <v>15</v>
      </c>
      <c r="D214" s="54">
        <v>15</v>
      </c>
      <c r="E214" s="54">
        <v>0</v>
      </c>
      <c r="F214" s="54">
        <v>0</v>
      </c>
      <c r="G214" s="54">
        <v>0</v>
      </c>
      <c r="H214" s="46">
        <f t="shared" si="86"/>
        <v>0</v>
      </c>
      <c r="I214" s="54">
        <v>0</v>
      </c>
      <c r="J214" s="54">
        <v>0</v>
      </c>
      <c r="K214" s="54">
        <v>0</v>
      </c>
      <c r="L214" s="54">
        <v>0</v>
      </c>
      <c r="M214" s="46">
        <f t="shared" si="62"/>
        <v>0</v>
      </c>
      <c r="N214" s="46">
        <f t="shared" si="81"/>
        <v>15</v>
      </c>
      <c r="O214" s="46">
        <f t="shared" si="63"/>
        <v>0</v>
      </c>
      <c r="P214" s="46">
        <f t="shared" si="82"/>
        <v>15</v>
      </c>
      <c r="Q214" s="46" t="str">
        <f t="shared" si="64"/>
        <v>-</v>
      </c>
      <c r="R214" s="46">
        <f t="shared" si="83"/>
        <v>0</v>
      </c>
      <c r="S214" s="46" t="str">
        <f t="shared" si="65"/>
        <v>-</v>
      </c>
      <c r="T214" s="46">
        <f t="shared" si="84"/>
        <v>0</v>
      </c>
      <c r="U214" s="74" t="s">
        <v>679</v>
      </c>
    </row>
    <row r="215" spans="1:21" s="1" customFormat="1" ht="40.5" outlineLevel="1" x14ac:dyDescent="0.25">
      <c r="A215" s="73"/>
      <c r="B215" s="114" t="s">
        <v>489</v>
      </c>
      <c r="C215" s="46">
        <f t="shared" si="85"/>
        <v>12</v>
      </c>
      <c r="D215" s="54">
        <v>12</v>
      </c>
      <c r="E215" s="54">
        <v>0</v>
      </c>
      <c r="F215" s="54">
        <v>0</v>
      </c>
      <c r="G215" s="54">
        <v>0</v>
      </c>
      <c r="H215" s="46">
        <f t="shared" si="86"/>
        <v>0</v>
      </c>
      <c r="I215" s="54">
        <v>0</v>
      </c>
      <c r="J215" s="54">
        <v>0</v>
      </c>
      <c r="K215" s="54">
        <v>0</v>
      </c>
      <c r="L215" s="54">
        <v>0</v>
      </c>
      <c r="M215" s="46">
        <f t="shared" si="62"/>
        <v>0</v>
      </c>
      <c r="N215" s="46">
        <f t="shared" si="81"/>
        <v>12</v>
      </c>
      <c r="O215" s="46">
        <f t="shared" si="63"/>
        <v>0</v>
      </c>
      <c r="P215" s="46">
        <f t="shared" si="82"/>
        <v>12</v>
      </c>
      <c r="Q215" s="46" t="str">
        <f t="shared" si="64"/>
        <v>-</v>
      </c>
      <c r="R215" s="46">
        <f t="shared" si="83"/>
        <v>0</v>
      </c>
      <c r="S215" s="46" t="str">
        <f t="shared" si="65"/>
        <v>-</v>
      </c>
      <c r="T215" s="46">
        <f t="shared" si="84"/>
        <v>0</v>
      </c>
      <c r="U215" s="74" t="s">
        <v>678</v>
      </c>
    </row>
    <row r="216" spans="1:21" s="1" customFormat="1" ht="54" outlineLevel="1" x14ac:dyDescent="0.25">
      <c r="A216" s="73"/>
      <c r="B216" s="114" t="s">
        <v>315</v>
      </c>
      <c r="C216" s="46">
        <f>SUM(D216:F216)</f>
        <v>150</v>
      </c>
      <c r="D216" s="54">
        <v>45</v>
      </c>
      <c r="E216" s="54">
        <v>105</v>
      </c>
      <c r="F216" s="54">
        <v>0</v>
      </c>
      <c r="G216" s="54">
        <v>0</v>
      </c>
      <c r="H216" s="46">
        <f t="shared" si="86"/>
        <v>107</v>
      </c>
      <c r="I216" s="54">
        <v>35.700000000000003</v>
      </c>
      <c r="J216" s="54">
        <v>71.3</v>
      </c>
      <c r="K216" s="54">
        <v>0</v>
      </c>
      <c r="L216" s="54">
        <v>0</v>
      </c>
      <c r="M216" s="46">
        <f t="shared" si="62"/>
        <v>71.333333333333343</v>
      </c>
      <c r="N216" s="46">
        <f t="shared" si="81"/>
        <v>43</v>
      </c>
      <c r="O216" s="46">
        <f t="shared" si="63"/>
        <v>79.333333333333343</v>
      </c>
      <c r="P216" s="46">
        <f t="shared" si="82"/>
        <v>9.2999999999999972</v>
      </c>
      <c r="Q216" s="46">
        <f t="shared" si="64"/>
        <v>67.904761904761898</v>
      </c>
      <c r="R216" s="46">
        <f t="shared" si="83"/>
        <v>33.700000000000003</v>
      </c>
      <c r="S216" s="46" t="str">
        <f t="shared" si="65"/>
        <v>-</v>
      </c>
      <c r="T216" s="46">
        <f t="shared" si="84"/>
        <v>0</v>
      </c>
      <c r="U216" s="74" t="s">
        <v>584</v>
      </c>
    </row>
    <row r="217" spans="1:21" s="1" customFormat="1" ht="56.25" customHeight="1" outlineLevel="1" x14ac:dyDescent="0.25">
      <c r="A217" s="73"/>
      <c r="B217" s="114" t="s">
        <v>490</v>
      </c>
      <c r="C217" s="46">
        <f t="shared" si="85"/>
        <v>1276</v>
      </c>
      <c r="D217" s="54">
        <v>771</v>
      </c>
      <c r="E217" s="54">
        <v>505</v>
      </c>
      <c r="F217" s="54"/>
      <c r="G217" s="54"/>
      <c r="H217" s="46">
        <f t="shared" si="86"/>
        <v>854.4</v>
      </c>
      <c r="I217" s="54">
        <v>625.9</v>
      </c>
      <c r="J217" s="54">
        <v>228.5</v>
      </c>
      <c r="K217" s="54"/>
      <c r="L217" s="54"/>
      <c r="M217" s="46">
        <f t="shared" si="62"/>
        <v>66.959247648902817</v>
      </c>
      <c r="N217" s="46">
        <f t="shared" si="81"/>
        <v>421.6</v>
      </c>
      <c r="O217" s="46">
        <f t="shared" si="63"/>
        <v>81.180285343709471</v>
      </c>
      <c r="P217" s="46">
        <f t="shared" si="82"/>
        <v>145.10000000000002</v>
      </c>
      <c r="Q217" s="46">
        <f t="shared" si="64"/>
        <v>45.24752475247525</v>
      </c>
      <c r="R217" s="46">
        <f t="shared" si="83"/>
        <v>276.5</v>
      </c>
      <c r="S217" s="46" t="str">
        <f t="shared" si="65"/>
        <v>-</v>
      </c>
      <c r="T217" s="46">
        <f t="shared" si="84"/>
        <v>0</v>
      </c>
      <c r="U217" s="74" t="s">
        <v>527</v>
      </c>
    </row>
    <row r="218" spans="1:21" s="1" customFormat="1" ht="54" outlineLevel="1" x14ac:dyDescent="0.25">
      <c r="A218" s="73"/>
      <c r="B218" s="114" t="s">
        <v>491</v>
      </c>
      <c r="C218" s="46">
        <f t="shared" si="85"/>
        <v>48</v>
      </c>
      <c r="D218" s="54">
        <v>48</v>
      </c>
      <c r="E218" s="54"/>
      <c r="F218" s="54"/>
      <c r="G218" s="54"/>
      <c r="H218" s="46">
        <f t="shared" si="86"/>
        <v>16</v>
      </c>
      <c r="I218" s="54">
        <v>16</v>
      </c>
      <c r="J218" s="54"/>
      <c r="K218" s="54"/>
      <c r="L218" s="54"/>
      <c r="M218" s="46">
        <f t="shared" si="62"/>
        <v>33.333333333333329</v>
      </c>
      <c r="N218" s="46">
        <f t="shared" si="81"/>
        <v>32</v>
      </c>
      <c r="O218" s="46">
        <f t="shared" si="63"/>
        <v>33.333333333333329</v>
      </c>
      <c r="P218" s="46">
        <f t="shared" si="82"/>
        <v>32</v>
      </c>
      <c r="Q218" s="46" t="str">
        <f t="shared" si="64"/>
        <v>-</v>
      </c>
      <c r="R218" s="46">
        <f t="shared" si="83"/>
        <v>0</v>
      </c>
      <c r="S218" s="46" t="str">
        <f t="shared" si="65"/>
        <v>-</v>
      </c>
      <c r="T218" s="46">
        <f t="shared" si="84"/>
        <v>0</v>
      </c>
      <c r="U218" s="74" t="s">
        <v>677</v>
      </c>
    </row>
    <row r="219" spans="1:21" s="1" customFormat="1" ht="48" customHeight="1" outlineLevel="1" x14ac:dyDescent="0.25">
      <c r="A219" s="73"/>
      <c r="B219" s="114" t="s">
        <v>43</v>
      </c>
      <c r="C219" s="46">
        <f t="shared" si="85"/>
        <v>120</v>
      </c>
      <c r="D219" s="54">
        <v>120</v>
      </c>
      <c r="E219" s="54"/>
      <c r="F219" s="54"/>
      <c r="G219" s="54"/>
      <c r="H219" s="46">
        <f t="shared" si="86"/>
        <v>36</v>
      </c>
      <c r="I219" s="54">
        <v>36</v>
      </c>
      <c r="J219" s="54"/>
      <c r="K219" s="54"/>
      <c r="L219" s="54"/>
      <c r="M219" s="46">
        <f t="shared" si="62"/>
        <v>30</v>
      </c>
      <c r="N219" s="46">
        <f t="shared" si="81"/>
        <v>84</v>
      </c>
      <c r="O219" s="46">
        <f t="shared" si="63"/>
        <v>30</v>
      </c>
      <c r="P219" s="46">
        <f t="shared" si="82"/>
        <v>84</v>
      </c>
      <c r="Q219" s="46" t="str">
        <f t="shared" si="64"/>
        <v>-</v>
      </c>
      <c r="R219" s="46">
        <f t="shared" si="83"/>
        <v>0</v>
      </c>
      <c r="S219" s="46" t="str">
        <f t="shared" si="65"/>
        <v>-</v>
      </c>
      <c r="T219" s="46">
        <f t="shared" si="84"/>
        <v>0</v>
      </c>
      <c r="U219" s="185" t="s">
        <v>676</v>
      </c>
    </row>
    <row r="220" spans="1:21" s="1" customFormat="1" ht="40.5" outlineLevel="1" x14ac:dyDescent="0.25">
      <c r="A220" s="73"/>
      <c r="B220" s="114" t="s">
        <v>492</v>
      </c>
      <c r="C220" s="46">
        <f t="shared" si="85"/>
        <v>20</v>
      </c>
      <c r="D220" s="54">
        <v>20</v>
      </c>
      <c r="E220" s="54"/>
      <c r="F220" s="54"/>
      <c r="G220" s="54"/>
      <c r="H220" s="46">
        <f t="shared" si="86"/>
        <v>10</v>
      </c>
      <c r="I220" s="54">
        <v>10</v>
      </c>
      <c r="J220" s="54"/>
      <c r="K220" s="54"/>
      <c r="L220" s="54"/>
      <c r="M220" s="46">
        <f t="shared" si="62"/>
        <v>50</v>
      </c>
      <c r="N220" s="46">
        <f t="shared" si="81"/>
        <v>10</v>
      </c>
      <c r="O220" s="46">
        <f t="shared" si="63"/>
        <v>50</v>
      </c>
      <c r="P220" s="46">
        <f t="shared" si="82"/>
        <v>10</v>
      </c>
      <c r="Q220" s="46" t="str">
        <f t="shared" si="64"/>
        <v>-</v>
      </c>
      <c r="R220" s="46">
        <f t="shared" si="83"/>
        <v>0</v>
      </c>
      <c r="S220" s="46" t="str">
        <f t="shared" si="65"/>
        <v>-</v>
      </c>
      <c r="T220" s="46">
        <f t="shared" si="84"/>
        <v>0</v>
      </c>
      <c r="U220" s="186"/>
    </row>
    <row r="221" spans="1:21" s="43" customFormat="1" ht="74.25" customHeight="1" x14ac:dyDescent="0.25">
      <c r="A221" s="59">
        <v>14</v>
      </c>
      <c r="B221" s="39" t="s">
        <v>44</v>
      </c>
      <c r="C221" s="40">
        <f t="shared" si="85"/>
        <v>31444.799999999999</v>
      </c>
      <c r="D221" s="40">
        <f>D222+D228</f>
        <v>19924.099999999999</v>
      </c>
      <c r="E221" s="40">
        <f>E222+E228</f>
        <v>11520.7</v>
      </c>
      <c r="F221" s="40">
        <f>F222+F228</f>
        <v>0</v>
      </c>
      <c r="G221" s="40">
        <f>G222+G228</f>
        <v>0</v>
      </c>
      <c r="H221" s="40">
        <f t="shared" si="86"/>
        <v>11804.749000000002</v>
      </c>
      <c r="I221" s="40">
        <f>I222+I228</f>
        <v>9777.3000000000011</v>
      </c>
      <c r="J221" s="40">
        <f>J222+J228</f>
        <v>2027.4489999999998</v>
      </c>
      <c r="K221" s="40">
        <f>K222+K228</f>
        <v>0</v>
      </c>
      <c r="L221" s="40">
        <f>L222+L228</f>
        <v>0</v>
      </c>
      <c r="M221" s="40">
        <f t="shared" ref="M221:M227" si="90">IFERROR(H221/C221*100,"-")</f>
        <v>37.541180099730326</v>
      </c>
      <c r="N221" s="40">
        <f t="shared" si="81"/>
        <v>19640.050999999999</v>
      </c>
      <c r="O221" s="40">
        <f t="shared" si="63"/>
        <v>49.072731014198894</v>
      </c>
      <c r="P221" s="40">
        <f t="shared" si="82"/>
        <v>10146.799999999997</v>
      </c>
      <c r="Q221" s="40">
        <f t="shared" si="64"/>
        <v>17.598314338538454</v>
      </c>
      <c r="R221" s="40">
        <f t="shared" si="83"/>
        <v>9493.2510000000002</v>
      </c>
      <c r="S221" s="40" t="str">
        <f t="shared" si="65"/>
        <v>-</v>
      </c>
      <c r="T221" s="40">
        <f t="shared" si="84"/>
        <v>0</v>
      </c>
      <c r="U221" s="42"/>
    </row>
    <row r="222" spans="1:21" s="37" customFormat="1" ht="57" customHeight="1" outlineLevel="1" x14ac:dyDescent="0.25">
      <c r="A222" s="115"/>
      <c r="B222" s="68" t="s">
        <v>306</v>
      </c>
      <c r="C222" s="49">
        <f t="shared" ref="C222:C227" si="91">SUM(D222:F222)</f>
        <v>15737.2</v>
      </c>
      <c r="D222" s="49">
        <f>D223+D224+D227</f>
        <v>4792</v>
      </c>
      <c r="E222" s="49">
        <f>E223+E224+E227</f>
        <v>10945.2</v>
      </c>
      <c r="F222" s="49">
        <f>F223+F224+F227</f>
        <v>0</v>
      </c>
      <c r="G222" s="49">
        <f>G223+G224+G227</f>
        <v>0</v>
      </c>
      <c r="H222" s="49">
        <f t="shared" ref="H222:H227" si="92">SUM(I222:K222)</f>
        <v>2324.6999999999998</v>
      </c>
      <c r="I222" s="49">
        <f>I223+I224+I227</f>
        <v>704.6</v>
      </c>
      <c r="J222" s="49">
        <f>J223+J224+J227</f>
        <v>1620.1</v>
      </c>
      <c r="K222" s="49">
        <f>K223</f>
        <v>0</v>
      </c>
      <c r="L222" s="49">
        <v>0</v>
      </c>
      <c r="M222" s="55">
        <f t="shared" si="90"/>
        <v>14.772005185166357</v>
      </c>
      <c r="N222" s="49">
        <f t="shared" ref="N222:N227" si="93">C222-H222</f>
        <v>13412.5</v>
      </c>
      <c r="O222" s="49">
        <f t="shared" ref="O222:O227" si="94">IFERROR(I222/D222*100,"-")</f>
        <v>14.703672787979968</v>
      </c>
      <c r="P222" s="49">
        <f t="shared" ref="P222:P227" si="95">D222-I222</f>
        <v>4087.4</v>
      </c>
      <c r="Q222" s="49">
        <f t="shared" ref="Q222:Q227" si="96">IFERROR(J222/E222*100,"-")</f>
        <v>14.80192230384095</v>
      </c>
      <c r="R222" s="49">
        <f t="shared" ref="R222:R227" si="97">E222-J222</f>
        <v>9325.1</v>
      </c>
      <c r="S222" s="49" t="str">
        <f t="shared" ref="S222:S227" si="98">IFERROR(K222/F222*100,"-")</f>
        <v>-</v>
      </c>
      <c r="T222" s="49">
        <f t="shared" ref="T222:T227" si="99">F222-K222</f>
        <v>0</v>
      </c>
      <c r="U222" s="117"/>
    </row>
    <row r="223" spans="1:21" s="1" customFormat="1" ht="54" outlineLevel="2" x14ac:dyDescent="0.25">
      <c r="A223" s="149"/>
      <c r="B223" s="150" t="s">
        <v>667</v>
      </c>
      <c r="C223" s="46">
        <f t="shared" si="91"/>
        <v>91.2</v>
      </c>
      <c r="D223" s="46">
        <v>91.2</v>
      </c>
      <c r="E223" s="46"/>
      <c r="F223" s="46"/>
      <c r="G223" s="46"/>
      <c r="H223" s="46">
        <f t="shared" si="92"/>
        <v>0</v>
      </c>
      <c r="I223" s="46">
        <v>0</v>
      </c>
      <c r="J223" s="46"/>
      <c r="K223" s="46"/>
      <c r="L223" s="46"/>
      <c r="M223" s="55">
        <f t="shared" si="90"/>
        <v>0</v>
      </c>
      <c r="N223" s="46">
        <f t="shared" si="93"/>
        <v>91.2</v>
      </c>
      <c r="O223" s="46">
        <f t="shared" si="94"/>
        <v>0</v>
      </c>
      <c r="P223" s="46">
        <f t="shared" si="95"/>
        <v>91.2</v>
      </c>
      <c r="Q223" s="46" t="str">
        <f t="shared" si="96"/>
        <v>-</v>
      </c>
      <c r="R223" s="46">
        <f t="shared" si="97"/>
        <v>0</v>
      </c>
      <c r="S223" s="46" t="str">
        <f t="shared" si="98"/>
        <v>-</v>
      </c>
      <c r="T223" s="46">
        <f t="shared" si="99"/>
        <v>0</v>
      </c>
      <c r="U223" s="74"/>
    </row>
    <row r="224" spans="1:21" s="1" customFormat="1" ht="40.5" outlineLevel="2" x14ac:dyDescent="0.25">
      <c r="A224" s="149"/>
      <c r="B224" s="150" t="s">
        <v>668</v>
      </c>
      <c r="C224" s="46">
        <f t="shared" si="91"/>
        <v>15636</v>
      </c>
      <c r="D224" s="46">
        <f>D225+D226</f>
        <v>4690.8</v>
      </c>
      <c r="E224" s="46">
        <f>E225+E226</f>
        <v>10945.2</v>
      </c>
      <c r="F224" s="46">
        <f>F225+F226</f>
        <v>0</v>
      </c>
      <c r="G224" s="46">
        <f>G225+G226</f>
        <v>0</v>
      </c>
      <c r="H224" s="46">
        <f t="shared" si="92"/>
        <v>2314.6999999999998</v>
      </c>
      <c r="I224" s="46">
        <f>I225+I226</f>
        <v>694.6</v>
      </c>
      <c r="J224" s="46">
        <f>J225+J226</f>
        <v>1620.1</v>
      </c>
      <c r="K224" s="46">
        <f>K225+K226</f>
        <v>0</v>
      </c>
      <c r="L224" s="46">
        <f>L225+L226</f>
        <v>0</v>
      </c>
      <c r="M224" s="55">
        <f t="shared" si="90"/>
        <v>14.803658224609872</v>
      </c>
      <c r="N224" s="46">
        <f t="shared" si="93"/>
        <v>13321.3</v>
      </c>
      <c r="O224" s="46">
        <f t="shared" si="94"/>
        <v>14.807708706404025</v>
      </c>
      <c r="P224" s="46">
        <f t="shared" si="95"/>
        <v>3996.2000000000003</v>
      </c>
      <c r="Q224" s="46">
        <f t="shared" si="96"/>
        <v>14.80192230384095</v>
      </c>
      <c r="R224" s="46">
        <f t="shared" si="97"/>
        <v>9325.1</v>
      </c>
      <c r="S224" s="46" t="str">
        <f t="shared" si="98"/>
        <v>-</v>
      </c>
      <c r="T224" s="46">
        <f t="shared" si="99"/>
        <v>0</v>
      </c>
      <c r="U224" s="74"/>
    </row>
    <row r="225" spans="1:21" s="1" customFormat="1" ht="27" outlineLevel="2" x14ac:dyDescent="0.25">
      <c r="A225" s="149"/>
      <c r="B225" s="114" t="s">
        <v>466</v>
      </c>
      <c r="C225" s="46">
        <f t="shared" si="91"/>
        <v>8827.7000000000007</v>
      </c>
      <c r="D225" s="46">
        <v>2648.3</v>
      </c>
      <c r="E225" s="46">
        <v>6179.4</v>
      </c>
      <c r="F225" s="46"/>
      <c r="G225" s="46"/>
      <c r="H225" s="46">
        <f t="shared" si="92"/>
        <v>2065</v>
      </c>
      <c r="I225" s="46">
        <v>619.70000000000005</v>
      </c>
      <c r="J225" s="46">
        <v>1445.3</v>
      </c>
      <c r="K225" s="46"/>
      <c r="L225" s="46"/>
      <c r="M225" s="55">
        <f t="shared" si="90"/>
        <v>23.392276583934656</v>
      </c>
      <c r="N225" s="46">
        <f t="shared" si="93"/>
        <v>6762.7000000000007</v>
      </c>
      <c r="O225" s="46">
        <f t="shared" si="94"/>
        <v>23.399916927840504</v>
      </c>
      <c r="P225" s="46">
        <f t="shared" si="95"/>
        <v>2028.6000000000001</v>
      </c>
      <c r="Q225" s="46">
        <f t="shared" si="96"/>
        <v>23.389002168495324</v>
      </c>
      <c r="R225" s="46">
        <f t="shared" si="97"/>
        <v>4734.0999999999995</v>
      </c>
      <c r="S225" s="46" t="str">
        <f t="shared" si="98"/>
        <v>-</v>
      </c>
      <c r="T225" s="46">
        <f t="shared" si="99"/>
        <v>0</v>
      </c>
      <c r="U225" s="74" t="s">
        <v>530</v>
      </c>
    </row>
    <row r="226" spans="1:21" s="1" customFormat="1" ht="27" outlineLevel="2" x14ac:dyDescent="0.25">
      <c r="A226" s="149"/>
      <c r="B226" s="114" t="s">
        <v>467</v>
      </c>
      <c r="C226" s="46">
        <f t="shared" si="91"/>
        <v>6808.3</v>
      </c>
      <c r="D226" s="46">
        <v>2042.5</v>
      </c>
      <c r="E226" s="46">
        <v>4765.8</v>
      </c>
      <c r="F226" s="46"/>
      <c r="G226" s="46"/>
      <c r="H226" s="46">
        <f t="shared" si="92"/>
        <v>249.70000000000002</v>
      </c>
      <c r="I226" s="46">
        <v>74.900000000000006</v>
      </c>
      <c r="J226" s="46">
        <v>174.8</v>
      </c>
      <c r="K226" s="46"/>
      <c r="L226" s="46"/>
      <c r="M226" s="55">
        <f t="shared" si="90"/>
        <v>3.6675822158248024</v>
      </c>
      <c r="N226" s="46">
        <f t="shared" si="93"/>
        <v>6558.6</v>
      </c>
      <c r="O226" s="46">
        <f t="shared" si="94"/>
        <v>3.6670746634026932</v>
      </c>
      <c r="P226" s="46">
        <f t="shared" si="95"/>
        <v>1967.6</v>
      </c>
      <c r="Q226" s="46">
        <f t="shared" si="96"/>
        <v>3.6677997398128332</v>
      </c>
      <c r="R226" s="46">
        <f t="shared" si="97"/>
        <v>4591</v>
      </c>
      <c r="S226" s="46" t="str">
        <f t="shared" si="98"/>
        <v>-</v>
      </c>
      <c r="T226" s="46">
        <f t="shared" si="99"/>
        <v>0</v>
      </c>
      <c r="U226" s="74" t="s">
        <v>530</v>
      </c>
    </row>
    <row r="227" spans="1:21" s="1" customFormat="1" ht="57" customHeight="1" outlineLevel="2" x14ac:dyDescent="0.25">
      <c r="A227" s="149"/>
      <c r="B227" s="114" t="s">
        <v>669</v>
      </c>
      <c r="C227" s="46">
        <f t="shared" si="91"/>
        <v>10</v>
      </c>
      <c r="D227" s="46">
        <v>10</v>
      </c>
      <c r="E227" s="46"/>
      <c r="F227" s="46"/>
      <c r="G227" s="46"/>
      <c r="H227" s="46">
        <f t="shared" si="92"/>
        <v>10</v>
      </c>
      <c r="I227" s="46">
        <v>10</v>
      </c>
      <c r="J227" s="46"/>
      <c r="K227" s="46"/>
      <c r="L227" s="46"/>
      <c r="M227" s="55">
        <f t="shared" si="90"/>
        <v>100</v>
      </c>
      <c r="N227" s="46">
        <f t="shared" si="93"/>
        <v>0</v>
      </c>
      <c r="O227" s="46">
        <f t="shared" si="94"/>
        <v>100</v>
      </c>
      <c r="P227" s="46">
        <f t="shared" si="95"/>
        <v>0</v>
      </c>
      <c r="Q227" s="46" t="str">
        <f t="shared" si="96"/>
        <v>-</v>
      </c>
      <c r="R227" s="46">
        <f t="shared" si="97"/>
        <v>0</v>
      </c>
      <c r="S227" s="46" t="str">
        <f t="shared" si="98"/>
        <v>-</v>
      </c>
      <c r="T227" s="46">
        <f t="shared" si="99"/>
        <v>0</v>
      </c>
      <c r="U227" s="74" t="s">
        <v>665</v>
      </c>
    </row>
    <row r="228" spans="1:21" s="1" customFormat="1" ht="89.25" customHeight="1" outlineLevel="1" x14ac:dyDescent="0.25">
      <c r="A228" s="115"/>
      <c r="B228" s="68" t="s">
        <v>45</v>
      </c>
      <c r="C228" s="49">
        <f t="shared" si="85"/>
        <v>15707.6</v>
      </c>
      <c r="D228" s="49">
        <f>SUM(D229:D233)</f>
        <v>15132.1</v>
      </c>
      <c r="E228" s="49">
        <f>SUM(E229:E234)</f>
        <v>575.5</v>
      </c>
      <c r="F228" s="49">
        <f t="shared" ref="F228:G228" si="100">SUM(F229:F233)</f>
        <v>0</v>
      </c>
      <c r="G228" s="49">
        <f t="shared" si="100"/>
        <v>0</v>
      </c>
      <c r="H228" s="49">
        <f>SUM(I228:K228)</f>
        <v>9480.0490000000009</v>
      </c>
      <c r="I228" s="49">
        <f>SUM(I229:I233)</f>
        <v>9072.7000000000007</v>
      </c>
      <c r="J228" s="49">
        <f>SUM(J229:J234)</f>
        <v>407.34899999999999</v>
      </c>
      <c r="K228" s="49">
        <f>SUM(K229:K233)</f>
        <v>0</v>
      </c>
      <c r="L228" s="49">
        <f>SUM(L229:L233)</f>
        <v>0</v>
      </c>
      <c r="M228" s="49">
        <f t="shared" si="62"/>
        <v>60.35326211515445</v>
      </c>
      <c r="N228" s="49">
        <f t="shared" si="81"/>
        <v>6227.5509999999995</v>
      </c>
      <c r="O228" s="49">
        <f t="shared" si="63"/>
        <v>59.956648449322969</v>
      </c>
      <c r="P228" s="49">
        <f t="shared" si="82"/>
        <v>6059.4</v>
      </c>
      <c r="Q228" s="49">
        <f t="shared" si="64"/>
        <v>70.781754995655959</v>
      </c>
      <c r="R228" s="49">
        <f t="shared" si="83"/>
        <v>168.15100000000001</v>
      </c>
      <c r="S228" s="49" t="str">
        <f t="shared" si="65"/>
        <v>-</v>
      </c>
      <c r="T228" s="49">
        <f t="shared" si="84"/>
        <v>0</v>
      </c>
      <c r="U228" s="74"/>
    </row>
    <row r="229" spans="1:21" s="1" customFormat="1" ht="67.5" outlineLevel="2" x14ac:dyDescent="0.25">
      <c r="A229" s="75"/>
      <c r="B229" s="150" t="s">
        <v>670</v>
      </c>
      <c r="C229" s="46">
        <f t="shared" si="85"/>
        <v>637</v>
      </c>
      <c r="D229" s="46">
        <v>637</v>
      </c>
      <c r="E229" s="46">
        <v>0</v>
      </c>
      <c r="F229" s="46">
        <v>0</v>
      </c>
      <c r="G229" s="46">
        <v>0</v>
      </c>
      <c r="H229" s="46">
        <f t="shared" si="86"/>
        <v>329.5</v>
      </c>
      <c r="I229" s="46">
        <v>329.5</v>
      </c>
      <c r="J229" s="46">
        <v>0</v>
      </c>
      <c r="K229" s="46">
        <v>0</v>
      </c>
      <c r="L229" s="46">
        <v>0</v>
      </c>
      <c r="M229" s="46">
        <f t="shared" si="62"/>
        <v>51.726844583987443</v>
      </c>
      <c r="N229" s="46">
        <f t="shared" si="81"/>
        <v>307.5</v>
      </c>
      <c r="O229" s="46">
        <f t="shared" si="63"/>
        <v>51.726844583987443</v>
      </c>
      <c r="P229" s="46">
        <f t="shared" si="82"/>
        <v>307.5</v>
      </c>
      <c r="Q229" s="46" t="str">
        <f t="shared" si="64"/>
        <v>-</v>
      </c>
      <c r="R229" s="46">
        <f t="shared" si="83"/>
        <v>0</v>
      </c>
      <c r="S229" s="46" t="str">
        <f t="shared" si="65"/>
        <v>-</v>
      </c>
      <c r="T229" s="46">
        <f t="shared" si="84"/>
        <v>0</v>
      </c>
      <c r="U229" s="74" t="s">
        <v>524</v>
      </c>
    </row>
    <row r="230" spans="1:21" s="1" customFormat="1" ht="54" outlineLevel="2" x14ac:dyDescent="0.25">
      <c r="A230" s="75"/>
      <c r="B230" s="150" t="s">
        <v>671</v>
      </c>
      <c r="C230" s="46">
        <f t="shared" si="85"/>
        <v>261.3</v>
      </c>
      <c r="D230" s="46">
        <v>261.3</v>
      </c>
      <c r="E230" s="46">
        <v>0</v>
      </c>
      <c r="F230" s="46">
        <v>0</v>
      </c>
      <c r="G230" s="46">
        <v>0</v>
      </c>
      <c r="H230" s="46">
        <f t="shared" si="86"/>
        <v>201</v>
      </c>
      <c r="I230" s="46">
        <v>201</v>
      </c>
      <c r="J230" s="46">
        <v>0</v>
      </c>
      <c r="K230" s="46">
        <v>0</v>
      </c>
      <c r="L230" s="46">
        <v>0</v>
      </c>
      <c r="M230" s="46">
        <f t="shared" si="62"/>
        <v>76.92307692307692</v>
      </c>
      <c r="N230" s="46">
        <f t="shared" si="81"/>
        <v>60.300000000000011</v>
      </c>
      <c r="O230" s="46">
        <f t="shared" si="63"/>
        <v>76.92307692307692</v>
      </c>
      <c r="P230" s="46">
        <f t="shared" si="82"/>
        <v>60.300000000000011</v>
      </c>
      <c r="Q230" s="46" t="str">
        <f t="shared" si="64"/>
        <v>-</v>
      </c>
      <c r="R230" s="46">
        <f t="shared" si="83"/>
        <v>0</v>
      </c>
      <c r="S230" s="46" t="str">
        <f t="shared" si="65"/>
        <v>-</v>
      </c>
      <c r="T230" s="46">
        <f t="shared" si="84"/>
        <v>0</v>
      </c>
      <c r="U230" s="104" t="s">
        <v>531</v>
      </c>
    </row>
    <row r="231" spans="1:21" s="1" customFormat="1" ht="54" outlineLevel="2" x14ac:dyDescent="0.25">
      <c r="A231" s="73"/>
      <c r="B231" s="150" t="s">
        <v>672</v>
      </c>
      <c r="C231" s="46">
        <f t="shared" si="85"/>
        <v>308.2</v>
      </c>
      <c r="D231" s="46">
        <v>308.2</v>
      </c>
      <c r="E231" s="46">
        <v>0</v>
      </c>
      <c r="F231" s="46">
        <v>0</v>
      </c>
      <c r="G231" s="46">
        <v>0</v>
      </c>
      <c r="H231" s="46">
        <f t="shared" si="86"/>
        <v>308.2</v>
      </c>
      <c r="I231" s="46">
        <v>308.2</v>
      </c>
      <c r="J231" s="46">
        <v>0</v>
      </c>
      <c r="K231" s="46">
        <v>0</v>
      </c>
      <c r="L231" s="46">
        <v>0</v>
      </c>
      <c r="M231" s="46">
        <f t="shared" si="62"/>
        <v>100</v>
      </c>
      <c r="N231" s="46">
        <f t="shared" si="81"/>
        <v>0</v>
      </c>
      <c r="O231" s="46">
        <f t="shared" si="63"/>
        <v>100</v>
      </c>
      <c r="P231" s="46">
        <f t="shared" si="82"/>
        <v>0</v>
      </c>
      <c r="Q231" s="46" t="str">
        <f t="shared" si="64"/>
        <v>-</v>
      </c>
      <c r="R231" s="46">
        <f t="shared" si="83"/>
        <v>0</v>
      </c>
      <c r="S231" s="46" t="str">
        <f t="shared" si="65"/>
        <v>-</v>
      </c>
      <c r="T231" s="46">
        <f t="shared" si="84"/>
        <v>0</v>
      </c>
      <c r="U231" s="74" t="s">
        <v>666</v>
      </c>
    </row>
    <row r="232" spans="1:21" s="1" customFormat="1" ht="54" outlineLevel="2" x14ac:dyDescent="0.25">
      <c r="A232" s="75"/>
      <c r="B232" s="114" t="s">
        <v>673</v>
      </c>
      <c r="C232" s="46">
        <f t="shared" si="85"/>
        <v>13919.4</v>
      </c>
      <c r="D232" s="46">
        <v>13919.4</v>
      </c>
      <c r="E232" s="46">
        <v>0</v>
      </c>
      <c r="F232" s="46">
        <v>0</v>
      </c>
      <c r="G232" s="46">
        <v>0</v>
      </c>
      <c r="H232" s="46">
        <f t="shared" si="86"/>
        <v>8234</v>
      </c>
      <c r="I232" s="46">
        <v>8234</v>
      </c>
      <c r="J232" s="46">
        <v>0</v>
      </c>
      <c r="K232" s="46">
        <v>0</v>
      </c>
      <c r="L232" s="46">
        <v>0</v>
      </c>
      <c r="M232" s="46">
        <f t="shared" si="62"/>
        <v>59.154848628532839</v>
      </c>
      <c r="N232" s="46">
        <f t="shared" si="81"/>
        <v>5685.4</v>
      </c>
      <c r="O232" s="46">
        <f t="shared" si="63"/>
        <v>59.154848628532839</v>
      </c>
      <c r="P232" s="46">
        <f t="shared" si="82"/>
        <v>5685.4</v>
      </c>
      <c r="Q232" s="46" t="str">
        <f t="shared" si="64"/>
        <v>-</v>
      </c>
      <c r="R232" s="46">
        <f t="shared" si="83"/>
        <v>0</v>
      </c>
      <c r="S232" s="46" t="str">
        <f t="shared" si="65"/>
        <v>-</v>
      </c>
      <c r="T232" s="46">
        <f t="shared" si="84"/>
        <v>0</v>
      </c>
      <c r="U232" s="74" t="s">
        <v>458</v>
      </c>
    </row>
    <row r="233" spans="1:21" s="1" customFormat="1" ht="41.25" customHeight="1" outlineLevel="2" x14ac:dyDescent="0.25">
      <c r="A233" s="75"/>
      <c r="B233" s="114" t="s">
        <v>674</v>
      </c>
      <c r="C233" s="46">
        <f t="shared" si="85"/>
        <v>6.2</v>
      </c>
      <c r="D233" s="46">
        <v>6.2</v>
      </c>
      <c r="E233" s="46">
        <v>0</v>
      </c>
      <c r="F233" s="46">
        <v>0</v>
      </c>
      <c r="G233" s="46">
        <v>0</v>
      </c>
      <c r="H233" s="46">
        <f t="shared" si="86"/>
        <v>0</v>
      </c>
      <c r="I233" s="46">
        <v>0</v>
      </c>
      <c r="J233" s="46">
        <v>0</v>
      </c>
      <c r="K233" s="46">
        <v>0</v>
      </c>
      <c r="L233" s="46">
        <v>0</v>
      </c>
      <c r="M233" s="46">
        <f t="shared" si="62"/>
        <v>0</v>
      </c>
      <c r="N233" s="46">
        <f t="shared" si="81"/>
        <v>6.2</v>
      </c>
      <c r="O233" s="46">
        <f t="shared" si="63"/>
        <v>0</v>
      </c>
      <c r="P233" s="46">
        <f t="shared" si="82"/>
        <v>6.2</v>
      </c>
      <c r="Q233" s="46" t="str">
        <f t="shared" si="64"/>
        <v>-</v>
      </c>
      <c r="R233" s="46">
        <f t="shared" si="83"/>
        <v>0</v>
      </c>
      <c r="S233" s="46" t="str">
        <f t="shared" si="65"/>
        <v>-</v>
      </c>
      <c r="T233" s="46">
        <f t="shared" si="84"/>
        <v>0</v>
      </c>
      <c r="U233" s="74" t="s">
        <v>468</v>
      </c>
    </row>
    <row r="234" spans="1:21" s="1" customFormat="1" ht="96.75" customHeight="1" outlineLevel="2" x14ac:dyDescent="0.25">
      <c r="A234" s="75"/>
      <c r="B234" s="114" t="s">
        <v>675</v>
      </c>
      <c r="C234" s="46">
        <f t="shared" si="85"/>
        <v>575.5</v>
      </c>
      <c r="D234" s="46"/>
      <c r="E234" s="46">
        <v>575.5</v>
      </c>
      <c r="F234" s="46"/>
      <c r="G234" s="46"/>
      <c r="H234" s="46">
        <f t="shared" si="86"/>
        <v>407.34899999999999</v>
      </c>
      <c r="I234" s="46"/>
      <c r="J234" s="46">
        <f>31.864+6.774+368.711</f>
        <v>407.34899999999999</v>
      </c>
      <c r="K234" s="46"/>
      <c r="L234" s="46"/>
      <c r="M234" s="46">
        <f t="shared" si="62"/>
        <v>70.781754995655959</v>
      </c>
      <c r="N234" s="46">
        <f t="shared" si="81"/>
        <v>168.15100000000001</v>
      </c>
      <c r="O234" s="46" t="str">
        <f t="shared" si="63"/>
        <v>-</v>
      </c>
      <c r="P234" s="46">
        <f t="shared" si="82"/>
        <v>0</v>
      </c>
      <c r="Q234" s="46">
        <f t="shared" si="64"/>
        <v>70.781754995655959</v>
      </c>
      <c r="R234" s="46">
        <f t="shared" si="83"/>
        <v>168.15100000000001</v>
      </c>
      <c r="S234" s="46" t="str">
        <f t="shared" si="65"/>
        <v>-</v>
      </c>
      <c r="T234" s="46">
        <f t="shared" si="84"/>
        <v>0</v>
      </c>
      <c r="U234" s="74" t="s">
        <v>532</v>
      </c>
    </row>
    <row r="235" spans="1:21" s="43" customFormat="1" ht="30.75" customHeight="1" x14ac:dyDescent="0.25">
      <c r="A235" s="59">
        <v>15</v>
      </c>
      <c r="B235" s="39" t="s">
        <v>70</v>
      </c>
      <c r="C235" s="40">
        <f>SUM(D235:F235)</f>
        <v>7665.3</v>
      </c>
      <c r="D235" s="40">
        <f>D236+D242</f>
        <v>7624.3</v>
      </c>
      <c r="E235" s="40">
        <f>E236+E242</f>
        <v>41</v>
      </c>
      <c r="F235" s="40">
        <f>F236+F242</f>
        <v>0</v>
      </c>
      <c r="G235" s="40">
        <f>SUM(G236:G251)</f>
        <v>0</v>
      </c>
      <c r="H235" s="40">
        <f t="shared" si="86"/>
        <v>5369.6</v>
      </c>
      <c r="I235" s="40">
        <f>I236+I242</f>
        <v>5369.6</v>
      </c>
      <c r="J235" s="40">
        <f>J236+J242</f>
        <v>0</v>
      </c>
      <c r="K235" s="40">
        <f>K236+K242</f>
        <v>0</v>
      </c>
      <c r="L235" s="40">
        <f>SUM(L236:L251)</f>
        <v>0</v>
      </c>
      <c r="M235" s="40">
        <f t="shared" si="62"/>
        <v>70.050748176848927</v>
      </c>
      <c r="N235" s="40">
        <f t="shared" si="81"/>
        <v>2295.6999999999998</v>
      </c>
      <c r="O235" s="40">
        <f t="shared" si="63"/>
        <v>70.427449077292351</v>
      </c>
      <c r="P235" s="40">
        <f t="shared" si="82"/>
        <v>2254.6999999999998</v>
      </c>
      <c r="Q235" s="40">
        <f t="shared" si="64"/>
        <v>0</v>
      </c>
      <c r="R235" s="40">
        <f t="shared" si="83"/>
        <v>41</v>
      </c>
      <c r="S235" s="40" t="str">
        <f t="shared" si="65"/>
        <v>-</v>
      </c>
      <c r="T235" s="40">
        <f t="shared" si="84"/>
        <v>0</v>
      </c>
      <c r="U235" s="42"/>
    </row>
    <row r="236" spans="1:21" s="1" customFormat="1" ht="40.5" outlineLevel="1" x14ac:dyDescent="0.25">
      <c r="A236" s="115"/>
      <c r="B236" s="114" t="s">
        <v>659</v>
      </c>
      <c r="C236" s="46">
        <f>SUM(D236:F236)</f>
        <v>4161</v>
      </c>
      <c r="D236" s="46">
        <f>SUM(D237:D241)</f>
        <v>4120</v>
      </c>
      <c r="E236" s="46">
        <f>SUM(E237:E241)</f>
        <v>41</v>
      </c>
      <c r="F236" s="46">
        <f>SUM(F237:F239)</f>
        <v>0</v>
      </c>
      <c r="G236" s="46">
        <v>0</v>
      </c>
      <c r="H236" s="54">
        <f t="shared" si="86"/>
        <v>3468.1</v>
      </c>
      <c r="I236" s="46">
        <f>SUM(I237:I241)</f>
        <v>3468.1</v>
      </c>
      <c r="J236" s="46">
        <f>SUM(J237:J239)</f>
        <v>0</v>
      </c>
      <c r="K236" s="46">
        <f>SUM(K237:K239)</f>
        <v>0</v>
      </c>
      <c r="L236" s="46">
        <v>0</v>
      </c>
      <c r="M236" s="46">
        <f t="shared" ref="M236:M291" si="101">IFERROR(H236/C236*100,"-")</f>
        <v>83.347752944003844</v>
      </c>
      <c r="N236" s="46">
        <f t="shared" si="81"/>
        <v>692.90000000000009</v>
      </c>
      <c r="O236" s="144">
        <f t="shared" ref="O236:O291" si="102">IFERROR(I236/D236*100,"-")</f>
        <v>84.177184466019412</v>
      </c>
      <c r="P236" s="144">
        <f t="shared" si="82"/>
        <v>651.90000000000009</v>
      </c>
      <c r="Q236" s="144">
        <f t="shared" ref="Q236:Q291" si="103">IFERROR(J236/E236*100,"-")</f>
        <v>0</v>
      </c>
      <c r="R236" s="144">
        <f t="shared" si="83"/>
        <v>41</v>
      </c>
      <c r="S236" s="144" t="str">
        <f t="shared" ref="S236:S291" si="104">IFERROR(K236/F236*100,"-")</f>
        <v>-</v>
      </c>
      <c r="T236" s="46">
        <f t="shared" si="84"/>
        <v>0</v>
      </c>
      <c r="U236" s="74"/>
    </row>
    <row r="237" spans="1:21" s="1" customFormat="1" outlineLevel="2" x14ac:dyDescent="0.25">
      <c r="A237" s="115"/>
      <c r="B237" s="114" t="s">
        <v>395</v>
      </c>
      <c r="C237" s="46">
        <f t="shared" si="85"/>
        <v>1293.4000000000001</v>
      </c>
      <c r="D237" s="46">
        <v>1293.4000000000001</v>
      </c>
      <c r="E237" s="46">
        <v>0</v>
      </c>
      <c r="F237" s="46">
        <v>0</v>
      </c>
      <c r="G237" s="46">
        <v>0</v>
      </c>
      <c r="H237" s="46">
        <f t="shared" si="86"/>
        <v>1289.5999999999999</v>
      </c>
      <c r="I237" s="46">
        <v>1289.5999999999999</v>
      </c>
      <c r="J237" s="46">
        <v>0</v>
      </c>
      <c r="K237" s="46">
        <v>0</v>
      </c>
      <c r="L237" s="46">
        <v>0</v>
      </c>
      <c r="M237" s="46">
        <f t="shared" si="101"/>
        <v>99.706200711303524</v>
      </c>
      <c r="N237" s="46">
        <f t="shared" si="81"/>
        <v>3.8000000000001819</v>
      </c>
      <c r="O237" s="144">
        <f t="shared" si="102"/>
        <v>99.706200711303524</v>
      </c>
      <c r="P237" s="144">
        <f t="shared" si="82"/>
        <v>3.8000000000001819</v>
      </c>
      <c r="Q237" s="144" t="str">
        <f t="shared" si="103"/>
        <v>-</v>
      </c>
      <c r="R237" s="144">
        <f t="shared" si="83"/>
        <v>0</v>
      </c>
      <c r="S237" s="144" t="str">
        <f t="shared" si="104"/>
        <v>-</v>
      </c>
      <c r="T237" s="46">
        <f t="shared" si="84"/>
        <v>0</v>
      </c>
      <c r="U237" s="104" t="s">
        <v>737</v>
      </c>
    </row>
    <row r="238" spans="1:21" s="1" customFormat="1" ht="42.75" customHeight="1" outlineLevel="2" x14ac:dyDescent="0.25">
      <c r="A238" s="83"/>
      <c r="B238" s="114" t="s">
        <v>396</v>
      </c>
      <c r="C238" s="46">
        <f t="shared" si="85"/>
        <v>1326.6</v>
      </c>
      <c r="D238" s="46">
        <v>1326.6</v>
      </c>
      <c r="E238" s="46">
        <v>0</v>
      </c>
      <c r="F238" s="46">
        <v>0</v>
      </c>
      <c r="G238" s="46">
        <v>0</v>
      </c>
      <c r="H238" s="46">
        <f t="shared" si="86"/>
        <v>1326.5</v>
      </c>
      <c r="I238" s="46">
        <v>1326.5</v>
      </c>
      <c r="J238" s="46">
        <v>0</v>
      </c>
      <c r="K238" s="46">
        <v>0</v>
      </c>
      <c r="L238" s="46">
        <v>0</v>
      </c>
      <c r="M238" s="46">
        <f t="shared" si="101"/>
        <v>99.992461932760449</v>
      </c>
      <c r="N238" s="46">
        <f t="shared" si="81"/>
        <v>9.9999999999909051E-2</v>
      </c>
      <c r="O238" s="144">
        <f t="shared" si="102"/>
        <v>99.992461932760449</v>
      </c>
      <c r="P238" s="144">
        <f t="shared" si="82"/>
        <v>9.9999999999909051E-2</v>
      </c>
      <c r="Q238" s="144" t="str">
        <f t="shared" si="103"/>
        <v>-</v>
      </c>
      <c r="R238" s="144">
        <f t="shared" si="83"/>
        <v>0</v>
      </c>
      <c r="S238" s="144" t="str">
        <f t="shared" si="104"/>
        <v>-</v>
      </c>
      <c r="T238" s="46">
        <f t="shared" si="84"/>
        <v>0</v>
      </c>
      <c r="U238" s="104" t="s">
        <v>738</v>
      </c>
    </row>
    <row r="239" spans="1:21" s="1" customFormat="1" ht="81" outlineLevel="2" x14ac:dyDescent="0.25">
      <c r="A239" s="145"/>
      <c r="B239" s="114" t="s">
        <v>493</v>
      </c>
      <c r="C239" s="46">
        <f t="shared" si="85"/>
        <v>1200</v>
      </c>
      <c r="D239" s="46">
        <v>1200</v>
      </c>
      <c r="E239" s="46">
        <v>0</v>
      </c>
      <c r="F239" s="46">
        <v>0</v>
      </c>
      <c r="G239" s="46">
        <v>0</v>
      </c>
      <c r="H239" s="46">
        <f t="shared" si="86"/>
        <v>552</v>
      </c>
      <c r="I239" s="46">
        <v>552</v>
      </c>
      <c r="J239" s="46">
        <v>0</v>
      </c>
      <c r="K239" s="46">
        <v>0</v>
      </c>
      <c r="L239" s="46">
        <v>0</v>
      </c>
      <c r="M239" s="46">
        <f t="shared" si="101"/>
        <v>46</v>
      </c>
      <c r="N239" s="46">
        <f t="shared" si="81"/>
        <v>648</v>
      </c>
      <c r="O239" s="144">
        <f t="shared" si="102"/>
        <v>46</v>
      </c>
      <c r="P239" s="144">
        <f t="shared" si="82"/>
        <v>648</v>
      </c>
      <c r="Q239" s="144" t="str">
        <f t="shared" si="103"/>
        <v>-</v>
      </c>
      <c r="R239" s="144">
        <f t="shared" si="83"/>
        <v>0</v>
      </c>
      <c r="S239" s="144" t="str">
        <f t="shared" si="104"/>
        <v>-</v>
      </c>
      <c r="T239" s="46">
        <f t="shared" si="84"/>
        <v>0</v>
      </c>
      <c r="U239" s="74" t="s">
        <v>565</v>
      </c>
    </row>
    <row r="240" spans="1:21" s="1" customFormat="1" ht="27" outlineLevel="2" x14ac:dyDescent="0.25">
      <c r="A240" s="145"/>
      <c r="B240" s="114" t="s">
        <v>501</v>
      </c>
      <c r="C240" s="46">
        <f t="shared" si="85"/>
        <v>0</v>
      </c>
      <c r="D240" s="46">
        <v>0</v>
      </c>
      <c r="E240" s="46">
        <v>0</v>
      </c>
      <c r="F240" s="46">
        <v>0</v>
      </c>
      <c r="G240" s="46">
        <v>0</v>
      </c>
      <c r="H240" s="46">
        <f t="shared" si="86"/>
        <v>0</v>
      </c>
      <c r="I240" s="46">
        <v>0</v>
      </c>
      <c r="J240" s="46">
        <v>0</v>
      </c>
      <c r="K240" s="46">
        <v>0</v>
      </c>
      <c r="L240" s="46">
        <v>0</v>
      </c>
      <c r="M240" s="46"/>
      <c r="N240" s="46">
        <f t="shared" si="81"/>
        <v>0</v>
      </c>
      <c r="O240" s="144" t="str">
        <f t="shared" si="102"/>
        <v>-</v>
      </c>
      <c r="P240" s="144">
        <f t="shared" si="82"/>
        <v>0</v>
      </c>
      <c r="Q240" s="144" t="str">
        <f t="shared" si="103"/>
        <v>-</v>
      </c>
      <c r="R240" s="144">
        <f t="shared" si="83"/>
        <v>0</v>
      </c>
      <c r="S240" s="144" t="str">
        <f t="shared" si="104"/>
        <v>-</v>
      </c>
      <c r="T240" s="46">
        <f t="shared" si="84"/>
        <v>0</v>
      </c>
      <c r="U240" s="74"/>
    </row>
    <row r="241" spans="1:21" s="1" customFormat="1" ht="67.5" outlineLevel="2" x14ac:dyDescent="0.25">
      <c r="A241" s="145"/>
      <c r="B241" s="114" t="s">
        <v>494</v>
      </c>
      <c r="C241" s="46">
        <f t="shared" si="85"/>
        <v>341</v>
      </c>
      <c r="D241" s="46">
        <v>300</v>
      </c>
      <c r="E241" s="46">
        <v>41</v>
      </c>
      <c r="F241" s="46">
        <v>0</v>
      </c>
      <c r="G241" s="46">
        <v>0</v>
      </c>
      <c r="H241" s="46">
        <f t="shared" si="86"/>
        <v>300</v>
      </c>
      <c r="I241" s="46">
        <v>300</v>
      </c>
      <c r="J241" s="46">
        <v>0</v>
      </c>
      <c r="K241" s="46">
        <v>0</v>
      </c>
      <c r="L241" s="46"/>
      <c r="M241" s="46">
        <f t="shared" si="101"/>
        <v>87.976539589442808</v>
      </c>
      <c r="N241" s="46">
        <f t="shared" si="81"/>
        <v>41</v>
      </c>
      <c r="O241" s="144">
        <f t="shared" si="102"/>
        <v>100</v>
      </c>
      <c r="P241" s="144">
        <f t="shared" si="82"/>
        <v>0</v>
      </c>
      <c r="Q241" s="144">
        <f t="shared" si="103"/>
        <v>0</v>
      </c>
      <c r="R241" s="144">
        <f t="shared" si="83"/>
        <v>41</v>
      </c>
      <c r="S241" s="144" t="str">
        <f t="shared" si="104"/>
        <v>-</v>
      </c>
      <c r="T241" s="46">
        <f t="shared" si="84"/>
        <v>0</v>
      </c>
      <c r="U241" s="74" t="s">
        <v>739</v>
      </c>
    </row>
    <row r="242" spans="1:21" s="1" customFormat="1" ht="62.25" customHeight="1" outlineLevel="1" x14ac:dyDescent="0.25">
      <c r="A242" s="83"/>
      <c r="B242" s="114" t="s">
        <v>660</v>
      </c>
      <c r="C242" s="46">
        <f>SUM(D242:F242)</f>
        <v>3504.3</v>
      </c>
      <c r="D242" s="46">
        <f>SUM(D243:D252)</f>
        <v>3504.3</v>
      </c>
      <c r="E242" s="46">
        <f>SUM(E243:E252)</f>
        <v>0</v>
      </c>
      <c r="F242" s="46">
        <f>SUM(F243:F252)</f>
        <v>0</v>
      </c>
      <c r="G242" s="46">
        <v>0</v>
      </c>
      <c r="H242" s="46">
        <f t="shared" si="86"/>
        <v>1901.5</v>
      </c>
      <c r="I242" s="46">
        <f>SUM(I243:I252)</f>
        <v>1901.5</v>
      </c>
      <c r="J242" s="46">
        <f>SUM(J243:J252)</f>
        <v>0</v>
      </c>
      <c r="K242" s="46">
        <f>SUM(K243:K252)</f>
        <v>0</v>
      </c>
      <c r="L242" s="46">
        <v>0</v>
      </c>
      <c r="M242" s="46">
        <f t="shared" si="101"/>
        <v>54.261906800216877</v>
      </c>
      <c r="N242" s="46">
        <f>C242-H242</f>
        <v>1602.8000000000002</v>
      </c>
      <c r="O242" s="144">
        <f t="shared" si="102"/>
        <v>54.261906800216877</v>
      </c>
      <c r="P242" s="144">
        <f t="shared" si="82"/>
        <v>1602.8000000000002</v>
      </c>
      <c r="Q242" s="144" t="str">
        <f t="shared" si="103"/>
        <v>-</v>
      </c>
      <c r="R242" s="144">
        <f t="shared" si="83"/>
        <v>0</v>
      </c>
      <c r="S242" s="144" t="str">
        <f t="shared" si="104"/>
        <v>-</v>
      </c>
      <c r="T242" s="46">
        <f t="shared" si="84"/>
        <v>0</v>
      </c>
      <c r="U242" s="104"/>
    </row>
    <row r="243" spans="1:21" s="1" customFormat="1" ht="121.5" outlineLevel="2" x14ac:dyDescent="0.25">
      <c r="A243" s="115"/>
      <c r="B243" s="114" t="s">
        <v>397</v>
      </c>
      <c r="C243" s="46">
        <f t="shared" si="85"/>
        <v>723</v>
      </c>
      <c r="D243" s="46">
        <v>723</v>
      </c>
      <c r="E243" s="46">
        <v>0</v>
      </c>
      <c r="F243" s="46">
        <v>0</v>
      </c>
      <c r="G243" s="46">
        <v>0</v>
      </c>
      <c r="H243" s="46">
        <f t="shared" si="86"/>
        <v>694.8</v>
      </c>
      <c r="I243" s="46">
        <v>694.8</v>
      </c>
      <c r="J243" s="46">
        <v>0</v>
      </c>
      <c r="K243" s="46">
        <v>0</v>
      </c>
      <c r="L243" s="46">
        <v>0</v>
      </c>
      <c r="M243" s="46">
        <f t="shared" si="101"/>
        <v>96.099585062240649</v>
      </c>
      <c r="N243" s="46">
        <f t="shared" si="81"/>
        <v>28.200000000000045</v>
      </c>
      <c r="O243" s="144">
        <f t="shared" si="102"/>
        <v>96.099585062240649</v>
      </c>
      <c r="P243" s="144">
        <f t="shared" si="82"/>
        <v>28.200000000000045</v>
      </c>
      <c r="Q243" s="144" t="str">
        <f t="shared" si="103"/>
        <v>-</v>
      </c>
      <c r="R243" s="144">
        <f t="shared" si="83"/>
        <v>0</v>
      </c>
      <c r="S243" s="144" t="str">
        <f t="shared" si="104"/>
        <v>-</v>
      </c>
      <c r="T243" s="46">
        <f t="shared" si="84"/>
        <v>0</v>
      </c>
      <c r="U243" s="146" t="s">
        <v>566</v>
      </c>
    </row>
    <row r="244" spans="1:21" s="1" customFormat="1" ht="67.5" outlineLevel="2" x14ac:dyDescent="0.25">
      <c r="A244" s="115"/>
      <c r="B244" s="114" t="s">
        <v>398</v>
      </c>
      <c r="C244" s="46">
        <f t="shared" si="85"/>
        <v>262.3</v>
      </c>
      <c r="D244" s="46">
        <v>262.3</v>
      </c>
      <c r="E244" s="46">
        <v>0</v>
      </c>
      <c r="F244" s="46">
        <v>0</v>
      </c>
      <c r="G244" s="46">
        <v>0</v>
      </c>
      <c r="H244" s="46">
        <f t="shared" si="86"/>
        <v>217.1</v>
      </c>
      <c r="I244" s="46">
        <v>217.1</v>
      </c>
      <c r="J244" s="46">
        <v>0</v>
      </c>
      <c r="K244" s="46">
        <v>0</v>
      </c>
      <c r="L244" s="46">
        <v>0</v>
      </c>
      <c r="M244" s="46">
        <f t="shared" si="101"/>
        <v>82.7678231033168</v>
      </c>
      <c r="N244" s="46">
        <f t="shared" si="81"/>
        <v>45.200000000000017</v>
      </c>
      <c r="O244" s="46">
        <f t="shared" si="102"/>
        <v>82.7678231033168</v>
      </c>
      <c r="P244" s="46">
        <f t="shared" si="82"/>
        <v>45.200000000000017</v>
      </c>
      <c r="Q244" s="46" t="str">
        <f t="shared" si="103"/>
        <v>-</v>
      </c>
      <c r="R244" s="46">
        <f t="shared" si="83"/>
        <v>0</v>
      </c>
      <c r="S244" s="46" t="str">
        <f t="shared" si="104"/>
        <v>-</v>
      </c>
      <c r="T244" s="46">
        <f t="shared" si="84"/>
        <v>0</v>
      </c>
      <c r="U244" s="147" t="s">
        <v>662</v>
      </c>
    </row>
    <row r="245" spans="1:21" s="1" customFormat="1" ht="81" outlineLevel="2" x14ac:dyDescent="0.25">
      <c r="A245" s="115"/>
      <c r="B245" s="114" t="s">
        <v>495</v>
      </c>
      <c r="C245" s="46">
        <f t="shared" si="85"/>
        <v>1</v>
      </c>
      <c r="D245" s="46">
        <v>1</v>
      </c>
      <c r="E245" s="46">
        <v>0</v>
      </c>
      <c r="F245" s="46">
        <v>0</v>
      </c>
      <c r="G245" s="46">
        <v>0</v>
      </c>
      <c r="H245" s="46">
        <f t="shared" si="86"/>
        <v>0.5</v>
      </c>
      <c r="I245" s="46">
        <v>0.5</v>
      </c>
      <c r="J245" s="46">
        <v>0</v>
      </c>
      <c r="K245" s="46">
        <v>0</v>
      </c>
      <c r="L245" s="46"/>
      <c r="M245" s="46">
        <f t="shared" si="101"/>
        <v>50</v>
      </c>
      <c r="N245" s="46">
        <f t="shared" si="81"/>
        <v>0.5</v>
      </c>
      <c r="O245" s="46">
        <f t="shared" si="102"/>
        <v>50</v>
      </c>
      <c r="P245" s="46">
        <f t="shared" si="82"/>
        <v>0.5</v>
      </c>
      <c r="Q245" s="46" t="str">
        <f t="shared" si="103"/>
        <v>-</v>
      </c>
      <c r="R245" s="46">
        <f t="shared" si="83"/>
        <v>0</v>
      </c>
      <c r="S245" s="46" t="str">
        <f t="shared" si="104"/>
        <v>-</v>
      </c>
      <c r="T245" s="46">
        <f t="shared" si="84"/>
        <v>0</v>
      </c>
      <c r="U245" s="147" t="s">
        <v>661</v>
      </c>
    </row>
    <row r="246" spans="1:21" s="1" customFormat="1" ht="94.5" outlineLevel="2" x14ac:dyDescent="0.25">
      <c r="A246" s="115"/>
      <c r="B246" s="114" t="s">
        <v>496</v>
      </c>
      <c r="C246" s="46">
        <f t="shared" si="85"/>
        <v>38.299999999999997</v>
      </c>
      <c r="D246" s="46">
        <v>38.299999999999997</v>
      </c>
      <c r="E246" s="46">
        <v>0</v>
      </c>
      <c r="F246" s="46">
        <v>0</v>
      </c>
      <c r="G246" s="46">
        <v>0</v>
      </c>
      <c r="H246" s="46">
        <f t="shared" si="86"/>
        <v>0</v>
      </c>
      <c r="I246" s="46">
        <v>0</v>
      </c>
      <c r="J246" s="46">
        <v>0</v>
      </c>
      <c r="K246" s="46">
        <v>0</v>
      </c>
      <c r="L246" s="46"/>
      <c r="M246" s="46">
        <f t="shared" si="101"/>
        <v>0</v>
      </c>
      <c r="N246" s="46">
        <f t="shared" si="81"/>
        <v>38.299999999999997</v>
      </c>
      <c r="O246" s="46">
        <f t="shared" si="102"/>
        <v>0</v>
      </c>
      <c r="P246" s="46">
        <f t="shared" si="82"/>
        <v>38.299999999999997</v>
      </c>
      <c r="Q246" s="46" t="str">
        <f t="shared" si="103"/>
        <v>-</v>
      </c>
      <c r="R246" s="46">
        <f t="shared" si="83"/>
        <v>0</v>
      </c>
      <c r="S246" s="46" t="str">
        <f t="shared" si="104"/>
        <v>-</v>
      </c>
      <c r="T246" s="46">
        <f t="shared" si="84"/>
        <v>0</v>
      </c>
      <c r="U246" s="97" t="s">
        <v>663</v>
      </c>
    </row>
    <row r="247" spans="1:21" s="1" customFormat="1" ht="87.75" customHeight="1" outlineLevel="2" x14ac:dyDescent="0.25">
      <c r="A247" s="83"/>
      <c r="B247" s="114" t="s">
        <v>399</v>
      </c>
      <c r="C247" s="46">
        <f t="shared" si="85"/>
        <v>624.5</v>
      </c>
      <c r="D247" s="46">
        <v>624.5</v>
      </c>
      <c r="E247" s="46">
        <v>0</v>
      </c>
      <c r="F247" s="46">
        <v>0</v>
      </c>
      <c r="G247" s="46">
        <v>0</v>
      </c>
      <c r="H247" s="46">
        <f t="shared" si="86"/>
        <v>570.1</v>
      </c>
      <c r="I247" s="46">
        <v>570.1</v>
      </c>
      <c r="J247" s="46">
        <v>0</v>
      </c>
      <c r="K247" s="46">
        <v>0</v>
      </c>
      <c r="L247" s="46">
        <v>0</v>
      </c>
      <c r="M247" s="46">
        <f t="shared" si="101"/>
        <v>91.289031224979993</v>
      </c>
      <c r="N247" s="46">
        <f t="shared" si="81"/>
        <v>54.399999999999977</v>
      </c>
      <c r="O247" s="46">
        <f t="shared" si="102"/>
        <v>91.289031224979993</v>
      </c>
      <c r="P247" s="46">
        <f t="shared" si="82"/>
        <v>54.399999999999977</v>
      </c>
      <c r="Q247" s="46" t="str">
        <f t="shared" si="103"/>
        <v>-</v>
      </c>
      <c r="R247" s="46">
        <f t="shared" si="83"/>
        <v>0</v>
      </c>
      <c r="S247" s="46" t="str">
        <f t="shared" si="104"/>
        <v>-</v>
      </c>
      <c r="T247" s="46">
        <f t="shared" si="84"/>
        <v>0</v>
      </c>
      <c r="U247" s="74" t="s">
        <v>664</v>
      </c>
    </row>
    <row r="248" spans="1:21" s="1" customFormat="1" ht="96.75" customHeight="1" outlineLevel="2" x14ac:dyDescent="0.25">
      <c r="A248" s="83"/>
      <c r="B248" s="114" t="s">
        <v>497</v>
      </c>
      <c r="C248" s="46">
        <f t="shared" si="85"/>
        <v>1355.2</v>
      </c>
      <c r="D248" s="46">
        <v>1355.2</v>
      </c>
      <c r="E248" s="46">
        <v>0</v>
      </c>
      <c r="F248" s="46">
        <v>0</v>
      </c>
      <c r="G248" s="46">
        <v>0</v>
      </c>
      <c r="H248" s="46">
        <f t="shared" si="86"/>
        <v>0</v>
      </c>
      <c r="I248" s="46">
        <v>0</v>
      </c>
      <c r="J248" s="46">
        <v>0</v>
      </c>
      <c r="K248" s="46">
        <v>0</v>
      </c>
      <c r="L248" s="46"/>
      <c r="M248" s="46">
        <f t="shared" si="101"/>
        <v>0</v>
      </c>
      <c r="N248" s="46">
        <f t="shared" si="81"/>
        <v>1355.2</v>
      </c>
      <c r="O248" s="46">
        <f t="shared" si="102"/>
        <v>0</v>
      </c>
      <c r="P248" s="46">
        <f t="shared" si="82"/>
        <v>1355.2</v>
      </c>
      <c r="Q248" s="46" t="str">
        <f t="shared" si="103"/>
        <v>-</v>
      </c>
      <c r="R248" s="46">
        <f t="shared" si="83"/>
        <v>0</v>
      </c>
      <c r="S248" s="46" t="str">
        <f t="shared" si="104"/>
        <v>-</v>
      </c>
      <c r="T248" s="46">
        <f t="shared" si="84"/>
        <v>0</v>
      </c>
      <c r="U248" s="74" t="s">
        <v>520</v>
      </c>
    </row>
    <row r="249" spans="1:21" s="1" customFormat="1" ht="54" outlineLevel="2" x14ac:dyDescent="0.25">
      <c r="A249" s="83"/>
      <c r="B249" s="114" t="s">
        <v>498</v>
      </c>
      <c r="C249" s="46">
        <f t="shared" si="85"/>
        <v>125</v>
      </c>
      <c r="D249" s="46">
        <v>125</v>
      </c>
      <c r="E249" s="46">
        <v>0</v>
      </c>
      <c r="F249" s="46">
        <v>0</v>
      </c>
      <c r="G249" s="46">
        <v>0</v>
      </c>
      <c r="H249" s="46">
        <f t="shared" si="86"/>
        <v>44</v>
      </c>
      <c r="I249" s="46">
        <v>44</v>
      </c>
      <c r="J249" s="46"/>
      <c r="K249" s="46"/>
      <c r="L249" s="46"/>
      <c r="M249" s="46">
        <f t="shared" si="101"/>
        <v>35.199999999999996</v>
      </c>
      <c r="N249" s="46">
        <f t="shared" si="81"/>
        <v>81</v>
      </c>
      <c r="O249" s="46">
        <f t="shared" si="102"/>
        <v>35.199999999999996</v>
      </c>
      <c r="P249" s="46">
        <f t="shared" si="82"/>
        <v>81</v>
      </c>
      <c r="Q249" s="46" t="str">
        <f t="shared" si="103"/>
        <v>-</v>
      </c>
      <c r="R249" s="46">
        <f t="shared" si="83"/>
        <v>0</v>
      </c>
      <c r="S249" s="46" t="str">
        <f t="shared" si="104"/>
        <v>-</v>
      </c>
      <c r="T249" s="46">
        <f t="shared" si="84"/>
        <v>0</v>
      </c>
      <c r="U249" s="74" t="s">
        <v>503</v>
      </c>
    </row>
    <row r="250" spans="1:21" s="1" customFormat="1" ht="40.5" outlineLevel="2" x14ac:dyDescent="0.25">
      <c r="A250" s="83"/>
      <c r="B250" s="114" t="s">
        <v>499</v>
      </c>
      <c r="C250" s="46">
        <f t="shared" si="85"/>
        <v>150</v>
      </c>
      <c r="D250" s="46">
        <v>150</v>
      </c>
      <c r="E250" s="46">
        <v>0</v>
      </c>
      <c r="F250" s="46">
        <v>0</v>
      </c>
      <c r="G250" s="46">
        <v>0</v>
      </c>
      <c r="H250" s="46">
        <f t="shared" si="86"/>
        <v>150</v>
      </c>
      <c r="I250" s="46">
        <v>150</v>
      </c>
      <c r="J250" s="46">
        <v>0</v>
      </c>
      <c r="K250" s="46">
        <v>0</v>
      </c>
      <c r="L250" s="46">
        <v>0</v>
      </c>
      <c r="M250" s="46">
        <f t="shared" si="101"/>
        <v>100</v>
      </c>
      <c r="N250" s="46">
        <f t="shared" si="81"/>
        <v>0</v>
      </c>
      <c r="O250" s="46">
        <f t="shared" si="102"/>
        <v>100</v>
      </c>
      <c r="P250" s="46">
        <f t="shared" si="82"/>
        <v>0</v>
      </c>
      <c r="Q250" s="46" t="str">
        <f t="shared" si="103"/>
        <v>-</v>
      </c>
      <c r="R250" s="46">
        <f t="shared" si="83"/>
        <v>0</v>
      </c>
      <c r="S250" s="46" t="str">
        <f t="shared" si="104"/>
        <v>-</v>
      </c>
      <c r="T250" s="46">
        <f t="shared" si="84"/>
        <v>0</v>
      </c>
      <c r="U250" s="190" t="s">
        <v>658</v>
      </c>
    </row>
    <row r="251" spans="1:21" s="1" customFormat="1" ht="40.5" outlineLevel="2" x14ac:dyDescent="0.25">
      <c r="A251" s="83"/>
      <c r="B251" s="114" t="s">
        <v>500</v>
      </c>
      <c r="C251" s="46">
        <f t="shared" si="85"/>
        <v>125</v>
      </c>
      <c r="D251" s="46">
        <v>125</v>
      </c>
      <c r="E251" s="46">
        <v>0</v>
      </c>
      <c r="F251" s="46">
        <v>0</v>
      </c>
      <c r="G251" s="46">
        <v>0</v>
      </c>
      <c r="H251" s="46">
        <f t="shared" si="86"/>
        <v>125</v>
      </c>
      <c r="I251" s="46">
        <v>125</v>
      </c>
      <c r="J251" s="46">
        <v>0</v>
      </c>
      <c r="K251" s="46">
        <v>0</v>
      </c>
      <c r="L251" s="46">
        <v>0</v>
      </c>
      <c r="M251" s="46">
        <f t="shared" si="101"/>
        <v>100</v>
      </c>
      <c r="N251" s="46">
        <f t="shared" si="81"/>
        <v>0</v>
      </c>
      <c r="O251" s="46">
        <f t="shared" si="102"/>
        <v>100</v>
      </c>
      <c r="P251" s="46">
        <f t="shared" si="82"/>
        <v>0</v>
      </c>
      <c r="Q251" s="46" t="str">
        <f t="shared" si="103"/>
        <v>-</v>
      </c>
      <c r="R251" s="46">
        <f t="shared" si="83"/>
        <v>0</v>
      </c>
      <c r="S251" s="46" t="str">
        <f t="shared" si="104"/>
        <v>-</v>
      </c>
      <c r="T251" s="46">
        <f t="shared" si="84"/>
        <v>0</v>
      </c>
      <c r="U251" s="191"/>
    </row>
    <row r="252" spans="1:21" s="1" customFormat="1" ht="54" outlineLevel="2" x14ac:dyDescent="0.25">
      <c r="A252" s="83"/>
      <c r="B252" s="148" t="s">
        <v>498</v>
      </c>
      <c r="C252" s="46">
        <f t="shared" si="85"/>
        <v>100</v>
      </c>
      <c r="D252" s="46">
        <v>100</v>
      </c>
      <c r="E252" s="46">
        <v>0</v>
      </c>
      <c r="F252" s="46">
        <v>0</v>
      </c>
      <c r="G252" s="46">
        <v>0</v>
      </c>
      <c r="H252" s="46">
        <f t="shared" si="86"/>
        <v>100</v>
      </c>
      <c r="I252" s="46">
        <v>100</v>
      </c>
      <c r="J252" s="46">
        <v>0</v>
      </c>
      <c r="K252" s="46">
        <v>0</v>
      </c>
      <c r="L252" s="46"/>
      <c r="M252" s="46">
        <f t="shared" si="101"/>
        <v>100</v>
      </c>
      <c r="N252" s="46">
        <f t="shared" si="81"/>
        <v>0</v>
      </c>
      <c r="O252" s="46">
        <f t="shared" si="102"/>
        <v>100</v>
      </c>
      <c r="P252" s="46">
        <f t="shared" si="82"/>
        <v>0</v>
      </c>
      <c r="Q252" s="46" t="str">
        <f t="shared" si="103"/>
        <v>-</v>
      </c>
      <c r="R252" s="46">
        <f t="shared" si="83"/>
        <v>0</v>
      </c>
      <c r="S252" s="46" t="str">
        <f t="shared" si="104"/>
        <v>-</v>
      </c>
      <c r="T252" s="46">
        <f t="shared" si="84"/>
        <v>0</v>
      </c>
      <c r="U252" s="192"/>
    </row>
    <row r="253" spans="1:21" s="43" customFormat="1" ht="40.5" x14ac:dyDescent="0.25">
      <c r="A253" s="59">
        <v>16</v>
      </c>
      <c r="B253" s="39" t="s">
        <v>63</v>
      </c>
      <c r="C253" s="40">
        <f t="shared" si="85"/>
        <v>94188.04</v>
      </c>
      <c r="D253" s="40">
        <f>D254+D257+D258</f>
        <v>94188.04</v>
      </c>
      <c r="E253" s="40">
        <f>E254+E257+E258</f>
        <v>0</v>
      </c>
      <c r="F253" s="40">
        <f>F254+F257+F258</f>
        <v>0</v>
      </c>
      <c r="G253" s="40">
        <f>SUM(G254:G258)</f>
        <v>0</v>
      </c>
      <c r="H253" s="40">
        <f t="shared" si="86"/>
        <v>84671.890000000014</v>
      </c>
      <c r="I253" s="40">
        <f>I254+I257+I258</f>
        <v>84671.890000000014</v>
      </c>
      <c r="J253" s="40">
        <f>J254+J257+J258</f>
        <v>0</v>
      </c>
      <c r="K253" s="40">
        <f>K254+K257+K258</f>
        <v>0</v>
      </c>
      <c r="L253" s="40">
        <f>SUM(L254:L258)</f>
        <v>0</v>
      </c>
      <c r="M253" s="40">
        <f t="shared" si="101"/>
        <v>89.896647175161533</v>
      </c>
      <c r="N253" s="40">
        <f t="shared" si="81"/>
        <v>9516.1499999999796</v>
      </c>
      <c r="O253" s="40">
        <f t="shared" si="102"/>
        <v>89.896647175161533</v>
      </c>
      <c r="P253" s="40">
        <f t="shared" si="82"/>
        <v>9516.1499999999796</v>
      </c>
      <c r="Q253" s="40" t="str">
        <f t="shared" si="103"/>
        <v>-</v>
      </c>
      <c r="R253" s="40">
        <f t="shared" si="83"/>
        <v>0</v>
      </c>
      <c r="S253" s="40" t="str">
        <f t="shared" si="104"/>
        <v>-</v>
      </c>
      <c r="T253" s="40">
        <f t="shared" si="84"/>
        <v>0</v>
      </c>
      <c r="U253" s="42"/>
    </row>
    <row r="254" spans="1:21" s="1" customFormat="1" ht="42.75" customHeight="1" outlineLevel="1" x14ac:dyDescent="0.2">
      <c r="A254" s="141"/>
      <c r="B254" s="142" t="s">
        <v>655</v>
      </c>
      <c r="C254" s="46">
        <f t="shared" si="85"/>
        <v>73129.039999999994</v>
      </c>
      <c r="D254" s="46">
        <v>73129.039999999994</v>
      </c>
      <c r="E254" s="46">
        <f>E255+E256</f>
        <v>0</v>
      </c>
      <c r="F254" s="46">
        <f>F255+F256</f>
        <v>0</v>
      </c>
      <c r="G254" s="46">
        <v>0</v>
      </c>
      <c r="H254" s="46">
        <f t="shared" si="86"/>
        <v>68056.600000000006</v>
      </c>
      <c r="I254" s="46">
        <v>68056.600000000006</v>
      </c>
      <c r="J254" s="46">
        <f>J255+J256</f>
        <v>0</v>
      </c>
      <c r="K254" s="46">
        <f>K255+K256</f>
        <v>0</v>
      </c>
      <c r="L254" s="46">
        <v>0</v>
      </c>
      <c r="M254" s="46">
        <f t="shared" si="101"/>
        <v>93.063713129558394</v>
      </c>
      <c r="N254" s="46">
        <f t="shared" si="81"/>
        <v>5072.4399999999878</v>
      </c>
      <c r="O254" s="46">
        <f t="shared" si="102"/>
        <v>93.063713129558394</v>
      </c>
      <c r="P254" s="46">
        <f t="shared" si="82"/>
        <v>5072.4399999999878</v>
      </c>
      <c r="Q254" s="46" t="str">
        <f>IFERROR(J254/E254*100,"-")</f>
        <v>-</v>
      </c>
      <c r="R254" s="46">
        <f t="shared" si="83"/>
        <v>0</v>
      </c>
      <c r="S254" s="46" t="str">
        <f t="shared" si="104"/>
        <v>-</v>
      </c>
      <c r="T254" s="46">
        <f t="shared" si="84"/>
        <v>0</v>
      </c>
      <c r="U254" s="122"/>
    </row>
    <row r="255" spans="1:21" s="1" customFormat="1" ht="134.25" customHeight="1" outlineLevel="2" x14ac:dyDescent="0.2">
      <c r="A255" s="143"/>
      <c r="B255" s="142" t="s">
        <v>410</v>
      </c>
      <c r="C255" s="46">
        <f t="shared" si="85"/>
        <v>67376.5</v>
      </c>
      <c r="D255" s="46">
        <v>67376.5</v>
      </c>
      <c r="E255" s="46">
        <v>0</v>
      </c>
      <c r="F255" s="46">
        <v>0</v>
      </c>
      <c r="G255" s="46">
        <v>0</v>
      </c>
      <c r="H255" s="46">
        <f t="shared" si="86"/>
        <v>63063.38</v>
      </c>
      <c r="I255" s="46">
        <v>63063.38</v>
      </c>
      <c r="J255" s="46">
        <v>0</v>
      </c>
      <c r="K255" s="46">
        <v>0</v>
      </c>
      <c r="L255" s="46">
        <v>0</v>
      </c>
      <c r="M255" s="46">
        <f t="shared" si="101"/>
        <v>93.598480182259394</v>
      </c>
      <c r="N255" s="46">
        <f t="shared" si="81"/>
        <v>4313.1200000000026</v>
      </c>
      <c r="O255" s="46">
        <f t="shared" si="102"/>
        <v>93.598480182259394</v>
      </c>
      <c r="P255" s="46">
        <f t="shared" si="82"/>
        <v>4313.1200000000026</v>
      </c>
      <c r="Q255" s="46" t="str">
        <f t="shared" si="103"/>
        <v>-</v>
      </c>
      <c r="R255" s="46">
        <f t="shared" si="83"/>
        <v>0</v>
      </c>
      <c r="S255" s="46" t="str">
        <f t="shared" si="104"/>
        <v>-</v>
      </c>
      <c r="T255" s="46">
        <f t="shared" si="84"/>
        <v>0</v>
      </c>
      <c r="U255" s="197" t="s">
        <v>736</v>
      </c>
    </row>
    <row r="256" spans="1:21" s="1" customFormat="1" ht="111.75" customHeight="1" outlineLevel="2" x14ac:dyDescent="0.2">
      <c r="A256" s="141"/>
      <c r="B256" s="142" t="s">
        <v>46</v>
      </c>
      <c r="C256" s="46">
        <f t="shared" si="85"/>
        <v>5752.54</v>
      </c>
      <c r="D256" s="46">
        <f>1956.64+3795.9</f>
        <v>5752.54</v>
      </c>
      <c r="E256" s="46">
        <v>0</v>
      </c>
      <c r="F256" s="46">
        <v>0</v>
      </c>
      <c r="G256" s="46">
        <v>0</v>
      </c>
      <c r="H256" s="46">
        <f t="shared" si="86"/>
        <v>4993.25</v>
      </c>
      <c r="I256" s="46">
        <f>1263.65+3729.6</f>
        <v>4993.25</v>
      </c>
      <c r="J256" s="46">
        <v>0</v>
      </c>
      <c r="K256" s="46">
        <v>0</v>
      </c>
      <c r="L256" s="46">
        <v>0</v>
      </c>
      <c r="M256" s="46">
        <f t="shared" si="101"/>
        <v>86.800787130554497</v>
      </c>
      <c r="N256" s="46">
        <f t="shared" si="81"/>
        <v>759.29</v>
      </c>
      <c r="O256" s="46">
        <f t="shared" si="102"/>
        <v>86.800787130554497</v>
      </c>
      <c r="P256" s="46">
        <f t="shared" si="82"/>
        <v>759.29</v>
      </c>
      <c r="Q256" s="46" t="str">
        <f t="shared" si="103"/>
        <v>-</v>
      </c>
      <c r="R256" s="46">
        <f t="shared" si="83"/>
        <v>0</v>
      </c>
      <c r="S256" s="46" t="str">
        <f t="shared" si="104"/>
        <v>-</v>
      </c>
      <c r="T256" s="46">
        <f t="shared" si="84"/>
        <v>0</v>
      </c>
      <c r="U256" s="199"/>
    </row>
    <row r="257" spans="1:21" s="1" customFormat="1" ht="40.5" customHeight="1" outlineLevel="1" x14ac:dyDescent="0.2">
      <c r="A257" s="141"/>
      <c r="B257" s="142" t="s">
        <v>656</v>
      </c>
      <c r="C257" s="46">
        <f t="shared" si="85"/>
        <v>505</v>
      </c>
      <c r="D257" s="46">
        <v>505</v>
      </c>
      <c r="E257" s="46">
        <v>0</v>
      </c>
      <c r="F257" s="46">
        <v>0</v>
      </c>
      <c r="G257" s="46"/>
      <c r="H257" s="46">
        <f t="shared" si="86"/>
        <v>364.5</v>
      </c>
      <c r="I257" s="46">
        <v>364.5</v>
      </c>
      <c r="J257" s="46">
        <v>0</v>
      </c>
      <c r="K257" s="46">
        <v>0</v>
      </c>
      <c r="L257" s="46"/>
      <c r="M257" s="46">
        <f t="shared" si="101"/>
        <v>72.178217821782169</v>
      </c>
      <c r="N257" s="46">
        <f t="shared" si="81"/>
        <v>140.5</v>
      </c>
      <c r="O257" s="46">
        <f t="shared" si="102"/>
        <v>72.178217821782169</v>
      </c>
      <c r="P257" s="46">
        <f t="shared" si="82"/>
        <v>140.5</v>
      </c>
      <c r="Q257" s="46" t="str">
        <f t="shared" si="103"/>
        <v>-</v>
      </c>
      <c r="R257" s="46">
        <f t="shared" si="83"/>
        <v>0</v>
      </c>
      <c r="S257" s="46" t="str">
        <f t="shared" si="104"/>
        <v>-</v>
      </c>
      <c r="T257" s="46">
        <f t="shared" si="84"/>
        <v>0</v>
      </c>
      <c r="U257" s="74" t="s">
        <v>585</v>
      </c>
    </row>
    <row r="258" spans="1:21" s="1" customFormat="1" ht="93" customHeight="1" outlineLevel="1" x14ac:dyDescent="0.2">
      <c r="A258" s="141"/>
      <c r="B258" s="142" t="s">
        <v>657</v>
      </c>
      <c r="C258" s="46">
        <f t="shared" si="85"/>
        <v>20554</v>
      </c>
      <c r="D258" s="46">
        <v>20554</v>
      </c>
      <c r="E258" s="46">
        <v>0</v>
      </c>
      <c r="F258" s="46">
        <v>0</v>
      </c>
      <c r="G258" s="46">
        <v>0</v>
      </c>
      <c r="H258" s="46">
        <f t="shared" si="86"/>
        <v>16250.79</v>
      </c>
      <c r="I258" s="46">
        <v>16250.79</v>
      </c>
      <c r="J258" s="46">
        <v>0</v>
      </c>
      <c r="K258" s="46">
        <v>0</v>
      </c>
      <c r="L258" s="46">
        <v>0</v>
      </c>
      <c r="M258" s="46">
        <f t="shared" si="101"/>
        <v>79.063880509876427</v>
      </c>
      <c r="N258" s="46">
        <f t="shared" si="81"/>
        <v>4303.2099999999991</v>
      </c>
      <c r="O258" s="46">
        <f t="shared" si="102"/>
        <v>79.063880509876427</v>
      </c>
      <c r="P258" s="46">
        <f t="shared" si="82"/>
        <v>4303.2099999999991</v>
      </c>
      <c r="Q258" s="46" t="str">
        <f t="shared" si="103"/>
        <v>-</v>
      </c>
      <c r="R258" s="46">
        <f t="shared" si="83"/>
        <v>0</v>
      </c>
      <c r="S258" s="46" t="str">
        <f t="shared" si="104"/>
        <v>-</v>
      </c>
      <c r="T258" s="46">
        <f t="shared" si="84"/>
        <v>0</v>
      </c>
      <c r="U258" s="122" t="s">
        <v>422</v>
      </c>
    </row>
    <row r="259" spans="1:21" s="43" customFormat="1" ht="32.25" customHeight="1" x14ac:dyDescent="0.25">
      <c r="A259" s="59">
        <v>17</v>
      </c>
      <c r="B259" s="39" t="s">
        <v>47</v>
      </c>
      <c r="C259" s="40">
        <f t="shared" si="85"/>
        <v>17005.5</v>
      </c>
      <c r="D259" s="40">
        <f>SUM(D261:D262)</f>
        <v>1355.1</v>
      </c>
      <c r="E259" s="40">
        <f>SUM(E261:E262)</f>
        <v>15650.4</v>
      </c>
      <c r="F259" s="40">
        <f>SUM(F261:F262)</f>
        <v>0</v>
      </c>
      <c r="G259" s="40">
        <f>SUM(G261:G262)</f>
        <v>0</v>
      </c>
      <c r="H259" s="40">
        <f t="shared" si="86"/>
        <v>15021.373</v>
      </c>
      <c r="I259" s="40">
        <f>SUM(I261:I262)</f>
        <v>1016.33</v>
      </c>
      <c r="J259" s="40">
        <f>SUM(J261:J262)</f>
        <v>14005.043</v>
      </c>
      <c r="K259" s="40">
        <f>SUM(K261:K262)</f>
        <v>0</v>
      </c>
      <c r="L259" s="40">
        <f>SUM(L261:L262)</f>
        <v>0</v>
      </c>
      <c r="M259" s="40">
        <f t="shared" si="101"/>
        <v>88.332439504866073</v>
      </c>
      <c r="N259" s="40">
        <f t="shared" si="81"/>
        <v>1984.1270000000004</v>
      </c>
      <c r="O259" s="40">
        <f t="shared" si="102"/>
        <v>75.000368976459313</v>
      </c>
      <c r="P259" s="40">
        <f t="shared" si="82"/>
        <v>338.76999999999987</v>
      </c>
      <c r="Q259" s="40">
        <f t="shared" si="103"/>
        <v>89.486805449062004</v>
      </c>
      <c r="R259" s="40">
        <f t="shared" si="83"/>
        <v>1645.357</v>
      </c>
      <c r="S259" s="40" t="str">
        <f t="shared" si="104"/>
        <v>-</v>
      </c>
      <c r="T259" s="40">
        <f t="shared" si="84"/>
        <v>0</v>
      </c>
      <c r="U259" s="42" t="s">
        <v>464</v>
      </c>
    </row>
    <row r="260" spans="1:21" s="1" customFormat="1" ht="41.25" customHeight="1" outlineLevel="1" x14ac:dyDescent="0.25">
      <c r="A260" s="83"/>
      <c r="B260" s="45" t="s">
        <v>626</v>
      </c>
      <c r="C260" s="46">
        <f t="shared" si="85"/>
        <v>17005.5</v>
      </c>
      <c r="D260" s="46">
        <f>D261+D262</f>
        <v>1355.1</v>
      </c>
      <c r="E260" s="46">
        <f>E261+E262</f>
        <v>15650.4</v>
      </c>
      <c r="F260" s="46">
        <f>F261+F262</f>
        <v>0</v>
      </c>
      <c r="G260" s="46"/>
      <c r="H260" s="46">
        <f t="shared" si="86"/>
        <v>15021.373</v>
      </c>
      <c r="I260" s="46">
        <f>I261+I262</f>
        <v>1016.33</v>
      </c>
      <c r="J260" s="46">
        <f>J261+J262</f>
        <v>14005.043</v>
      </c>
      <c r="K260" s="46">
        <f>K261+K262</f>
        <v>0</v>
      </c>
      <c r="L260" s="46"/>
      <c r="M260" s="46">
        <f t="shared" si="101"/>
        <v>88.332439504866073</v>
      </c>
      <c r="N260" s="46">
        <f t="shared" si="81"/>
        <v>1984.1270000000004</v>
      </c>
      <c r="O260" s="46">
        <f t="shared" si="102"/>
        <v>75.000368976459313</v>
      </c>
      <c r="P260" s="46">
        <f t="shared" si="82"/>
        <v>338.76999999999987</v>
      </c>
      <c r="Q260" s="46">
        <f t="shared" si="103"/>
        <v>89.486805449062004</v>
      </c>
      <c r="R260" s="46">
        <f t="shared" si="83"/>
        <v>1645.357</v>
      </c>
      <c r="S260" s="46" t="str">
        <f t="shared" si="104"/>
        <v>-</v>
      </c>
      <c r="T260" s="46">
        <f t="shared" si="84"/>
        <v>0</v>
      </c>
      <c r="U260" s="74"/>
    </row>
    <row r="261" spans="1:21" s="1" customFormat="1" ht="31.5" customHeight="1" outlineLevel="1" x14ac:dyDescent="0.25">
      <c r="A261" s="83"/>
      <c r="B261" s="45" t="s">
        <v>393</v>
      </c>
      <c r="C261" s="46">
        <f t="shared" si="85"/>
        <v>1355.1</v>
      </c>
      <c r="D261" s="46">
        <v>1355.1</v>
      </c>
      <c r="E261" s="46">
        <v>0</v>
      </c>
      <c r="F261" s="46">
        <v>0</v>
      </c>
      <c r="G261" s="46">
        <v>0</v>
      </c>
      <c r="H261" s="46">
        <f t="shared" si="86"/>
        <v>1016.33</v>
      </c>
      <c r="I261" s="46">
        <v>1016.33</v>
      </c>
      <c r="J261" s="46">
        <v>0</v>
      </c>
      <c r="K261" s="46">
        <v>0</v>
      </c>
      <c r="L261" s="46">
        <v>0</v>
      </c>
      <c r="M261" s="46">
        <f t="shared" si="101"/>
        <v>75.000368976459313</v>
      </c>
      <c r="N261" s="46">
        <f t="shared" si="81"/>
        <v>338.76999999999987</v>
      </c>
      <c r="O261" s="46">
        <f t="shared" si="102"/>
        <v>75.000368976459313</v>
      </c>
      <c r="P261" s="46">
        <f t="shared" si="82"/>
        <v>338.76999999999987</v>
      </c>
      <c r="Q261" s="46" t="str">
        <f t="shared" si="103"/>
        <v>-</v>
      </c>
      <c r="R261" s="46">
        <f t="shared" si="83"/>
        <v>0</v>
      </c>
      <c r="S261" s="46" t="str">
        <f t="shared" si="104"/>
        <v>-</v>
      </c>
      <c r="T261" s="46">
        <f t="shared" si="84"/>
        <v>0</v>
      </c>
      <c r="U261" s="74"/>
    </row>
    <row r="262" spans="1:21" s="1" customFormat="1" outlineLevel="1" x14ac:dyDescent="0.25">
      <c r="A262" s="83"/>
      <c r="B262" s="45" t="s">
        <v>394</v>
      </c>
      <c r="C262" s="46">
        <f t="shared" si="85"/>
        <v>15650.4</v>
      </c>
      <c r="D262" s="46">
        <v>0</v>
      </c>
      <c r="E262" s="46">
        <v>15650.4</v>
      </c>
      <c r="F262" s="46">
        <v>0</v>
      </c>
      <c r="G262" s="46">
        <v>0</v>
      </c>
      <c r="H262" s="46">
        <f t="shared" si="86"/>
        <v>14005.043</v>
      </c>
      <c r="I262" s="46">
        <v>0</v>
      </c>
      <c r="J262" s="46">
        <v>14005.043</v>
      </c>
      <c r="K262" s="46">
        <v>0</v>
      </c>
      <c r="L262" s="46">
        <v>0</v>
      </c>
      <c r="M262" s="46">
        <f t="shared" si="101"/>
        <v>89.486805449062004</v>
      </c>
      <c r="N262" s="46">
        <f t="shared" si="81"/>
        <v>1645.357</v>
      </c>
      <c r="O262" s="46" t="str">
        <f t="shared" si="102"/>
        <v>-</v>
      </c>
      <c r="P262" s="46">
        <f t="shared" si="82"/>
        <v>0</v>
      </c>
      <c r="Q262" s="46">
        <f t="shared" si="103"/>
        <v>89.486805449062004</v>
      </c>
      <c r="R262" s="46">
        <f t="shared" si="83"/>
        <v>1645.357</v>
      </c>
      <c r="S262" s="46" t="str">
        <f t="shared" si="104"/>
        <v>-</v>
      </c>
      <c r="T262" s="46">
        <f t="shared" si="84"/>
        <v>0</v>
      </c>
      <c r="U262" s="74"/>
    </row>
    <row r="263" spans="1:21" s="43" customFormat="1" ht="29.25" customHeight="1" x14ac:dyDescent="0.25">
      <c r="A263" s="59">
        <v>18</v>
      </c>
      <c r="B263" s="39" t="s">
        <v>54</v>
      </c>
      <c r="C263" s="40">
        <f t="shared" si="85"/>
        <v>121795.94</v>
      </c>
      <c r="D263" s="40">
        <f>D264+D270+D276</f>
        <v>105533.04000000001</v>
      </c>
      <c r="E263" s="40">
        <f t="shared" ref="E263:G263" si="105">E264+E270+E276</f>
        <v>16262.9</v>
      </c>
      <c r="F263" s="40">
        <f t="shared" si="105"/>
        <v>0</v>
      </c>
      <c r="G263" s="40">
        <f t="shared" si="105"/>
        <v>0</v>
      </c>
      <c r="H263" s="40">
        <f t="shared" si="86"/>
        <v>67516.3</v>
      </c>
      <c r="I263" s="40">
        <f>I264+I270+I276</f>
        <v>67516.3</v>
      </c>
      <c r="J263" s="40">
        <f>J264+J270+J276</f>
        <v>0</v>
      </c>
      <c r="K263" s="40">
        <f>K264+K270+K276</f>
        <v>0</v>
      </c>
      <c r="L263" s="40">
        <f>L264+L270+L276</f>
        <v>0</v>
      </c>
      <c r="M263" s="40">
        <f>IFERROR(H263/C263*100,"-")</f>
        <v>55.433949604559899</v>
      </c>
      <c r="N263" s="40">
        <f t="shared" si="81"/>
        <v>54279.64</v>
      </c>
      <c r="O263" s="40">
        <f t="shared" si="102"/>
        <v>63.976457041320899</v>
      </c>
      <c r="P263" s="40">
        <f t="shared" si="82"/>
        <v>38016.740000000005</v>
      </c>
      <c r="Q263" s="40">
        <f t="shared" si="103"/>
        <v>0</v>
      </c>
      <c r="R263" s="40">
        <f t="shared" si="83"/>
        <v>16262.9</v>
      </c>
      <c r="S263" s="40" t="str">
        <f t="shared" si="104"/>
        <v>-</v>
      </c>
      <c r="T263" s="40">
        <f t="shared" si="84"/>
        <v>0</v>
      </c>
      <c r="U263" s="42"/>
    </row>
    <row r="264" spans="1:21" s="1" customFormat="1" ht="48.75" customHeight="1" outlineLevel="1" x14ac:dyDescent="0.25">
      <c r="A264" s="76"/>
      <c r="B264" s="68" t="s">
        <v>48</v>
      </c>
      <c r="C264" s="49">
        <f t="shared" si="85"/>
        <v>21971.699999999997</v>
      </c>
      <c r="D264" s="77">
        <f>D265</f>
        <v>5708.7999999999993</v>
      </c>
      <c r="E264" s="77">
        <f t="shared" ref="E264:G264" si="106">E265</f>
        <v>16262.9</v>
      </c>
      <c r="F264" s="77">
        <f t="shared" si="106"/>
        <v>0</v>
      </c>
      <c r="G264" s="77">
        <f t="shared" si="106"/>
        <v>0</v>
      </c>
      <c r="H264" s="49">
        <f>SUM(I264:K264)</f>
        <v>4140.2300000000005</v>
      </c>
      <c r="I264" s="77">
        <f>I265</f>
        <v>4140.2300000000005</v>
      </c>
      <c r="J264" s="77">
        <f>J265</f>
        <v>0</v>
      </c>
      <c r="K264" s="77">
        <f>K265</f>
        <v>0</v>
      </c>
      <c r="L264" s="77">
        <f>L265+L269</f>
        <v>0</v>
      </c>
      <c r="M264" s="77">
        <f t="shared" si="101"/>
        <v>18.843466823231708</v>
      </c>
      <c r="N264" s="77">
        <f t="shared" si="81"/>
        <v>17831.469999999998</v>
      </c>
      <c r="O264" s="77">
        <f t="shared" si="102"/>
        <v>72.523647701793735</v>
      </c>
      <c r="P264" s="77">
        <f t="shared" si="82"/>
        <v>1568.5699999999988</v>
      </c>
      <c r="Q264" s="77">
        <f t="shared" si="103"/>
        <v>0</v>
      </c>
      <c r="R264" s="77">
        <f t="shared" si="83"/>
        <v>16262.9</v>
      </c>
      <c r="S264" s="77" t="str">
        <f t="shared" si="104"/>
        <v>-</v>
      </c>
      <c r="T264" s="77">
        <f t="shared" si="84"/>
        <v>0</v>
      </c>
      <c r="U264" s="62"/>
    </row>
    <row r="265" spans="1:21" s="1" customFormat="1" ht="54" outlineLevel="2" x14ac:dyDescent="0.25">
      <c r="A265" s="78"/>
      <c r="B265" s="79" t="s">
        <v>618</v>
      </c>
      <c r="C265" s="46">
        <f t="shared" si="85"/>
        <v>21971.699999999997</v>
      </c>
      <c r="D265" s="80">
        <f>D266+D269+D267+D268</f>
        <v>5708.7999999999993</v>
      </c>
      <c r="E265" s="80">
        <f t="shared" ref="E265:G265" si="107">E266+E269+E267+E268</f>
        <v>16262.9</v>
      </c>
      <c r="F265" s="80">
        <f t="shared" si="107"/>
        <v>0</v>
      </c>
      <c r="G265" s="80">
        <f t="shared" si="107"/>
        <v>0</v>
      </c>
      <c r="H265" s="49">
        <f>SUM(I265:K265)</f>
        <v>4140.2300000000005</v>
      </c>
      <c r="I265" s="80">
        <f>I266+I269+I267+I268</f>
        <v>4140.2300000000005</v>
      </c>
      <c r="J265" s="80">
        <f t="shared" ref="J265:K265" si="108">J266+J269</f>
        <v>0</v>
      </c>
      <c r="K265" s="80">
        <f t="shared" si="108"/>
        <v>0</v>
      </c>
      <c r="L265" s="80">
        <v>0</v>
      </c>
      <c r="M265" s="46">
        <f t="shared" si="101"/>
        <v>18.843466823231708</v>
      </c>
      <c r="N265" s="46">
        <f t="shared" si="81"/>
        <v>17831.469999999998</v>
      </c>
      <c r="O265" s="46">
        <f t="shared" si="102"/>
        <v>72.523647701793735</v>
      </c>
      <c r="P265" s="46">
        <f t="shared" si="82"/>
        <v>1568.5699999999988</v>
      </c>
      <c r="Q265" s="46">
        <f>IFERROR(J265/E265*100,"-")</f>
        <v>0</v>
      </c>
      <c r="R265" s="46">
        <f t="shared" si="83"/>
        <v>16262.9</v>
      </c>
      <c r="S265" s="46" t="str">
        <f t="shared" si="104"/>
        <v>-</v>
      </c>
      <c r="T265" s="46">
        <f t="shared" si="84"/>
        <v>0</v>
      </c>
      <c r="U265" s="62"/>
    </row>
    <row r="266" spans="1:21" s="1" customFormat="1" ht="54" outlineLevel="3" x14ac:dyDescent="0.25">
      <c r="A266" s="78"/>
      <c r="B266" s="79" t="s">
        <v>411</v>
      </c>
      <c r="C266" s="46">
        <f t="shared" si="85"/>
        <v>400</v>
      </c>
      <c r="D266" s="80">
        <v>400</v>
      </c>
      <c r="E266" s="80">
        <v>0</v>
      </c>
      <c r="F266" s="80">
        <v>0</v>
      </c>
      <c r="G266" s="80"/>
      <c r="H266" s="46">
        <f t="shared" si="86"/>
        <v>330.35</v>
      </c>
      <c r="I266" s="80">
        <v>330.35</v>
      </c>
      <c r="J266" s="80">
        <v>0</v>
      </c>
      <c r="K266" s="80">
        <v>0</v>
      </c>
      <c r="L266" s="80"/>
      <c r="M266" s="46">
        <f t="shared" si="101"/>
        <v>82.587500000000006</v>
      </c>
      <c r="N266" s="46">
        <f t="shared" si="81"/>
        <v>69.649999999999977</v>
      </c>
      <c r="O266" s="46">
        <f t="shared" si="102"/>
        <v>82.587500000000006</v>
      </c>
      <c r="P266" s="46">
        <f t="shared" si="82"/>
        <v>69.649999999999977</v>
      </c>
      <c r="Q266" s="46" t="str">
        <f>IFERROR(J266/E266*100,"-")</f>
        <v>-</v>
      </c>
      <c r="R266" s="46">
        <f t="shared" si="83"/>
        <v>0</v>
      </c>
      <c r="S266" s="46" t="str">
        <f t="shared" si="104"/>
        <v>-</v>
      </c>
      <c r="T266" s="46">
        <f t="shared" si="84"/>
        <v>0</v>
      </c>
      <c r="U266" s="62" t="s">
        <v>619</v>
      </c>
    </row>
    <row r="267" spans="1:21" s="1" customFormat="1" ht="54" outlineLevel="3" x14ac:dyDescent="0.25">
      <c r="A267" s="78"/>
      <c r="B267" s="79" t="s">
        <v>569</v>
      </c>
      <c r="C267" s="46">
        <f t="shared" si="85"/>
        <v>17118.8</v>
      </c>
      <c r="D267" s="80">
        <v>855.9</v>
      </c>
      <c r="E267" s="80">
        <v>16262.9</v>
      </c>
      <c r="F267" s="80"/>
      <c r="G267" s="80"/>
      <c r="H267" s="46">
        <f t="shared" si="86"/>
        <v>0</v>
      </c>
      <c r="I267" s="80"/>
      <c r="J267" s="80"/>
      <c r="K267" s="80"/>
      <c r="L267" s="80"/>
      <c r="M267" s="46"/>
      <c r="N267" s="46"/>
      <c r="O267" s="46"/>
      <c r="P267" s="46"/>
      <c r="Q267" s="46"/>
      <c r="R267" s="46"/>
      <c r="S267" s="46"/>
      <c r="T267" s="46"/>
      <c r="U267" s="62" t="s">
        <v>620</v>
      </c>
    </row>
    <row r="268" spans="1:21" s="1" customFormat="1" ht="40.5" outlineLevel="3" x14ac:dyDescent="0.25">
      <c r="A268" s="78"/>
      <c r="B268" s="79" t="s">
        <v>570</v>
      </c>
      <c r="C268" s="46">
        <f t="shared" ref="C268" si="109">SUM(D268:F268)</f>
        <v>660</v>
      </c>
      <c r="D268" s="80">
        <v>660</v>
      </c>
      <c r="E268" s="80"/>
      <c r="F268" s="80"/>
      <c r="G268" s="80"/>
      <c r="H268" s="46">
        <f t="shared" si="86"/>
        <v>150.54</v>
      </c>
      <c r="I268" s="80">
        <v>150.54</v>
      </c>
      <c r="J268" s="80"/>
      <c r="K268" s="80"/>
      <c r="L268" s="80"/>
      <c r="M268" s="46"/>
      <c r="N268" s="46"/>
      <c r="O268" s="46"/>
      <c r="P268" s="46"/>
      <c r="Q268" s="46"/>
      <c r="R268" s="46"/>
      <c r="S268" s="46"/>
      <c r="T268" s="46"/>
      <c r="U268" s="62" t="s">
        <v>621</v>
      </c>
    </row>
    <row r="269" spans="1:21" s="1" customFormat="1" ht="27" outlineLevel="3" x14ac:dyDescent="0.25">
      <c r="A269" s="78"/>
      <c r="B269" s="79" t="s">
        <v>49</v>
      </c>
      <c r="C269" s="46">
        <f t="shared" ref="C269:C288" si="110">SUM(D269:F269)</f>
        <v>3792.9</v>
      </c>
      <c r="D269" s="80">
        <v>3792.9</v>
      </c>
      <c r="E269" s="80">
        <v>0</v>
      </c>
      <c r="F269" s="80">
        <v>0</v>
      </c>
      <c r="G269" s="80">
        <v>0</v>
      </c>
      <c r="H269" s="46">
        <f t="shared" si="86"/>
        <v>3659.34</v>
      </c>
      <c r="I269" s="80">
        <v>3659.34</v>
      </c>
      <c r="J269" s="80">
        <v>0</v>
      </c>
      <c r="K269" s="80">
        <v>0</v>
      </c>
      <c r="L269" s="80">
        <v>0</v>
      </c>
      <c r="M269" s="46">
        <f t="shared" si="101"/>
        <v>96.478683856679595</v>
      </c>
      <c r="N269" s="46">
        <f t="shared" si="81"/>
        <v>133.55999999999995</v>
      </c>
      <c r="O269" s="46">
        <f t="shared" si="102"/>
        <v>96.478683856679595</v>
      </c>
      <c r="P269" s="46">
        <f t="shared" si="82"/>
        <v>133.55999999999995</v>
      </c>
      <c r="Q269" s="46" t="str">
        <f t="shared" si="103"/>
        <v>-</v>
      </c>
      <c r="R269" s="46">
        <f t="shared" si="83"/>
        <v>0</v>
      </c>
      <c r="S269" s="46" t="str">
        <f t="shared" si="104"/>
        <v>-</v>
      </c>
      <c r="T269" s="46">
        <f t="shared" si="84"/>
        <v>0</v>
      </c>
      <c r="U269" s="62" t="s">
        <v>625</v>
      </c>
    </row>
    <row r="270" spans="1:21" s="1" customFormat="1" ht="40.5" outlineLevel="1" x14ac:dyDescent="0.25">
      <c r="A270" s="76"/>
      <c r="B270" s="68" t="s">
        <v>50</v>
      </c>
      <c r="C270" s="49">
        <f t="shared" si="110"/>
        <v>55240.5</v>
      </c>
      <c r="D270" s="77">
        <f>D271</f>
        <v>55240.5</v>
      </c>
      <c r="E270" s="77">
        <f>E271</f>
        <v>0</v>
      </c>
      <c r="F270" s="77">
        <f>F271</f>
        <v>0</v>
      </c>
      <c r="G270" s="77">
        <f>SUM(G272:G274)</f>
        <v>0</v>
      </c>
      <c r="H270" s="49">
        <f t="shared" ref="H270:H288" si="111">SUM(I270:K270)</f>
        <v>34920</v>
      </c>
      <c r="I270" s="77">
        <f>I271</f>
        <v>34920</v>
      </c>
      <c r="J270" s="77">
        <f>J271</f>
        <v>0</v>
      </c>
      <c r="K270" s="77">
        <f>K271</f>
        <v>0</v>
      </c>
      <c r="L270" s="77">
        <f>SUM(L272:L274)</f>
        <v>0</v>
      </c>
      <c r="M270" s="49">
        <f t="shared" si="101"/>
        <v>63.214489369212799</v>
      </c>
      <c r="N270" s="49">
        <f t="shared" si="81"/>
        <v>20320.5</v>
      </c>
      <c r="O270" s="49">
        <f t="shared" si="102"/>
        <v>63.214489369212799</v>
      </c>
      <c r="P270" s="49">
        <f t="shared" si="82"/>
        <v>20320.5</v>
      </c>
      <c r="Q270" s="49" t="str">
        <f t="shared" si="103"/>
        <v>-</v>
      </c>
      <c r="R270" s="49">
        <f t="shared" si="83"/>
        <v>0</v>
      </c>
      <c r="S270" s="49" t="str">
        <f t="shared" si="104"/>
        <v>-</v>
      </c>
      <c r="T270" s="49">
        <f t="shared" si="84"/>
        <v>0</v>
      </c>
      <c r="U270" s="204" t="s">
        <v>622</v>
      </c>
    </row>
    <row r="271" spans="1:21" s="1" customFormat="1" ht="54" outlineLevel="2" x14ac:dyDescent="0.25">
      <c r="A271" s="78"/>
      <c r="B271" s="79" t="s">
        <v>623</v>
      </c>
      <c r="C271" s="46">
        <f t="shared" si="110"/>
        <v>55240.5</v>
      </c>
      <c r="D271" s="80">
        <f>SUM(D272:D275)</f>
        <v>55240.5</v>
      </c>
      <c r="E271" s="80">
        <f>SUM(E272:E275)</f>
        <v>0</v>
      </c>
      <c r="F271" s="80">
        <f>SUM(F272:F275)</f>
        <v>0</v>
      </c>
      <c r="G271" s="80">
        <f>SUM(G272:G275)</f>
        <v>0</v>
      </c>
      <c r="H271" s="46">
        <f t="shared" si="111"/>
        <v>34920</v>
      </c>
      <c r="I271" s="80">
        <f>SUM(I272:I275)</f>
        <v>34920</v>
      </c>
      <c r="J271" s="80">
        <f>SUM(J272:J275)</f>
        <v>0</v>
      </c>
      <c r="K271" s="80">
        <f>SUM(K272:K275)</f>
        <v>0</v>
      </c>
      <c r="L271" s="46"/>
      <c r="M271" s="46">
        <f t="shared" si="101"/>
        <v>63.214489369212799</v>
      </c>
      <c r="N271" s="46">
        <f t="shared" si="81"/>
        <v>20320.5</v>
      </c>
      <c r="O271" s="46">
        <f t="shared" si="102"/>
        <v>63.214489369212799</v>
      </c>
      <c r="P271" s="46">
        <f t="shared" si="82"/>
        <v>20320.5</v>
      </c>
      <c r="Q271" s="46" t="str">
        <f t="shared" si="103"/>
        <v>-</v>
      </c>
      <c r="R271" s="46">
        <f t="shared" si="83"/>
        <v>0</v>
      </c>
      <c r="S271" s="46" t="str">
        <f t="shared" si="104"/>
        <v>-</v>
      </c>
      <c r="T271" s="46">
        <f t="shared" si="84"/>
        <v>0</v>
      </c>
      <c r="U271" s="205"/>
    </row>
    <row r="272" spans="1:21" s="1" customFormat="1" outlineLevel="3" x14ac:dyDescent="0.25">
      <c r="A272" s="78"/>
      <c r="B272" s="79" t="s">
        <v>51</v>
      </c>
      <c r="C272" s="46">
        <f t="shared" si="110"/>
        <v>30753.5</v>
      </c>
      <c r="D272" s="80">
        <v>30753.5</v>
      </c>
      <c r="E272" s="80">
        <v>0</v>
      </c>
      <c r="F272" s="80">
        <v>0</v>
      </c>
      <c r="G272" s="80">
        <v>0</v>
      </c>
      <c r="H272" s="46">
        <f t="shared" si="111"/>
        <v>19236.2</v>
      </c>
      <c r="I272" s="80">
        <v>19236.2</v>
      </c>
      <c r="J272" s="80">
        <v>0</v>
      </c>
      <c r="K272" s="46">
        <v>0</v>
      </c>
      <c r="L272" s="46"/>
      <c r="M272" s="46">
        <f t="shared" si="101"/>
        <v>62.549628497569387</v>
      </c>
      <c r="N272" s="46">
        <f t="shared" si="81"/>
        <v>11517.3</v>
      </c>
      <c r="O272" s="46">
        <f t="shared" si="102"/>
        <v>62.549628497569387</v>
      </c>
      <c r="P272" s="46">
        <f t="shared" si="82"/>
        <v>11517.3</v>
      </c>
      <c r="Q272" s="46" t="str">
        <f t="shared" si="103"/>
        <v>-</v>
      </c>
      <c r="R272" s="46">
        <f t="shared" si="83"/>
        <v>0</v>
      </c>
      <c r="S272" s="46" t="str">
        <f t="shared" si="104"/>
        <v>-</v>
      </c>
      <c r="T272" s="46">
        <f t="shared" si="84"/>
        <v>0</v>
      </c>
      <c r="U272" s="205"/>
    </row>
    <row r="273" spans="1:21" s="1" customFormat="1" outlineLevel="3" x14ac:dyDescent="0.25">
      <c r="A273" s="78"/>
      <c r="B273" s="79" t="s">
        <v>52</v>
      </c>
      <c r="C273" s="46">
        <f t="shared" si="110"/>
        <v>18690.099999999999</v>
      </c>
      <c r="D273" s="80">
        <v>18690.099999999999</v>
      </c>
      <c r="E273" s="80">
        <v>0</v>
      </c>
      <c r="F273" s="80">
        <v>0</v>
      </c>
      <c r="G273" s="80">
        <v>0</v>
      </c>
      <c r="H273" s="46">
        <f t="shared" si="111"/>
        <v>12760.92</v>
      </c>
      <c r="I273" s="80">
        <v>12760.92</v>
      </c>
      <c r="J273" s="80">
        <v>0</v>
      </c>
      <c r="K273" s="46">
        <v>0</v>
      </c>
      <c r="L273" s="46"/>
      <c r="M273" s="46">
        <f t="shared" si="101"/>
        <v>68.276360212090907</v>
      </c>
      <c r="N273" s="46">
        <f t="shared" si="81"/>
        <v>5929.1799999999985</v>
      </c>
      <c r="O273" s="46">
        <f t="shared" si="102"/>
        <v>68.276360212090907</v>
      </c>
      <c r="P273" s="46">
        <f t="shared" si="82"/>
        <v>5929.1799999999985</v>
      </c>
      <c r="Q273" s="46" t="str">
        <f t="shared" si="103"/>
        <v>-</v>
      </c>
      <c r="R273" s="46">
        <f t="shared" si="83"/>
        <v>0</v>
      </c>
      <c r="S273" s="46" t="str">
        <f t="shared" si="104"/>
        <v>-</v>
      </c>
      <c r="T273" s="46">
        <f t="shared" si="84"/>
        <v>0</v>
      </c>
      <c r="U273" s="205"/>
    </row>
    <row r="274" spans="1:21" s="1" customFormat="1" outlineLevel="3" x14ac:dyDescent="0.25">
      <c r="A274" s="81"/>
      <c r="B274" s="79" t="s">
        <v>53</v>
      </c>
      <c r="C274" s="46">
        <f t="shared" si="110"/>
        <v>4228.1000000000004</v>
      </c>
      <c r="D274" s="80">
        <v>4228.1000000000004</v>
      </c>
      <c r="E274" s="80">
        <v>0</v>
      </c>
      <c r="F274" s="80">
        <v>0</v>
      </c>
      <c r="G274" s="80">
        <v>0</v>
      </c>
      <c r="H274" s="46">
        <f t="shared" si="111"/>
        <v>1877.03</v>
      </c>
      <c r="I274" s="80">
        <v>1877.03</v>
      </c>
      <c r="J274" s="80">
        <v>0</v>
      </c>
      <c r="K274" s="46">
        <v>0</v>
      </c>
      <c r="L274" s="46"/>
      <c r="M274" s="46">
        <f t="shared" si="101"/>
        <v>44.394172323265764</v>
      </c>
      <c r="N274" s="46">
        <f t="shared" si="81"/>
        <v>2351.0700000000006</v>
      </c>
      <c r="O274" s="46">
        <f t="shared" si="102"/>
        <v>44.394172323265764</v>
      </c>
      <c r="P274" s="46">
        <f t="shared" si="82"/>
        <v>2351.0700000000006</v>
      </c>
      <c r="Q274" s="46" t="str">
        <f t="shared" si="103"/>
        <v>-</v>
      </c>
      <c r="R274" s="46">
        <f t="shared" si="83"/>
        <v>0</v>
      </c>
      <c r="S274" s="46" t="str">
        <f t="shared" si="104"/>
        <v>-</v>
      </c>
      <c r="T274" s="46">
        <f t="shared" si="84"/>
        <v>0</v>
      </c>
      <c r="U274" s="205"/>
    </row>
    <row r="275" spans="1:21" s="1" customFormat="1" outlineLevel="3" x14ac:dyDescent="0.25">
      <c r="A275" s="81"/>
      <c r="B275" s="79" t="s">
        <v>412</v>
      </c>
      <c r="C275" s="46">
        <f>SUM(D275:F275)</f>
        <v>1568.8</v>
      </c>
      <c r="D275" s="80">
        <v>1568.8</v>
      </c>
      <c r="E275" s="80">
        <v>0</v>
      </c>
      <c r="F275" s="80">
        <v>0</v>
      </c>
      <c r="G275" s="80"/>
      <c r="H275" s="46">
        <f>SUM(I275:K275)</f>
        <v>1045.8499999999999</v>
      </c>
      <c r="I275" s="80">
        <v>1045.8499999999999</v>
      </c>
      <c r="J275" s="80">
        <v>0</v>
      </c>
      <c r="K275" s="46">
        <v>0</v>
      </c>
      <c r="L275" s="46"/>
      <c r="M275" s="46">
        <f>IFERROR(H275/C275*100,"-")</f>
        <v>66.665604283528808</v>
      </c>
      <c r="N275" s="46">
        <f>C275-H275</f>
        <v>522.95000000000005</v>
      </c>
      <c r="O275" s="46">
        <f>IFERROR(I275/D275*100,"-")</f>
        <v>66.665604283528808</v>
      </c>
      <c r="P275" s="46">
        <f>D275-I275</f>
        <v>522.95000000000005</v>
      </c>
      <c r="Q275" s="46" t="str">
        <f>IFERROR(J275/E275*100,"-")</f>
        <v>-</v>
      </c>
      <c r="R275" s="46">
        <f>E275-J275</f>
        <v>0</v>
      </c>
      <c r="S275" s="46" t="str">
        <f>IFERROR(K275/F275*100,"-")</f>
        <v>-</v>
      </c>
      <c r="T275" s="46">
        <f>F275-K275</f>
        <v>0</v>
      </c>
      <c r="U275" s="206"/>
    </row>
    <row r="276" spans="1:21" s="1" customFormat="1" ht="40.5" outlineLevel="1" x14ac:dyDescent="0.25">
      <c r="A276" s="82"/>
      <c r="B276" s="68" t="s">
        <v>413</v>
      </c>
      <c r="C276" s="49">
        <f t="shared" si="110"/>
        <v>44583.74</v>
      </c>
      <c r="D276" s="77">
        <f>D277</f>
        <v>44583.74</v>
      </c>
      <c r="E276" s="77">
        <f>E277</f>
        <v>0</v>
      </c>
      <c r="F276" s="77">
        <f>F277</f>
        <v>0</v>
      </c>
      <c r="G276" s="77">
        <f>SUM(G277:G279)</f>
        <v>0</v>
      </c>
      <c r="H276" s="49">
        <f t="shared" si="111"/>
        <v>28456.07</v>
      </c>
      <c r="I276" s="77">
        <f>I277</f>
        <v>28456.07</v>
      </c>
      <c r="J276" s="77">
        <f>J277</f>
        <v>0</v>
      </c>
      <c r="K276" s="77">
        <f>K277</f>
        <v>0</v>
      </c>
      <c r="L276" s="77">
        <f>L277</f>
        <v>0</v>
      </c>
      <c r="M276" s="77">
        <f t="shared" si="101"/>
        <v>63.826116875793737</v>
      </c>
      <c r="N276" s="77">
        <f t="shared" si="81"/>
        <v>16127.669999999998</v>
      </c>
      <c r="O276" s="77">
        <f t="shared" si="102"/>
        <v>63.826116875793737</v>
      </c>
      <c r="P276" s="77">
        <f t="shared" si="82"/>
        <v>16127.669999999998</v>
      </c>
      <c r="Q276" s="77" t="str">
        <f t="shared" si="103"/>
        <v>-</v>
      </c>
      <c r="R276" s="77">
        <f t="shared" si="83"/>
        <v>0</v>
      </c>
      <c r="S276" s="77" t="str">
        <f t="shared" si="104"/>
        <v>-</v>
      </c>
      <c r="T276" s="77">
        <f t="shared" si="84"/>
        <v>0</v>
      </c>
      <c r="U276" s="74"/>
    </row>
    <row r="277" spans="1:21" s="1" customFormat="1" ht="54" customHeight="1" outlineLevel="2" x14ac:dyDescent="0.25">
      <c r="A277" s="76"/>
      <c r="B277" s="79" t="s">
        <v>624</v>
      </c>
      <c r="C277" s="46">
        <f t="shared" si="110"/>
        <v>44583.74</v>
      </c>
      <c r="D277" s="80">
        <f>SUM(D278:D279)</f>
        <v>44583.74</v>
      </c>
      <c r="E277" s="80">
        <f t="shared" ref="E277:K277" si="112">SUM(E278:E279)</f>
        <v>0</v>
      </c>
      <c r="F277" s="80">
        <f t="shared" si="112"/>
        <v>0</v>
      </c>
      <c r="G277" s="80">
        <f>SUM(G278:G279)</f>
        <v>0</v>
      </c>
      <c r="H277" s="80">
        <f>SUM(I277:K277)</f>
        <v>28456.07</v>
      </c>
      <c r="I277" s="80">
        <f t="shared" si="112"/>
        <v>28456.07</v>
      </c>
      <c r="J277" s="80">
        <f t="shared" si="112"/>
        <v>0</v>
      </c>
      <c r="K277" s="80">
        <f t="shared" si="112"/>
        <v>0</v>
      </c>
      <c r="L277" s="80">
        <v>0</v>
      </c>
      <c r="M277" s="46">
        <f t="shared" si="101"/>
        <v>63.826116875793737</v>
      </c>
      <c r="N277" s="46">
        <f t="shared" si="81"/>
        <v>16127.669999999998</v>
      </c>
      <c r="O277" s="46">
        <f t="shared" si="102"/>
        <v>63.826116875793737</v>
      </c>
      <c r="P277" s="46">
        <f t="shared" si="82"/>
        <v>16127.669999999998</v>
      </c>
      <c r="Q277" s="46" t="str">
        <f t="shared" si="103"/>
        <v>-</v>
      </c>
      <c r="R277" s="46">
        <f t="shared" si="83"/>
        <v>0</v>
      </c>
      <c r="S277" s="46" t="str">
        <f t="shared" si="104"/>
        <v>-</v>
      </c>
      <c r="T277" s="46">
        <f t="shared" si="84"/>
        <v>0</v>
      </c>
      <c r="U277" s="197" t="s">
        <v>735</v>
      </c>
    </row>
    <row r="278" spans="1:21" s="1" customFormat="1" outlineLevel="3" x14ac:dyDescent="0.25">
      <c r="A278" s="76"/>
      <c r="B278" s="79" t="s">
        <v>414</v>
      </c>
      <c r="C278" s="46">
        <f>SUM(D278:F278)</f>
        <v>3480.24</v>
      </c>
      <c r="D278" s="80">
        <v>3480.24</v>
      </c>
      <c r="E278" s="80">
        <v>0</v>
      </c>
      <c r="F278" s="80">
        <v>0</v>
      </c>
      <c r="G278" s="80"/>
      <c r="H278" s="80">
        <f>SUM(I278:K278)</f>
        <v>2917.87</v>
      </c>
      <c r="I278" s="80">
        <v>2917.87</v>
      </c>
      <c r="J278" s="80">
        <v>0</v>
      </c>
      <c r="K278" s="80">
        <v>0</v>
      </c>
      <c r="L278" s="80">
        <v>-1</v>
      </c>
      <c r="M278" s="46">
        <f>IFERROR(H278/C278*100,"-")</f>
        <v>83.841056938601938</v>
      </c>
      <c r="N278" s="46">
        <f>C278-H278</f>
        <v>562.36999999999989</v>
      </c>
      <c r="O278" s="46">
        <f>IFERROR(I278/D278*100,"-")</f>
        <v>83.841056938601938</v>
      </c>
      <c r="P278" s="46">
        <f>D278-I278</f>
        <v>562.36999999999989</v>
      </c>
      <c r="Q278" s="46" t="str">
        <f>IFERROR(J278/E278*100,"-")</f>
        <v>-</v>
      </c>
      <c r="R278" s="46">
        <f>E278-J278</f>
        <v>0</v>
      </c>
      <c r="S278" s="46" t="str">
        <f>IFERROR(K278/F278*100,"-")</f>
        <v>-</v>
      </c>
      <c r="T278" s="46">
        <f>F278-K278</f>
        <v>0</v>
      </c>
      <c r="U278" s="198"/>
    </row>
    <row r="279" spans="1:21" s="1" customFormat="1" outlineLevel="3" x14ac:dyDescent="0.25">
      <c r="A279" s="76"/>
      <c r="B279" s="79" t="s">
        <v>415</v>
      </c>
      <c r="C279" s="46">
        <f t="shared" si="110"/>
        <v>41103.5</v>
      </c>
      <c r="D279" s="80">
        <v>41103.5</v>
      </c>
      <c r="E279" s="80">
        <v>0</v>
      </c>
      <c r="F279" s="80">
        <v>0</v>
      </c>
      <c r="G279" s="80">
        <v>0</v>
      </c>
      <c r="H279" s="80">
        <f t="shared" si="111"/>
        <v>25538.2</v>
      </c>
      <c r="I279" s="80">
        <v>25538.2</v>
      </c>
      <c r="J279" s="80">
        <v>0</v>
      </c>
      <c r="K279" s="80">
        <v>0</v>
      </c>
      <c r="L279" s="80">
        <v>0</v>
      </c>
      <c r="M279" s="46">
        <f t="shared" si="101"/>
        <v>62.131448660089774</v>
      </c>
      <c r="N279" s="46">
        <f t="shared" si="81"/>
        <v>15565.3</v>
      </c>
      <c r="O279" s="46">
        <f t="shared" si="102"/>
        <v>62.131448660089774</v>
      </c>
      <c r="P279" s="46">
        <f t="shared" si="82"/>
        <v>15565.3</v>
      </c>
      <c r="Q279" s="46" t="str">
        <f t="shared" si="103"/>
        <v>-</v>
      </c>
      <c r="R279" s="46">
        <f t="shared" si="83"/>
        <v>0</v>
      </c>
      <c r="S279" s="46" t="str">
        <f t="shared" si="104"/>
        <v>-</v>
      </c>
      <c r="T279" s="46">
        <f t="shared" si="84"/>
        <v>0</v>
      </c>
      <c r="U279" s="199"/>
    </row>
    <row r="280" spans="1:21" s="43" customFormat="1" ht="67.5" x14ac:dyDescent="0.25">
      <c r="A280" s="59">
        <v>19</v>
      </c>
      <c r="B280" s="39" t="s">
        <v>58</v>
      </c>
      <c r="C280" s="40">
        <f t="shared" si="110"/>
        <v>101974.59999999999</v>
      </c>
      <c r="D280" s="40">
        <f>D281+D284</f>
        <v>101436.79999999999</v>
      </c>
      <c r="E280" s="40">
        <f>E281+E284</f>
        <v>537.79999999999995</v>
      </c>
      <c r="F280" s="40">
        <f>F281+F284</f>
        <v>0</v>
      </c>
      <c r="G280" s="40">
        <f>G281+G284</f>
        <v>0</v>
      </c>
      <c r="H280" s="40">
        <f t="shared" si="111"/>
        <v>34033.5</v>
      </c>
      <c r="I280" s="40">
        <f>I281</f>
        <v>34033.5</v>
      </c>
      <c r="J280" s="40">
        <f>J281+J284</f>
        <v>0</v>
      </c>
      <c r="K280" s="40">
        <f>K281+K284</f>
        <v>0</v>
      </c>
      <c r="L280" s="40">
        <f>L281+L284</f>
        <v>0</v>
      </c>
      <c r="M280" s="40">
        <f t="shared" si="101"/>
        <v>33.374487372345669</v>
      </c>
      <c r="N280" s="40">
        <f t="shared" si="81"/>
        <v>67941.099999999991</v>
      </c>
      <c r="O280" s="40">
        <f t="shared" si="102"/>
        <v>33.551433010505065</v>
      </c>
      <c r="P280" s="40">
        <f t="shared" si="82"/>
        <v>67403.299999999988</v>
      </c>
      <c r="Q280" s="40">
        <f t="shared" si="103"/>
        <v>0</v>
      </c>
      <c r="R280" s="40">
        <f t="shared" si="83"/>
        <v>537.79999999999995</v>
      </c>
      <c r="S280" s="40" t="str">
        <f t="shared" si="104"/>
        <v>-</v>
      </c>
      <c r="T280" s="40">
        <f t="shared" si="84"/>
        <v>0</v>
      </c>
      <c r="U280" s="42"/>
    </row>
    <row r="281" spans="1:21" s="37" customFormat="1" ht="40.5" outlineLevel="1" x14ac:dyDescent="0.25">
      <c r="A281" s="115"/>
      <c r="B281" s="68" t="s">
        <v>55</v>
      </c>
      <c r="C281" s="49">
        <f t="shared" si="110"/>
        <v>101924.59999999999</v>
      </c>
      <c r="D281" s="49">
        <f>SUM(D282:D283)</f>
        <v>101386.79999999999</v>
      </c>
      <c r="E281" s="49">
        <f>SUM(E282:E283)</f>
        <v>537.79999999999995</v>
      </c>
      <c r="F281" s="49">
        <f>SUM(F282:F283)</f>
        <v>0</v>
      </c>
      <c r="G281" s="49">
        <f>SUM(G282:G282)</f>
        <v>0</v>
      </c>
      <c r="H281" s="49">
        <f>SUM(I281:K281)</f>
        <v>34033.5</v>
      </c>
      <c r="I281" s="49">
        <f>SUM(I282:I283)</f>
        <v>34033.5</v>
      </c>
      <c r="J281" s="49">
        <f>SUM(J282:J283)</f>
        <v>0</v>
      </c>
      <c r="K281" s="49">
        <f>SUM(K282:K283)</f>
        <v>0</v>
      </c>
      <c r="L281" s="49">
        <f>SUM(L282:L282)</f>
        <v>0</v>
      </c>
      <c r="M281" s="49">
        <f t="shared" si="101"/>
        <v>33.390859517721928</v>
      </c>
      <c r="N281" s="49">
        <f t="shared" si="81"/>
        <v>67891.099999999991</v>
      </c>
      <c r="O281" s="49">
        <f t="shared" si="102"/>
        <v>33.567979263572781</v>
      </c>
      <c r="P281" s="49">
        <f t="shared" si="82"/>
        <v>67353.299999999988</v>
      </c>
      <c r="Q281" s="49">
        <f t="shared" si="103"/>
        <v>0</v>
      </c>
      <c r="R281" s="49">
        <f t="shared" si="83"/>
        <v>537.79999999999995</v>
      </c>
      <c r="S281" s="49" t="str">
        <f t="shared" si="104"/>
        <v>-</v>
      </c>
      <c r="T281" s="49">
        <f t="shared" si="84"/>
        <v>0</v>
      </c>
      <c r="U281" s="74"/>
    </row>
    <row r="282" spans="1:21" s="1" customFormat="1" ht="40.5" outlineLevel="2" x14ac:dyDescent="0.25">
      <c r="A282" s="128"/>
      <c r="B282" s="102" t="s">
        <v>648</v>
      </c>
      <c r="C282" s="46">
        <f t="shared" si="110"/>
        <v>40617.699999999997</v>
      </c>
      <c r="D282" s="46">
        <v>40617.699999999997</v>
      </c>
      <c r="E282" s="46">
        <v>0</v>
      </c>
      <c r="F282" s="46">
        <v>0</v>
      </c>
      <c r="G282" s="46">
        <v>0</v>
      </c>
      <c r="H282" s="46">
        <f t="shared" si="111"/>
        <v>34033.5</v>
      </c>
      <c r="I282" s="46">
        <v>34033.5</v>
      </c>
      <c r="J282" s="46">
        <v>0</v>
      </c>
      <c r="K282" s="46">
        <v>0</v>
      </c>
      <c r="L282" s="46">
        <v>0</v>
      </c>
      <c r="M282" s="46">
        <f t="shared" si="101"/>
        <v>83.789825617895659</v>
      </c>
      <c r="N282" s="46">
        <f t="shared" si="81"/>
        <v>6584.1999999999971</v>
      </c>
      <c r="O282" s="46">
        <f t="shared" si="102"/>
        <v>83.789825617895659</v>
      </c>
      <c r="P282" s="46">
        <f t="shared" si="82"/>
        <v>6584.1999999999971</v>
      </c>
      <c r="Q282" s="46" t="str">
        <f t="shared" si="103"/>
        <v>-</v>
      </c>
      <c r="R282" s="46">
        <f t="shared" si="83"/>
        <v>0</v>
      </c>
      <c r="S282" s="46" t="str">
        <f t="shared" si="104"/>
        <v>-</v>
      </c>
      <c r="T282" s="46">
        <f t="shared" si="84"/>
        <v>0</v>
      </c>
      <c r="U282" s="74" t="s">
        <v>451</v>
      </c>
    </row>
    <row r="283" spans="1:21" s="1" customFormat="1" ht="40.5" outlineLevel="2" x14ac:dyDescent="0.25">
      <c r="A283" s="128"/>
      <c r="B283" s="102" t="s">
        <v>649</v>
      </c>
      <c r="C283" s="46">
        <f t="shared" si="110"/>
        <v>61306.9</v>
      </c>
      <c r="D283" s="46">
        <v>60769.1</v>
      </c>
      <c r="E283" s="46">
        <v>537.79999999999995</v>
      </c>
      <c r="F283" s="46">
        <v>0</v>
      </c>
      <c r="G283" s="46"/>
      <c r="H283" s="46">
        <f t="shared" si="111"/>
        <v>0</v>
      </c>
      <c r="I283" s="46">
        <v>0</v>
      </c>
      <c r="J283" s="46">
        <v>0</v>
      </c>
      <c r="K283" s="46">
        <v>0</v>
      </c>
      <c r="L283" s="46"/>
      <c r="M283" s="46">
        <f t="shared" si="101"/>
        <v>0</v>
      </c>
      <c r="N283" s="46">
        <f t="shared" si="81"/>
        <v>61306.9</v>
      </c>
      <c r="O283" s="46">
        <f t="shared" si="102"/>
        <v>0</v>
      </c>
      <c r="P283" s="46">
        <f t="shared" si="82"/>
        <v>60769.1</v>
      </c>
      <c r="Q283" s="46">
        <f t="shared" si="103"/>
        <v>0</v>
      </c>
      <c r="R283" s="46">
        <f t="shared" si="83"/>
        <v>537.79999999999995</v>
      </c>
      <c r="S283" s="46" t="str">
        <f t="shared" si="104"/>
        <v>-</v>
      </c>
      <c r="T283" s="46">
        <f t="shared" si="84"/>
        <v>0</v>
      </c>
      <c r="U283" s="74"/>
    </row>
    <row r="284" spans="1:21" s="37" customFormat="1" ht="27" outlineLevel="1" x14ac:dyDescent="0.25">
      <c r="A284" s="115"/>
      <c r="B284" s="68" t="s">
        <v>56</v>
      </c>
      <c r="C284" s="49">
        <f t="shared" si="110"/>
        <v>50</v>
      </c>
      <c r="D284" s="49">
        <f>D285</f>
        <v>50</v>
      </c>
      <c r="E284" s="49">
        <f>SUM(E285:E286)</f>
        <v>0</v>
      </c>
      <c r="F284" s="49">
        <f>SUM(F285:F286)</f>
        <v>0</v>
      </c>
      <c r="G284" s="49">
        <f>SUM(G285:G286)</f>
        <v>0</v>
      </c>
      <c r="H284" s="49">
        <f t="shared" si="111"/>
        <v>210408.6</v>
      </c>
      <c r="I284" s="49">
        <f>SUM(I285:I286)</f>
        <v>210408.6</v>
      </c>
      <c r="J284" s="49">
        <f>SUM(J285:J286)</f>
        <v>0</v>
      </c>
      <c r="K284" s="49">
        <f>SUM(K285:K286)</f>
        <v>0</v>
      </c>
      <c r="L284" s="49">
        <f>SUM(L285:L286)</f>
        <v>0</v>
      </c>
      <c r="M284" s="49">
        <f t="shared" si="101"/>
        <v>420817.20000000007</v>
      </c>
      <c r="N284" s="49">
        <f t="shared" ref="N284:N292" si="113">C284-H284</f>
        <v>-210358.6</v>
      </c>
      <c r="O284" s="49">
        <f t="shared" si="102"/>
        <v>420817.20000000007</v>
      </c>
      <c r="P284" s="49">
        <f t="shared" ref="P284:P292" si="114">D284-I284</f>
        <v>-210358.6</v>
      </c>
      <c r="Q284" s="49" t="str">
        <f t="shared" si="103"/>
        <v>-</v>
      </c>
      <c r="R284" s="49">
        <f t="shared" ref="R284:R292" si="115">E284-J284</f>
        <v>0</v>
      </c>
      <c r="S284" s="49" t="str">
        <f t="shared" si="104"/>
        <v>-</v>
      </c>
      <c r="T284" s="49">
        <f t="shared" ref="T284:T292" si="116">F284-K284</f>
        <v>0</v>
      </c>
      <c r="U284" s="74"/>
    </row>
    <row r="285" spans="1:21" s="1" customFormat="1" ht="27" outlineLevel="2" x14ac:dyDescent="0.25">
      <c r="A285" s="115"/>
      <c r="B285" s="102" t="s">
        <v>650</v>
      </c>
      <c r="C285" s="46">
        <f t="shared" si="110"/>
        <v>50</v>
      </c>
      <c r="D285" s="46">
        <v>50</v>
      </c>
      <c r="E285" s="46">
        <v>0</v>
      </c>
      <c r="F285" s="46">
        <v>0</v>
      </c>
      <c r="G285" s="46">
        <v>0</v>
      </c>
      <c r="H285" s="46">
        <f t="shared" si="111"/>
        <v>0</v>
      </c>
      <c r="I285" s="46">
        <v>0</v>
      </c>
      <c r="J285" s="46">
        <v>0</v>
      </c>
      <c r="K285" s="46">
        <v>0</v>
      </c>
      <c r="L285" s="46">
        <v>0</v>
      </c>
      <c r="M285" s="46">
        <f t="shared" si="101"/>
        <v>0</v>
      </c>
      <c r="N285" s="46">
        <f t="shared" si="113"/>
        <v>50</v>
      </c>
      <c r="O285" s="46">
        <f t="shared" si="102"/>
        <v>0</v>
      </c>
      <c r="P285" s="46">
        <f t="shared" si="114"/>
        <v>50</v>
      </c>
      <c r="Q285" s="46" t="str">
        <f t="shared" si="103"/>
        <v>-</v>
      </c>
      <c r="R285" s="46">
        <f t="shared" si="115"/>
        <v>0</v>
      </c>
      <c r="S285" s="46" t="str">
        <f t="shared" si="104"/>
        <v>-</v>
      </c>
      <c r="T285" s="46">
        <f t="shared" si="116"/>
        <v>0</v>
      </c>
      <c r="U285" s="185" t="s">
        <v>567</v>
      </c>
    </row>
    <row r="286" spans="1:21" s="1" customFormat="1" ht="27" outlineLevel="2" x14ac:dyDescent="0.25">
      <c r="A286" s="115"/>
      <c r="B286" s="102" t="s">
        <v>57</v>
      </c>
      <c r="C286" s="46">
        <f t="shared" si="110"/>
        <v>360408.6</v>
      </c>
      <c r="D286" s="46">
        <v>360408.6</v>
      </c>
      <c r="E286" s="46">
        <v>0</v>
      </c>
      <c r="F286" s="46">
        <v>0</v>
      </c>
      <c r="G286" s="46">
        <v>0</v>
      </c>
      <c r="H286" s="46">
        <f t="shared" si="111"/>
        <v>210408.6</v>
      </c>
      <c r="I286" s="46">
        <v>210408.6</v>
      </c>
      <c r="J286" s="46">
        <v>0</v>
      </c>
      <c r="K286" s="46">
        <v>0</v>
      </c>
      <c r="L286" s="46">
        <v>0</v>
      </c>
      <c r="M286" s="46">
        <f t="shared" si="101"/>
        <v>58.380571384811574</v>
      </c>
      <c r="N286" s="46">
        <f t="shared" si="113"/>
        <v>149999.99999999997</v>
      </c>
      <c r="O286" s="46">
        <f t="shared" si="102"/>
        <v>58.380571384811574</v>
      </c>
      <c r="P286" s="46"/>
      <c r="Q286" s="46" t="str">
        <f t="shared" si="103"/>
        <v>-</v>
      </c>
      <c r="R286" s="46">
        <f t="shared" si="115"/>
        <v>0</v>
      </c>
      <c r="S286" s="46" t="str">
        <f t="shared" si="104"/>
        <v>-</v>
      </c>
      <c r="T286" s="46">
        <f t="shared" si="116"/>
        <v>0</v>
      </c>
      <c r="U286" s="186"/>
    </row>
    <row r="287" spans="1:21" s="1" customFormat="1" ht="28.5" customHeight="1" x14ac:dyDescent="0.25">
      <c r="A287" s="115"/>
      <c r="B287" s="68" t="s">
        <v>72</v>
      </c>
      <c r="C287" s="46">
        <f t="shared" si="110"/>
        <v>0</v>
      </c>
      <c r="D287" s="46">
        <v>0</v>
      </c>
      <c r="E287" s="46">
        <v>0</v>
      </c>
      <c r="F287" s="46">
        <v>0</v>
      </c>
      <c r="G287" s="46">
        <v>0</v>
      </c>
      <c r="H287" s="46">
        <f t="shared" si="111"/>
        <v>0</v>
      </c>
      <c r="I287" s="46">
        <v>0</v>
      </c>
      <c r="J287" s="46">
        <v>0</v>
      </c>
      <c r="K287" s="46">
        <v>0</v>
      </c>
      <c r="L287" s="46">
        <v>0</v>
      </c>
      <c r="M287" s="70">
        <v>0</v>
      </c>
      <c r="N287" s="70">
        <f t="shared" si="113"/>
        <v>0</v>
      </c>
      <c r="O287" s="70">
        <v>0</v>
      </c>
      <c r="P287" s="70">
        <f t="shared" si="114"/>
        <v>0</v>
      </c>
      <c r="Q287" s="70">
        <v>0</v>
      </c>
      <c r="R287" s="70">
        <f t="shared" si="115"/>
        <v>0</v>
      </c>
      <c r="S287" s="70">
        <v>0</v>
      </c>
      <c r="T287" s="70">
        <f t="shared" si="116"/>
        <v>0</v>
      </c>
      <c r="U287" s="74"/>
    </row>
    <row r="288" spans="1:21" s="43" customFormat="1" ht="40.5" x14ac:dyDescent="0.25">
      <c r="A288" s="59">
        <v>20</v>
      </c>
      <c r="B288" s="39" t="s">
        <v>311</v>
      </c>
      <c r="C288" s="40">
        <f t="shared" si="110"/>
        <v>147690.5</v>
      </c>
      <c r="D288" s="40">
        <f>SUM(D289:D292)</f>
        <v>36546.800000000003</v>
      </c>
      <c r="E288" s="40">
        <f>SUM(E289:E292)</f>
        <v>110953.7</v>
      </c>
      <c r="F288" s="40">
        <f>SUM(F289:F292)</f>
        <v>190</v>
      </c>
      <c r="G288" s="40">
        <f>SUM(G289:G292)</f>
        <v>0</v>
      </c>
      <c r="H288" s="40">
        <f t="shared" si="111"/>
        <v>117837.5</v>
      </c>
      <c r="I288" s="40">
        <f>SUM(I289:I292)</f>
        <v>29189.5</v>
      </c>
      <c r="J288" s="40">
        <f>SUM(J289:J292)</f>
        <v>88553</v>
      </c>
      <c r="K288" s="40">
        <f>SUM(K289:K292)</f>
        <v>95</v>
      </c>
      <c r="L288" s="40">
        <f>SUM(L289:L292)</f>
        <v>0</v>
      </c>
      <c r="M288" s="40">
        <f t="shared" si="101"/>
        <v>79.786783848656484</v>
      </c>
      <c r="N288" s="40">
        <f t="shared" si="113"/>
        <v>29853</v>
      </c>
      <c r="O288" s="40">
        <f t="shared" si="102"/>
        <v>79.868825724824049</v>
      </c>
      <c r="P288" s="40">
        <f t="shared" si="114"/>
        <v>7357.3000000000029</v>
      </c>
      <c r="Q288" s="40">
        <f t="shared" si="103"/>
        <v>79.810767914905043</v>
      </c>
      <c r="R288" s="40">
        <f t="shared" si="115"/>
        <v>22400.699999999997</v>
      </c>
      <c r="S288" s="40">
        <f t="shared" si="104"/>
        <v>50</v>
      </c>
      <c r="T288" s="40">
        <f t="shared" si="116"/>
        <v>95</v>
      </c>
      <c r="U288" s="42"/>
    </row>
    <row r="289" spans="1:21" s="1" customFormat="1" ht="40.5" outlineLevel="1" x14ac:dyDescent="0.25">
      <c r="A289" s="129"/>
      <c r="B289" s="102" t="s">
        <v>651</v>
      </c>
      <c r="C289" s="46">
        <f>SUM(D289:G289)</f>
        <v>113069.9</v>
      </c>
      <c r="D289" s="46">
        <v>2816.2</v>
      </c>
      <c r="E289" s="46">
        <v>110253.7</v>
      </c>
      <c r="F289" s="46">
        <v>0</v>
      </c>
      <c r="G289" s="46">
        <v>0</v>
      </c>
      <c r="H289" s="46">
        <f>SUM(I289:L289)</f>
        <v>90458.8</v>
      </c>
      <c r="I289" s="46">
        <v>2255.8000000000002</v>
      </c>
      <c r="J289" s="46">
        <v>88203</v>
      </c>
      <c r="K289" s="46">
        <v>0</v>
      </c>
      <c r="L289" s="46">
        <v>0</v>
      </c>
      <c r="M289" s="70">
        <f t="shared" si="101"/>
        <v>80.002547096972762</v>
      </c>
      <c r="N289" s="70">
        <f t="shared" si="113"/>
        <v>22611.099999999991</v>
      </c>
      <c r="O289" s="70">
        <f t="shared" si="102"/>
        <v>80.100845110432502</v>
      </c>
      <c r="P289" s="70">
        <f t="shared" si="114"/>
        <v>560.39999999999964</v>
      </c>
      <c r="Q289" s="70">
        <f t="shared" si="103"/>
        <v>80.000036279961577</v>
      </c>
      <c r="R289" s="70">
        <f t="shared" si="115"/>
        <v>22050.699999999997</v>
      </c>
      <c r="S289" s="70" t="str">
        <f t="shared" si="104"/>
        <v>-</v>
      </c>
      <c r="T289" s="70">
        <f t="shared" si="116"/>
        <v>0</v>
      </c>
      <c r="U289" s="74" t="s">
        <v>452</v>
      </c>
    </row>
    <row r="290" spans="1:21" s="1" customFormat="1" ht="40.5" outlineLevel="1" x14ac:dyDescent="0.25">
      <c r="A290" s="130"/>
      <c r="B290" s="102" t="s">
        <v>652</v>
      </c>
      <c r="C290" s="46">
        <f>SUM(D290:G290)</f>
        <v>19514.599999999999</v>
      </c>
      <c r="D290" s="46">
        <v>19514.599999999999</v>
      </c>
      <c r="E290" s="46">
        <v>0</v>
      </c>
      <c r="F290" s="46">
        <v>0</v>
      </c>
      <c r="G290" s="46">
        <v>0</v>
      </c>
      <c r="H290" s="46">
        <f>SUM(I290:L290)</f>
        <v>15013</v>
      </c>
      <c r="I290" s="46">
        <v>15013</v>
      </c>
      <c r="J290" s="46">
        <v>0</v>
      </c>
      <c r="K290" s="46">
        <v>0</v>
      </c>
      <c r="L290" s="46">
        <v>0</v>
      </c>
      <c r="M290" s="80">
        <f t="shared" si="101"/>
        <v>76.932143113361278</v>
      </c>
      <c r="N290" s="80">
        <f t="shared" si="113"/>
        <v>4501.5999999999985</v>
      </c>
      <c r="O290" s="80">
        <f t="shared" si="102"/>
        <v>76.932143113361278</v>
      </c>
      <c r="P290" s="80">
        <f t="shared" si="114"/>
        <v>4501.5999999999985</v>
      </c>
      <c r="Q290" s="80" t="str">
        <f t="shared" si="103"/>
        <v>-</v>
      </c>
      <c r="R290" s="80">
        <f t="shared" si="115"/>
        <v>0</v>
      </c>
      <c r="S290" s="80" t="str">
        <f t="shared" si="104"/>
        <v>-</v>
      </c>
      <c r="T290" s="80">
        <f t="shared" si="116"/>
        <v>0</v>
      </c>
      <c r="U290" s="74" t="s">
        <v>312</v>
      </c>
    </row>
    <row r="291" spans="1:21" s="1" customFormat="1" ht="81" outlineLevel="1" x14ac:dyDescent="0.25">
      <c r="A291" s="130"/>
      <c r="B291" s="102" t="s">
        <v>653</v>
      </c>
      <c r="C291" s="46">
        <f>SUM(D291:G291)</f>
        <v>1395</v>
      </c>
      <c r="D291" s="46">
        <v>1395</v>
      </c>
      <c r="E291" s="46">
        <v>0</v>
      </c>
      <c r="F291" s="46">
        <v>0</v>
      </c>
      <c r="G291" s="46">
        <v>0</v>
      </c>
      <c r="H291" s="46">
        <f>SUM(I291:L291)</f>
        <v>860</v>
      </c>
      <c r="I291" s="46">
        <v>860</v>
      </c>
      <c r="J291" s="46">
        <v>0</v>
      </c>
      <c r="K291" s="46">
        <v>0</v>
      </c>
      <c r="L291" s="46">
        <v>0</v>
      </c>
      <c r="M291" s="46">
        <f t="shared" si="101"/>
        <v>61.648745519713266</v>
      </c>
      <c r="N291" s="46">
        <f t="shared" si="113"/>
        <v>535</v>
      </c>
      <c r="O291" s="46">
        <f t="shared" si="102"/>
        <v>61.648745519713266</v>
      </c>
      <c r="P291" s="46">
        <f t="shared" si="114"/>
        <v>535</v>
      </c>
      <c r="Q291" s="46" t="str">
        <f t="shared" si="103"/>
        <v>-</v>
      </c>
      <c r="R291" s="46">
        <f t="shared" si="115"/>
        <v>0</v>
      </c>
      <c r="S291" s="46" t="str">
        <f t="shared" si="104"/>
        <v>-</v>
      </c>
      <c r="T291" s="46">
        <f t="shared" si="116"/>
        <v>0</v>
      </c>
      <c r="U291" s="74" t="s">
        <v>313</v>
      </c>
    </row>
    <row r="292" spans="1:21" s="1" customFormat="1" ht="81" outlineLevel="1" x14ac:dyDescent="0.25">
      <c r="A292" s="130"/>
      <c r="B292" s="102" t="s">
        <v>654</v>
      </c>
      <c r="C292" s="46">
        <f>SUM(D292:G292)</f>
        <v>13711</v>
      </c>
      <c r="D292" s="46">
        <v>12821</v>
      </c>
      <c r="E292" s="131">
        <v>700</v>
      </c>
      <c r="F292" s="46">
        <v>190</v>
      </c>
      <c r="G292" s="46">
        <v>0</v>
      </c>
      <c r="H292" s="46">
        <f>SUM(I292:L292)</f>
        <v>11505.7</v>
      </c>
      <c r="I292" s="46">
        <v>11060.7</v>
      </c>
      <c r="J292" s="46">
        <v>350</v>
      </c>
      <c r="K292" s="46">
        <v>95</v>
      </c>
      <c r="L292" s="46">
        <v>0</v>
      </c>
      <c r="M292" s="46">
        <f>IFERROR(H292/C292*100,"-")</f>
        <v>83.9158340018963</v>
      </c>
      <c r="N292" s="46">
        <f t="shared" si="113"/>
        <v>2205.2999999999993</v>
      </c>
      <c r="O292" s="46">
        <f>IFERROR(I292/D292*100,"-")</f>
        <v>86.270181733094148</v>
      </c>
      <c r="P292" s="46">
        <f t="shared" si="114"/>
        <v>1760.2999999999993</v>
      </c>
      <c r="Q292" s="46">
        <f>IFERROR(J292/E292*100,"-")</f>
        <v>50</v>
      </c>
      <c r="R292" s="46">
        <f t="shared" si="115"/>
        <v>350</v>
      </c>
      <c r="S292" s="46">
        <f>IFERROR(K292/F292*100,"-")</f>
        <v>50</v>
      </c>
      <c r="T292" s="46">
        <f t="shared" si="116"/>
        <v>95</v>
      </c>
      <c r="U292" s="74" t="s">
        <v>568</v>
      </c>
    </row>
    <row r="293" spans="1:21" s="1" customFormat="1" x14ac:dyDescent="0.25">
      <c r="A293" s="2"/>
      <c r="B293" s="3"/>
      <c r="M293" s="2"/>
      <c r="N293" s="2"/>
      <c r="O293" s="2"/>
      <c r="P293" s="2"/>
      <c r="Q293" s="2"/>
      <c r="R293" s="2"/>
      <c r="S293" s="2"/>
      <c r="T293" s="2"/>
      <c r="U293" s="164"/>
    </row>
    <row r="294" spans="1:21" s="1" customFormat="1" x14ac:dyDescent="0.25">
      <c r="A294" s="1" t="s">
        <v>59</v>
      </c>
      <c r="B294" s="3"/>
      <c r="M294" s="2"/>
      <c r="N294" s="2"/>
      <c r="O294" s="2"/>
      <c r="P294" s="2"/>
      <c r="Q294" s="2"/>
      <c r="R294" s="2"/>
      <c r="S294" s="2"/>
      <c r="T294" s="2"/>
      <c r="U294" s="164"/>
    </row>
    <row r="295" spans="1:21" s="1" customFormat="1" x14ac:dyDescent="0.25">
      <c r="A295" s="2"/>
      <c r="B295" s="3"/>
      <c r="M295" s="2"/>
      <c r="N295" s="2"/>
      <c r="O295" s="2"/>
      <c r="P295" s="2"/>
      <c r="Q295" s="2"/>
      <c r="R295" s="2"/>
      <c r="S295" s="2"/>
      <c r="T295" s="2"/>
      <c r="U295" s="164"/>
    </row>
    <row r="296" spans="1:21" s="1" customFormat="1" ht="15.75" x14ac:dyDescent="0.25">
      <c r="A296" s="187" t="s">
        <v>521</v>
      </c>
      <c r="B296" s="187"/>
      <c r="C296" s="187"/>
      <c r="D296" s="187"/>
      <c r="E296" s="187"/>
      <c r="F296" s="187"/>
      <c r="G296" s="187"/>
      <c r="H296" s="187"/>
      <c r="I296" s="187"/>
      <c r="J296" s="187"/>
      <c r="K296" s="187"/>
      <c r="L296" s="187"/>
      <c r="M296" s="187"/>
      <c r="N296" s="187"/>
      <c r="O296" s="187"/>
      <c r="P296" s="187"/>
      <c r="Q296" s="187"/>
      <c r="R296" s="187"/>
      <c r="S296" s="187"/>
      <c r="T296" s="187"/>
      <c r="U296" s="187"/>
    </row>
    <row r="297" spans="1:21" s="1" customFormat="1" x14ac:dyDescent="0.25">
      <c r="A297" s="2"/>
      <c r="B297" s="3"/>
      <c r="M297" s="2"/>
      <c r="N297" s="2"/>
      <c r="O297" s="2"/>
      <c r="P297" s="2"/>
      <c r="Q297" s="2"/>
      <c r="R297" s="2"/>
      <c r="S297" s="2"/>
      <c r="T297" s="2"/>
      <c r="U297" s="164"/>
    </row>
    <row r="298" spans="1:21" s="1" customFormat="1" x14ac:dyDescent="0.25">
      <c r="A298" s="2"/>
      <c r="B298" s="3"/>
      <c r="M298" s="2"/>
      <c r="N298" s="2"/>
      <c r="O298" s="2"/>
      <c r="P298" s="2"/>
      <c r="Q298" s="2"/>
      <c r="R298" s="2"/>
      <c r="S298" s="2"/>
      <c r="T298" s="2"/>
      <c r="U298" s="164"/>
    </row>
    <row r="299" spans="1:21" s="1" customFormat="1" x14ac:dyDescent="0.25">
      <c r="A299" s="3" t="s">
        <v>424</v>
      </c>
      <c r="B299" s="3"/>
      <c r="M299" s="2"/>
      <c r="N299" s="2"/>
      <c r="O299" s="2"/>
      <c r="P299" s="2"/>
      <c r="Q299" s="2"/>
      <c r="R299" s="2"/>
      <c r="S299" s="2"/>
      <c r="T299" s="2"/>
      <c r="U299" s="164"/>
    </row>
  </sheetData>
  <dataConsolidate/>
  <mergeCells count="37">
    <mergeCell ref="U277:U279"/>
    <mergeCell ref="I5:K5"/>
    <mergeCell ref="K6:K7"/>
    <mergeCell ref="O6:P6"/>
    <mergeCell ref="Q6:R6"/>
    <mergeCell ref="M5:N6"/>
    <mergeCell ref="S6:T6"/>
    <mergeCell ref="O5:T5"/>
    <mergeCell ref="U56:U57"/>
    <mergeCell ref="U200:U201"/>
    <mergeCell ref="U255:U256"/>
    <mergeCell ref="U195:U196"/>
    <mergeCell ref="U270:U275"/>
    <mergeCell ref="U76:U87"/>
    <mergeCell ref="U250:U252"/>
    <mergeCell ref="U219:U220"/>
    <mergeCell ref="D6:D7"/>
    <mergeCell ref="E6:E7"/>
    <mergeCell ref="F6:F7"/>
    <mergeCell ref="I6:I7"/>
    <mergeCell ref="J6:J7"/>
    <mergeCell ref="U285:U286"/>
    <mergeCell ref="A296:U296"/>
    <mergeCell ref="A1:U1"/>
    <mergeCell ref="A2:U2"/>
    <mergeCell ref="A4:A7"/>
    <mergeCell ref="B4:B7"/>
    <mergeCell ref="C5:C7"/>
    <mergeCell ref="C4:F4"/>
    <mergeCell ref="D5:F5"/>
    <mergeCell ref="U4:U7"/>
    <mergeCell ref="G4:G7"/>
    <mergeCell ref="L4:L7"/>
    <mergeCell ref="H4:K4"/>
    <mergeCell ref="H5:H7"/>
    <mergeCell ref="U27:U28"/>
    <mergeCell ref="M4:T4"/>
  </mergeCells>
  <pageMargins left="0" right="0" top="0" bottom="0" header="0.31496062992125984" footer="0"/>
  <pageSetup paperSize="9" scale="39" fitToWidth="9" fitToHeight="9" orientation="landscape" r:id="rId1"/>
  <headerFooter differentFirst="1">
    <oddHeader>&amp;R&amp;P</oddHeader>
  </headerFooter>
  <rowBreaks count="3" manualBreakCount="3">
    <brk id="226" max="20" man="1"/>
    <brk id="247" max="20" man="1"/>
    <brk id="26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U224"/>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B213" sqref="B213:H213"/>
    </sheetView>
  </sheetViews>
  <sheetFormatPr defaultRowHeight="14.25" outlineLevelRow="2" x14ac:dyDescent="0.25"/>
  <cols>
    <col min="1" max="1" width="4.42578125" style="13" customWidth="1"/>
    <col min="2" max="2" width="52.42578125" style="13" customWidth="1"/>
    <col min="3" max="3" width="8" style="13" customWidth="1"/>
    <col min="4" max="4" width="12.42578125" style="13" customWidth="1"/>
    <col min="5" max="5" width="14.140625" style="13" customWidth="1"/>
    <col min="6" max="6" width="12" style="13" customWidth="1"/>
    <col min="7" max="7" width="11.5703125" style="13" customWidth="1"/>
    <col min="8" max="8" width="30" style="13" customWidth="1"/>
    <col min="9" max="16384" width="9.140625" style="13"/>
  </cols>
  <sheetData>
    <row r="1" spans="1:21" s="12" customFormat="1" ht="15.75" x14ac:dyDescent="0.25">
      <c r="A1" s="219" t="s">
        <v>75</v>
      </c>
      <c r="B1" s="219"/>
      <c r="C1" s="219"/>
      <c r="D1" s="219"/>
      <c r="E1" s="219"/>
      <c r="F1" s="219"/>
      <c r="G1" s="219"/>
      <c r="H1" s="219"/>
      <c r="I1" s="11"/>
      <c r="J1" s="11"/>
      <c r="K1" s="11"/>
      <c r="L1" s="11"/>
      <c r="M1" s="11"/>
      <c r="N1" s="11"/>
      <c r="O1" s="11"/>
      <c r="P1" s="11"/>
      <c r="Q1" s="11"/>
      <c r="R1" s="11"/>
      <c r="S1" s="11"/>
      <c r="T1" s="11"/>
      <c r="U1" s="11"/>
    </row>
    <row r="2" spans="1:21" s="12" customFormat="1" ht="33" customHeight="1" x14ac:dyDescent="0.25">
      <c r="A2" s="220" t="s">
        <v>636</v>
      </c>
      <c r="B2" s="220"/>
      <c r="C2" s="220"/>
      <c r="D2" s="220"/>
      <c r="E2" s="220"/>
      <c r="F2" s="220"/>
      <c r="G2" s="220"/>
      <c r="H2" s="220"/>
      <c r="I2" s="11"/>
      <c r="J2" s="11"/>
      <c r="K2" s="11"/>
      <c r="L2" s="11"/>
      <c r="M2" s="11"/>
      <c r="N2" s="11"/>
      <c r="O2" s="11"/>
      <c r="P2" s="11"/>
      <c r="Q2" s="11"/>
      <c r="R2" s="11"/>
      <c r="S2" s="11"/>
      <c r="T2" s="11"/>
      <c r="U2" s="11"/>
    </row>
    <row r="4" spans="1:21" s="85" customFormat="1" ht="18.75" customHeight="1" x14ac:dyDescent="0.25">
      <c r="A4" s="189" t="s">
        <v>0</v>
      </c>
      <c r="B4" s="189" t="s">
        <v>76</v>
      </c>
      <c r="C4" s="189" t="s">
        <v>77</v>
      </c>
      <c r="D4" s="189" t="s">
        <v>78</v>
      </c>
      <c r="E4" s="189" t="s">
        <v>79</v>
      </c>
      <c r="F4" s="221" t="s">
        <v>307</v>
      </c>
      <c r="G4" s="221" t="s">
        <v>102</v>
      </c>
      <c r="H4" s="218" t="s">
        <v>80</v>
      </c>
    </row>
    <row r="5" spans="1:21" s="85" customFormat="1" ht="67.5" customHeight="1" x14ac:dyDescent="0.25">
      <c r="A5" s="189"/>
      <c r="B5" s="189"/>
      <c r="C5" s="189"/>
      <c r="D5" s="189"/>
      <c r="E5" s="189"/>
      <c r="F5" s="222"/>
      <c r="G5" s="222"/>
      <c r="H5" s="218"/>
    </row>
    <row r="6" spans="1:21" s="109" customFormat="1" x14ac:dyDescent="0.25">
      <c r="A6" s="84" t="s">
        <v>81</v>
      </c>
      <c r="B6" s="211" t="s">
        <v>6</v>
      </c>
      <c r="C6" s="212"/>
      <c r="D6" s="212"/>
      <c r="E6" s="212"/>
      <c r="F6" s="212"/>
      <c r="G6" s="212"/>
      <c r="H6" s="213"/>
    </row>
    <row r="7" spans="1:21" s="108" customFormat="1" ht="67.5" outlineLevel="1" x14ac:dyDescent="0.25">
      <c r="A7" s="105"/>
      <c r="B7" s="64" t="s">
        <v>141</v>
      </c>
      <c r="C7" s="99" t="s">
        <v>101</v>
      </c>
      <c r="D7" s="99">
        <v>1100</v>
      </c>
      <c r="E7" s="99">
        <v>1180</v>
      </c>
      <c r="F7" s="99">
        <v>1079</v>
      </c>
      <c r="G7" s="106">
        <f>F7/E7</f>
        <v>0.91440677966101691</v>
      </c>
      <c r="H7" s="107" t="s">
        <v>143</v>
      </c>
    </row>
    <row r="8" spans="1:21" s="108" customFormat="1" ht="67.5" outlineLevel="1" x14ac:dyDescent="0.25">
      <c r="A8" s="105"/>
      <c r="B8" s="64" t="s">
        <v>142</v>
      </c>
      <c r="C8" s="99" t="s">
        <v>106</v>
      </c>
      <c r="D8" s="99">
        <v>4200</v>
      </c>
      <c r="E8" s="99">
        <v>4240</v>
      </c>
      <c r="F8" s="99">
        <v>4200</v>
      </c>
      <c r="G8" s="106">
        <f>F8/E8</f>
        <v>0.99056603773584906</v>
      </c>
      <c r="H8" s="107" t="s">
        <v>143</v>
      </c>
    </row>
    <row r="9" spans="1:21" s="108" customFormat="1" ht="67.5" outlineLevel="1" x14ac:dyDescent="0.25">
      <c r="A9" s="105"/>
      <c r="B9" s="64" t="s">
        <v>144</v>
      </c>
      <c r="C9" s="99" t="s">
        <v>106</v>
      </c>
      <c r="D9" s="99">
        <v>365</v>
      </c>
      <c r="E9" s="99">
        <v>385</v>
      </c>
      <c r="F9" s="99">
        <v>367</v>
      </c>
      <c r="G9" s="106">
        <f>F9/E9</f>
        <v>0.95324675324675323</v>
      </c>
      <c r="H9" s="107" t="s">
        <v>143</v>
      </c>
    </row>
    <row r="10" spans="1:21" s="108" customFormat="1" ht="67.5" outlineLevel="1" x14ac:dyDescent="0.25">
      <c r="A10" s="105"/>
      <c r="B10" s="64" t="s">
        <v>195</v>
      </c>
      <c r="C10" s="99" t="s">
        <v>73</v>
      </c>
      <c r="D10" s="99">
        <v>24.56</v>
      </c>
      <c r="E10" s="99">
        <v>24.7</v>
      </c>
      <c r="F10" s="99">
        <v>24.9</v>
      </c>
      <c r="G10" s="106">
        <f>F10/E10</f>
        <v>1.0080971659919029</v>
      </c>
      <c r="H10" s="107" t="s">
        <v>143</v>
      </c>
    </row>
    <row r="11" spans="1:21" s="109" customFormat="1" x14ac:dyDescent="0.25">
      <c r="A11" s="84" t="s">
        <v>82</v>
      </c>
      <c r="B11" s="211" t="s">
        <v>11</v>
      </c>
      <c r="C11" s="212"/>
      <c r="D11" s="212"/>
      <c r="E11" s="212"/>
      <c r="F11" s="212"/>
      <c r="G11" s="212"/>
      <c r="H11" s="213"/>
    </row>
    <row r="12" spans="1:21" s="182" customFormat="1" ht="15" customHeight="1" outlineLevel="1" x14ac:dyDescent="0.25">
      <c r="A12" s="105"/>
      <c r="B12" s="223" t="s">
        <v>196</v>
      </c>
      <c r="C12" s="224"/>
      <c r="D12" s="224"/>
      <c r="E12" s="224"/>
      <c r="F12" s="224"/>
      <c r="G12" s="224"/>
      <c r="H12" s="225"/>
    </row>
    <row r="13" spans="1:21" s="182" customFormat="1" ht="40.5" outlineLevel="2" x14ac:dyDescent="0.25">
      <c r="A13" s="105"/>
      <c r="B13" s="179" t="s">
        <v>197</v>
      </c>
      <c r="C13" s="180" t="s">
        <v>73</v>
      </c>
      <c r="D13" s="181">
        <v>87.5</v>
      </c>
      <c r="E13" s="181">
        <v>96</v>
      </c>
      <c r="F13" s="181">
        <v>97</v>
      </c>
      <c r="G13" s="106">
        <f t="shared" ref="G13:G20" si="0">F13/E13</f>
        <v>1.0104166666666667</v>
      </c>
      <c r="H13" s="99" t="s">
        <v>461</v>
      </c>
    </row>
    <row r="14" spans="1:21" s="182" customFormat="1" ht="54" outlineLevel="2" x14ac:dyDescent="0.25">
      <c r="A14" s="105"/>
      <c r="B14" s="179" t="s">
        <v>198</v>
      </c>
      <c r="C14" s="180" t="s">
        <v>73</v>
      </c>
      <c r="D14" s="181">
        <v>100</v>
      </c>
      <c r="E14" s="181">
        <v>100</v>
      </c>
      <c r="F14" s="181">
        <v>100</v>
      </c>
      <c r="G14" s="106">
        <f t="shared" si="0"/>
        <v>1</v>
      </c>
      <c r="H14" s="99" t="s">
        <v>189</v>
      </c>
    </row>
    <row r="15" spans="1:21" s="182" customFormat="1" ht="94.5" outlineLevel="2" x14ac:dyDescent="0.25">
      <c r="A15" s="105"/>
      <c r="B15" s="179" t="s">
        <v>199</v>
      </c>
      <c r="C15" s="180" t="s">
        <v>73</v>
      </c>
      <c r="D15" s="181">
        <v>30</v>
      </c>
      <c r="E15" s="181">
        <v>70</v>
      </c>
      <c r="F15" s="181">
        <v>60</v>
      </c>
      <c r="G15" s="106">
        <f t="shared" si="0"/>
        <v>0.8571428571428571</v>
      </c>
      <c r="H15" s="99" t="s">
        <v>336</v>
      </c>
    </row>
    <row r="16" spans="1:21" s="182" customFormat="1" ht="67.5" outlineLevel="2" x14ac:dyDescent="0.25">
      <c r="A16" s="105"/>
      <c r="B16" s="179" t="s">
        <v>200</v>
      </c>
      <c r="C16" s="180" t="s">
        <v>73</v>
      </c>
      <c r="D16" s="181">
        <v>80</v>
      </c>
      <c r="E16" s="181">
        <v>90</v>
      </c>
      <c r="F16" s="181">
        <v>92.4</v>
      </c>
      <c r="G16" s="106">
        <f t="shared" si="0"/>
        <v>1.0266666666666668</v>
      </c>
      <c r="H16" s="99" t="s">
        <v>337</v>
      </c>
    </row>
    <row r="17" spans="1:8" s="182" customFormat="1" ht="54" outlineLevel="2" x14ac:dyDescent="0.25">
      <c r="A17" s="105"/>
      <c r="B17" s="179" t="s">
        <v>201</v>
      </c>
      <c r="C17" s="180" t="s">
        <v>73</v>
      </c>
      <c r="D17" s="181">
        <v>100</v>
      </c>
      <c r="E17" s="181">
        <v>100</v>
      </c>
      <c r="F17" s="181">
        <v>100</v>
      </c>
      <c r="G17" s="106">
        <f t="shared" si="0"/>
        <v>1</v>
      </c>
      <c r="H17" s="99" t="s">
        <v>189</v>
      </c>
    </row>
    <row r="18" spans="1:8" s="182" customFormat="1" ht="54" outlineLevel="2" x14ac:dyDescent="0.25">
      <c r="A18" s="105"/>
      <c r="B18" s="179" t="s">
        <v>202</v>
      </c>
      <c r="C18" s="181" t="s">
        <v>73</v>
      </c>
      <c r="D18" s="181">
        <v>35</v>
      </c>
      <c r="E18" s="181">
        <v>47.9</v>
      </c>
      <c r="F18" s="181">
        <v>54</v>
      </c>
      <c r="G18" s="106">
        <f t="shared" si="0"/>
        <v>1.1273486430062631</v>
      </c>
      <c r="H18" s="99" t="s">
        <v>343</v>
      </c>
    </row>
    <row r="19" spans="1:8" s="182" customFormat="1" ht="54" outlineLevel="2" x14ac:dyDescent="0.25">
      <c r="A19" s="105"/>
      <c r="B19" s="179" t="s">
        <v>203</v>
      </c>
      <c r="C19" s="181" t="s">
        <v>73</v>
      </c>
      <c r="D19" s="181">
        <v>100</v>
      </c>
      <c r="E19" s="181">
        <v>100</v>
      </c>
      <c r="F19" s="181">
        <v>100</v>
      </c>
      <c r="G19" s="106">
        <f t="shared" si="0"/>
        <v>1</v>
      </c>
      <c r="H19" s="99" t="s">
        <v>189</v>
      </c>
    </row>
    <row r="20" spans="1:8" s="182" customFormat="1" ht="54" outlineLevel="2" x14ac:dyDescent="0.25">
      <c r="A20" s="105"/>
      <c r="B20" s="179" t="s">
        <v>204</v>
      </c>
      <c r="C20" s="180" t="s">
        <v>73</v>
      </c>
      <c r="D20" s="99">
        <v>46</v>
      </c>
      <c r="E20" s="99">
        <v>57.4</v>
      </c>
      <c r="F20" s="99">
        <v>41</v>
      </c>
      <c r="G20" s="106">
        <f t="shared" si="0"/>
        <v>0.7142857142857143</v>
      </c>
      <c r="H20" s="99" t="s">
        <v>740</v>
      </c>
    </row>
    <row r="21" spans="1:8" s="182" customFormat="1" ht="15" customHeight="1" outlineLevel="1" x14ac:dyDescent="0.25">
      <c r="A21" s="105"/>
      <c r="B21" s="223" t="s">
        <v>205</v>
      </c>
      <c r="C21" s="224"/>
      <c r="D21" s="224"/>
      <c r="E21" s="224"/>
      <c r="F21" s="224"/>
      <c r="G21" s="224"/>
      <c r="H21" s="225"/>
    </row>
    <row r="22" spans="1:8" s="182" customFormat="1" ht="81" outlineLevel="2" x14ac:dyDescent="0.25">
      <c r="A22" s="105"/>
      <c r="B22" s="179" t="s">
        <v>206</v>
      </c>
      <c r="C22" s="180" t="s">
        <v>73</v>
      </c>
      <c r="D22" s="99">
        <v>1.63</v>
      </c>
      <c r="E22" s="99">
        <v>1.47</v>
      </c>
      <c r="F22" s="99">
        <v>1.6</v>
      </c>
      <c r="G22" s="106">
        <f>F22/E22</f>
        <v>1.08843537414966</v>
      </c>
      <c r="H22" s="99" t="s">
        <v>462</v>
      </c>
    </row>
    <row r="23" spans="1:8" s="182" customFormat="1" ht="27" outlineLevel="2" x14ac:dyDescent="0.25">
      <c r="A23" s="105"/>
      <c r="B23" s="179" t="s">
        <v>207</v>
      </c>
      <c r="C23" s="180" t="s">
        <v>73</v>
      </c>
      <c r="D23" s="99">
        <v>0.43</v>
      </c>
      <c r="E23" s="99">
        <v>0.21</v>
      </c>
      <c r="F23" s="99">
        <v>0</v>
      </c>
      <c r="G23" s="106">
        <v>1</v>
      </c>
      <c r="H23" s="99"/>
    </row>
    <row r="24" spans="1:8" s="182" customFormat="1" ht="55.5" customHeight="1" outlineLevel="2" x14ac:dyDescent="0.25">
      <c r="A24" s="105"/>
      <c r="B24" s="179" t="s">
        <v>208</v>
      </c>
      <c r="C24" s="180" t="s">
        <v>73</v>
      </c>
      <c r="D24" s="99">
        <v>35</v>
      </c>
      <c r="E24" s="99">
        <v>55</v>
      </c>
      <c r="F24" s="99">
        <v>57.5</v>
      </c>
      <c r="G24" s="106">
        <f>F24/E24</f>
        <v>1.0454545454545454</v>
      </c>
      <c r="H24" s="99" t="s">
        <v>463</v>
      </c>
    </row>
    <row r="25" spans="1:8" s="182" customFormat="1" outlineLevel="1" x14ac:dyDescent="0.25">
      <c r="A25" s="105"/>
      <c r="B25" s="223" t="s">
        <v>209</v>
      </c>
      <c r="C25" s="224"/>
      <c r="D25" s="224"/>
      <c r="E25" s="224"/>
      <c r="F25" s="224"/>
      <c r="G25" s="224"/>
      <c r="H25" s="225"/>
    </row>
    <row r="26" spans="1:8" s="182" customFormat="1" ht="54" outlineLevel="2" x14ac:dyDescent="0.25">
      <c r="A26" s="105"/>
      <c r="B26" s="179" t="s">
        <v>210</v>
      </c>
      <c r="C26" s="181" t="s">
        <v>73</v>
      </c>
      <c r="D26" s="181">
        <v>97</v>
      </c>
      <c r="E26" s="181">
        <v>100</v>
      </c>
      <c r="F26" s="181">
        <v>100</v>
      </c>
      <c r="G26" s="106">
        <f>F26/E26</f>
        <v>1</v>
      </c>
      <c r="H26" s="180" t="s">
        <v>344</v>
      </c>
    </row>
    <row r="27" spans="1:8" s="182" customFormat="1" ht="54" outlineLevel="2" x14ac:dyDescent="0.25">
      <c r="A27" s="105"/>
      <c r="B27" s="179" t="s">
        <v>211</v>
      </c>
      <c r="C27" s="181" t="s">
        <v>101</v>
      </c>
      <c r="D27" s="181">
        <v>1765</v>
      </c>
      <c r="E27" s="181">
        <v>1970</v>
      </c>
      <c r="F27" s="181">
        <v>1960</v>
      </c>
      <c r="G27" s="106">
        <f>F27/E27</f>
        <v>0.99492385786802029</v>
      </c>
      <c r="H27" s="180" t="s">
        <v>345</v>
      </c>
    </row>
    <row r="28" spans="1:8" s="182" customFormat="1" ht="40.5" outlineLevel="2" x14ac:dyDescent="0.25">
      <c r="A28" s="105"/>
      <c r="B28" s="179" t="s">
        <v>741</v>
      </c>
      <c r="C28" s="181" t="s">
        <v>73</v>
      </c>
      <c r="D28" s="181">
        <v>100</v>
      </c>
      <c r="E28" s="181">
        <v>100</v>
      </c>
      <c r="F28" s="181">
        <v>100</v>
      </c>
      <c r="G28" s="106">
        <f>F28/E28</f>
        <v>1</v>
      </c>
      <c r="H28" s="180" t="s">
        <v>742</v>
      </c>
    </row>
    <row r="29" spans="1:8" s="182" customFormat="1" outlineLevel="1" x14ac:dyDescent="0.25">
      <c r="A29" s="105"/>
      <c r="B29" s="223" t="s">
        <v>212</v>
      </c>
      <c r="C29" s="224"/>
      <c r="D29" s="224"/>
      <c r="E29" s="224"/>
      <c r="F29" s="224"/>
      <c r="G29" s="224"/>
      <c r="H29" s="225"/>
    </row>
    <row r="30" spans="1:8" s="108" customFormat="1" ht="54" outlineLevel="2" x14ac:dyDescent="0.25">
      <c r="A30" s="105"/>
      <c r="B30" s="64" t="s">
        <v>213</v>
      </c>
      <c r="C30" s="181" t="s">
        <v>73</v>
      </c>
      <c r="D30" s="181">
        <v>20</v>
      </c>
      <c r="E30" s="181">
        <v>50</v>
      </c>
      <c r="F30" s="181">
        <v>40</v>
      </c>
      <c r="G30" s="106">
        <f>F30/E30</f>
        <v>0.8</v>
      </c>
      <c r="H30" s="99" t="s">
        <v>336</v>
      </c>
    </row>
    <row r="31" spans="1:8" s="109" customFormat="1" ht="15.75" customHeight="1" x14ac:dyDescent="0.25">
      <c r="A31" s="84" t="s">
        <v>83</v>
      </c>
      <c r="B31" s="211" t="s">
        <v>164</v>
      </c>
      <c r="C31" s="212"/>
      <c r="D31" s="212"/>
      <c r="E31" s="212"/>
      <c r="F31" s="212"/>
      <c r="G31" s="212"/>
      <c r="H31" s="213"/>
    </row>
    <row r="32" spans="1:8" s="91" customFormat="1" ht="15.75" customHeight="1" outlineLevel="1" x14ac:dyDescent="0.25">
      <c r="A32" s="86"/>
      <c r="B32" s="215" t="s">
        <v>214</v>
      </c>
      <c r="C32" s="216"/>
      <c r="D32" s="216"/>
      <c r="E32" s="216"/>
      <c r="F32" s="216"/>
      <c r="G32" s="216"/>
      <c r="H32" s="217"/>
    </row>
    <row r="33" spans="1:8" s="91" customFormat="1" ht="40.5" customHeight="1" outlineLevel="2" x14ac:dyDescent="0.25">
      <c r="A33" s="86"/>
      <c r="B33" s="87" t="s">
        <v>215</v>
      </c>
      <c r="C33" s="172" t="s">
        <v>106</v>
      </c>
      <c r="D33" s="89">
        <v>6455</v>
      </c>
      <c r="E33" s="89">
        <v>4384</v>
      </c>
      <c r="F33" s="89">
        <v>4501</v>
      </c>
      <c r="G33" s="93">
        <f>F33/E33</f>
        <v>1.0266879562043796</v>
      </c>
      <c r="H33" s="172" t="s">
        <v>416</v>
      </c>
    </row>
    <row r="34" spans="1:8" s="91" customFormat="1" ht="54" outlineLevel="2" x14ac:dyDescent="0.25">
      <c r="A34" s="86"/>
      <c r="B34" s="87" t="s">
        <v>216</v>
      </c>
      <c r="C34" s="172" t="s">
        <v>106</v>
      </c>
      <c r="D34" s="89">
        <v>2690</v>
      </c>
      <c r="E34" s="89">
        <v>970</v>
      </c>
      <c r="F34" s="89">
        <v>769</v>
      </c>
      <c r="G34" s="93">
        <f>F34/E34</f>
        <v>0.79278350515463913</v>
      </c>
      <c r="H34" s="172" t="s">
        <v>416</v>
      </c>
    </row>
    <row r="35" spans="1:8" s="91" customFormat="1" ht="15" customHeight="1" outlineLevel="1" x14ac:dyDescent="0.25">
      <c r="A35" s="86"/>
      <c r="B35" s="215" t="s">
        <v>217</v>
      </c>
      <c r="C35" s="216"/>
      <c r="D35" s="216"/>
      <c r="E35" s="216"/>
      <c r="F35" s="216"/>
      <c r="G35" s="216"/>
      <c r="H35" s="217"/>
    </row>
    <row r="36" spans="1:8" s="91" customFormat="1" ht="40.5" customHeight="1" outlineLevel="2" x14ac:dyDescent="0.25">
      <c r="A36" s="86"/>
      <c r="B36" s="87" t="s">
        <v>218</v>
      </c>
      <c r="C36" s="172" t="s">
        <v>101</v>
      </c>
      <c r="D36" s="89">
        <v>8</v>
      </c>
      <c r="E36" s="89">
        <v>4</v>
      </c>
      <c r="F36" s="89">
        <v>1</v>
      </c>
      <c r="G36" s="93">
        <f>F36/E36</f>
        <v>0.25</v>
      </c>
      <c r="H36" s="172" t="s">
        <v>152</v>
      </c>
    </row>
    <row r="37" spans="1:8" s="91" customFormat="1" ht="67.5" outlineLevel="2" x14ac:dyDescent="0.25">
      <c r="A37" s="86"/>
      <c r="B37" s="87" t="s">
        <v>153</v>
      </c>
      <c r="C37" s="172" t="s">
        <v>101</v>
      </c>
      <c r="D37" s="89">
        <v>105</v>
      </c>
      <c r="E37" s="89">
        <v>48</v>
      </c>
      <c r="F37" s="89">
        <v>104</v>
      </c>
      <c r="G37" s="93">
        <f>F37/E37</f>
        <v>2.1666666666666665</v>
      </c>
      <c r="H37" s="172" t="s">
        <v>417</v>
      </c>
    </row>
    <row r="38" spans="1:8" s="91" customFormat="1" ht="67.5" outlineLevel="2" x14ac:dyDescent="0.25">
      <c r="A38" s="86"/>
      <c r="B38" s="87" t="s">
        <v>219</v>
      </c>
      <c r="C38" s="172" t="s">
        <v>106</v>
      </c>
      <c r="D38" s="89">
        <v>8815</v>
      </c>
      <c r="E38" s="89">
        <v>3400</v>
      </c>
      <c r="F38" s="89">
        <v>3425</v>
      </c>
      <c r="G38" s="93">
        <f>F38/E38</f>
        <v>1.0073529411764706</v>
      </c>
      <c r="H38" s="172" t="s">
        <v>417</v>
      </c>
    </row>
    <row r="39" spans="1:8" s="91" customFormat="1" outlineLevel="2" x14ac:dyDescent="0.25">
      <c r="A39" s="86"/>
      <c r="B39" s="215" t="s">
        <v>13</v>
      </c>
      <c r="C39" s="216"/>
      <c r="D39" s="216"/>
      <c r="E39" s="216"/>
      <c r="F39" s="216"/>
      <c r="G39" s="216"/>
      <c r="H39" s="217"/>
    </row>
    <row r="40" spans="1:8" s="91" customFormat="1" ht="40.5" outlineLevel="2" x14ac:dyDescent="0.25">
      <c r="A40" s="86"/>
      <c r="B40" s="87" t="s">
        <v>220</v>
      </c>
      <c r="C40" s="89" t="s">
        <v>73</v>
      </c>
      <c r="D40" s="89">
        <v>100</v>
      </c>
      <c r="E40" s="89">
        <v>100</v>
      </c>
      <c r="F40" s="89" t="s">
        <v>342</v>
      </c>
      <c r="G40" s="93">
        <v>1</v>
      </c>
      <c r="H40" s="172" t="s">
        <v>152</v>
      </c>
    </row>
    <row r="41" spans="1:8" s="85" customFormat="1" ht="15" customHeight="1" x14ac:dyDescent="0.25">
      <c r="A41" s="84" t="s">
        <v>84</v>
      </c>
      <c r="B41" s="211" t="s">
        <v>15</v>
      </c>
      <c r="C41" s="212"/>
      <c r="D41" s="212"/>
      <c r="E41" s="212"/>
      <c r="F41" s="212"/>
      <c r="G41" s="212"/>
      <c r="H41" s="213"/>
    </row>
    <row r="42" spans="1:8" s="91" customFormat="1" ht="40.5" customHeight="1" outlineLevel="2" x14ac:dyDescent="0.25">
      <c r="A42" s="86"/>
      <c r="B42" s="87" t="s">
        <v>154</v>
      </c>
      <c r="C42" s="172" t="s">
        <v>106</v>
      </c>
      <c r="D42" s="89">
        <v>257</v>
      </c>
      <c r="E42" s="89">
        <v>302</v>
      </c>
      <c r="F42" s="89">
        <v>0</v>
      </c>
      <c r="G42" s="93">
        <f>F42/E42</f>
        <v>0</v>
      </c>
      <c r="H42" s="172" t="s">
        <v>152</v>
      </c>
    </row>
    <row r="43" spans="1:8" s="91" customFormat="1" ht="54" outlineLevel="2" x14ac:dyDescent="0.25">
      <c r="A43" s="86"/>
      <c r="B43" s="87" t="s">
        <v>221</v>
      </c>
      <c r="C43" s="172" t="s">
        <v>106</v>
      </c>
      <c r="D43" s="89" t="s">
        <v>117</v>
      </c>
      <c r="E43" s="89">
        <v>73</v>
      </c>
      <c r="F43" s="89">
        <v>87</v>
      </c>
      <c r="G43" s="93">
        <f>F43/E43</f>
        <v>1.1917808219178083</v>
      </c>
      <c r="H43" s="172" t="s">
        <v>416</v>
      </c>
    </row>
    <row r="44" spans="1:8" s="91" customFormat="1" ht="54" outlineLevel="2" x14ac:dyDescent="0.25">
      <c r="A44" s="86"/>
      <c r="B44" s="87" t="s">
        <v>535</v>
      </c>
      <c r="C44" s="172" t="s">
        <v>73</v>
      </c>
      <c r="D44" s="89">
        <v>25</v>
      </c>
      <c r="E44" s="89">
        <v>49</v>
      </c>
      <c r="F44" s="89">
        <v>49</v>
      </c>
      <c r="G44" s="93">
        <f>F44/E44</f>
        <v>1</v>
      </c>
      <c r="H44" s="172" t="s">
        <v>536</v>
      </c>
    </row>
    <row r="45" spans="1:8" s="85" customFormat="1" ht="15" customHeight="1" x14ac:dyDescent="0.25">
      <c r="A45" s="84" t="s">
        <v>85</v>
      </c>
      <c r="B45" s="211" t="s">
        <v>21</v>
      </c>
      <c r="C45" s="212"/>
      <c r="D45" s="212"/>
      <c r="E45" s="212"/>
      <c r="F45" s="212"/>
      <c r="G45" s="212"/>
      <c r="H45" s="213"/>
    </row>
    <row r="46" spans="1:8" s="91" customFormat="1" ht="15" customHeight="1" outlineLevel="1" x14ac:dyDescent="0.25">
      <c r="A46" s="86"/>
      <c r="B46" s="215" t="s">
        <v>224</v>
      </c>
      <c r="C46" s="216"/>
      <c r="D46" s="216"/>
      <c r="E46" s="216"/>
      <c r="F46" s="216"/>
      <c r="G46" s="216"/>
      <c r="H46" s="217"/>
    </row>
    <row r="47" spans="1:8" s="91" customFormat="1" outlineLevel="2" x14ac:dyDescent="0.25">
      <c r="A47" s="86"/>
      <c r="B47" s="87" t="s">
        <v>222</v>
      </c>
      <c r="C47" s="112" t="s">
        <v>136</v>
      </c>
      <c r="D47" s="89">
        <v>5028</v>
      </c>
      <c r="E47" s="89">
        <v>6012</v>
      </c>
      <c r="F47" s="89">
        <v>5903</v>
      </c>
      <c r="G47" s="93">
        <f>F47/E47</f>
        <v>0.98186959414504327</v>
      </c>
      <c r="H47" s="139" t="s">
        <v>404</v>
      </c>
    </row>
    <row r="48" spans="1:8" s="91" customFormat="1" ht="27" outlineLevel="2" x14ac:dyDescent="0.25">
      <c r="A48" s="86"/>
      <c r="B48" s="87" t="s">
        <v>137</v>
      </c>
      <c r="C48" s="112" t="s">
        <v>73</v>
      </c>
      <c r="D48" s="89">
        <v>77.900000000000006</v>
      </c>
      <c r="E48" s="89">
        <v>100</v>
      </c>
      <c r="F48" s="89">
        <v>100</v>
      </c>
      <c r="G48" s="93">
        <f>F48/E48</f>
        <v>1</v>
      </c>
      <c r="H48" s="139" t="s">
        <v>404</v>
      </c>
    </row>
    <row r="49" spans="1:8" s="91" customFormat="1" outlineLevel="2" x14ac:dyDescent="0.25">
      <c r="A49" s="86"/>
      <c r="B49" s="87" t="s">
        <v>238</v>
      </c>
      <c r="C49" s="112" t="s">
        <v>73</v>
      </c>
      <c r="D49" s="89">
        <v>0.66</v>
      </c>
      <c r="E49" s="89">
        <v>0.67</v>
      </c>
      <c r="F49" s="89">
        <v>0.51</v>
      </c>
      <c r="G49" s="93">
        <f>F49/E49</f>
        <v>0.76119402985074625</v>
      </c>
      <c r="H49" s="139" t="s">
        <v>402</v>
      </c>
    </row>
    <row r="50" spans="1:8" s="91" customFormat="1" ht="27" outlineLevel="2" x14ac:dyDescent="0.25">
      <c r="A50" s="86"/>
      <c r="B50" s="87" t="s">
        <v>223</v>
      </c>
      <c r="C50" s="112" t="s">
        <v>73</v>
      </c>
      <c r="D50" s="89">
        <v>96</v>
      </c>
      <c r="E50" s="89">
        <v>180</v>
      </c>
      <c r="F50" s="89">
        <v>168</v>
      </c>
      <c r="G50" s="93">
        <f>F50/E50</f>
        <v>0.93333333333333335</v>
      </c>
      <c r="H50" s="114" t="s">
        <v>403</v>
      </c>
    </row>
    <row r="51" spans="1:8" s="91" customFormat="1" ht="15" customHeight="1" outlineLevel="1" x14ac:dyDescent="0.25">
      <c r="A51" s="86"/>
      <c r="B51" s="215" t="s">
        <v>225</v>
      </c>
      <c r="C51" s="216"/>
      <c r="D51" s="216"/>
      <c r="E51" s="216"/>
      <c r="F51" s="216"/>
      <c r="G51" s="216"/>
      <c r="H51" s="217"/>
    </row>
    <row r="52" spans="1:8" s="91" customFormat="1" ht="40.5" customHeight="1" outlineLevel="2" x14ac:dyDescent="0.25">
      <c r="A52" s="86"/>
      <c r="B52" s="87" t="s">
        <v>226</v>
      </c>
      <c r="C52" s="112" t="s">
        <v>73</v>
      </c>
      <c r="D52" s="110">
        <v>6.6</v>
      </c>
      <c r="E52" s="110">
        <v>7.1</v>
      </c>
      <c r="F52" s="110">
        <v>5.3</v>
      </c>
      <c r="G52" s="93">
        <f>F52/E52</f>
        <v>0.74647887323943662</v>
      </c>
      <c r="H52" s="114" t="s">
        <v>405</v>
      </c>
    </row>
    <row r="53" spans="1:8" s="91" customFormat="1" ht="27" outlineLevel="2" x14ac:dyDescent="0.25">
      <c r="A53" s="86"/>
      <c r="B53" s="87" t="s">
        <v>227</v>
      </c>
      <c r="C53" s="112" t="s">
        <v>73</v>
      </c>
      <c r="D53" s="110">
        <v>7.3</v>
      </c>
      <c r="E53" s="110">
        <v>7.8</v>
      </c>
      <c r="F53" s="110">
        <v>5.8</v>
      </c>
      <c r="G53" s="93">
        <f>F53/E53</f>
        <v>0.74358974358974361</v>
      </c>
      <c r="H53" s="139" t="s">
        <v>404</v>
      </c>
    </row>
    <row r="54" spans="1:8" s="91" customFormat="1" ht="28.5" customHeight="1" outlineLevel="1" x14ac:dyDescent="0.25">
      <c r="A54" s="86"/>
      <c r="B54" s="215" t="s">
        <v>228</v>
      </c>
      <c r="C54" s="216"/>
      <c r="D54" s="216"/>
      <c r="E54" s="216"/>
      <c r="F54" s="216"/>
      <c r="G54" s="216"/>
      <c r="H54" s="217"/>
    </row>
    <row r="55" spans="1:8" s="91" customFormat="1" ht="27" outlineLevel="2" x14ac:dyDescent="0.25">
      <c r="A55" s="86"/>
      <c r="B55" s="87" t="s">
        <v>229</v>
      </c>
      <c r="C55" s="112" t="s">
        <v>138</v>
      </c>
      <c r="D55" s="167">
        <v>1381224</v>
      </c>
      <c r="E55" s="167">
        <v>1381224</v>
      </c>
      <c r="F55" s="167">
        <v>1035918</v>
      </c>
      <c r="G55" s="93">
        <f>F55/E55</f>
        <v>0.75</v>
      </c>
      <c r="H55" s="114" t="s">
        <v>406</v>
      </c>
    </row>
    <row r="56" spans="1:8" s="91" customFormat="1" ht="27" outlineLevel="2" x14ac:dyDescent="0.25">
      <c r="A56" s="86"/>
      <c r="B56" s="87" t="s">
        <v>230</v>
      </c>
      <c r="C56" s="112" t="s">
        <v>129</v>
      </c>
      <c r="D56" s="110">
        <v>52</v>
      </c>
      <c r="E56" s="110">
        <v>52</v>
      </c>
      <c r="F56" s="110">
        <v>39</v>
      </c>
      <c r="G56" s="93">
        <f>F56/E56</f>
        <v>0.75</v>
      </c>
      <c r="H56" s="114" t="s">
        <v>406</v>
      </c>
    </row>
    <row r="57" spans="1:8" s="91" customFormat="1" ht="27" outlineLevel="2" x14ac:dyDescent="0.25">
      <c r="A57" s="86"/>
      <c r="B57" s="87" t="s">
        <v>231</v>
      </c>
      <c r="C57" s="112" t="s">
        <v>139</v>
      </c>
      <c r="D57" s="110">
        <v>13660</v>
      </c>
      <c r="E57" s="110">
        <v>14280</v>
      </c>
      <c r="F57" s="110">
        <v>10710</v>
      </c>
      <c r="G57" s="93">
        <f>F57/E57</f>
        <v>0.75</v>
      </c>
      <c r="H57" s="114" t="s">
        <v>406</v>
      </c>
    </row>
    <row r="58" spans="1:8" s="91" customFormat="1" outlineLevel="1" x14ac:dyDescent="0.25">
      <c r="A58" s="86"/>
      <c r="B58" s="215" t="s">
        <v>232</v>
      </c>
      <c r="C58" s="216"/>
      <c r="D58" s="216"/>
      <c r="E58" s="216"/>
      <c r="F58" s="216"/>
      <c r="G58" s="216"/>
      <c r="H58" s="217"/>
    </row>
    <row r="59" spans="1:8" s="126" customFormat="1" ht="27" outlineLevel="2" x14ac:dyDescent="0.25">
      <c r="A59" s="86"/>
      <c r="B59" s="62" t="s">
        <v>233</v>
      </c>
      <c r="C59" s="110" t="s">
        <v>73</v>
      </c>
      <c r="D59" s="110">
        <v>71</v>
      </c>
      <c r="E59" s="110">
        <v>88</v>
      </c>
      <c r="F59" s="110">
        <v>88</v>
      </c>
      <c r="G59" s="90">
        <f>F59/E59</f>
        <v>1</v>
      </c>
      <c r="H59" s="139" t="s">
        <v>407</v>
      </c>
    </row>
    <row r="60" spans="1:8" s="126" customFormat="1" ht="40.5" outlineLevel="2" x14ac:dyDescent="0.25">
      <c r="A60" s="86"/>
      <c r="B60" s="127" t="s">
        <v>234</v>
      </c>
      <c r="C60" s="110" t="s">
        <v>73</v>
      </c>
      <c r="D60" s="110">
        <v>59.7</v>
      </c>
      <c r="E60" s="110">
        <v>100</v>
      </c>
      <c r="F60" s="110">
        <v>73.7</v>
      </c>
      <c r="G60" s="90">
        <f>F60/E60</f>
        <v>0.73699999999999999</v>
      </c>
      <c r="H60" s="114" t="s">
        <v>408</v>
      </c>
    </row>
    <row r="61" spans="1:8" s="126" customFormat="1" outlineLevel="1" x14ac:dyDescent="0.25">
      <c r="A61" s="86"/>
      <c r="B61" s="215" t="s">
        <v>235</v>
      </c>
      <c r="C61" s="216"/>
      <c r="D61" s="216"/>
      <c r="E61" s="216"/>
      <c r="F61" s="216"/>
      <c r="G61" s="216"/>
      <c r="H61" s="217"/>
    </row>
    <row r="62" spans="1:8" s="126" customFormat="1" ht="27" outlineLevel="2" x14ac:dyDescent="0.25">
      <c r="A62" s="86"/>
      <c r="B62" s="62" t="s">
        <v>236</v>
      </c>
      <c r="C62" s="110" t="s">
        <v>73</v>
      </c>
      <c r="D62" s="110">
        <v>100</v>
      </c>
      <c r="E62" s="110">
        <v>100</v>
      </c>
      <c r="F62" s="110" t="s">
        <v>342</v>
      </c>
      <c r="G62" s="90">
        <v>1</v>
      </c>
      <c r="H62" s="87"/>
    </row>
    <row r="63" spans="1:8" s="126" customFormat="1" ht="30.75" customHeight="1" outlineLevel="1" x14ac:dyDescent="0.25">
      <c r="A63" s="86"/>
      <c r="B63" s="215" t="s">
        <v>237</v>
      </c>
      <c r="C63" s="216"/>
      <c r="D63" s="216"/>
      <c r="E63" s="216"/>
      <c r="F63" s="216"/>
      <c r="G63" s="216"/>
      <c r="H63" s="217"/>
    </row>
    <row r="64" spans="1:8" s="126" customFormat="1" ht="30.75" customHeight="1" outlineLevel="2" x14ac:dyDescent="0.25">
      <c r="A64" s="86"/>
      <c r="B64" s="62" t="s">
        <v>140</v>
      </c>
      <c r="C64" s="110" t="s">
        <v>106</v>
      </c>
      <c r="D64" s="155">
        <v>323</v>
      </c>
      <c r="E64" s="155">
        <v>330</v>
      </c>
      <c r="F64" s="155">
        <v>330</v>
      </c>
      <c r="G64" s="100">
        <f>F64/E64</f>
        <v>1</v>
      </c>
      <c r="H64" s="87" t="s">
        <v>409</v>
      </c>
    </row>
    <row r="65" spans="1:8" s="85" customFormat="1" x14ac:dyDescent="0.25">
      <c r="A65" s="84" t="s">
        <v>86</v>
      </c>
      <c r="B65" s="211" t="s">
        <v>32</v>
      </c>
      <c r="C65" s="212"/>
      <c r="D65" s="212"/>
      <c r="E65" s="212"/>
      <c r="F65" s="212"/>
      <c r="G65" s="212"/>
      <c r="H65" s="213"/>
    </row>
    <row r="66" spans="1:8" s="85" customFormat="1" outlineLevel="1" x14ac:dyDescent="0.25">
      <c r="A66" s="89"/>
      <c r="B66" s="214" t="s">
        <v>99</v>
      </c>
      <c r="C66" s="214"/>
      <c r="D66" s="214"/>
      <c r="E66" s="214"/>
      <c r="F66" s="214"/>
      <c r="G66" s="214"/>
      <c r="H66" s="214"/>
    </row>
    <row r="67" spans="1:8" s="85" customFormat="1" ht="54" outlineLevel="2" x14ac:dyDescent="0.25">
      <c r="A67" s="89"/>
      <c r="B67" s="125" t="s">
        <v>239</v>
      </c>
      <c r="C67" s="62" t="s">
        <v>100</v>
      </c>
      <c r="D67" s="110">
        <v>235</v>
      </c>
      <c r="E67" s="110">
        <v>550</v>
      </c>
      <c r="F67" s="110">
        <v>390</v>
      </c>
      <c r="G67" s="161">
        <f>F67/E67</f>
        <v>0.70909090909090911</v>
      </c>
      <c r="H67" s="124" t="s">
        <v>545</v>
      </c>
    </row>
    <row r="68" spans="1:8" s="85" customFormat="1" ht="27" outlineLevel="2" x14ac:dyDescent="0.25">
      <c r="A68" s="89"/>
      <c r="B68" s="125" t="s">
        <v>240</v>
      </c>
      <c r="C68" s="110" t="s">
        <v>101</v>
      </c>
      <c r="D68" s="110">
        <v>385</v>
      </c>
      <c r="E68" s="110">
        <v>395</v>
      </c>
      <c r="F68" s="110">
        <v>285</v>
      </c>
      <c r="G68" s="161">
        <f>F68/E68</f>
        <v>0.72151898734177211</v>
      </c>
      <c r="H68" s="124" t="s">
        <v>331</v>
      </c>
    </row>
    <row r="69" spans="1:8" s="85" customFormat="1" ht="41.25" outlineLevel="2" x14ac:dyDescent="0.25">
      <c r="A69" s="89"/>
      <c r="B69" s="166" t="s">
        <v>442</v>
      </c>
      <c r="C69" s="62" t="s">
        <v>449</v>
      </c>
      <c r="D69" s="110">
        <v>37</v>
      </c>
      <c r="E69" s="110">
        <v>38</v>
      </c>
      <c r="F69" s="110">
        <v>40.4</v>
      </c>
      <c r="G69" s="90">
        <f>F69/E69</f>
        <v>1.0631578947368421</v>
      </c>
      <c r="H69" s="124" t="s">
        <v>332</v>
      </c>
    </row>
    <row r="70" spans="1:8" s="85" customFormat="1" ht="41.25" outlineLevel="2" x14ac:dyDescent="0.25">
      <c r="A70" s="89"/>
      <c r="B70" s="166" t="s">
        <v>443</v>
      </c>
      <c r="C70" s="62" t="s">
        <v>449</v>
      </c>
      <c r="D70" s="110">
        <v>32</v>
      </c>
      <c r="E70" s="110">
        <v>47.3</v>
      </c>
      <c r="F70" s="110">
        <v>47.3</v>
      </c>
      <c r="G70" s="90">
        <f t="shared" ref="G70:G76" si="1">F70/E70</f>
        <v>1</v>
      </c>
      <c r="H70" s="124" t="s">
        <v>332</v>
      </c>
    </row>
    <row r="71" spans="1:8" s="85" customFormat="1" ht="41.25" outlineLevel="2" x14ac:dyDescent="0.25">
      <c r="A71" s="89"/>
      <c r="B71" s="166" t="s">
        <v>444</v>
      </c>
      <c r="C71" s="62" t="s">
        <v>449</v>
      </c>
      <c r="D71" s="110">
        <v>18.5</v>
      </c>
      <c r="E71" s="110">
        <v>21.5</v>
      </c>
      <c r="F71" s="110">
        <v>21.5</v>
      </c>
      <c r="G71" s="90">
        <f t="shared" si="1"/>
        <v>1</v>
      </c>
      <c r="H71" s="124" t="s">
        <v>332</v>
      </c>
    </row>
    <row r="72" spans="1:8" s="85" customFormat="1" ht="41.25" outlineLevel="2" x14ac:dyDescent="0.25">
      <c r="A72" s="89"/>
      <c r="B72" s="166" t="s">
        <v>445</v>
      </c>
      <c r="C72" s="62" t="s">
        <v>449</v>
      </c>
      <c r="D72" s="110">
        <v>58</v>
      </c>
      <c r="E72" s="110">
        <v>68</v>
      </c>
      <c r="F72" s="110">
        <v>68</v>
      </c>
      <c r="G72" s="90">
        <f t="shared" si="1"/>
        <v>1</v>
      </c>
      <c r="H72" s="124" t="s">
        <v>332</v>
      </c>
    </row>
    <row r="73" spans="1:8" s="85" customFormat="1" ht="54.75" outlineLevel="2" x14ac:dyDescent="0.25">
      <c r="A73" s="89"/>
      <c r="B73" s="166" t="s">
        <v>446</v>
      </c>
      <c r="C73" s="62" t="s">
        <v>449</v>
      </c>
      <c r="D73" s="110">
        <v>10.8</v>
      </c>
      <c r="E73" s="110">
        <v>12.9</v>
      </c>
      <c r="F73" s="110">
        <v>14</v>
      </c>
      <c r="G73" s="90">
        <f t="shared" si="1"/>
        <v>1.0852713178294573</v>
      </c>
      <c r="H73" s="124" t="s">
        <v>332</v>
      </c>
    </row>
    <row r="74" spans="1:8" s="85" customFormat="1" ht="81.75" outlineLevel="2" x14ac:dyDescent="0.25">
      <c r="A74" s="89"/>
      <c r="B74" s="166" t="s">
        <v>447</v>
      </c>
      <c r="C74" s="62" t="s">
        <v>449</v>
      </c>
      <c r="D74" s="110">
        <v>0</v>
      </c>
      <c r="E74" s="110">
        <v>25</v>
      </c>
      <c r="F74" s="110">
        <v>0</v>
      </c>
      <c r="G74" s="90">
        <f t="shared" si="1"/>
        <v>0</v>
      </c>
      <c r="H74" s="124" t="s">
        <v>545</v>
      </c>
    </row>
    <row r="75" spans="1:8" s="85" customFormat="1" ht="54" outlineLevel="2" x14ac:dyDescent="0.25">
      <c r="A75" s="89"/>
      <c r="B75" s="114" t="s">
        <v>448</v>
      </c>
      <c r="C75" s="62" t="s">
        <v>449</v>
      </c>
      <c r="D75" s="110">
        <v>0</v>
      </c>
      <c r="E75" s="110">
        <v>40</v>
      </c>
      <c r="F75" s="110">
        <v>0</v>
      </c>
      <c r="G75" s="90">
        <f t="shared" si="1"/>
        <v>0</v>
      </c>
      <c r="H75" s="124" t="s">
        <v>545</v>
      </c>
    </row>
    <row r="76" spans="1:8" s="85" customFormat="1" ht="67.5" outlineLevel="2" x14ac:dyDescent="0.25">
      <c r="A76" s="89"/>
      <c r="B76" s="114" t="s">
        <v>711</v>
      </c>
      <c r="C76" s="62" t="s">
        <v>73</v>
      </c>
      <c r="D76" s="110">
        <v>0</v>
      </c>
      <c r="E76" s="110">
        <v>10</v>
      </c>
      <c r="F76" s="110">
        <v>27</v>
      </c>
      <c r="G76" s="90">
        <f t="shared" si="1"/>
        <v>2.7</v>
      </c>
      <c r="H76" s="124" t="s">
        <v>545</v>
      </c>
    </row>
    <row r="77" spans="1:8" s="85" customFormat="1" outlineLevel="1" x14ac:dyDescent="0.25">
      <c r="A77" s="89"/>
      <c r="B77" s="215" t="s">
        <v>24</v>
      </c>
      <c r="C77" s="216"/>
      <c r="D77" s="216"/>
      <c r="E77" s="216"/>
      <c r="F77" s="216"/>
      <c r="G77" s="216"/>
      <c r="H77" s="217"/>
    </row>
    <row r="78" spans="1:8" s="85" customFormat="1" ht="40.5" outlineLevel="2" x14ac:dyDescent="0.25">
      <c r="A78" s="153"/>
      <c r="B78" s="114" t="s">
        <v>241</v>
      </c>
      <c r="C78" s="110" t="s">
        <v>101</v>
      </c>
      <c r="D78" s="110">
        <v>82</v>
      </c>
      <c r="E78" s="110">
        <v>85</v>
      </c>
      <c r="F78" s="110">
        <v>75</v>
      </c>
      <c r="G78" s="90">
        <f>F78/E78</f>
        <v>0.88235294117647056</v>
      </c>
      <c r="H78" s="124" t="s">
        <v>333</v>
      </c>
    </row>
    <row r="79" spans="1:8" s="85" customFormat="1" ht="54" outlineLevel="2" x14ac:dyDescent="0.25">
      <c r="A79" s="89"/>
      <c r="B79" s="114" t="s">
        <v>242</v>
      </c>
      <c r="C79" s="62" t="s">
        <v>100</v>
      </c>
      <c r="D79" s="110">
        <v>3900</v>
      </c>
      <c r="E79" s="110">
        <v>4000</v>
      </c>
      <c r="F79" s="110">
        <v>4831</v>
      </c>
      <c r="G79" s="90">
        <f>F79/E79</f>
        <v>1.2077500000000001</v>
      </c>
      <c r="H79" s="124" t="s">
        <v>334</v>
      </c>
    </row>
    <row r="80" spans="1:8" s="85" customFormat="1" outlineLevel="1" x14ac:dyDescent="0.25">
      <c r="A80" s="67"/>
      <c r="B80" s="215" t="s">
        <v>104</v>
      </c>
      <c r="C80" s="216"/>
      <c r="D80" s="216"/>
      <c r="E80" s="216"/>
      <c r="F80" s="216"/>
      <c r="G80" s="216"/>
      <c r="H80" s="217"/>
    </row>
    <row r="81" spans="1:8" s="85" customFormat="1" ht="27" outlineLevel="2" x14ac:dyDescent="0.25">
      <c r="A81" s="67"/>
      <c r="B81" s="125" t="s">
        <v>243</v>
      </c>
      <c r="C81" s="110" t="s">
        <v>105</v>
      </c>
      <c r="D81" s="110">
        <v>1900</v>
      </c>
      <c r="E81" s="110">
        <v>2800</v>
      </c>
      <c r="F81" s="110">
        <v>2426</v>
      </c>
      <c r="G81" s="90">
        <f>F81/E81</f>
        <v>0.86642857142857144</v>
      </c>
      <c r="H81" s="124" t="s">
        <v>107</v>
      </c>
    </row>
    <row r="82" spans="1:8" s="85" customFormat="1" ht="40.5" customHeight="1" outlineLevel="2" x14ac:dyDescent="0.25">
      <c r="A82" s="67"/>
      <c r="B82" s="125" t="s">
        <v>103</v>
      </c>
      <c r="C82" s="110" t="s">
        <v>73</v>
      </c>
      <c r="D82" s="110">
        <v>1.2</v>
      </c>
      <c r="E82" s="110">
        <v>1.1000000000000001</v>
      </c>
      <c r="F82" s="110">
        <v>0.3</v>
      </c>
      <c r="G82" s="90">
        <f>F82/E82</f>
        <v>0.27272727272727271</v>
      </c>
      <c r="H82" s="124" t="s">
        <v>335</v>
      </c>
    </row>
    <row r="83" spans="1:8" s="85" customFormat="1" ht="54" outlineLevel="2" x14ac:dyDescent="0.25">
      <c r="A83" s="67"/>
      <c r="B83" s="125" t="s">
        <v>244</v>
      </c>
      <c r="C83" s="110" t="s">
        <v>73</v>
      </c>
      <c r="D83" s="110">
        <v>100</v>
      </c>
      <c r="E83" s="110">
        <v>100</v>
      </c>
      <c r="F83" s="110">
        <v>100</v>
      </c>
      <c r="G83" s="90">
        <f>F83/E83</f>
        <v>1</v>
      </c>
      <c r="H83" s="124" t="s">
        <v>545</v>
      </c>
    </row>
    <row r="84" spans="1:8" s="85" customFormat="1" outlineLevel="1" x14ac:dyDescent="0.25">
      <c r="A84" s="67"/>
      <c r="B84" s="215" t="s">
        <v>245</v>
      </c>
      <c r="C84" s="216"/>
      <c r="D84" s="216"/>
      <c r="E84" s="216"/>
      <c r="F84" s="216"/>
      <c r="G84" s="216"/>
      <c r="H84" s="217"/>
    </row>
    <row r="85" spans="1:8" s="85" customFormat="1" ht="54" outlineLevel="2" x14ac:dyDescent="0.25">
      <c r="A85" s="67"/>
      <c r="B85" s="125" t="s">
        <v>220</v>
      </c>
      <c r="C85" s="110" t="s">
        <v>73</v>
      </c>
      <c r="D85" s="110">
        <v>100</v>
      </c>
      <c r="E85" s="110">
        <v>100</v>
      </c>
      <c r="F85" s="110" t="s">
        <v>342</v>
      </c>
      <c r="G85" s="90">
        <v>1</v>
      </c>
      <c r="H85" s="124" t="s">
        <v>545</v>
      </c>
    </row>
    <row r="86" spans="1:8" s="85" customFormat="1" x14ac:dyDescent="0.25">
      <c r="A86" s="84" t="s">
        <v>108</v>
      </c>
      <c r="B86" s="211" t="s">
        <v>69</v>
      </c>
      <c r="C86" s="212"/>
      <c r="D86" s="212"/>
      <c r="E86" s="212"/>
      <c r="F86" s="212"/>
      <c r="G86" s="212"/>
      <c r="H86" s="213"/>
    </row>
    <row r="87" spans="1:8" s="85" customFormat="1" outlineLevel="1" x14ac:dyDescent="0.25">
      <c r="A87" s="89"/>
      <c r="B87" s="215" t="s">
        <v>246</v>
      </c>
      <c r="C87" s="216"/>
      <c r="D87" s="216"/>
      <c r="E87" s="216"/>
      <c r="F87" s="216"/>
      <c r="G87" s="216"/>
      <c r="H87" s="217"/>
    </row>
    <row r="88" spans="1:8" s="85" customFormat="1" ht="54" outlineLevel="2" x14ac:dyDescent="0.25">
      <c r="A88" s="151"/>
      <c r="B88" s="125" t="s">
        <v>247</v>
      </c>
      <c r="C88" s="110" t="s">
        <v>73</v>
      </c>
      <c r="D88" s="110">
        <v>100</v>
      </c>
      <c r="E88" s="110">
        <v>100</v>
      </c>
      <c r="F88" s="110">
        <v>75</v>
      </c>
      <c r="G88" s="152">
        <v>1</v>
      </c>
      <c r="H88" s="124" t="s">
        <v>460</v>
      </c>
    </row>
    <row r="89" spans="1:8" s="85" customFormat="1" outlineLevel="1" x14ac:dyDescent="0.25">
      <c r="A89" s="89"/>
      <c r="B89" s="215" t="s">
        <v>145</v>
      </c>
      <c r="C89" s="216"/>
      <c r="D89" s="216"/>
      <c r="E89" s="216"/>
      <c r="F89" s="216"/>
      <c r="G89" s="216"/>
      <c r="H89" s="217"/>
    </row>
    <row r="90" spans="1:8" s="85" customFormat="1" ht="54" outlineLevel="2" x14ac:dyDescent="0.25">
      <c r="A90" s="153"/>
      <c r="B90" s="154" t="s">
        <v>248</v>
      </c>
      <c r="C90" s="110" t="s">
        <v>73</v>
      </c>
      <c r="D90" s="110">
        <v>100</v>
      </c>
      <c r="E90" s="110">
        <v>100</v>
      </c>
      <c r="F90" s="110">
        <v>100</v>
      </c>
      <c r="G90" s="161">
        <f>F90/E90</f>
        <v>1</v>
      </c>
      <c r="H90" s="119" t="s">
        <v>460</v>
      </c>
    </row>
    <row r="91" spans="1:8" s="85" customFormat="1" ht="54" outlineLevel="2" x14ac:dyDescent="0.25">
      <c r="A91" s="153"/>
      <c r="B91" s="154" t="s">
        <v>128</v>
      </c>
      <c r="C91" s="110" t="s">
        <v>73</v>
      </c>
      <c r="D91" s="110">
        <v>100</v>
      </c>
      <c r="E91" s="110">
        <v>100</v>
      </c>
      <c r="F91" s="110">
        <v>100</v>
      </c>
      <c r="G91" s="161">
        <f>F91/E91</f>
        <v>1</v>
      </c>
      <c r="H91" s="119" t="s">
        <v>460</v>
      </c>
    </row>
    <row r="92" spans="1:8" s="85" customFormat="1" ht="54" outlineLevel="2" x14ac:dyDescent="0.25">
      <c r="A92" s="153"/>
      <c r="B92" s="162" t="s">
        <v>457</v>
      </c>
      <c r="C92" s="110" t="s">
        <v>105</v>
      </c>
      <c r="D92" s="110">
        <v>0</v>
      </c>
      <c r="E92" s="110">
        <v>10</v>
      </c>
      <c r="F92" s="110">
        <v>10</v>
      </c>
      <c r="G92" s="161">
        <f>F92/E92</f>
        <v>1</v>
      </c>
      <c r="H92" s="119" t="s">
        <v>460</v>
      </c>
    </row>
    <row r="93" spans="1:8" s="85" customFormat="1" x14ac:dyDescent="0.25">
      <c r="A93" s="84" t="s">
        <v>87</v>
      </c>
      <c r="B93" s="211" t="s">
        <v>34</v>
      </c>
      <c r="C93" s="212"/>
      <c r="D93" s="212"/>
      <c r="E93" s="212"/>
      <c r="F93" s="212"/>
      <c r="G93" s="212"/>
      <c r="H93" s="213"/>
    </row>
    <row r="94" spans="1:8" s="126" customFormat="1" ht="67.5" outlineLevel="1" x14ac:dyDescent="0.25">
      <c r="A94" s="86"/>
      <c r="B94" s="62" t="s">
        <v>249</v>
      </c>
      <c r="C94" s="110" t="s">
        <v>250</v>
      </c>
      <c r="D94" s="160">
        <v>0.22700000000000001</v>
      </c>
      <c r="E94" s="160">
        <v>0.27600000000000002</v>
      </c>
      <c r="F94" s="160">
        <v>9.6000000000000002E-2</v>
      </c>
      <c r="G94" s="93">
        <f>F94/E94</f>
        <v>0.34782608695652173</v>
      </c>
      <c r="H94" s="124" t="s">
        <v>418</v>
      </c>
    </row>
    <row r="95" spans="1:8" s="126" customFormat="1" ht="67.5" outlineLevel="1" x14ac:dyDescent="0.25">
      <c r="A95" s="86"/>
      <c r="B95" s="62" t="s">
        <v>251</v>
      </c>
      <c r="C95" s="110" t="s">
        <v>250</v>
      </c>
      <c r="D95" s="160">
        <v>0.77300000000000002</v>
      </c>
      <c r="E95" s="160">
        <v>0.83499999999999996</v>
      </c>
      <c r="F95" s="98">
        <v>0.64200000000000002</v>
      </c>
      <c r="G95" s="93">
        <f t="shared" ref="G95:G102" si="2">F95/E95</f>
        <v>0.7688622754491018</v>
      </c>
      <c r="H95" s="124" t="s">
        <v>418</v>
      </c>
    </row>
    <row r="96" spans="1:8" s="126" customFormat="1" ht="27" outlineLevel="1" x14ac:dyDescent="0.25">
      <c r="A96" s="86"/>
      <c r="B96" s="62" t="s">
        <v>252</v>
      </c>
      <c r="C96" s="110" t="s">
        <v>250</v>
      </c>
      <c r="D96" s="98">
        <v>0.2</v>
      </c>
      <c r="E96" s="160">
        <v>0.22</v>
      </c>
      <c r="F96" s="160">
        <v>0.54200000000000004</v>
      </c>
      <c r="G96" s="93">
        <f t="shared" si="2"/>
        <v>2.4636363636363638</v>
      </c>
      <c r="H96" s="124" t="s">
        <v>419</v>
      </c>
    </row>
    <row r="97" spans="1:8" s="126" customFormat="1" ht="40.5" outlineLevel="1" x14ac:dyDescent="0.25">
      <c r="A97" s="86"/>
      <c r="B97" s="62" t="s">
        <v>253</v>
      </c>
      <c r="C97" s="110" t="s">
        <v>254</v>
      </c>
      <c r="D97" s="98">
        <v>14.1</v>
      </c>
      <c r="E97" s="98">
        <v>15.7</v>
      </c>
      <c r="F97" s="98">
        <v>15.7</v>
      </c>
      <c r="G97" s="93">
        <f t="shared" si="2"/>
        <v>1</v>
      </c>
      <c r="H97" s="124" t="s">
        <v>132</v>
      </c>
    </row>
    <row r="98" spans="1:8" s="126" customFormat="1" ht="40.5" outlineLevel="1" x14ac:dyDescent="0.25">
      <c r="A98" s="86"/>
      <c r="B98" s="62" t="s">
        <v>255</v>
      </c>
      <c r="C98" s="110" t="s">
        <v>131</v>
      </c>
      <c r="D98" s="98">
        <v>2.5</v>
      </c>
      <c r="E98" s="98">
        <v>5</v>
      </c>
      <c r="F98" s="98">
        <v>0.3</v>
      </c>
      <c r="G98" s="93">
        <f t="shared" si="2"/>
        <v>0.06</v>
      </c>
      <c r="H98" s="124" t="s">
        <v>132</v>
      </c>
    </row>
    <row r="99" spans="1:8" s="126" customFormat="1" ht="67.5" outlineLevel="1" x14ac:dyDescent="0.25">
      <c r="A99" s="86"/>
      <c r="B99" s="62" t="s">
        <v>256</v>
      </c>
      <c r="C99" s="110" t="s">
        <v>191</v>
      </c>
      <c r="D99" s="98">
        <v>220</v>
      </c>
      <c r="E99" s="98">
        <v>300</v>
      </c>
      <c r="F99" s="155">
        <v>123</v>
      </c>
      <c r="G99" s="93">
        <f t="shared" si="2"/>
        <v>0.41</v>
      </c>
      <c r="H99" s="124" t="s">
        <v>420</v>
      </c>
    </row>
    <row r="100" spans="1:8" s="126" customFormat="1" ht="79.5" customHeight="1" outlineLevel="1" x14ac:dyDescent="0.25">
      <c r="A100" s="86"/>
      <c r="B100" s="62" t="s">
        <v>257</v>
      </c>
      <c r="C100" s="110" t="s">
        <v>147</v>
      </c>
      <c r="D100" s="98">
        <v>200</v>
      </c>
      <c r="E100" s="98">
        <v>220</v>
      </c>
      <c r="F100" s="155">
        <v>152</v>
      </c>
      <c r="G100" s="93">
        <f t="shared" si="2"/>
        <v>0.69090909090909092</v>
      </c>
      <c r="H100" s="124" t="s">
        <v>421</v>
      </c>
    </row>
    <row r="101" spans="1:8" s="126" customFormat="1" ht="67.5" outlineLevel="1" x14ac:dyDescent="0.25">
      <c r="A101" s="86"/>
      <c r="B101" s="62" t="s">
        <v>258</v>
      </c>
      <c r="C101" s="110" t="s">
        <v>147</v>
      </c>
      <c r="D101" s="155">
        <v>1</v>
      </c>
      <c r="E101" s="155">
        <v>1</v>
      </c>
      <c r="F101" s="155">
        <v>3</v>
      </c>
      <c r="G101" s="93">
        <f t="shared" si="2"/>
        <v>3</v>
      </c>
      <c r="H101" s="124" t="s">
        <v>421</v>
      </c>
    </row>
    <row r="102" spans="1:8" s="126" customFormat="1" ht="67.5" outlineLevel="1" x14ac:dyDescent="0.25">
      <c r="A102" s="86"/>
      <c r="B102" s="127" t="s">
        <v>509</v>
      </c>
      <c r="C102" s="110" t="s">
        <v>73</v>
      </c>
      <c r="D102" s="155">
        <v>100</v>
      </c>
      <c r="E102" s="155">
        <v>100</v>
      </c>
      <c r="F102" s="155">
        <v>100</v>
      </c>
      <c r="G102" s="93">
        <f t="shared" si="2"/>
        <v>1</v>
      </c>
      <c r="H102" s="124" t="s">
        <v>421</v>
      </c>
    </row>
    <row r="103" spans="1:8" s="85" customFormat="1" x14ac:dyDescent="0.25">
      <c r="A103" s="84" t="s">
        <v>88</v>
      </c>
      <c r="B103" s="211" t="s">
        <v>71</v>
      </c>
      <c r="C103" s="212"/>
      <c r="D103" s="212"/>
      <c r="E103" s="212"/>
      <c r="F103" s="212"/>
      <c r="G103" s="212"/>
      <c r="H103" s="213"/>
    </row>
    <row r="104" spans="1:8" s="126" customFormat="1" ht="81" outlineLevel="1" x14ac:dyDescent="0.25">
      <c r="A104" s="86"/>
      <c r="B104" s="62" t="s">
        <v>259</v>
      </c>
      <c r="C104" s="110" t="s">
        <v>133</v>
      </c>
      <c r="D104" s="155">
        <v>12</v>
      </c>
      <c r="E104" s="155">
        <v>91</v>
      </c>
      <c r="F104" s="155">
        <v>83</v>
      </c>
      <c r="G104" s="93">
        <f>F104/E104</f>
        <v>0.91208791208791207</v>
      </c>
      <c r="H104" s="124" t="s">
        <v>421</v>
      </c>
    </row>
    <row r="105" spans="1:8" s="126" customFormat="1" ht="67.5" outlineLevel="1" x14ac:dyDescent="0.25">
      <c r="A105" s="86"/>
      <c r="B105" s="62" t="s">
        <v>260</v>
      </c>
      <c r="C105" s="110" t="s">
        <v>147</v>
      </c>
      <c r="D105" s="155">
        <v>2</v>
      </c>
      <c r="E105" s="155">
        <v>2</v>
      </c>
      <c r="F105" s="155">
        <v>2</v>
      </c>
      <c r="G105" s="93">
        <f>F105/E105</f>
        <v>1</v>
      </c>
      <c r="H105" s="124" t="s">
        <v>421</v>
      </c>
    </row>
    <row r="106" spans="1:8" s="85" customFormat="1" x14ac:dyDescent="0.25">
      <c r="A106" s="84" t="s">
        <v>89</v>
      </c>
      <c r="B106" s="211" t="s">
        <v>38</v>
      </c>
      <c r="C106" s="212"/>
      <c r="D106" s="212"/>
      <c r="E106" s="212"/>
      <c r="F106" s="212"/>
      <c r="G106" s="212"/>
      <c r="H106" s="213"/>
    </row>
    <row r="107" spans="1:8" s="85" customFormat="1" outlineLevel="1" x14ac:dyDescent="0.25">
      <c r="A107" s="89"/>
      <c r="B107" s="215" t="s">
        <v>39</v>
      </c>
      <c r="C107" s="216"/>
      <c r="D107" s="216"/>
      <c r="E107" s="216"/>
      <c r="F107" s="216"/>
      <c r="G107" s="216"/>
      <c r="H107" s="217"/>
    </row>
    <row r="108" spans="1:8" s="126" customFormat="1" ht="57.75" customHeight="1" outlineLevel="2" x14ac:dyDescent="0.25">
      <c r="A108" s="86"/>
      <c r="B108" s="62" t="s">
        <v>261</v>
      </c>
      <c r="C108" s="170" t="s">
        <v>116</v>
      </c>
      <c r="D108" s="98">
        <v>15.1</v>
      </c>
      <c r="E108" s="98">
        <v>17.3</v>
      </c>
      <c r="F108" s="184">
        <v>4.1100000000000003</v>
      </c>
      <c r="G108" s="90">
        <f>F108/E108</f>
        <v>0.23757225433526014</v>
      </c>
      <c r="H108" s="124" t="s">
        <v>522</v>
      </c>
    </row>
    <row r="109" spans="1:8" s="126" customFormat="1" ht="44.25" customHeight="1" outlineLevel="2" x14ac:dyDescent="0.25">
      <c r="A109" s="86"/>
      <c r="B109" s="62" t="s">
        <v>119</v>
      </c>
      <c r="C109" s="170" t="s">
        <v>116</v>
      </c>
      <c r="D109" s="98">
        <v>6.7</v>
      </c>
      <c r="E109" s="98">
        <v>1.6</v>
      </c>
      <c r="F109" s="184">
        <v>3.44</v>
      </c>
      <c r="G109" s="90">
        <f>F109/E109</f>
        <v>2.15</v>
      </c>
      <c r="H109" s="124" t="s">
        <v>522</v>
      </c>
    </row>
    <row r="110" spans="1:8" s="126" customFormat="1" ht="36" customHeight="1" outlineLevel="2" x14ac:dyDescent="0.25">
      <c r="A110" s="86"/>
      <c r="B110" s="62" t="s">
        <v>123</v>
      </c>
      <c r="C110" s="170" t="s">
        <v>262</v>
      </c>
      <c r="D110" s="98">
        <v>20.9</v>
      </c>
      <c r="E110" s="98">
        <v>21.6</v>
      </c>
      <c r="F110" s="184">
        <v>23.4</v>
      </c>
      <c r="G110" s="90">
        <f>F110/E110</f>
        <v>1.0833333333333333</v>
      </c>
      <c r="H110" s="124" t="s">
        <v>118</v>
      </c>
    </row>
    <row r="111" spans="1:8" s="126" customFormat="1" ht="41.25" customHeight="1" outlineLevel="2" x14ac:dyDescent="0.25">
      <c r="A111" s="86"/>
      <c r="B111" s="62" t="s">
        <v>263</v>
      </c>
      <c r="C111" s="170" t="s">
        <v>121</v>
      </c>
      <c r="D111" s="155">
        <v>459</v>
      </c>
      <c r="E111" s="155">
        <v>300</v>
      </c>
      <c r="F111" s="98">
        <v>196</v>
      </c>
      <c r="G111" s="90">
        <f>F111/E111</f>
        <v>0.65333333333333332</v>
      </c>
      <c r="H111" s="124" t="s">
        <v>118</v>
      </c>
    </row>
    <row r="112" spans="1:8" s="126" customFormat="1" ht="42" customHeight="1" outlineLevel="2" x14ac:dyDescent="0.25">
      <c r="A112" s="86"/>
      <c r="B112" s="62" t="s">
        <v>264</v>
      </c>
      <c r="C112" s="170" t="s">
        <v>122</v>
      </c>
      <c r="D112" s="98">
        <v>4</v>
      </c>
      <c r="E112" s="98">
        <v>14.2</v>
      </c>
      <c r="F112" s="98">
        <v>0</v>
      </c>
      <c r="G112" s="90">
        <f>F112/E112</f>
        <v>0</v>
      </c>
      <c r="H112" s="124" t="s">
        <v>522</v>
      </c>
    </row>
    <row r="113" spans="1:8" s="85" customFormat="1" outlineLevel="1" x14ac:dyDescent="0.25">
      <c r="A113" s="89"/>
      <c r="B113" s="215" t="s">
        <v>36</v>
      </c>
      <c r="C113" s="216"/>
      <c r="D113" s="216"/>
      <c r="E113" s="216"/>
      <c r="F113" s="216"/>
      <c r="G113" s="216"/>
      <c r="H113" s="217"/>
    </row>
    <row r="114" spans="1:8" s="126" customFormat="1" ht="40.5" outlineLevel="2" x14ac:dyDescent="0.25">
      <c r="A114" s="86"/>
      <c r="B114" s="62" t="s">
        <v>265</v>
      </c>
      <c r="C114" s="170" t="s">
        <v>73</v>
      </c>
      <c r="D114" s="155">
        <v>50</v>
      </c>
      <c r="E114" s="155">
        <v>74</v>
      </c>
      <c r="F114" s="98">
        <v>66</v>
      </c>
      <c r="G114" s="90">
        <f>F114/E114</f>
        <v>0.89189189189189189</v>
      </c>
      <c r="H114" s="124" t="s">
        <v>522</v>
      </c>
    </row>
    <row r="115" spans="1:8" s="85" customFormat="1" outlineLevel="1" x14ac:dyDescent="0.25">
      <c r="A115" s="89"/>
      <c r="B115" s="215" t="s">
        <v>37</v>
      </c>
      <c r="C115" s="216"/>
      <c r="D115" s="216"/>
      <c r="E115" s="216"/>
      <c r="F115" s="216"/>
      <c r="G115" s="216"/>
      <c r="H115" s="217"/>
    </row>
    <row r="116" spans="1:8" s="126" customFormat="1" ht="64.5" customHeight="1" outlineLevel="2" x14ac:dyDescent="0.25">
      <c r="A116" s="86"/>
      <c r="B116" s="62" t="s">
        <v>266</v>
      </c>
      <c r="C116" s="170" t="s">
        <v>73</v>
      </c>
      <c r="D116" s="155">
        <v>7</v>
      </c>
      <c r="E116" s="155">
        <v>5</v>
      </c>
      <c r="F116" s="98">
        <v>1</v>
      </c>
      <c r="G116" s="90">
        <f>F116/E116</f>
        <v>0.2</v>
      </c>
      <c r="H116" s="124" t="s">
        <v>522</v>
      </c>
    </row>
    <row r="117" spans="1:8" s="85" customFormat="1" x14ac:dyDescent="0.25">
      <c r="A117" s="84" t="s">
        <v>90</v>
      </c>
      <c r="B117" s="211" t="s">
        <v>42</v>
      </c>
      <c r="C117" s="212"/>
      <c r="D117" s="212"/>
      <c r="E117" s="212"/>
      <c r="F117" s="212"/>
      <c r="G117" s="212"/>
      <c r="H117" s="213"/>
    </row>
    <row r="118" spans="1:8" s="91" customFormat="1" outlineLevel="1" x14ac:dyDescent="0.25">
      <c r="A118" s="86"/>
      <c r="B118" s="215" t="s">
        <v>40</v>
      </c>
      <c r="C118" s="216"/>
      <c r="D118" s="216"/>
      <c r="E118" s="216"/>
      <c r="F118" s="216"/>
      <c r="G118" s="216"/>
      <c r="H118" s="217"/>
    </row>
    <row r="119" spans="1:8" s="91" customFormat="1" ht="40.5" outlineLevel="2" x14ac:dyDescent="0.25">
      <c r="A119" s="86"/>
      <c r="B119" s="62" t="s">
        <v>267</v>
      </c>
      <c r="C119" s="101" t="s">
        <v>73</v>
      </c>
      <c r="D119" s="101">
        <v>1.9</v>
      </c>
      <c r="E119" s="101">
        <v>1.9</v>
      </c>
      <c r="F119" s="101">
        <v>1.9</v>
      </c>
      <c r="G119" s="93">
        <f>F119/E119</f>
        <v>1</v>
      </c>
      <c r="H119" s="124" t="s">
        <v>512</v>
      </c>
    </row>
    <row r="120" spans="1:8" s="91" customFormat="1" ht="54" outlineLevel="2" x14ac:dyDescent="0.25">
      <c r="A120" s="86"/>
      <c r="B120" s="62" t="s">
        <v>268</v>
      </c>
      <c r="C120" s="101" t="s">
        <v>73</v>
      </c>
      <c r="D120" s="101">
        <v>38.299999999999997</v>
      </c>
      <c r="E120" s="101">
        <v>35</v>
      </c>
      <c r="F120" s="101">
        <v>35</v>
      </c>
      <c r="G120" s="93">
        <f>F120/E120</f>
        <v>1</v>
      </c>
      <c r="H120" s="124" t="s">
        <v>513</v>
      </c>
    </row>
    <row r="121" spans="1:8" s="91" customFormat="1" ht="54" outlineLevel="2" x14ac:dyDescent="0.25">
      <c r="A121" s="86"/>
      <c r="B121" s="62" t="s">
        <v>269</v>
      </c>
      <c r="C121" s="101" t="s">
        <v>73</v>
      </c>
      <c r="D121" s="101">
        <v>1.76</v>
      </c>
      <c r="E121" s="101">
        <v>1.76</v>
      </c>
      <c r="F121" s="101">
        <v>1.76</v>
      </c>
      <c r="G121" s="93">
        <f>F121/E121</f>
        <v>1</v>
      </c>
      <c r="H121" s="124" t="s">
        <v>513</v>
      </c>
    </row>
    <row r="122" spans="1:8" s="91" customFormat="1" ht="35.25" customHeight="1" outlineLevel="2" x14ac:dyDescent="0.25">
      <c r="A122" s="86"/>
      <c r="B122" s="62" t="s">
        <v>109</v>
      </c>
      <c r="C122" s="101" t="s">
        <v>110</v>
      </c>
      <c r="D122" s="101">
        <v>706.81</v>
      </c>
      <c r="E122" s="101">
        <v>1452</v>
      </c>
      <c r="F122" s="101">
        <v>770</v>
      </c>
      <c r="G122" s="93">
        <f>F122/E122</f>
        <v>0.53030303030303028</v>
      </c>
      <c r="H122" s="124" t="s">
        <v>514</v>
      </c>
    </row>
    <row r="123" spans="1:8" s="91" customFormat="1" ht="32.25" customHeight="1" outlineLevel="2" x14ac:dyDescent="0.25">
      <c r="A123" s="86"/>
      <c r="B123" s="125" t="s">
        <v>111</v>
      </c>
      <c r="C123" s="101" t="s">
        <v>190</v>
      </c>
      <c r="D123" s="101">
        <v>800</v>
      </c>
      <c r="E123" s="101">
        <v>800</v>
      </c>
      <c r="F123" s="101">
        <v>684</v>
      </c>
      <c r="G123" s="90">
        <f>F123/E123</f>
        <v>0.85499999999999998</v>
      </c>
      <c r="H123" s="124" t="s">
        <v>515</v>
      </c>
    </row>
    <row r="124" spans="1:8" s="91" customFormat="1" outlineLevel="1" x14ac:dyDescent="0.25">
      <c r="A124" s="86"/>
      <c r="B124" s="215" t="s">
        <v>270</v>
      </c>
      <c r="C124" s="216"/>
      <c r="D124" s="216"/>
      <c r="E124" s="216"/>
      <c r="F124" s="216"/>
      <c r="G124" s="216"/>
      <c r="H124" s="217"/>
    </row>
    <row r="125" spans="1:8" s="91" customFormat="1" ht="54" outlineLevel="2" x14ac:dyDescent="0.25">
      <c r="A125" s="86"/>
      <c r="B125" s="125" t="s">
        <v>516</v>
      </c>
      <c r="C125" s="101" t="s">
        <v>101</v>
      </c>
      <c r="D125" s="101">
        <v>1</v>
      </c>
      <c r="E125" s="101">
        <v>1</v>
      </c>
      <c r="F125" s="101">
        <v>1</v>
      </c>
      <c r="G125" s="93">
        <f>F125/E125</f>
        <v>1</v>
      </c>
      <c r="H125" s="124" t="s">
        <v>420</v>
      </c>
    </row>
    <row r="126" spans="1:8" s="91" customFormat="1" outlineLevel="1" x14ac:dyDescent="0.25">
      <c r="A126" s="86"/>
      <c r="B126" s="215" t="s">
        <v>271</v>
      </c>
      <c r="C126" s="216"/>
      <c r="D126" s="216"/>
      <c r="E126" s="216"/>
      <c r="F126" s="216"/>
      <c r="G126" s="216"/>
      <c r="H126" s="217"/>
    </row>
    <row r="127" spans="1:8" s="91" customFormat="1" ht="54" outlineLevel="2" x14ac:dyDescent="0.25">
      <c r="A127" s="86"/>
      <c r="B127" s="62" t="s">
        <v>272</v>
      </c>
      <c r="C127" s="101" t="s">
        <v>73</v>
      </c>
      <c r="D127" s="101">
        <v>3.6</v>
      </c>
      <c r="E127" s="101">
        <v>3.9</v>
      </c>
      <c r="F127" s="101">
        <v>0</v>
      </c>
      <c r="G127" s="93">
        <f>F127/E127</f>
        <v>0</v>
      </c>
      <c r="H127" s="124" t="s">
        <v>420</v>
      </c>
    </row>
    <row r="128" spans="1:8" s="91" customFormat="1" outlineLevel="1" x14ac:dyDescent="0.25">
      <c r="A128" s="86"/>
      <c r="B128" s="215" t="s">
        <v>273</v>
      </c>
      <c r="C128" s="216"/>
      <c r="D128" s="216"/>
      <c r="E128" s="216"/>
      <c r="F128" s="216"/>
      <c r="G128" s="216"/>
      <c r="H128" s="217"/>
    </row>
    <row r="129" spans="1:8" s="126" customFormat="1" ht="54" outlineLevel="2" x14ac:dyDescent="0.25">
      <c r="A129" s="86"/>
      <c r="B129" s="62" t="s">
        <v>274</v>
      </c>
      <c r="C129" s="101" t="s">
        <v>116</v>
      </c>
      <c r="D129" s="101">
        <v>6</v>
      </c>
      <c r="E129" s="101">
        <v>2</v>
      </c>
      <c r="F129" s="101">
        <v>4.0999999999999996</v>
      </c>
      <c r="G129" s="93">
        <f>F129/E129</f>
        <v>2.0499999999999998</v>
      </c>
      <c r="H129" s="124" t="s">
        <v>420</v>
      </c>
    </row>
    <row r="130" spans="1:8" s="126" customFormat="1" ht="54" outlineLevel="2" x14ac:dyDescent="0.25">
      <c r="A130" s="86"/>
      <c r="B130" s="62" t="s">
        <v>113</v>
      </c>
      <c r="C130" s="101" t="s">
        <v>114</v>
      </c>
      <c r="D130" s="101">
        <v>35</v>
      </c>
      <c r="E130" s="101">
        <v>40</v>
      </c>
      <c r="F130" s="101">
        <v>110</v>
      </c>
      <c r="G130" s="93">
        <f>F130/E130</f>
        <v>2.75</v>
      </c>
      <c r="H130" s="124" t="s">
        <v>420</v>
      </c>
    </row>
    <row r="131" spans="1:8" s="91" customFormat="1" ht="14.25" customHeight="1" outlineLevel="1" x14ac:dyDescent="0.25">
      <c r="A131" s="86"/>
      <c r="B131" s="215" t="s">
        <v>518</v>
      </c>
      <c r="C131" s="216"/>
      <c r="D131" s="216"/>
      <c r="E131" s="216"/>
      <c r="F131" s="216"/>
      <c r="G131" s="216"/>
      <c r="H131" s="217"/>
    </row>
    <row r="132" spans="1:8" s="126" customFormat="1" ht="54" outlineLevel="2" x14ac:dyDescent="0.25">
      <c r="A132" s="86"/>
      <c r="B132" s="62" t="s">
        <v>275</v>
      </c>
      <c r="C132" s="101" t="s">
        <v>73</v>
      </c>
      <c r="D132" s="101">
        <v>100</v>
      </c>
      <c r="E132" s="101">
        <v>100</v>
      </c>
      <c r="F132" s="101">
        <v>100</v>
      </c>
      <c r="G132" s="93">
        <f>F132/E132</f>
        <v>1</v>
      </c>
      <c r="H132" s="124" t="s">
        <v>420</v>
      </c>
    </row>
    <row r="133" spans="1:8" s="126" customFormat="1" ht="54" outlineLevel="2" x14ac:dyDescent="0.25">
      <c r="A133" s="86"/>
      <c r="B133" s="62" t="s">
        <v>115</v>
      </c>
      <c r="C133" s="101" t="s">
        <v>73</v>
      </c>
      <c r="D133" s="101">
        <v>100</v>
      </c>
      <c r="E133" s="101">
        <v>100</v>
      </c>
      <c r="F133" s="101">
        <v>100</v>
      </c>
      <c r="G133" s="93">
        <f t="shared" ref="G133:G138" si="3">F133/E133</f>
        <v>1</v>
      </c>
      <c r="H133" s="124" t="s">
        <v>420</v>
      </c>
    </row>
    <row r="134" spans="1:8" s="126" customFormat="1" ht="54" outlineLevel="2" x14ac:dyDescent="0.25">
      <c r="A134" s="86"/>
      <c r="B134" s="62" t="s">
        <v>120</v>
      </c>
      <c r="C134" s="101" t="s">
        <v>276</v>
      </c>
      <c r="D134" s="101">
        <v>4</v>
      </c>
      <c r="E134" s="101">
        <v>4</v>
      </c>
      <c r="F134" s="101">
        <v>0</v>
      </c>
      <c r="G134" s="93">
        <f t="shared" si="3"/>
        <v>0</v>
      </c>
      <c r="H134" s="124" t="s">
        <v>420</v>
      </c>
    </row>
    <row r="135" spans="1:8" s="126" customFormat="1" ht="54" outlineLevel="2" x14ac:dyDescent="0.25">
      <c r="A135" s="86"/>
      <c r="B135" s="62" t="s">
        <v>124</v>
      </c>
      <c r="C135" s="101" t="s">
        <v>73</v>
      </c>
      <c r="D135" s="101">
        <v>5.5</v>
      </c>
      <c r="E135" s="101">
        <v>4.2</v>
      </c>
      <c r="F135" s="101">
        <v>5.5</v>
      </c>
      <c r="G135" s="90">
        <f>E135/F135</f>
        <v>0.76363636363636367</v>
      </c>
      <c r="H135" s="124" t="s">
        <v>420</v>
      </c>
    </row>
    <row r="136" spans="1:8" s="126" customFormat="1" ht="54" outlineLevel="2" x14ac:dyDescent="0.25">
      <c r="A136" s="86"/>
      <c r="B136" s="62" t="s">
        <v>277</v>
      </c>
      <c r="C136" s="101" t="s">
        <v>101</v>
      </c>
      <c r="D136" s="101">
        <v>3</v>
      </c>
      <c r="E136" s="101">
        <v>3</v>
      </c>
      <c r="F136" s="101">
        <v>3</v>
      </c>
      <c r="G136" s="93">
        <f t="shared" si="3"/>
        <v>1</v>
      </c>
      <c r="H136" s="124" t="s">
        <v>420</v>
      </c>
    </row>
    <row r="137" spans="1:8" s="126" customFormat="1" ht="54" outlineLevel="2" x14ac:dyDescent="0.25">
      <c r="A137" s="86"/>
      <c r="B137" s="62" t="s">
        <v>278</v>
      </c>
      <c r="C137" s="101" t="s">
        <v>73</v>
      </c>
      <c r="D137" s="101">
        <v>100</v>
      </c>
      <c r="E137" s="101">
        <v>100</v>
      </c>
      <c r="F137" s="101">
        <v>100</v>
      </c>
      <c r="G137" s="93">
        <f t="shared" si="3"/>
        <v>1</v>
      </c>
      <c r="H137" s="124" t="s">
        <v>420</v>
      </c>
    </row>
    <row r="138" spans="1:8" s="126" customFormat="1" ht="54" outlineLevel="2" x14ac:dyDescent="0.25">
      <c r="A138" s="86"/>
      <c r="B138" s="127" t="s">
        <v>525</v>
      </c>
      <c r="C138" s="101" t="s">
        <v>73</v>
      </c>
      <c r="D138" s="101">
        <v>1.5</v>
      </c>
      <c r="E138" s="101">
        <v>3.5</v>
      </c>
      <c r="F138" s="101">
        <v>4</v>
      </c>
      <c r="G138" s="93">
        <f t="shared" si="3"/>
        <v>1.1428571428571428</v>
      </c>
      <c r="H138" s="124" t="s">
        <v>420</v>
      </c>
    </row>
    <row r="139" spans="1:8" s="126" customFormat="1" outlineLevel="2" x14ac:dyDescent="0.25">
      <c r="A139" s="86"/>
      <c r="B139" s="208" t="s">
        <v>644</v>
      </c>
      <c r="C139" s="209"/>
      <c r="D139" s="209"/>
      <c r="E139" s="209"/>
      <c r="F139" s="209"/>
      <c r="G139" s="209"/>
      <c r="H139" s="210"/>
    </row>
    <row r="140" spans="1:8" s="126" customFormat="1" ht="54" outlineLevel="2" x14ac:dyDescent="0.25">
      <c r="A140" s="86"/>
      <c r="B140" s="62" t="s">
        <v>645</v>
      </c>
      <c r="C140" s="101" t="s">
        <v>647</v>
      </c>
      <c r="D140" s="101">
        <v>28</v>
      </c>
      <c r="E140" s="101">
        <v>29</v>
      </c>
      <c r="F140" s="101">
        <v>0</v>
      </c>
      <c r="G140" s="93">
        <v>0</v>
      </c>
      <c r="H140" s="124" t="s">
        <v>420</v>
      </c>
    </row>
    <row r="141" spans="1:8" s="126" customFormat="1" ht="54" outlineLevel="2" x14ac:dyDescent="0.25">
      <c r="A141" s="86"/>
      <c r="B141" s="62" t="s">
        <v>646</v>
      </c>
      <c r="C141" s="101" t="s">
        <v>647</v>
      </c>
      <c r="D141" s="101">
        <v>18</v>
      </c>
      <c r="E141" s="101">
        <v>20</v>
      </c>
      <c r="F141" s="101">
        <v>0</v>
      </c>
      <c r="G141" s="93">
        <v>0</v>
      </c>
      <c r="H141" s="124" t="s">
        <v>420</v>
      </c>
    </row>
    <row r="142" spans="1:8" s="85" customFormat="1" ht="27.75" customHeight="1" x14ac:dyDescent="0.25">
      <c r="A142" s="84" t="s">
        <v>91</v>
      </c>
      <c r="B142" s="211" t="s">
        <v>64</v>
      </c>
      <c r="C142" s="212"/>
      <c r="D142" s="212"/>
      <c r="E142" s="212"/>
      <c r="F142" s="212"/>
      <c r="G142" s="212"/>
      <c r="H142" s="213"/>
    </row>
    <row r="143" spans="1:8" s="126" customFormat="1" ht="54" outlineLevel="1" x14ac:dyDescent="0.25">
      <c r="A143" s="86"/>
      <c r="B143" s="62" t="s">
        <v>146</v>
      </c>
      <c r="C143" s="110" t="s">
        <v>147</v>
      </c>
      <c r="D143" s="110">
        <v>5</v>
      </c>
      <c r="E143" s="110">
        <v>7</v>
      </c>
      <c r="F143" s="110">
        <v>6</v>
      </c>
      <c r="G143" s="90">
        <f>F143/E143</f>
        <v>0.8571428571428571</v>
      </c>
      <c r="H143" s="112" t="s">
        <v>149</v>
      </c>
    </row>
    <row r="144" spans="1:8" s="126" customFormat="1" ht="27" outlineLevel="1" x14ac:dyDescent="0.25">
      <c r="A144" s="86"/>
      <c r="B144" s="62" t="s">
        <v>282</v>
      </c>
      <c r="C144" s="110" t="s">
        <v>147</v>
      </c>
      <c r="D144" s="110">
        <v>0</v>
      </c>
      <c r="E144" s="110">
        <v>0</v>
      </c>
      <c r="F144" s="110">
        <v>0</v>
      </c>
      <c r="G144" s="90" t="s">
        <v>117</v>
      </c>
      <c r="H144" s="112" t="s">
        <v>150</v>
      </c>
    </row>
    <row r="145" spans="1:8" s="126" customFormat="1" ht="27" outlineLevel="1" x14ac:dyDescent="0.25">
      <c r="A145" s="86"/>
      <c r="B145" s="62" t="s">
        <v>279</v>
      </c>
      <c r="C145" s="110" t="s">
        <v>73</v>
      </c>
      <c r="D145" s="110">
        <v>76</v>
      </c>
      <c r="E145" s="110">
        <v>83</v>
      </c>
      <c r="F145" s="110">
        <v>98.1</v>
      </c>
      <c r="G145" s="93">
        <f t="shared" ref="G145:G151" si="4">F145/E145</f>
        <v>1.1819277108433734</v>
      </c>
      <c r="H145" s="112" t="s">
        <v>316</v>
      </c>
    </row>
    <row r="146" spans="1:8" s="126" customFormat="1" ht="40.5" outlineLevel="1" x14ac:dyDescent="0.25">
      <c r="A146" s="86"/>
      <c r="B146" s="62" t="s">
        <v>280</v>
      </c>
      <c r="C146" s="110" t="s">
        <v>73</v>
      </c>
      <c r="D146" s="110">
        <v>48</v>
      </c>
      <c r="E146" s="110">
        <v>79.2</v>
      </c>
      <c r="F146" s="110">
        <v>98.9</v>
      </c>
      <c r="G146" s="93">
        <f t="shared" si="4"/>
        <v>1.2487373737373737</v>
      </c>
      <c r="H146" s="112" t="s">
        <v>316</v>
      </c>
    </row>
    <row r="147" spans="1:8" s="126" customFormat="1" ht="27" outlineLevel="1" x14ac:dyDescent="0.25">
      <c r="A147" s="86"/>
      <c r="B147" s="62" t="s">
        <v>281</v>
      </c>
      <c r="C147" s="110" t="s">
        <v>73</v>
      </c>
      <c r="D147" s="110">
        <v>68.3</v>
      </c>
      <c r="E147" s="110">
        <v>86</v>
      </c>
      <c r="F147" s="110">
        <v>96.2</v>
      </c>
      <c r="G147" s="93">
        <f t="shared" si="4"/>
        <v>1.1186046511627907</v>
      </c>
      <c r="H147" s="112" t="s">
        <v>316</v>
      </c>
    </row>
    <row r="148" spans="1:8" s="126" customFormat="1" ht="27" outlineLevel="1" x14ac:dyDescent="0.25">
      <c r="A148" s="86"/>
      <c r="B148" s="62" t="s">
        <v>151</v>
      </c>
      <c r="C148" s="110" t="s">
        <v>73</v>
      </c>
      <c r="D148" s="89">
        <v>23</v>
      </c>
      <c r="E148" s="89">
        <v>18.399999999999999</v>
      </c>
      <c r="F148" s="89">
        <v>17</v>
      </c>
      <c r="G148" s="93">
        <f t="shared" si="4"/>
        <v>0.92391304347826098</v>
      </c>
      <c r="H148" s="112" t="s">
        <v>150</v>
      </c>
    </row>
    <row r="149" spans="1:8" s="126" customFormat="1" ht="63.75" customHeight="1" outlineLevel="1" x14ac:dyDescent="0.25">
      <c r="A149" s="86"/>
      <c r="B149" s="62" t="s">
        <v>283</v>
      </c>
      <c r="C149" s="110" t="s">
        <v>73</v>
      </c>
      <c r="D149" s="110">
        <v>9.5</v>
      </c>
      <c r="E149" s="110">
        <v>43.3</v>
      </c>
      <c r="F149" s="110">
        <v>8</v>
      </c>
      <c r="G149" s="90">
        <f t="shared" si="4"/>
        <v>0.18475750577367206</v>
      </c>
      <c r="H149" s="112" t="s">
        <v>150</v>
      </c>
    </row>
    <row r="150" spans="1:8" s="126" customFormat="1" ht="54" outlineLevel="1" x14ac:dyDescent="0.25">
      <c r="A150" s="86"/>
      <c r="B150" s="62" t="s">
        <v>284</v>
      </c>
      <c r="C150" s="110" t="s">
        <v>73</v>
      </c>
      <c r="D150" s="110">
        <v>0</v>
      </c>
      <c r="E150" s="110">
        <v>5.0999999999999996</v>
      </c>
      <c r="F150" s="110">
        <v>6.5</v>
      </c>
      <c r="G150" s="90">
        <f t="shared" si="4"/>
        <v>1.2745098039215688</v>
      </c>
      <c r="H150" s="112" t="s">
        <v>150</v>
      </c>
    </row>
    <row r="151" spans="1:8" s="126" customFormat="1" ht="27" outlineLevel="1" x14ac:dyDescent="0.25">
      <c r="A151" s="86"/>
      <c r="B151" s="62" t="s">
        <v>148</v>
      </c>
      <c r="C151" s="110" t="s">
        <v>73</v>
      </c>
      <c r="D151" s="110">
        <v>100</v>
      </c>
      <c r="E151" s="110">
        <v>100</v>
      </c>
      <c r="F151" s="110">
        <v>100</v>
      </c>
      <c r="G151" s="90">
        <f t="shared" si="4"/>
        <v>1</v>
      </c>
      <c r="H151" s="112" t="s">
        <v>149</v>
      </c>
    </row>
    <row r="152" spans="1:8" s="85" customFormat="1" ht="30.75" customHeight="1" x14ac:dyDescent="0.25">
      <c r="A152" s="84" t="s">
        <v>92</v>
      </c>
      <c r="B152" s="211" t="s">
        <v>44</v>
      </c>
      <c r="C152" s="212"/>
      <c r="D152" s="212"/>
      <c r="E152" s="212"/>
      <c r="F152" s="212"/>
      <c r="G152" s="212"/>
      <c r="H152" s="213"/>
    </row>
    <row r="153" spans="1:8" s="85" customFormat="1" outlineLevel="1" x14ac:dyDescent="0.25">
      <c r="A153" s="89"/>
      <c r="B153" s="215" t="s">
        <v>285</v>
      </c>
      <c r="C153" s="216"/>
      <c r="D153" s="216"/>
      <c r="E153" s="216"/>
      <c r="F153" s="216"/>
      <c r="G153" s="216"/>
      <c r="H153" s="217"/>
    </row>
    <row r="154" spans="1:8" s="85" customFormat="1" ht="40.5" outlineLevel="2" x14ac:dyDescent="0.25">
      <c r="A154" s="151"/>
      <c r="B154" s="125" t="s">
        <v>308</v>
      </c>
      <c r="C154" s="110" t="s">
        <v>101</v>
      </c>
      <c r="D154" s="110">
        <v>4</v>
      </c>
      <c r="E154" s="110">
        <v>0</v>
      </c>
      <c r="F154" s="110">
        <v>0</v>
      </c>
      <c r="G154" s="152"/>
      <c r="H154" s="112" t="s">
        <v>309</v>
      </c>
    </row>
    <row r="155" spans="1:8" s="85" customFormat="1" ht="40.5" outlineLevel="2" x14ac:dyDescent="0.25">
      <c r="A155" s="151"/>
      <c r="B155" s="125" t="s">
        <v>476</v>
      </c>
      <c r="C155" s="110" t="s">
        <v>101</v>
      </c>
      <c r="D155" s="110">
        <v>10</v>
      </c>
      <c r="E155" s="110">
        <v>12</v>
      </c>
      <c r="F155" s="110">
        <v>0</v>
      </c>
      <c r="G155" s="152"/>
      <c r="H155" s="112" t="s">
        <v>471</v>
      </c>
    </row>
    <row r="156" spans="1:8" s="85" customFormat="1" ht="30" customHeight="1" outlineLevel="1" x14ac:dyDescent="0.25">
      <c r="A156" s="89"/>
      <c r="B156" s="215" t="s">
        <v>310</v>
      </c>
      <c r="C156" s="216"/>
      <c r="D156" s="216"/>
      <c r="E156" s="216"/>
      <c r="F156" s="216"/>
      <c r="G156" s="216"/>
      <c r="H156" s="217"/>
    </row>
    <row r="157" spans="1:8" s="85" customFormat="1" ht="112.5" customHeight="1" outlineLevel="2" x14ac:dyDescent="0.25">
      <c r="A157" s="153"/>
      <c r="B157" s="154" t="s">
        <v>469</v>
      </c>
      <c r="C157" s="110" t="s">
        <v>73</v>
      </c>
      <c r="D157" s="110">
        <v>50</v>
      </c>
      <c r="E157" s="110">
        <v>99</v>
      </c>
      <c r="F157" s="110">
        <v>99</v>
      </c>
      <c r="G157" s="152">
        <f>F157/E157</f>
        <v>1</v>
      </c>
      <c r="H157" s="111" t="s">
        <v>471</v>
      </c>
    </row>
    <row r="158" spans="1:8" s="85" customFormat="1" ht="45" customHeight="1" outlineLevel="2" x14ac:dyDescent="0.25">
      <c r="A158" s="153"/>
      <c r="B158" s="154" t="s">
        <v>472</v>
      </c>
      <c r="C158" s="110" t="s">
        <v>73</v>
      </c>
      <c r="D158" s="110">
        <v>95</v>
      </c>
      <c r="E158" s="110">
        <v>98</v>
      </c>
      <c r="F158" s="110">
        <v>0</v>
      </c>
      <c r="G158" s="152">
        <f>F158/E158</f>
        <v>0</v>
      </c>
      <c r="H158" s="111" t="s">
        <v>471</v>
      </c>
    </row>
    <row r="159" spans="1:8" s="85" customFormat="1" ht="40.5" outlineLevel="2" x14ac:dyDescent="0.25">
      <c r="A159" s="153"/>
      <c r="B159" s="154" t="s">
        <v>470</v>
      </c>
      <c r="C159" s="110" t="s">
        <v>73</v>
      </c>
      <c r="D159" s="110">
        <v>0</v>
      </c>
      <c r="E159" s="110">
        <v>100</v>
      </c>
      <c r="F159" s="110">
        <v>100</v>
      </c>
      <c r="G159" s="152">
        <f>F159/E159</f>
        <v>1</v>
      </c>
      <c r="H159" s="111" t="s">
        <v>471</v>
      </c>
    </row>
    <row r="160" spans="1:8" s="85" customFormat="1" ht="54.75" customHeight="1" outlineLevel="2" x14ac:dyDescent="0.25">
      <c r="A160" s="153"/>
      <c r="B160" s="154" t="s">
        <v>473</v>
      </c>
      <c r="C160" s="110" t="s">
        <v>286</v>
      </c>
      <c r="D160" s="110">
        <v>3.8</v>
      </c>
      <c r="E160" s="155">
        <v>4</v>
      </c>
      <c r="F160" s="99">
        <v>4.3</v>
      </c>
      <c r="G160" s="152">
        <f>F160/E160</f>
        <v>1.075</v>
      </c>
      <c r="H160" s="112" t="s">
        <v>474</v>
      </c>
    </row>
    <row r="161" spans="1:8" s="85" customFormat="1" ht="81" outlineLevel="2" x14ac:dyDescent="0.25">
      <c r="A161" s="89"/>
      <c r="B161" s="154" t="s">
        <v>475</v>
      </c>
      <c r="C161" s="110" t="s">
        <v>186</v>
      </c>
      <c r="D161" s="110">
        <v>0</v>
      </c>
      <c r="E161" s="155">
        <v>20</v>
      </c>
      <c r="F161" s="99">
        <v>10</v>
      </c>
      <c r="G161" s="152">
        <f>F161/E161</f>
        <v>0.5</v>
      </c>
      <c r="H161" s="112" t="s">
        <v>471</v>
      </c>
    </row>
    <row r="162" spans="1:8" s="85" customFormat="1" x14ac:dyDescent="0.25">
      <c r="A162" s="84" t="s">
        <v>93</v>
      </c>
      <c r="B162" s="211" t="s">
        <v>70</v>
      </c>
      <c r="C162" s="212"/>
      <c r="D162" s="212"/>
      <c r="E162" s="212"/>
      <c r="F162" s="212"/>
      <c r="G162" s="212"/>
      <c r="H162" s="213"/>
    </row>
    <row r="163" spans="1:8" s="126" customFormat="1" ht="67.5" outlineLevel="1" x14ac:dyDescent="0.25">
      <c r="A163" s="86"/>
      <c r="B163" s="62" t="s">
        <v>287</v>
      </c>
      <c r="C163" s="110" t="s">
        <v>135</v>
      </c>
      <c r="D163" s="110">
        <v>0</v>
      </c>
      <c r="E163" s="110">
        <v>0</v>
      </c>
      <c r="F163" s="110">
        <v>0</v>
      </c>
      <c r="G163" s="93"/>
      <c r="H163" s="124" t="s">
        <v>421</v>
      </c>
    </row>
    <row r="164" spans="1:8" s="126" customFormat="1" ht="67.5" outlineLevel="1" x14ac:dyDescent="0.25">
      <c r="A164" s="86"/>
      <c r="B164" s="62" t="s">
        <v>288</v>
      </c>
      <c r="C164" s="110" t="s">
        <v>73</v>
      </c>
      <c r="D164" s="110">
        <v>43</v>
      </c>
      <c r="E164" s="110">
        <v>71</v>
      </c>
      <c r="F164" s="110">
        <v>71</v>
      </c>
      <c r="G164" s="93">
        <f>F164/E164</f>
        <v>1</v>
      </c>
      <c r="H164" s="124" t="s">
        <v>421</v>
      </c>
    </row>
    <row r="165" spans="1:8" s="126" customFormat="1" ht="67.5" outlineLevel="1" x14ac:dyDescent="0.25">
      <c r="A165" s="86"/>
      <c r="B165" s="62" t="s">
        <v>289</v>
      </c>
      <c r="C165" s="110" t="s">
        <v>73</v>
      </c>
      <c r="D165" s="110">
        <v>0</v>
      </c>
      <c r="E165" s="110">
        <v>0</v>
      </c>
      <c r="F165" s="110">
        <v>0</v>
      </c>
      <c r="G165" s="93"/>
      <c r="H165" s="124" t="s">
        <v>421</v>
      </c>
    </row>
    <row r="166" spans="1:8" s="126" customFormat="1" ht="67.5" outlineLevel="1" x14ac:dyDescent="0.25">
      <c r="A166" s="86"/>
      <c r="B166" s="62" t="s">
        <v>134</v>
      </c>
      <c r="C166" s="110" t="s">
        <v>73</v>
      </c>
      <c r="D166" s="110">
        <v>25</v>
      </c>
      <c r="E166" s="110">
        <v>29</v>
      </c>
      <c r="F166" s="110">
        <v>29</v>
      </c>
      <c r="G166" s="93">
        <f>F166/E166</f>
        <v>1</v>
      </c>
      <c r="H166" s="124" t="s">
        <v>421</v>
      </c>
    </row>
    <row r="167" spans="1:8" s="126" customFormat="1" ht="73.5" customHeight="1" outlineLevel="1" x14ac:dyDescent="0.25">
      <c r="A167" s="86"/>
      <c r="B167" s="127" t="s">
        <v>502</v>
      </c>
      <c r="C167" s="110" t="s">
        <v>73</v>
      </c>
      <c r="D167" s="110">
        <v>0</v>
      </c>
      <c r="E167" s="110">
        <v>100</v>
      </c>
      <c r="F167" s="110">
        <v>0</v>
      </c>
      <c r="G167" s="93">
        <f>F167/E167</f>
        <v>0</v>
      </c>
      <c r="H167" s="124" t="s">
        <v>421</v>
      </c>
    </row>
    <row r="168" spans="1:8" s="85" customFormat="1" ht="12.75" customHeight="1" x14ac:dyDescent="0.25">
      <c r="A168" s="84" t="s">
        <v>94</v>
      </c>
      <c r="B168" s="211" t="s">
        <v>192</v>
      </c>
      <c r="C168" s="212"/>
      <c r="D168" s="212"/>
      <c r="E168" s="212"/>
      <c r="F168" s="212"/>
      <c r="G168" s="212"/>
      <c r="H168" s="213"/>
    </row>
    <row r="169" spans="1:8" s="91" customFormat="1" ht="40.5" outlineLevel="2" x14ac:dyDescent="0.25">
      <c r="A169" s="86"/>
      <c r="B169" s="87" t="s">
        <v>155</v>
      </c>
      <c r="C169" s="103" t="s">
        <v>73</v>
      </c>
      <c r="D169" s="89">
        <v>7</v>
      </c>
      <c r="E169" s="89">
        <v>5</v>
      </c>
      <c r="F169" s="89">
        <v>4</v>
      </c>
      <c r="G169" s="90">
        <f>F169/E169</f>
        <v>0.8</v>
      </c>
      <c r="H169" s="103" t="s">
        <v>477</v>
      </c>
    </row>
    <row r="170" spans="1:8" s="91" customFormat="1" ht="54" outlineLevel="2" x14ac:dyDescent="0.25">
      <c r="A170" s="86"/>
      <c r="B170" s="87" t="s">
        <v>156</v>
      </c>
      <c r="C170" s="103" t="s">
        <v>73</v>
      </c>
      <c r="D170" s="89">
        <v>23</v>
      </c>
      <c r="E170" s="89">
        <v>18</v>
      </c>
      <c r="F170" s="89">
        <v>14</v>
      </c>
      <c r="G170" s="90">
        <f>F170/E170</f>
        <v>0.77777777777777779</v>
      </c>
      <c r="H170" s="103" t="s">
        <v>477</v>
      </c>
    </row>
    <row r="171" spans="1:8" s="91" customFormat="1" ht="40.5" outlineLevel="2" x14ac:dyDescent="0.25">
      <c r="A171" s="86"/>
      <c r="B171" s="87" t="s">
        <v>157</v>
      </c>
      <c r="C171" s="103" t="s">
        <v>73</v>
      </c>
      <c r="D171" s="89">
        <v>83</v>
      </c>
      <c r="E171" s="89">
        <v>92</v>
      </c>
      <c r="F171" s="89">
        <v>84</v>
      </c>
      <c r="G171" s="90">
        <f>F171/E171</f>
        <v>0.91304347826086951</v>
      </c>
      <c r="H171" s="103" t="s">
        <v>477</v>
      </c>
    </row>
    <row r="172" spans="1:8" s="91" customFormat="1" ht="40.5" outlineLevel="2" x14ac:dyDescent="0.25">
      <c r="A172" s="86"/>
      <c r="B172" s="87" t="s">
        <v>290</v>
      </c>
      <c r="C172" s="103" t="s">
        <v>73</v>
      </c>
      <c r="D172" s="89">
        <v>100</v>
      </c>
      <c r="E172" s="89">
        <v>100</v>
      </c>
      <c r="F172" s="89" t="s">
        <v>342</v>
      </c>
      <c r="G172" s="90">
        <v>1</v>
      </c>
      <c r="H172" s="103" t="s">
        <v>477</v>
      </c>
    </row>
    <row r="173" spans="1:8" s="85" customFormat="1" ht="13.5" customHeight="1" x14ac:dyDescent="0.25">
      <c r="A173" s="84" t="s">
        <v>95</v>
      </c>
      <c r="B173" s="211" t="s">
        <v>47</v>
      </c>
      <c r="C173" s="212"/>
      <c r="D173" s="212"/>
      <c r="E173" s="212"/>
      <c r="F173" s="212"/>
      <c r="G173" s="212"/>
      <c r="H173" s="213"/>
    </row>
    <row r="174" spans="1:8" s="91" customFormat="1" ht="27" outlineLevel="2" x14ac:dyDescent="0.25">
      <c r="A174" s="86"/>
      <c r="B174" s="87" t="s">
        <v>158</v>
      </c>
      <c r="C174" s="88" t="s">
        <v>101</v>
      </c>
      <c r="D174" s="89">
        <v>78</v>
      </c>
      <c r="E174" s="89">
        <v>196</v>
      </c>
      <c r="F174" s="89">
        <v>208</v>
      </c>
      <c r="G174" s="90">
        <f>F174/E174</f>
        <v>1.0612244897959184</v>
      </c>
      <c r="H174" s="88" t="s">
        <v>160</v>
      </c>
    </row>
    <row r="175" spans="1:8" s="91" customFormat="1" ht="33.75" customHeight="1" outlineLevel="2" x14ac:dyDescent="0.25">
      <c r="A175" s="86"/>
      <c r="B175" s="87" t="s">
        <v>159</v>
      </c>
      <c r="C175" s="88" t="s">
        <v>147</v>
      </c>
      <c r="D175" s="89">
        <v>582</v>
      </c>
      <c r="E175" s="89">
        <v>3200</v>
      </c>
      <c r="F175" s="89">
        <v>3780</v>
      </c>
      <c r="G175" s="90">
        <f>F175/E175</f>
        <v>1.1812499999999999</v>
      </c>
      <c r="H175" s="88" t="s">
        <v>160</v>
      </c>
    </row>
    <row r="176" spans="1:8" s="91" customFormat="1" ht="40.5" outlineLevel="2" x14ac:dyDescent="0.25">
      <c r="A176" s="86"/>
      <c r="B176" s="87" t="s">
        <v>161</v>
      </c>
      <c r="C176" s="88" t="s">
        <v>73</v>
      </c>
      <c r="D176" s="89">
        <v>80</v>
      </c>
      <c r="E176" s="89">
        <v>89</v>
      </c>
      <c r="F176" s="89">
        <v>99.5</v>
      </c>
      <c r="G176" s="90">
        <f>F176/E176</f>
        <v>1.1179775280898876</v>
      </c>
      <c r="H176" s="88" t="s">
        <v>160</v>
      </c>
    </row>
    <row r="177" spans="1:8" s="91" customFormat="1" ht="136.5" customHeight="1" outlineLevel="2" x14ac:dyDescent="0.25">
      <c r="A177" s="86"/>
      <c r="B177" s="87" t="s">
        <v>162</v>
      </c>
      <c r="C177" s="88" t="s">
        <v>73</v>
      </c>
      <c r="D177" s="89">
        <v>73.2</v>
      </c>
      <c r="E177" s="92">
        <v>93</v>
      </c>
      <c r="F177" s="89">
        <v>100</v>
      </c>
      <c r="G177" s="90">
        <f>F177/E177</f>
        <v>1.075268817204301</v>
      </c>
      <c r="H177" s="88" t="s">
        <v>163</v>
      </c>
    </row>
    <row r="178" spans="1:8" s="85" customFormat="1" x14ac:dyDescent="0.25">
      <c r="A178" s="84" t="s">
        <v>96</v>
      </c>
      <c r="B178" s="211" t="s">
        <v>54</v>
      </c>
      <c r="C178" s="212"/>
      <c r="D178" s="212"/>
      <c r="E178" s="212"/>
      <c r="F178" s="212"/>
      <c r="G178" s="212"/>
      <c r="H178" s="213"/>
    </row>
    <row r="179" spans="1:8" s="91" customFormat="1" ht="15" customHeight="1" outlineLevel="1" x14ac:dyDescent="0.25">
      <c r="A179" s="86"/>
      <c r="B179" s="215" t="s">
        <v>48</v>
      </c>
      <c r="C179" s="216"/>
      <c r="D179" s="216"/>
      <c r="E179" s="216"/>
      <c r="F179" s="216"/>
      <c r="G179" s="216"/>
      <c r="H179" s="217"/>
    </row>
    <row r="180" spans="1:8" s="91" customFormat="1" ht="40.5" customHeight="1" outlineLevel="2" x14ac:dyDescent="0.25">
      <c r="A180" s="86"/>
      <c r="B180" s="87" t="s">
        <v>166</v>
      </c>
      <c r="C180" s="89" t="s">
        <v>165</v>
      </c>
      <c r="D180" s="89" t="s">
        <v>167</v>
      </c>
      <c r="E180" s="89">
        <v>0.68530000000000002</v>
      </c>
      <c r="F180" s="89">
        <v>0</v>
      </c>
      <c r="G180" s="93">
        <v>0</v>
      </c>
      <c r="H180" s="31" t="s">
        <v>465</v>
      </c>
    </row>
    <row r="181" spans="1:8" s="91" customFormat="1" ht="40.5" outlineLevel="2" x14ac:dyDescent="0.25">
      <c r="A181" s="86"/>
      <c r="B181" s="87" t="s">
        <v>49</v>
      </c>
      <c r="C181" s="89" t="s">
        <v>165</v>
      </c>
      <c r="D181" s="89" t="s">
        <v>168</v>
      </c>
      <c r="E181" s="89">
        <v>3</v>
      </c>
      <c r="F181" s="89">
        <v>2</v>
      </c>
      <c r="G181" s="93">
        <f>F181/E181</f>
        <v>0.66666666666666663</v>
      </c>
      <c r="H181" s="31" t="s">
        <v>465</v>
      </c>
    </row>
    <row r="182" spans="1:8" s="91" customFormat="1" ht="15" customHeight="1" outlineLevel="1" x14ac:dyDescent="0.25">
      <c r="A182" s="86"/>
      <c r="B182" s="215" t="s">
        <v>50</v>
      </c>
      <c r="C182" s="216"/>
      <c r="D182" s="216"/>
      <c r="E182" s="216"/>
      <c r="F182" s="216"/>
      <c r="G182" s="216"/>
      <c r="H182" s="217"/>
    </row>
    <row r="183" spans="1:8" s="91" customFormat="1" ht="40.5" outlineLevel="2" x14ac:dyDescent="0.25">
      <c r="A183" s="86"/>
      <c r="B183" s="87" t="s">
        <v>169</v>
      </c>
      <c r="C183" s="88" t="s">
        <v>101</v>
      </c>
      <c r="D183" s="89" t="s">
        <v>172</v>
      </c>
      <c r="E183" s="89">
        <v>180</v>
      </c>
      <c r="F183" s="89">
        <v>108</v>
      </c>
      <c r="G183" s="93">
        <f>F183/E183</f>
        <v>0.6</v>
      </c>
      <c r="H183" s="31" t="s">
        <v>465</v>
      </c>
    </row>
    <row r="184" spans="1:8" s="91" customFormat="1" ht="40.5" outlineLevel="2" x14ac:dyDescent="0.25">
      <c r="A184" s="86"/>
      <c r="B184" s="87" t="s">
        <v>170</v>
      </c>
      <c r="C184" s="88" t="s">
        <v>101</v>
      </c>
      <c r="D184" s="94">
        <v>8472</v>
      </c>
      <c r="E184" s="94">
        <v>7800</v>
      </c>
      <c r="F184" s="89">
        <v>6377</v>
      </c>
      <c r="G184" s="93">
        <f>F184/E184</f>
        <v>0.81756410256410261</v>
      </c>
      <c r="H184" s="31" t="s">
        <v>465</v>
      </c>
    </row>
    <row r="185" spans="1:8" s="91" customFormat="1" ht="40.5" outlineLevel="2" x14ac:dyDescent="0.25">
      <c r="A185" s="86"/>
      <c r="B185" s="87" t="s">
        <v>171</v>
      </c>
      <c r="C185" s="88" t="s">
        <v>101</v>
      </c>
      <c r="D185" s="89">
        <v>46</v>
      </c>
      <c r="E185" s="89">
        <v>46</v>
      </c>
      <c r="F185" s="89">
        <v>29</v>
      </c>
      <c r="G185" s="93">
        <f>F185/E185</f>
        <v>0.63043478260869568</v>
      </c>
      <c r="H185" s="31" t="s">
        <v>465</v>
      </c>
    </row>
    <row r="186" spans="1:8" s="91" customFormat="1" ht="15" customHeight="1" outlineLevel="1" x14ac:dyDescent="0.25">
      <c r="A186" s="86"/>
      <c r="B186" s="215" t="s">
        <v>173</v>
      </c>
      <c r="C186" s="216"/>
      <c r="D186" s="216"/>
      <c r="E186" s="216"/>
      <c r="F186" s="216"/>
      <c r="G186" s="216"/>
      <c r="H186" s="217"/>
    </row>
    <row r="187" spans="1:8" s="91" customFormat="1" ht="40.5" outlineLevel="2" x14ac:dyDescent="0.25">
      <c r="A187" s="86"/>
      <c r="B187" s="87" t="s">
        <v>174</v>
      </c>
      <c r="C187" s="88" t="s">
        <v>175</v>
      </c>
      <c r="D187" s="95">
        <v>45776</v>
      </c>
      <c r="E187" s="95">
        <v>47552</v>
      </c>
      <c r="F187" s="95">
        <v>47552</v>
      </c>
      <c r="G187" s="93">
        <f>F187/E187</f>
        <v>1</v>
      </c>
      <c r="H187" s="31" t="s">
        <v>465</v>
      </c>
    </row>
    <row r="188" spans="1:8" s="91" customFormat="1" ht="40.5" outlineLevel="2" x14ac:dyDescent="0.25">
      <c r="A188" s="86"/>
      <c r="B188" s="87" t="s">
        <v>176</v>
      </c>
      <c r="C188" s="88" t="s">
        <v>101</v>
      </c>
      <c r="D188" s="89" t="s">
        <v>179</v>
      </c>
      <c r="E188" s="89" t="s">
        <v>179</v>
      </c>
      <c r="F188" s="89">
        <v>35</v>
      </c>
      <c r="G188" s="93">
        <f>F188/E188</f>
        <v>1</v>
      </c>
      <c r="H188" s="31" t="s">
        <v>465</v>
      </c>
    </row>
    <row r="189" spans="1:8" s="91" customFormat="1" ht="40.5" outlineLevel="2" x14ac:dyDescent="0.25">
      <c r="A189" s="86"/>
      <c r="B189" s="87" t="s">
        <v>291</v>
      </c>
      <c r="C189" s="88" t="s">
        <v>101</v>
      </c>
      <c r="D189" s="96">
        <v>1400</v>
      </c>
      <c r="E189" s="96">
        <v>1490</v>
      </c>
      <c r="F189" s="96">
        <v>1460</v>
      </c>
      <c r="G189" s="93">
        <f>F189/E189</f>
        <v>0.97986577181208057</v>
      </c>
      <c r="H189" s="31" t="s">
        <v>465</v>
      </c>
    </row>
    <row r="190" spans="1:8" s="91" customFormat="1" ht="40.5" outlineLevel="2" x14ac:dyDescent="0.25">
      <c r="A190" s="86"/>
      <c r="B190" s="87" t="s">
        <v>177</v>
      </c>
      <c r="C190" s="88" t="s">
        <v>112</v>
      </c>
      <c r="D190" s="96">
        <v>7500</v>
      </c>
      <c r="E190" s="96">
        <v>7700</v>
      </c>
      <c r="F190" s="96">
        <v>7700</v>
      </c>
      <c r="G190" s="93">
        <f>F190/E190</f>
        <v>1</v>
      </c>
      <c r="H190" s="31" t="s">
        <v>465</v>
      </c>
    </row>
    <row r="191" spans="1:8" s="91" customFormat="1" ht="40.5" outlineLevel="2" x14ac:dyDescent="0.25">
      <c r="A191" s="86"/>
      <c r="B191" s="87" t="s">
        <v>178</v>
      </c>
      <c r="C191" s="88" t="s">
        <v>130</v>
      </c>
      <c r="D191" s="89" t="s">
        <v>180</v>
      </c>
      <c r="E191" s="89">
        <v>6</v>
      </c>
      <c r="F191" s="89">
        <v>6</v>
      </c>
      <c r="G191" s="93">
        <f>F191/E191</f>
        <v>1</v>
      </c>
      <c r="H191" s="31" t="s">
        <v>465</v>
      </c>
    </row>
    <row r="192" spans="1:8" s="85" customFormat="1" x14ac:dyDescent="0.25">
      <c r="A192" s="84" t="s">
        <v>97</v>
      </c>
      <c r="B192" s="211" t="s">
        <v>338</v>
      </c>
      <c r="C192" s="212"/>
      <c r="D192" s="212"/>
      <c r="E192" s="212"/>
      <c r="F192" s="212"/>
      <c r="G192" s="212"/>
      <c r="H192" s="213"/>
    </row>
    <row r="193" spans="1:8" s="91" customFormat="1" ht="15" customHeight="1" outlineLevel="1" x14ac:dyDescent="0.25">
      <c r="A193" s="86"/>
      <c r="B193" s="215" t="s">
        <v>181</v>
      </c>
      <c r="C193" s="216"/>
      <c r="D193" s="216"/>
      <c r="E193" s="216"/>
      <c r="F193" s="216"/>
      <c r="G193" s="216"/>
      <c r="H193" s="217"/>
    </row>
    <row r="194" spans="1:8" s="91" customFormat="1" ht="67.5" outlineLevel="2" x14ac:dyDescent="0.25">
      <c r="A194" s="86"/>
      <c r="B194" s="87" t="s">
        <v>292</v>
      </c>
      <c r="C194" s="89" t="s">
        <v>73</v>
      </c>
      <c r="D194" s="89">
        <v>103</v>
      </c>
      <c r="E194" s="89" t="s">
        <v>183</v>
      </c>
      <c r="F194" s="93">
        <v>0</v>
      </c>
      <c r="G194" s="89" t="s">
        <v>117</v>
      </c>
      <c r="H194" s="101" t="s">
        <v>450</v>
      </c>
    </row>
    <row r="195" spans="1:8" s="91" customFormat="1" ht="54" outlineLevel="2" x14ac:dyDescent="0.25">
      <c r="A195" s="86"/>
      <c r="B195" s="87" t="s">
        <v>182</v>
      </c>
      <c r="C195" s="132" t="s">
        <v>73</v>
      </c>
      <c r="D195" s="133">
        <v>95</v>
      </c>
      <c r="E195" s="89" t="s">
        <v>183</v>
      </c>
      <c r="F195" s="90">
        <v>0</v>
      </c>
      <c r="G195" s="89" t="s">
        <v>117</v>
      </c>
      <c r="H195" s="101" t="s">
        <v>450</v>
      </c>
    </row>
    <row r="196" spans="1:8" s="91" customFormat="1" ht="54" outlineLevel="2" x14ac:dyDescent="0.25">
      <c r="A196" s="86"/>
      <c r="B196" s="87" t="s">
        <v>293</v>
      </c>
      <c r="C196" s="134"/>
      <c r="D196" s="133">
        <v>1</v>
      </c>
      <c r="E196" s="133" t="s">
        <v>294</v>
      </c>
      <c r="F196" s="135">
        <v>1</v>
      </c>
      <c r="G196" s="134">
        <v>1</v>
      </c>
      <c r="H196" s="101" t="s">
        <v>450</v>
      </c>
    </row>
    <row r="197" spans="1:8" s="91" customFormat="1" ht="48" customHeight="1" outlineLevel="2" x14ac:dyDescent="0.25">
      <c r="A197" s="86"/>
      <c r="B197" s="87" t="s">
        <v>295</v>
      </c>
      <c r="C197" s="134" t="s">
        <v>73</v>
      </c>
      <c r="D197" s="133" t="s">
        <v>296</v>
      </c>
      <c r="E197" s="133" t="s">
        <v>296</v>
      </c>
      <c r="F197" s="133" t="s">
        <v>296</v>
      </c>
      <c r="G197" s="134">
        <v>1</v>
      </c>
      <c r="H197" s="101" t="s">
        <v>450</v>
      </c>
    </row>
    <row r="198" spans="1:8" s="91" customFormat="1" ht="15" customHeight="1" outlineLevel="1" x14ac:dyDescent="0.25">
      <c r="A198" s="86"/>
      <c r="B198" s="215" t="s">
        <v>184</v>
      </c>
      <c r="C198" s="216"/>
      <c r="D198" s="216"/>
      <c r="E198" s="216"/>
      <c r="F198" s="216"/>
      <c r="G198" s="216"/>
      <c r="H198" s="217"/>
    </row>
    <row r="199" spans="1:8" s="91" customFormat="1" ht="67.5" outlineLevel="2" x14ac:dyDescent="0.25">
      <c r="A199" s="86"/>
      <c r="B199" s="87" t="s">
        <v>297</v>
      </c>
      <c r="C199" s="103" t="s">
        <v>186</v>
      </c>
      <c r="D199" s="89">
        <v>10</v>
      </c>
      <c r="E199" s="89" t="s">
        <v>298</v>
      </c>
      <c r="F199" s="89">
        <v>0</v>
      </c>
      <c r="G199" s="89" t="s">
        <v>117</v>
      </c>
      <c r="H199" s="101" t="s">
        <v>450</v>
      </c>
    </row>
    <row r="200" spans="1:8" s="91" customFormat="1" ht="54" outlineLevel="2" x14ac:dyDescent="0.25">
      <c r="A200" s="86"/>
      <c r="B200" s="87" t="s">
        <v>299</v>
      </c>
      <c r="C200" s="103"/>
      <c r="D200" s="89">
        <v>1</v>
      </c>
      <c r="E200" s="89">
        <v>1</v>
      </c>
      <c r="F200" s="89">
        <v>1</v>
      </c>
      <c r="G200" s="134">
        <v>1</v>
      </c>
      <c r="H200" s="101" t="s">
        <v>450</v>
      </c>
    </row>
    <row r="201" spans="1:8" s="91" customFormat="1" ht="15" customHeight="1" outlineLevel="1" x14ac:dyDescent="0.25">
      <c r="A201" s="86"/>
      <c r="B201" s="215" t="s">
        <v>185</v>
      </c>
      <c r="C201" s="216"/>
      <c r="D201" s="216"/>
      <c r="E201" s="216"/>
      <c r="F201" s="216"/>
      <c r="G201" s="216"/>
      <c r="H201" s="217"/>
    </row>
    <row r="202" spans="1:8" s="91" customFormat="1" ht="40.5" outlineLevel="2" x14ac:dyDescent="0.25">
      <c r="A202" s="86"/>
      <c r="B202" s="87" t="s">
        <v>300</v>
      </c>
      <c r="C202" s="103" t="s">
        <v>286</v>
      </c>
      <c r="D202" s="136">
        <v>77.8</v>
      </c>
      <c r="E202" s="136">
        <v>85</v>
      </c>
      <c r="F202" s="89">
        <v>80.099999999999994</v>
      </c>
      <c r="G202" s="134">
        <f>F202/E202</f>
        <v>0.9423529411764705</v>
      </c>
      <c r="H202" s="101" t="s">
        <v>450</v>
      </c>
    </row>
    <row r="203" spans="1:8" s="91" customFormat="1" ht="67.5" outlineLevel="2" x14ac:dyDescent="0.25">
      <c r="A203" s="86"/>
      <c r="B203" s="87" t="s">
        <v>187</v>
      </c>
      <c r="C203" s="103" t="s">
        <v>73</v>
      </c>
      <c r="D203" s="96">
        <v>100</v>
      </c>
      <c r="E203" s="96">
        <v>100</v>
      </c>
      <c r="F203" s="89">
        <v>100</v>
      </c>
      <c r="G203" s="134">
        <f>F203/E203</f>
        <v>1</v>
      </c>
      <c r="H203" s="101" t="s">
        <v>450</v>
      </c>
    </row>
    <row r="204" spans="1:8" s="91" customFormat="1" ht="40.5" outlineLevel="2" x14ac:dyDescent="0.25">
      <c r="A204" s="86"/>
      <c r="B204" s="87" t="s">
        <v>301</v>
      </c>
      <c r="C204" s="103"/>
      <c r="D204" s="96">
        <v>1</v>
      </c>
      <c r="E204" s="96">
        <v>1</v>
      </c>
      <c r="F204" s="96">
        <v>1</v>
      </c>
      <c r="G204" s="134">
        <f>F204/E204</f>
        <v>1</v>
      </c>
      <c r="H204" s="101" t="s">
        <v>450</v>
      </c>
    </row>
    <row r="205" spans="1:8" s="91" customFormat="1" ht="40.5" outlineLevel="2" x14ac:dyDescent="0.25">
      <c r="A205" s="86"/>
      <c r="B205" s="87" t="s">
        <v>302</v>
      </c>
      <c r="C205" s="89" t="s">
        <v>106</v>
      </c>
      <c r="D205" s="96">
        <v>373</v>
      </c>
      <c r="E205" s="96">
        <v>515</v>
      </c>
      <c r="F205" s="89">
        <v>824</v>
      </c>
      <c r="G205" s="134">
        <f>F205/E205</f>
        <v>1.6</v>
      </c>
      <c r="H205" s="101" t="s">
        <v>450</v>
      </c>
    </row>
    <row r="206" spans="1:8" s="85" customFormat="1" ht="18" customHeight="1" x14ac:dyDescent="0.25">
      <c r="A206" s="84" t="s">
        <v>98</v>
      </c>
      <c r="B206" s="211" t="s">
        <v>339</v>
      </c>
      <c r="C206" s="212"/>
      <c r="D206" s="212"/>
      <c r="E206" s="212"/>
      <c r="F206" s="212"/>
      <c r="G206" s="212"/>
      <c r="H206" s="213"/>
    </row>
    <row r="207" spans="1:8" s="91" customFormat="1" ht="67.5" outlineLevel="2" x14ac:dyDescent="0.25">
      <c r="A207" s="86"/>
      <c r="B207" s="87" t="s">
        <v>303</v>
      </c>
      <c r="C207" s="89" t="s">
        <v>73</v>
      </c>
      <c r="D207" s="89">
        <v>107</v>
      </c>
      <c r="E207" s="92" t="s">
        <v>183</v>
      </c>
      <c r="F207" s="90">
        <v>0</v>
      </c>
      <c r="G207" s="89" t="s">
        <v>117</v>
      </c>
      <c r="H207" s="101" t="s">
        <v>450</v>
      </c>
    </row>
    <row r="208" spans="1:8" s="91" customFormat="1" ht="40.5" outlineLevel="2" x14ac:dyDescent="0.25">
      <c r="A208" s="86"/>
      <c r="B208" s="87" t="s">
        <v>304</v>
      </c>
      <c r="C208" s="132"/>
      <c r="D208" s="133">
        <v>1</v>
      </c>
      <c r="E208" s="133">
        <v>1</v>
      </c>
      <c r="F208" s="93">
        <v>0.01</v>
      </c>
      <c r="G208" s="89" t="s">
        <v>117</v>
      </c>
      <c r="H208" s="101" t="s">
        <v>450</v>
      </c>
    </row>
    <row r="209" spans="1:8" s="91" customFormat="1" ht="40.5" outlineLevel="2" x14ac:dyDescent="0.25">
      <c r="A209" s="86"/>
      <c r="B209" s="87" t="s">
        <v>305</v>
      </c>
      <c r="C209" s="137" t="s">
        <v>194</v>
      </c>
      <c r="D209" s="89">
        <v>82</v>
      </c>
      <c r="E209" s="89">
        <v>84</v>
      </c>
      <c r="F209" s="89">
        <v>85.6</v>
      </c>
      <c r="G209" s="93">
        <f>F209/E209</f>
        <v>1.019047619047619</v>
      </c>
      <c r="H209" s="103" t="s">
        <v>450</v>
      </c>
    </row>
    <row r="210" spans="1:8" s="85" customFormat="1" x14ac:dyDescent="0.25"/>
    <row r="211" spans="1:8" s="85" customFormat="1" x14ac:dyDescent="0.25">
      <c r="A211" s="138" t="s">
        <v>188</v>
      </c>
      <c r="B211" s="226" t="s">
        <v>341</v>
      </c>
      <c r="C211" s="226"/>
      <c r="D211" s="226"/>
      <c r="E211" s="226"/>
      <c r="F211" s="226"/>
      <c r="G211" s="226"/>
      <c r="H211" s="226"/>
    </row>
    <row r="212" spans="1:8" s="85" customFormat="1" ht="34.5" customHeight="1" x14ac:dyDescent="0.25">
      <c r="A212" s="89" t="s">
        <v>340</v>
      </c>
      <c r="B212" s="227" t="s">
        <v>423</v>
      </c>
      <c r="C212" s="227"/>
      <c r="D212" s="227"/>
      <c r="E212" s="227"/>
      <c r="F212" s="227"/>
      <c r="G212" s="227"/>
      <c r="H212" s="227"/>
    </row>
    <row r="213" spans="1:8" s="85" customFormat="1" x14ac:dyDescent="0.25">
      <c r="A213" s="140" t="s">
        <v>355</v>
      </c>
      <c r="B213" s="226" t="s">
        <v>356</v>
      </c>
      <c r="C213" s="226"/>
      <c r="D213" s="226"/>
      <c r="E213" s="226"/>
      <c r="F213" s="226"/>
      <c r="G213" s="226"/>
      <c r="H213" s="226"/>
    </row>
    <row r="224" spans="1:8" ht="12" customHeight="1" x14ac:dyDescent="0.25"/>
  </sheetData>
  <mergeCells count="68">
    <mergeCell ref="B213:H213"/>
    <mergeCell ref="B211:H211"/>
    <mergeCell ref="B206:H206"/>
    <mergeCell ref="B193:H193"/>
    <mergeCell ref="B198:H198"/>
    <mergeCell ref="B201:H201"/>
    <mergeCell ref="B212:H212"/>
    <mergeCell ref="B178:H178"/>
    <mergeCell ref="B186:H186"/>
    <mergeCell ref="B179:H179"/>
    <mergeCell ref="B182:H182"/>
    <mergeCell ref="B192:H192"/>
    <mergeCell ref="F4:F5"/>
    <mergeCell ref="B31:H31"/>
    <mergeCell ref="B32:H32"/>
    <mergeCell ref="B117:H117"/>
    <mergeCell ref="B118:H118"/>
    <mergeCell ref="B87:H87"/>
    <mergeCell ref="B89:H89"/>
    <mergeCell ref="B86:H86"/>
    <mergeCell ref="B84:H84"/>
    <mergeCell ref="B115:H115"/>
    <mergeCell ref="B93:H93"/>
    <mergeCell ref="B58:H58"/>
    <mergeCell ref="B162:H162"/>
    <mergeCell ref="B153:H153"/>
    <mergeCell ref="B156:H156"/>
    <mergeCell ref="B152:H152"/>
    <mergeCell ref="B142:H142"/>
    <mergeCell ref="B131:H131"/>
    <mergeCell ref="B106:H106"/>
    <mergeCell ref="B107:H107"/>
    <mergeCell ref="B113:H113"/>
    <mergeCell ref="B103:H103"/>
    <mergeCell ref="B124:H124"/>
    <mergeCell ref="B126:H126"/>
    <mergeCell ref="A1:H1"/>
    <mergeCell ref="A2:H2"/>
    <mergeCell ref="G4:G5"/>
    <mergeCell ref="B65:H65"/>
    <mergeCell ref="B45:H45"/>
    <mergeCell ref="B61:H61"/>
    <mergeCell ref="B51:H51"/>
    <mergeCell ref="B6:H6"/>
    <mergeCell ref="B63:H63"/>
    <mergeCell ref="B11:H11"/>
    <mergeCell ref="B12:H12"/>
    <mergeCell ref="B21:H21"/>
    <mergeCell ref="B25:H25"/>
    <mergeCell ref="B29:H29"/>
    <mergeCell ref="B35:H35"/>
    <mergeCell ref="B39:H39"/>
    <mergeCell ref="B139:H139"/>
    <mergeCell ref="B168:H168"/>
    <mergeCell ref="B173:H173"/>
    <mergeCell ref="B66:H66"/>
    <mergeCell ref="A4:A5"/>
    <mergeCell ref="B4:B5"/>
    <mergeCell ref="C4:C5"/>
    <mergeCell ref="D4:D5"/>
    <mergeCell ref="E4:E5"/>
    <mergeCell ref="B46:H46"/>
    <mergeCell ref="B41:H41"/>
    <mergeCell ref="H4:H5"/>
    <mergeCell ref="B54:H54"/>
    <mergeCell ref="B128:H128"/>
    <mergeCell ref="B80:H80"/>
    <mergeCell ref="B77:H77"/>
  </mergeCell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1691"/>
  <sheetViews>
    <sheetView view="pageBreakPreview" zoomScale="85" zoomScaleNormal="100" zoomScaleSheetLayoutView="85" workbookViewId="0">
      <selection activeCell="J16" sqref="J16"/>
    </sheetView>
  </sheetViews>
  <sheetFormatPr defaultRowHeight="13.5" outlineLevelRow="2" outlineLevelCol="1" x14ac:dyDescent="0.25"/>
  <cols>
    <col min="1" max="1" width="4.7109375" style="230" customWidth="1"/>
    <col min="2" max="2" width="42.85546875" style="231" customWidth="1"/>
    <col min="3" max="3" width="11.7109375" style="230" bestFit="1" customWidth="1"/>
    <col min="4" max="4" width="12.42578125" style="230" bestFit="1" customWidth="1"/>
    <col min="5" max="5" width="10.28515625" style="230" customWidth="1"/>
    <col min="6" max="6" width="13.42578125" style="230" bestFit="1" customWidth="1"/>
    <col min="7" max="7" width="11.42578125" style="230" hidden="1" customWidth="1" outlineLevel="1"/>
    <col min="8" max="8" width="11.7109375" style="230" bestFit="1" customWidth="1" collapsed="1"/>
    <col min="9" max="9" width="12.140625" style="230" customWidth="1"/>
    <col min="10" max="10" width="9.7109375" style="230" customWidth="1"/>
    <col min="11" max="11" width="13.140625" style="230" customWidth="1"/>
    <col min="12" max="12" width="11.42578125" style="230" hidden="1" customWidth="1" outlineLevel="1"/>
    <col min="13" max="13" width="8.5703125" style="230" bestFit="1" customWidth="1" collapsed="1"/>
    <col min="14" max="14" width="12.42578125" style="230" bestFit="1" customWidth="1"/>
    <col min="15" max="15" width="7.85546875" style="230" bestFit="1" customWidth="1"/>
    <col min="16" max="16" width="9.85546875" style="230" customWidth="1"/>
    <col min="17" max="17" width="42" style="322" customWidth="1" outlineLevel="1"/>
    <col min="18" max="16384" width="9.140625" style="234"/>
  </cols>
  <sheetData>
    <row r="1" spans="1:18" s="229" customFormat="1" ht="15.75" x14ac:dyDescent="0.25">
      <c r="A1" s="228" t="s">
        <v>65</v>
      </c>
      <c r="B1" s="228"/>
      <c r="C1" s="228"/>
      <c r="D1" s="228"/>
      <c r="E1" s="228"/>
      <c r="F1" s="228"/>
      <c r="G1" s="228"/>
      <c r="H1" s="228"/>
      <c r="I1" s="228"/>
      <c r="J1" s="228"/>
      <c r="K1" s="228"/>
      <c r="L1" s="228"/>
      <c r="M1" s="228"/>
      <c r="N1" s="228"/>
      <c r="O1" s="228"/>
      <c r="P1" s="228"/>
      <c r="Q1" s="228"/>
    </row>
    <row r="2" spans="1:18" s="229" customFormat="1" ht="15.75" x14ac:dyDescent="0.25">
      <c r="A2" s="228" t="s">
        <v>744</v>
      </c>
      <c r="B2" s="228"/>
      <c r="C2" s="228"/>
      <c r="D2" s="228"/>
      <c r="E2" s="228"/>
      <c r="F2" s="228"/>
      <c r="G2" s="228"/>
      <c r="H2" s="228"/>
      <c r="I2" s="228"/>
      <c r="J2" s="228"/>
      <c r="K2" s="228"/>
      <c r="L2" s="228"/>
      <c r="M2" s="228"/>
      <c r="N2" s="228"/>
      <c r="O2" s="228"/>
      <c r="P2" s="228"/>
      <c r="Q2" s="228"/>
    </row>
    <row r="3" spans="1:18" x14ac:dyDescent="0.25">
      <c r="C3" s="232"/>
      <c r="D3" s="232"/>
      <c r="Q3" s="233"/>
    </row>
    <row r="4" spans="1:18" s="236" customFormat="1" ht="51" customHeight="1" x14ac:dyDescent="0.25">
      <c r="A4" s="235" t="s">
        <v>0</v>
      </c>
      <c r="B4" s="235" t="s">
        <v>16</v>
      </c>
      <c r="C4" s="235" t="s">
        <v>745</v>
      </c>
      <c r="D4" s="235"/>
      <c r="E4" s="235"/>
      <c r="F4" s="235"/>
      <c r="G4" s="235" t="s">
        <v>10</v>
      </c>
      <c r="H4" s="235" t="s">
        <v>746</v>
      </c>
      <c r="I4" s="235"/>
      <c r="J4" s="235"/>
      <c r="K4" s="235"/>
      <c r="L4" s="235" t="s">
        <v>10</v>
      </c>
      <c r="M4" s="235" t="s">
        <v>747</v>
      </c>
      <c r="N4" s="235"/>
      <c r="O4" s="235"/>
      <c r="P4" s="235"/>
      <c r="Q4" s="235" t="s">
        <v>60</v>
      </c>
    </row>
    <row r="5" spans="1:18" s="236" customFormat="1" ht="15.75" customHeight="1" x14ac:dyDescent="0.25">
      <c r="A5" s="235"/>
      <c r="B5" s="235"/>
      <c r="C5" s="235" t="s">
        <v>1</v>
      </c>
      <c r="D5" s="235" t="s">
        <v>2</v>
      </c>
      <c r="E5" s="235"/>
      <c r="F5" s="235"/>
      <c r="G5" s="235"/>
      <c r="H5" s="235" t="s">
        <v>1</v>
      </c>
      <c r="I5" s="235" t="s">
        <v>2</v>
      </c>
      <c r="J5" s="235"/>
      <c r="K5" s="235"/>
      <c r="L5" s="235"/>
      <c r="M5" s="235" t="s">
        <v>1</v>
      </c>
      <c r="N5" s="235" t="s">
        <v>2</v>
      </c>
      <c r="O5" s="235"/>
      <c r="P5" s="235"/>
      <c r="Q5" s="237"/>
    </row>
    <row r="6" spans="1:18" s="236" customFormat="1" ht="54" customHeight="1" x14ac:dyDescent="0.25">
      <c r="A6" s="235"/>
      <c r="B6" s="235"/>
      <c r="C6" s="235"/>
      <c r="D6" s="99" t="s">
        <v>4</v>
      </c>
      <c r="E6" s="99" t="s">
        <v>5</v>
      </c>
      <c r="F6" s="99" t="s">
        <v>62</v>
      </c>
      <c r="G6" s="235"/>
      <c r="H6" s="235"/>
      <c r="I6" s="99" t="s">
        <v>4</v>
      </c>
      <c r="J6" s="99" t="s">
        <v>5</v>
      </c>
      <c r="K6" s="99" t="s">
        <v>62</v>
      </c>
      <c r="L6" s="235"/>
      <c r="M6" s="235"/>
      <c r="N6" s="99" t="s">
        <v>4</v>
      </c>
      <c r="O6" s="99" t="s">
        <v>5</v>
      </c>
      <c r="P6" s="99" t="s">
        <v>62</v>
      </c>
      <c r="Q6" s="237"/>
    </row>
    <row r="7" spans="1:18" s="243" customFormat="1" ht="27.75" customHeight="1" x14ac:dyDescent="0.25">
      <c r="A7" s="238"/>
      <c r="B7" s="239" t="s">
        <v>748</v>
      </c>
      <c r="C7" s="240">
        <f>C8</f>
        <v>27377.3</v>
      </c>
      <c r="D7" s="240">
        <f>D8</f>
        <v>26971.3</v>
      </c>
      <c r="E7" s="240">
        <f>E8</f>
        <v>0</v>
      </c>
      <c r="F7" s="240">
        <f>F8</f>
        <v>406</v>
      </c>
      <c r="G7" s="241" t="e">
        <f>G8+#REF!+#REF!</f>
        <v>#REF!</v>
      </c>
      <c r="H7" s="241">
        <f>H8</f>
        <v>15983.099999999999</v>
      </c>
      <c r="I7" s="241">
        <f>I8</f>
        <v>15592.3</v>
      </c>
      <c r="J7" s="241">
        <f>J8</f>
        <v>0</v>
      </c>
      <c r="K7" s="241">
        <f>K8</f>
        <v>390.8</v>
      </c>
      <c r="L7" s="241" t="e">
        <f>L8+#REF!+#REF!</f>
        <v>#REF!</v>
      </c>
      <c r="M7" s="241">
        <f t="shared" ref="M7:P28" si="0">IFERROR(H7/C7*100,"-")</f>
        <v>58.380848367077832</v>
      </c>
      <c r="N7" s="241">
        <f t="shared" si="0"/>
        <v>57.810709902748478</v>
      </c>
      <c r="O7" s="241" t="str">
        <f t="shared" si="0"/>
        <v>-</v>
      </c>
      <c r="P7" s="241">
        <f t="shared" si="0"/>
        <v>96.256157635467986</v>
      </c>
      <c r="Q7" s="242"/>
      <c r="R7" s="243" t="s">
        <v>749</v>
      </c>
    </row>
    <row r="8" spans="1:18" s="250" customFormat="1" ht="54" outlineLevel="1" x14ac:dyDescent="0.25">
      <c r="A8" s="244">
        <v>1</v>
      </c>
      <c r="B8" s="245" t="s">
        <v>750</v>
      </c>
      <c r="C8" s="246">
        <f t="shared" ref="C8:C24" si="1">SUM(D8:G8)</f>
        <v>27377.3</v>
      </c>
      <c r="D8" s="246">
        <f>SUM(D9:D24)</f>
        <v>26971.3</v>
      </c>
      <c r="E8" s="246">
        <f t="shared" ref="E8:F8" si="2">SUM(E9:E24)</f>
        <v>0</v>
      </c>
      <c r="F8" s="246">
        <f t="shared" si="2"/>
        <v>406</v>
      </c>
      <c r="G8" s="247">
        <f>SUM(G9:G23)</f>
        <v>0</v>
      </c>
      <c r="H8" s="248">
        <f t="shared" ref="H8:H24" si="3">SUM(I8:L8)</f>
        <v>15983.099999999999</v>
      </c>
      <c r="I8" s="248">
        <f>SUM(I9:I24)</f>
        <v>15592.3</v>
      </c>
      <c r="J8" s="248">
        <f t="shared" ref="J8:K8" si="4">SUM(J9:J24)</f>
        <v>0</v>
      </c>
      <c r="K8" s="248">
        <f t="shared" si="4"/>
        <v>390.8</v>
      </c>
      <c r="L8" s="248">
        <f>L9+L10</f>
        <v>0</v>
      </c>
      <c r="M8" s="248">
        <f t="shared" si="0"/>
        <v>58.380848367077832</v>
      </c>
      <c r="N8" s="248">
        <f t="shared" si="0"/>
        <v>57.810709902748478</v>
      </c>
      <c r="O8" s="248" t="str">
        <f t="shared" si="0"/>
        <v>-</v>
      </c>
      <c r="P8" s="248">
        <f t="shared" si="0"/>
        <v>96.256157635467986</v>
      </c>
      <c r="Q8" s="249"/>
    </row>
    <row r="9" spans="1:18" s="256" customFormat="1" ht="54" outlineLevel="1" x14ac:dyDescent="0.25">
      <c r="A9" s="251"/>
      <c r="B9" s="252" t="s">
        <v>751</v>
      </c>
      <c r="C9" s="253">
        <f>SUM(D9:G9)</f>
        <v>11048.6</v>
      </c>
      <c r="D9" s="254">
        <v>11048.6</v>
      </c>
      <c r="E9" s="254"/>
      <c r="F9" s="254"/>
      <c r="G9" s="255">
        <v>0</v>
      </c>
      <c r="H9" s="255">
        <f t="shared" si="3"/>
        <v>8445.6</v>
      </c>
      <c r="I9" s="255">
        <v>8445.6</v>
      </c>
      <c r="J9" s="255">
        <v>0</v>
      </c>
      <c r="K9" s="255">
        <v>0</v>
      </c>
      <c r="L9" s="255">
        <v>0</v>
      </c>
      <c r="M9" s="255">
        <f t="shared" si="0"/>
        <v>76.440453994171207</v>
      </c>
      <c r="N9" s="255">
        <f t="shared" si="0"/>
        <v>76.440453994171207</v>
      </c>
      <c r="O9" s="255" t="str">
        <f t="shared" si="0"/>
        <v>-</v>
      </c>
      <c r="P9" s="255" t="str">
        <f t="shared" si="0"/>
        <v>-</v>
      </c>
      <c r="Q9" s="252" t="s">
        <v>752</v>
      </c>
    </row>
    <row r="10" spans="1:18" s="256" customFormat="1" ht="40.5" outlineLevel="1" x14ac:dyDescent="0.25">
      <c r="A10" s="251"/>
      <c r="B10" s="252" t="s">
        <v>753</v>
      </c>
      <c r="C10" s="253">
        <f>SUM(D10:G10)</f>
        <v>37.799999999999997</v>
      </c>
      <c r="D10" s="254">
        <v>37.799999999999997</v>
      </c>
      <c r="E10" s="253">
        <f>SUM(E11:E14)</f>
        <v>0</v>
      </c>
      <c r="F10" s="253"/>
      <c r="G10" s="255">
        <f>SUM(G11:G14)</f>
        <v>0</v>
      </c>
      <c r="H10" s="255">
        <f t="shared" si="3"/>
        <v>34.799999999999997</v>
      </c>
      <c r="I10" s="255">
        <v>34.799999999999997</v>
      </c>
      <c r="J10" s="255">
        <f>SUM(J11:J14)</f>
        <v>0</v>
      </c>
      <c r="K10" s="255"/>
      <c r="L10" s="255">
        <f>SUM(L11:L14)</f>
        <v>0</v>
      </c>
      <c r="M10" s="255">
        <f t="shared" si="0"/>
        <v>92.063492063492063</v>
      </c>
      <c r="N10" s="255">
        <f t="shared" si="0"/>
        <v>92.063492063492063</v>
      </c>
      <c r="O10" s="255" t="str">
        <f t="shared" si="0"/>
        <v>-</v>
      </c>
      <c r="P10" s="255" t="str">
        <f t="shared" si="0"/>
        <v>-</v>
      </c>
      <c r="Q10" s="252" t="s">
        <v>754</v>
      </c>
    </row>
    <row r="11" spans="1:18" s="236" customFormat="1" ht="27" outlineLevel="1" x14ac:dyDescent="0.25">
      <c r="A11" s="99"/>
      <c r="B11" s="58" t="s">
        <v>755</v>
      </c>
      <c r="C11" s="254">
        <f t="shared" si="1"/>
        <v>406</v>
      </c>
      <c r="D11" s="254"/>
      <c r="E11" s="254">
        <v>0</v>
      </c>
      <c r="F11" s="254">
        <v>406</v>
      </c>
      <c r="G11" s="52">
        <v>0</v>
      </c>
      <c r="H11" s="52">
        <f t="shared" si="3"/>
        <v>390.8</v>
      </c>
      <c r="I11" s="52">
        <v>0</v>
      </c>
      <c r="J11" s="52">
        <v>0</v>
      </c>
      <c r="K11" s="52">
        <v>390.8</v>
      </c>
      <c r="L11" s="52">
        <v>0</v>
      </c>
      <c r="M11" s="255">
        <f t="shared" si="0"/>
        <v>96.256157635467986</v>
      </c>
      <c r="N11" s="255" t="str">
        <f t="shared" si="0"/>
        <v>-</v>
      </c>
      <c r="O11" s="255" t="str">
        <f t="shared" si="0"/>
        <v>-</v>
      </c>
      <c r="P11" s="255">
        <f t="shared" si="0"/>
        <v>96.256157635467986</v>
      </c>
      <c r="Q11" s="58" t="s">
        <v>756</v>
      </c>
    </row>
    <row r="12" spans="1:18" s="236" customFormat="1" ht="40.5" outlineLevel="1" x14ac:dyDescent="0.25">
      <c r="A12" s="99"/>
      <c r="B12" s="58" t="s">
        <v>757</v>
      </c>
      <c r="C12" s="254">
        <f t="shared" si="1"/>
        <v>6.9</v>
      </c>
      <c r="D12" s="254">
        <v>6.9</v>
      </c>
      <c r="E12" s="254">
        <v>0</v>
      </c>
      <c r="F12" s="254"/>
      <c r="G12" s="52">
        <v>0</v>
      </c>
      <c r="H12" s="52">
        <f t="shared" si="3"/>
        <v>0</v>
      </c>
      <c r="I12" s="52">
        <v>0</v>
      </c>
      <c r="J12" s="52">
        <v>0</v>
      </c>
      <c r="K12" s="52">
        <v>0</v>
      </c>
      <c r="L12" s="52">
        <v>0</v>
      </c>
      <c r="M12" s="255">
        <f t="shared" si="0"/>
        <v>0</v>
      </c>
      <c r="N12" s="255">
        <f t="shared" si="0"/>
        <v>0</v>
      </c>
      <c r="O12" s="255" t="str">
        <f t="shared" si="0"/>
        <v>-</v>
      </c>
      <c r="P12" s="255" t="str">
        <f t="shared" si="0"/>
        <v>-</v>
      </c>
      <c r="Q12" s="257" t="s">
        <v>758</v>
      </c>
    </row>
    <row r="13" spans="1:18" s="236" customFormat="1" ht="27" outlineLevel="1" x14ac:dyDescent="0.25">
      <c r="A13" s="99"/>
      <c r="B13" s="58" t="s">
        <v>759</v>
      </c>
      <c r="C13" s="254">
        <f t="shared" si="1"/>
        <v>195</v>
      </c>
      <c r="D13" s="254">
        <v>195</v>
      </c>
      <c r="E13" s="254">
        <v>0</v>
      </c>
      <c r="F13" s="254"/>
      <c r="G13" s="52">
        <v>0</v>
      </c>
      <c r="H13" s="52">
        <f t="shared" si="3"/>
        <v>20</v>
      </c>
      <c r="I13" s="52">
        <v>20</v>
      </c>
      <c r="J13" s="52">
        <v>0</v>
      </c>
      <c r="K13" s="52">
        <v>0</v>
      </c>
      <c r="L13" s="52">
        <v>0</v>
      </c>
      <c r="M13" s="255">
        <f t="shared" si="0"/>
        <v>10.256410256410255</v>
      </c>
      <c r="N13" s="255">
        <f t="shared" si="0"/>
        <v>10.256410256410255</v>
      </c>
      <c r="O13" s="255" t="str">
        <f t="shared" si="0"/>
        <v>-</v>
      </c>
      <c r="P13" s="255" t="str">
        <f t="shared" si="0"/>
        <v>-</v>
      </c>
      <c r="Q13" s="257"/>
    </row>
    <row r="14" spans="1:18" s="236" customFormat="1" ht="27" outlineLevel="1" x14ac:dyDescent="0.25">
      <c r="A14" s="99"/>
      <c r="B14" s="58" t="s">
        <v>760</v>
      </c>
      <c r="C14" s="254">
        <f t="shared" si="1"/>
        <v>0</v>
      </c>
      <c r="D14" s="254">
        <v>0</v>
      </c>
      <c r="E14" s="254">
        <v>0</v>
      </c>
      <c r="F14" s="254"/>
      <c r="G14" s="52">
        <v>0</v>
      </c>
      <c r="H14" s="52">
        <f t="shared" si="3"/>
        <v>0</v>
      </c>
      <c r="I14" s="52">
        <v>0</v>
      </c>
      <c r="J14" s="52">
        <v>0</v>
      </c>
      <c r="K14" s="52">
        <v>0</v>
      </c>
      <c r="L14" s="52">
        <v>0</v>
      </c>
      <c r="M14" s="255" t="str">
        <f t="shared" si="0"/>
        <v>-</v>
      </c>
      <c r="N14" s="255" t="str">
        <f t="shared" si="0"/>
        <v>-</v>
      </c>
      <c r="O14" s="255" t="str">
        <f t="shared" si="0"/>
        <v>-</v>
      </c>
      <c r="P14" s="255" t="str">
        <f t="shared" si="0"/>
        <v>-</v>
      </c>
      <c r="Q14" s="257"/>
    </row>
    <row r="15" spans="1:18" s="236" customFormat="1" ht="42.75" customHeight="1" outlineLevel="1" x14ac:dyDescent="0.25">
      <c r="A15" s="99"/>
      <c r="B15" s="58" t="s">
        <v>761</v>
      </c>
      <c r="C15" s="254">
        <f t="shared" si="1"/>
        <v>0</v>
      </c>
      <c r="D15" s="254">
        <v>0</v>
      </c>
      <c r="E15" s="254"/>
      <c r="F15" s="254"/>
      <c r="G15" s="52"/>
      <c r="H15" s="52">
        <f t="shared" si="3"/>
        <v>0</v>
      </c>
      <c r="I15" s="52"/>
      <c r="J15" s="52">
        <v>0</v>
      </c>
      <c r="K15" s="52"/>
      <c r="L15" s="52"/>
      <c r="M15" s="255" t="str">
        <f t="shared" si="0"/>
        <v>-</v>
      </c>
      <c r="N15" s="255" t="str">
        <f t="shared" si="0"/>
        <v>-</v>
      </c>
      <c r="O15" s="255" t="str">
        <f t="shared" si="0"/>
        <v>-</v>
      </c>
      <c r="P15" s="255" t="str">
        <f t="shared" si="0"/>
        <v>-</v>
      </c>
      <c r="Q15" s="257"/>
    </row>
    <row r="16" spans="1:18" s="236" customFormat="1" ht="94.5" outlineLevel="1" x14ac:dyDescent="0.25">
      <c r="A16" s="99"/>
      <c r="B16" s="58" t="s">
        <v>762</v>
      </c>
      <c r="C16" s="254">
        <f>SUM(D16:G16)</f>
        <v>7474.1</v>
      </c>
      <c r="D16" s="254">
        <v>7474.1</v>
      </c>
      <c r="E16" s="254"/>
      <c r="F16" s="254"/>
      <c r="G16" s="52"/>
      <c r="H16" s="52">
        <f t="shared" si="3"/>
        <v>2784.8</v>
      </c>
      <c r="I16" s="52">
        <v>2784.8</v>
      </c>
      <c r="J16" s="52">
        <v>0</v>
      </c>
      <c r="K16" s="52"/>
      <c r="L16" s="52"/>
      <c r="M16" s="255">
        <f t="shared" si="0"/>
        <v>37.259335572175914</v>
      </c>
      <c r="N16" s="255">
        <f t="shared" si="0"/>
        <v>37.259335572175914</v>
      </c>
      <c r="O16" s="255" t="str">
        <f t="shared" si="0"/>
        <v>-</v>
      </c>
      <c r="P16" s="255" t="str">
        <f t="shared" si="0"/>
        <v>-</v>
      </c>
      <c r="Q16" s="58" t="s">
        <v>763</v>
      </c>
    </row>
    <row r="17" spans="1:18" s="236" customFormat="1" ht="54" outlineLevel="1" x14ac:dyDescent="0.25">
      <c r="A17" s="99"/>
      <c r="B17" s="58" t="s">
        <v>764</v>
      </c>
      <c r="C17" s="254">
        <f t="shared" si="1"/>
        <v>538.9</v>
      </c>
      <c r="D17" s="254">
        <v>538.9</v>
      </c>
      <c r="E17" s="254"/>
      <c r="F17" s="254"/>
      <c r="G17" s="52"/>
      <c r="H17" s="52">
        <f t="shared" si="3"/>
        <v>518.9</v>
      </c>
      <c r="I17" s="52">
        <v>518.9</v>
      </c>
      <c r="J17" s="52">
        <v>0</v>
      </c>
      <c r="K17" s="52"/>
      <c r="L17" s="52"/>
      <c r="M17" s="255">
        <f t="shared" si="0"/>
        <v>96.288736314715166</v>
      </c>
      <c r="N17" s="255">
        <f t="shared" si="0"/>
        <v>96.288736314715166</v>
      </c>
      <c r="O17" s="255" t="str">
        <f t="shared" si="0"/>
        <v>-</v>
      </c>
      <c r="P17" s="255" t="str">
        <f t="shared" si="0"/>
        <v>-</v>
      </c>
      <c r="Q17" s="58" t="s">
        <v>765</v>
      </c>
    </row>
    <row r="18" spans="1:18" s="236" customFormat="1" ht="40.5" outlineLevel="1" x14ac:dyDescent="0.25">
      <c r="A18" s="99"/>
      <c r="B18" s="58" t="s">
        <v>766</v>
      </c>
      <c r="C18" s="254">
        <f t="shared" si="1"/>
        <v>735.3</v>
      </c>
      <c r="D18" s="254">
        <v>735.3</v>
      </c>
      <c r="E18" s="254"/>
      <c r="F18" s="254"/>
      <c r="G18" s="52"/>
      <c r="H18" s="52">
        <f t="shared" si="3"/>
        <v>624</v>
      </c>
      <c r="I18" s="52">
        <v>624</v>
      </c>
      <c r="J18" s="52">
        <v>0</v>
      </c>
      <c r="K18" s="52"/>
      <c r="L18" s="52"/>
      <c r="M18" s="255">
        <f t="shared" si="0"/>
        <v>84.863321093431253</v>
      </c>
      <c r="N18" s="255">
        <f t="shared" si="0"/>
        <v>84.863321093431253</v>
      </c>
      <c r="O18" s="255" t="str">
        <f t="shared" si="0"/>
        <v>-</v>
      </c>
      <c r="P18" s="255" t="str">
        <f t="shared" si="0"/>
        <v>-</v>
      </c>
      <c r="Q18" s="58" t="s">
        <v>767</v>
      </c>
    </row>
    <row r="19" spans="1:18" s="236" customFormat="1" ht="54" outlineLevel="1" x14ac:dyDescent="0.25">
      <c r="A19" s="99"/>
      <c r="B19" s="58" t="s">
        <v>768</v>
      </c>
      <c r="C19" s="254">
        <f t="shared" si="1"/>
        <v>5059.3999999999996</v>
      </c>
      <c r="D19" s="254">
        <v>5059.3999999999996</v>
      </c>
      <c r="E19" s="254"/>
      <c r="F19" s="254"/>
      <c r="G19" s="52"/>
      <c r="H19" s="52">
        <f t="shared" si="3"/>
        <v>3077.4</v>
      </c>
      <c r="I19" s="52">
        <v>3077.4</v>
      </c>
      <c r="J19" s="52">
        <v>0</v>
      </c>
      <c r="K19" s="52"/>
      <c r="L19" s="52"/>
      <c r="M19" s="255">
        <f t="shared" si="0"/>
        <v>60.82539431553149</v>
      </c>
      <c r="N19" s="255">
        <f t="shared" si="0"/>
        <v>60.82539431553149</v>
      </c>
      <c r="O19" s="255" t="str">
        <f t="shared" si="0"/>
        <v>-</v>
      </c>
      <c r="P19" s="255" t="str">
        <f t="shared" si="0"/>
        <v>-</v>
      </c>
      <c r="Q19" s="58" t="s">
        <v>769</v>
      </c>
    </row>
    <row r="20" spans="1:18" s="236" customFormat="1" ht="27" outlineLevel="1" x14ac:dyDescent="0.25">
      <c r="A20" s="99"/>
      <c r="B20" s="58" t="s">
        <v>770</v>
      </c>
      <c r="C20" s="254">
        <f t="shared" si="1"/>
        <v>40</v>
      </c>
      <c r="D20" s="254">
        <v>40</v>
      </c>
      <c r="E20" s="254"/>
      <c r="F20" s="254"/>
      <c r="G20" s="52"/>
      <c r="H20" s="52">
        <f t="shared" si="3"/>
        <v>40</v>
      </c>
      <c r="I20" s="52">
        <v>40</v>
      </c>
      <c r="J20" s="52">
        <v>0</v>
      </c>
      <c r="K20" s="52"/>
      <c r="L20" s="52"/>
      <c r="M20" s="255">
        <f t="shared" si="0"/>
        <v>100</v>
      </c>
      <c r="N20" s="255">
        <f t="shared" si="0"/>
        <v>100</v>
      </c>
      <c r="O20" s="255" t="str">
        <f t="shared" si="0"/>
        <v>-</v>
      </c>
      <c r="P20" s="255" t="str">
        <f t="shared" si="0"/>
        <v>-</v>
      </c>
      <c r="Q20" s="58" t="s">
        <v>771</v>
      </c>
    </row>
    <row r="21" spans="1:18" s="236" customFormat="1" ht="40.5" outlineLevel="1" x14ac:dyDescent="0.25">
      <c r="A21" s="99"/>
      <c r="B21" s="58" t="s">
        <v>772</v>
      </c>
      <c r="C21" s="254">
        <f t="shared" si="1"/>
        <v>17</v>
      </c>
      <c r="D21" s="254">
        <v>17</v>
      </c>
      <c r="E21" s="254"/>
      <c r="F21" s="254"/>
      <c r="G21" s="52"/>
      <c r="H21" s="52">
        <f t="shared" si="3"/>
        <v>8.3000000000000007</v>
      </c>
      <c r="I21" s="52">
        <v>8.3000000000000007</v>
      </c>
      <c r="J21" s="52">
        <v>0</v>
      </c>
      <c r="K21" s="52"/>
      <c r="L21" s="52"/>
      <c r="M21" s="255">
        <f t="shared" si="0"/>
        <v>48.82352941176471</v>
      </c>
      <c r="N21" s="255">
        <f t="shared" si="0"/>
        <v>48.82352941176471</v>
      </c>
      <c r="O21" s="255" t="str">
        <f t="shared" si="0"/>
        <v>-</v>
      </c>
      <c r="P21" s="255" t="str">
        <f t="shared" si="0"/>
        <v>-</v>
      </c>
      <c r="Q21" s="58" t="s">
        <v>773</v>
      </c>
    </row>
    <row r="22" spans="1:18" s="236" customFormat="1" ht="27" outlineLevel="1" x14ac:dyDescent="0.25">
      <c r="A22" s="99"/>
      <c r="B22" s="58" t="s">
        <v>774</v>
      </c>
      <c r="C22" s="254">
        <f t="shared" si="1"/>
        <v>100</v>
      </c>
      <c r="D22" s="254">
        <v>100</v>
      </c>
      <c r="E22" s="254"/>
      <c r="F22" s="254"/>
      <c r="G22" s="52"/>
      <c r="H22" s="52">
        <f t="shared" si="3"/>
        <v>0</v>
      </c>
      <c r="I22" s="52">
        <v>0</v>
      </c>
      <c r="J22" s="52">
        <v>0</v>
      </c>
      <c r="K22" s="52"/>
      <c r="L22" s="52"/>
      <c r="M22" s="255">
        <f t="shared" si="0"/>
        <v>0</v>
      </c>
      <c r="N22" s="255">
        <f t="shared" si="0"/>
        <v>0</v>
      </c>
      <c r="O22" s="255" t="str">
        <f t="shared" si="0"/>
        <v>-</v>
      </c>
      <c r="P22" s="255" t="str">
        <f t="shared" si="0"/>
        <v>-</v>
      </c>
      <c r="Q22" s="58" t="s">
        <v>775</v>
      </c>
    </row>
    <row r="23" spans="1:18" s="236" customFormat="1" ht="27" outlineLevel="1" x14ac:dyDescent="0.25">
      <c r="A23" s="99"/>
      <c r="B23" s="58" t="s">
        <v>776</v>
      </c>
      <c r="C23" s="254">
        <f t="shared" si="1"/>
        <v>201.3</v>
      </c>
      <c r="D23" s="254">
        <v>201.3</v>
      </c>
      <c r="E23" s="254"/>
      <c r="F23" s="254"/>
      <c r="G23" s="52"/>
      <c r="H23" s="52">
        <f t="shared" si="3"/>
        <v>38.5</v>
      </c>
      <c r="I23" s="52">
        <v>38.5</v>
      </c>
      <c r="J23" s="52">
        <v>0</v>
      </c>
      <c r="K23" s="52"/>
      <c r="L23" s="52"/>
      <c r="M23" s="255">
        <f t="shared" si="0"/>
        <v>19.125683060109289</v>
      </c>
      <c r="N23" s="255">
        <f t="shared" si="0"/>
        <v>19.125683060109289</v>
      </c>
      <c r="O23" s="255" t="str">
        <f t="shared" si="0"/>
        <v>-</v>
      </c>
      <c r="P23" s="255" t="str">
        <f t="shared" si="0"/>
        <v>-</v>
      </c>
      <c r="Q23" s="58" t="s">
        <v>777</v>
      </c>
    </row>
    <row r="24" spans="1:18" s="236" customFormat="1" ht="18" customHeight="1" outlineLevel="1" x14ac:dyDescent="0.25">
      <c r="A24" s="99"/>
      <c r="B24" s="58" t="s">
        <v>778</v>
      </c>
      <c r="C24" s="254">
        <f t="shared" si="1"/>
        <v>1517</v>
      </c>
      <c r="D24" s="254">
        <v>1517</v>
      </c>
      <c r="E24" s="254"/>
      <c r="F24" s="254"/>
      <c r="G24" s="52"/>
      <c r="H24" s="52">
        <f t="shared" si="3"/>
        <v>0</v>
      </c>
      <c r="I24" s="52">
        <v>0</v>
      </c>
      <c r="J24" s="52"/>
      <c r="K24" s="52"/>
      <c r="L24" s="52"/>
      <c r="M24" s="255"/>
      <c r="N24" s="255">
        <f t="shared" si="0"/>
        <v>0</v>
      </c>
      <c r="O24" s="255"/>
      <c r="P24" s="255"/>
      <c r="Q24" s="58" t="s">
        <v>779</v>
      </c>
    </row>
    <row r="25" spans="1:18" s="243" customFormat="1" ht="24" customHeight="1" x14ac:dyDescent="0.25">
      <c r="A25" s="238"/>
      <c r="B25" s="239" t="s">
        <v>780</v>
      </c>
      <c r="C25" s="240">
        <f>C26</f>
        <v>31253.4</v>
      </c>
      <c r="D25" s="240">
        <f>D26</f>
        <v>30835.5</v>
      </c>
      <c r="E25" s="240">
        <f>E26</f>
        <v>0</v>
      </c>
      <c r="F25" s="240">
        <f>F26</f>
        <v>417.9</v>
      </c>
      <c r="G25" s="241" t="e">
        <f>G26+#REF!+#REF!</f>
        <v>#REF!</v>
      </c>
      <c r="H25" s="241">
        <f>H26</f>
        <v>22022.6</v>
      </c>
      <c r="I25" s="241">
        <f>I26</f>
        <v>21621.399999999998</v>
      </c>
      <c r="J25" s="241">
        <v>0</v>
      </c>
      <c r="K25" s="241">
        <f>K26</f>
        <v>401.2</v>
      </c>
      <c r="L25" s="241" t="e">
        <f>L26+#REF!+#REF!</f>
        <v>#REF!</v>
      </c>
      <c r="M25" s="241">
        <f t="shared" si="0"/>
        <v>70.464653445705096</v>
      </c>
      <c r="N25" s="241">
        <f t="shared" si="0"/>
        <v>70.118532211250013</v>
      </c>
      <c r="O25" s="241" t="str">
        <f t="shared" si="0"/>
        <v>-</v>
      </c>
      <c r="P25" s="241">
        <f t="shared" si="0"/>
        <v>96.003828667145257</v>
      </c>
      <c r="Q25" s="242"/>
      <c r="R25" s="243" t="s">
        <v>749</v>
      </c>
    </row>
    <row r="26" spans="1:18" s="250" customFormat="1" ht="54" hidden="1" outlineLevel="1" x14ac:dyDescent="0.25">
      <c r="A26" s="258">
        <v>2</v>
      </c>
      <c r="B26" s="245" t="s">
        <v>781</v>
      </c>
      <c r="C26" s="246">
        <f>SUM(D26:G26)</f>
        <v>31253.4</v>
      </c>
      <c r="D26" s="246">
        <f>SUM(D27:D42)</f>
        <v>30835.5</v>
      </c>
      <c r="E26" s="246">
        <f t="shared" ref="E26:F26" si="5">SUM(E27:E42)</f>
        <v>0</v>
      </c>
      <c r="F26" s="246">
        <f t="shared" si="5"/>
        <v>417.9</v>
      </c>
      <c r="G26" s="248">
        <f>SUM(G27:G40)</f>
        <v>0</v>
      </c>
      <c r="H26" s="248">
        <f>SUM(I26:L26)</f>
        <v>22022.6</v>
      </c>
      <c r="I26" s="248">
        <f>SUM(I27:I42)</f>
        <v>21621.399999999998</v>
      </c>
      <c r="J26" s="248">
        <f t="shared" ref="J26" si="6">SUM(J27:J42)</f>
        <v>0</v>
      </c>
      <c r="K26" s="248">
        <f>SUM(K27:K42)</f>
        <v>401.2</v>
      </c>
      <c r="L26" s="248">
        <f>SUM(L27:L28)</f>
        <v>0</v>
      </c>
      <c r="M26" s="248">
        <f t="shared" si="0"/>
        <v>70.464653445705096</v>
      </c>
      <c r="N26" s="248">
        <f t="shared" si="0"/>
        <v>70.118532211250013</v>
      </c>
      <c r="O26" s="248" t="str">
        <f t="shared" si="0"/>
        <v>-</v>
      </c>
      <c r="P26" s="248">
        <f t="shared" si="0"/>
        <v>96.003828667145257</v>
      </c>
      <c r="Q26" s="249"/>
    </row>
    <row r="27" spans="1:18" s="256" customFormat="1" ht="40.5" hidden="1" customHeight="1" outlineLevel="1" x14ac:dyDescent="0.25">
      <c r="A27" s="259"/>
      <c r="B27" s="58" t="s">
        <v>782</v>
      </c>
      <c r="C27" s="253">
        <f>SUM(D27:G27)</f>
        <v>10058.299999999999</v>
      </c>
      <c r="D27" s="254">
        <v>10058.299999999999</v>
      </c>
      <c r="E27" s="253">
        <v>0</v>
      </c>
      <c r="F27" s="253">
        <v>0</v>
      </c>
      <c r="G27" s="255">
        <v>0</v>
      </c>
      <c r="H27" s="255">
        <f>SUM(I27:L27)</f>
        <v>8850.7999999999993</v>
      </c>
      <c r="I27" s="255">
        <v>8850.7999999999993</v>
      </c>
      <c r="J27" s="255">
        <v>0</v>
      </c>
      <c r="K27" s="255">
        <v>0</v>
      </c>
      <c r="L27" s="255">
        <v>0</v>
      </c>
      <c r="M27" s="255">
        <f t="shared" si="0"/>
        <v>87.994989212888854</v>
      </c>
      <c r="N27" s="255">
        <f t="shared" si="0"/>
        <v>87.994989212888854</v>
      </c>
      <c r="O27" s="255" t="str">
        <f t="shared" si="0"/>
        <v>-</v>
      </c>
      <c r="P27" s="255" t="str">
        <f t="shared" si="0"/>
        <v>-</v>
      </c>
      <c r="Q27" s="252" t="s">
        <v>458</v>
      </c>
    </row>
    <row r="28" spans="1:18" s="256" customFormat="1" ht="30" hidden="1" customHeight="1" outlineLevel="1" x14ac:dyDescent="0.25">
      <c r="A28" s="260"/>
      <c r="B28" s="58" t="s">
        <v>783</v>
      </c>
      <c r="C28" s="253">
        <f>SUM(D28:G28)</f>
        <v>51.5</v>
      </c>
      <c r="D28" s="254">
        <v>51.5</v>
      </c>
      <c r="E28" s="253">
        <f>SUM(E29:E40)</f>
        <v>0</v>
      </c>
      <c r="F28" s="253"/>
      <c r="G28" s="255">
        <v>0</v>
      </c>
      <c r="H28" s="255">
        <f>SUM(I28:L28)</f>
        <v>0</v>
      </c>
      <c r="I28" s="255"/>
      <c r="J28" s="255">
        <v>0</v>
      </c>
      <c r="K28" s="255"/>
      <c r="L28" s="255">
        <v>0</v>
      </c>
      <c r="M28" s="255">
        <f t="shared" si="0"/>
        <v>0</v>
      </c>
      <c r="N28" s="255">
        <f t="shared" si="0"/>
        <v>0</v>
      </c>
      <c r="O28" s="255" t="str">
        <f t="shared" si="0"/>
        <v>-</v>
      </c>
      <c r="P28" s="255" t="str">
        <f t="shared" si="0"/>
        <v>-</v>
      </c>
      <c r="Q28" s="252" t="s">
        <v>784</v>
      </c>
    </row>
    <row r="29" spans="1:18" s="236" customFormat="1" ht="27" hidden="1" outlineLevel="1" x14ac:dyDescent="0.25">
      <c r="A29" s="261"/>
      <c r="B29" s="58" t="s">
        <v>785</v>
      </c>
      <c r="C29" s="254">
        <f t="shared" ref="C29:C42" si="7">SUM(D29:G29)</f>
        <v>417.9</v>
      </c>
      <c r="D29" s="254"/>
      <c r="E29" s="254">
        <v>0</v>
      </c>
      <c r="F29" s="254">
        <v>417.9</v>
      </c>
      <c r="G29" s="52">
        <v>0</v>
      </c>
      <c r="H29" s="52">
        <f t="shared" ref="H29:H42" si="8">SUM(I29:L29)</f>
        <v>401.2</v>
      </c>
      <c r="I29" s="52">
        <v>0</v>
      </c>
      <c r="J29" s="52">
        <v>0</v>
      </c>
      <c r="K29" s="52">
        <v>401.2</v>
      </c>
      <c r="L29" s="52">
        <v>0</v>
      </c>
      <c r="M29" s="255">
        <f t="shared" ref="M29:P44" si="9">IFERROR(H29/C29*100,"-")</f>
        <v>96.003828667145257</v>
      </c>
      <c r="N29" s="255" t="str">
        <f t="shared" si="9"/>
        <v>-</v>
      </c>
      <c r="O29" s="255" t="str">
        <f t="shared" si="9"/>
        <v>-</v>
      </c>
      <c r="P29" s="255">
        <f t="shared" si="9"/>
        <v>96.003828667145257</v>
      </c>
      <c r="Q29" s="58" t="s">
        <v>786</v>
      </c>
    </row>
    <row r="30" spans="1:18" s="236" customFormat="1" ht="38.25" hidden="1" customHeight="1" outlineLevel="1" x14ac:dyDescent="0.25">
      <c r="A30" s="261"/>
      <c r="B30" s="58" t="s">
        <v>787</v>
      </c>
      <c r="C30" s="254">
        <f t="shared" si="7"/>
        <v>14</v>
      </c>
      <c r="D30" s="254">
        <v>14</v>
      </c>
      <c r="E30" s="254">
        <v>0</v>
      </c>
      <c r="F30" s="254">
        <v>0</v>
      </c>
      <c r="G30" s="52">
        <v>0</v>
      </c>
      <c r="H30" s="52">
        <f t="shared" si="8"/>
        <v>14</v>
      </c>
      <c r="I30" s="52">
        <v>14</v>
      </c>
      <c r="J30" s="52">
        <v>0</v>
      </c>
      <c r="K30" s="52">
        <v>0</v>
      </c>
      <c r="L30" s="52">
        <v>0</v>
      </c>
      <c r="M30" s="255">
        <f t="shared" si="9"/>
        <v>100</v>
      </c>
      <c r="N30" s="255">
        <f t="shared" si="9"/>
        <v>100</v>
      </c>
      <c r="O30" s="255" t="str">
        <f t="shared" si="9"/>
        <v>-</v>
      </c>
      <c r="P30" s="255" t="str">
        <f t="shared" si="9"/>
        <v>-</v>
      </c>
      <c r="Q30" s="197" t="s">
        <v>788</v>
      </c>
    </row>
    <row r="31" spans="1:18" s="236" customFormat="1" ht="27" hidden="1" customHeight="1" outlineLevel="1" x14ac:dyDescent="0.25">
      <c r="A31" s="261"/>
      <c r="B31" s="262" t="s">
        <v>789</v>
      </c>
      <c r="C31" s="254">
        <f t="shared" si="7"/>
        <v>34.9</v>
      </c>
      <c r="D31" s="254">
        <v>34.9</v>
      </c>
      <c r="E31" s="254"/>
      <c r="F31" s="254"/>
      <c r="G31" s="52"/>
      <c r="H31" s="52">
        <f t="shared" si="8"/>
        <v>34.9</v>
      </c>
      <c r="I31" s="52">
        <v>34.9</v>
      </c>
      <c r="J31" s="52">
        <v>0</v>
      </c>
      <c r="K31" s="52"/>
      <c r="L31" s="52"/>
      <c r="M31" s="255">
        <f t="shared" si="9"/>
        <v>100</v>
      </c>
      <c r="N31" s="255">
        <f t="shared" si="9"/>
        <v>100</v>
      </c>
      <c r="O31" s="263" t="str">
        <f t="shared" si="9"/>
        <v>-</v>
      </c>
      <c r="P31" s="263" t="str">
        <f t="shared" si="9"/>
        <v>-</v>
      </c>
      <c r="Q31" s="198"/>
    </row>
    <row r="32" spans="1:18" s="236" customFormat="1" ht="27.75" hidden="1" customHeight="1" outlineLevel="1" x14ac:dyDescent="0.25">
      <c r="A32" s="261"/>
      <c r="B32" s="262" t="s">
        <v>790</v>
      </c>
      <c r="C32" s="254">
        <f t="shared" si="7"/>
        <v>0</v>
      </c>
      <c r="D32" s="254">
        <v>0</v>
      </c>
      <c r="E32" s="254"/>
      <c r="F32" s="254"/>
      <c r="G32" s="52"/>
      <c r="H32" s="52">
        <f t="shared" si="8"/>
        <v>0</v>
      </c>
      <c r="I32" s="52"/>
      <c r="J32" s="52">
        <v>0</v>
      </c>
      <c r="K32" s="52"/>
      <c r="L32" s="52"/>
      <c r="M32" s="255" t="str">
        <f t="shared" si="9"/>
        <v>-</v>
      </c>
      <c r="N32" s="255" t="str">
        <f t="shared" si="9"/>
        <v>-</v>
      </c>
      <c r="O32" s="263" t="str">
        <f t="shared" si="9"/>
        <v>-</v>
      </c>
      <c r="P32" s="263" t="str">
        <f t="shared" si="9"/>
        <v>-</v>
      </c>
      <c r="Q32" s="198"/>
    </row>
    <row r="33" spans="1:17" s="236" customFormat="1" ht="45" hidden="1" customHeight="1" outlineLevel="1" x14ac:dyDescent="0.25">
      <c r="A33" s="261"/>
      <c r="B33" s="262" t="s">
        <v>791</v>
      </c>
      <c r="C33" s="254">
        <f t="shared" si="7"/>
        <v>0</v>
      </c>
      <c r="D33" s="254">
        <v>0</v>
      </c>
      <c r="E33" s="254"/>
      <c r="F33" s="254"/>
      <c r="G33" s="52"/>
      <c r="H33" s="52">
        <f t="shared" si="8"/>
        <v>0</v>
      </c>
      <c r="I33" s="52"/>
      <c r="J33" s="52">
        <v>0</v>
      </c>
      <c r="K33" s="52"/>
      <c r="L33" s="52"/>
      <c r="M33" s="255" t="str">
        <f t="shared" si="9"/>
        <v>-</v>
      </c>
      <c r="N33" s="255" t="str">
        <f t="shared" si="9"/>
        <v>-</v>
      </c>
      <c r="O33" s="263" t="str">
        <f t="shared" si="9"/>
        <v>-</v>
      </c>
      <c r="P33" s="263" t="str">
        <f t="shared" si="9"/>
        <v>-</v>
      </c>
      <c r="Q33" s="199"/>
    </row>
    <row r="34" spans="1:17" s="236" customFormat="1" ht="114.75" hidden="1" customHeight="1" outlineLevel="1" x14ac:dyDescent="0.25">
      <c r="A34" s="261"/>
      <c r="B34" s="262" t="s">
        <v>792</v>
      </c>
      <c r="C34" s="254">
        <f t="shared" si="7"/>
        <v>7357.4</v>
      </c>
      <c r="D34" s="254">
        <v>7357.4</v>
      </c>
      <c r="E34" s="254"/>
      <c r="F34" s="254"/>
      <c r="G34" s="52"/>
      <c r="H34" s="52">
        <f t="shared" si="8"/>
        <v>2907.7</v>
      </c>
      <c r="I34" s="52">
        <v>2907.7</v>
      </c>
      <c r="J34" s="52">
        <v>0</v>
      </c>
      <c r="K34" s="52"/>
      <c r="L34" s="52"/>
      <c r="M34" s="255">
        <f t="shared" si="9"/>
        <v>39.520754614401824</v>
      </c>
      <c r="N34" s="255">
        <f t="shared" si="9"/>
        <v>39.520754614401824</v>
      </c>
      <c r="O34" s="263" t="str">
        <f t="shared" si="9"/>
        <v>-</v>
      </c>
      <c r="P34" s="263" t="str">
        <f t="shared" si="9"/>
        <v>-</v>
      </c>
      <c r="Q34" s="58" t="s">
        <v>793</v>
      </c>
    </row>
    <row r="35" spans="1:17" s="236" customFormat="1" ht="40.5" hidden="1" outlineLevel="1" x14ac:dyDescent="0.25">
      <c r="A35" s="261"/>
      <c r="B35" s="262" t="s">
        <v>794</v>
      </c>
      <c r="C35" s="254">
        <f t="shared" si="7"/>
        <v>613.20000000000005</v>
      </c>
      <c r="D35" s="254">
        <v>613.20000000000005</v>
      </c>
      <c r="E35" s="254"/>
      <c r="F35" s="254"/>
      <c r="G35" s="52"/>
      <c r="H35" s="52">
        <f t="shared" si="8"/>
        <v>499.8</v>
      </c>
      <c r="I35" s="52">
        <v>499.8</v>
      </c>
      <c r="J35" s="52">
        <v>0</v>
      </c>
      <c r="K35" s="52"/>
      <c r="L35" s="52"/>
      <c r="M35" s="255">
        <f t="shared" si="9"/>
        <v>81.506849315068479</v>
      </c>
      <c r="N35" s="255">
        <f t="shared" si="9"/>
        <v>81.506849315068479</v>
      </c>
      <c r="O35" s="263" t="str">
        <f t="shared" si="9"/>
        <v>-</v>
      </c>
      <c r="P35" s="263" t="str">
        <f t="shared" si="9"/>
        <v>-</v>
      </c>
      <c r="Q35" s="58" t="s">
        <v>795</v>
      </c>
    </row>
    <row r="36" spans="1:17" s="236" customFormat="1" ht="40.5" hidden="1" outlineLevel="1" x14ac:dyDescent="0.25">
      <c r="A36" s="261"/>
      <c r="B36" s="262" t="s">
        <v>796</v>
      </c>
      <c r="C36" s="254">
        <f t="shared" si="7"/>
        <v>3216.5</v>
      </c>
      <c r="D36" s="254">
        <v>3216.5</v>
      </c>
      <c r="E36" s="254"/>
      <c r="F36" s="254"/>
      <c r="G36" s="52"/>
      <c r="H36" s="52">
        <f t="shared" si="8"/>
        <v>2287.3000000000002</v>
      </c>
      <c r="I36" s="52">
        <v>2287.3000000000002</v>
      </c>
      <c r="J36" s="52">
        <v>0</v>
      </c>
      <c r="K36" s="52"/>
      <c r="L36" s="52"/>
      <c r="M36" s="255">
        <f t="shared" si="9"/>
        <v>71.111456552152958</v>
      </c>
      <c r="N36" s="255">
        <f t="shared" si="9"/>
        <v>71.111456552152958</v>
      </c>
      <c r="O36" s="263" t="str">
        <f t="shared" si="9"/>
        <v>-</v>
      </c>
      <c r="P36" s="263" t="str">
        <f t="shared" si="9"/>
        <v>-</v>
      </c>
      <c r="Q36" s="58" t="s">
        <v>797</v>
      </c>
    </row>
    <row r="37" spans="1:17" s="236" customFormat="1" ht="40.5" hidden="1" outlineLevel="1" x14ac:dyDescent="0.25">
      <c r="A37" s="261"/>
      <c r="B37" s="262" t="s">
        <v>798</v>
      </c>
      <c r="C37" s="254">
        <f t="shared" si="7"/>
        <v>7752.5</v>
      </c>
      <c r="D37" s="254">
        <v>7752.5</v>
      </c>
      <c r="E37" s="254"/>
      <c r="F37" s="254"/>
      <c r="G37" s="52"/>
      <c r="H37" s="52">
        <f t="shared" si="8"/>
        <v>6418.7</v>
      </c>
      <c r="I37" s="52">
        <v>6418.7</v>
      </c>
      <c r="J37" s="52">
        <v>0</v>
      </c>
      <c r="K37" s="52"/>
      <c r="L37" s="52"/>
      <c r="M37" s="255">
        <f t="shared" si="9"/>
        <v>82.795227346017413</v>
      </c>
      <c r="N37" s="255">
        <f t="shared" si="9"/>
        <v>82.795227346017413</v>
      </c>
      <c r="O37" s="263" t="str">
        <f t="shared" si="9"/>
        <v>-</v>
      </c>
      <c r="P37" s="263" t="str">
        <f t="shared" si="9"/>
        <v>-</v>
      </c>
      <c r="Q37" s="58" t="s">
        <v>799</v>
      </c>
    </row>
    <row r="38" spans="1:17" s="236" customFormat="1" ht="40.5" hidden="1" outlineLevel="1" x14ac:dyDescent="0.25">
      <c r="A38" s="261"/>
      <c r="B38" s="262" t="s">
        <v>800</v>
      </c>
      <c r="C38" s="254">
        <f t="shared" si="7"/>
        <v>128</v>
      </c>
      <c r="D38" s="254">
        <v>128</v>
      </c>
      <c r="E38" s="254"/>
      <c r="F38" s="254"/>
      <c r="G38" s="52"/>
      <c r="H38" s="52">
        <f t="shared" si="8"/>
        <v>90</v>
      </c>
      <c r="I38" s="52">
        <v>90</v>
      </c>
      <c r="J38" s="52">
        <v>0</v>
      </c>
      <c r="K38" s="52"/>
      <c r="L38" s="52"/>
      <c r="M38" s="255">
        <f t="shared" si="9"/>
        <v>70.3125</v>
      </c>
      <c r="N38" s="255">
        <f t="shared" si="9"/>
        <v>70.3125</v>
      </c>
      <c r="O38" s="263" t="str">
        <f t="shared" si="9"/>
        <v>-</v>
      </c>
      <c r="P38" s="263" t="str">
        <f t="shared" si="9"/>
        <v>-</v>
      </c>
      <c r="Q38" s="58" t="s">
        <v>795</v>
      </c>
    </row>
    <row r="39" spans="1:17" s="236" customFormat="1" ht="27" hidden="1" outlineLevel="1" x14ac:dyDescent="0.25">
      <c r="A39" s="261"/>
      <c r="B39" s="262" t="s">
        <v>801</v>
      </c>
      <c r="C39" s="254">
        <f t="shared" si="7"/>
        <v>100</v>
      </c>
      <c r="D39" s="254">
        <v>100</v>
      </c>
      <c r="E39" s="254"/>
      <c r="F39" s="254"/>
      <c r="G39" s="52"/>
      <c r="H39" s="52">
        <f t="shared" si="8"/>
        <v>0</v>
      </c>
      <c r="I39" s="52">
        <v>0</v>
      </c>
      <c r="J39" s="52">
        <v>0</v>
      </c>
      <c r="K39" s="52"/>
      <c r="L39" s="52"/>
      <c r="M39" s="255">
        <f t="shared" si="9"/>
        <v>0</v>
      </c>
      <c r="N39" s="255">
        <f t="shared" si="9"/>
        <v>0</v>
      </c>
      <c r="O39" s="263" t="str">
        <f t="shared" si="9"/>
        <v>-</v>
      </c>
      <c r="P39" s="263" t="str">
        <f t="shared" si="9"/>
        <v>-</v>
      </c>
      <c r="Q39" s="58" t="s">
        <v>775</v>
      </c>
    </row>
    <row r="40" spans="1:17" s="236" customFormat="1" ht="36.75" hidden="1" customHeight="1" outlineLevel="1" x14ac:dyDescent="0.25">
      <c r="A40" s="261"/>
      <c r="B40" s="262" t="s">
        <v>802</v>
      </c>
      <c r="C40" s="254">
        <f t="shared" si="7"/>
        <v>180.9</v>
      </c>
      <c r="D40" s="254">
        <v>180.9</v>
      </c>
      <c r="E40" s="254"/>
      <c r="F40" s="254"/>
      <c r="G40" s="52"/>
      <c r="H40" s="52">
        <f t="shared" si="8"/>
        <v>38.200000000000003</v>
      </c>
      <c r="I40" s="52">
        <v>38.200000000000003</v>
      </c>
      <c r="J40" s="52">
        <v>0</v>
      </c>
      <c r="K40" s="52"/>
      <c r="L40" s="52"/>
      <c r="M40" s="255">
        <f t="shared" si="9"/>
        <v>21.116639027086791</v>
      </c>
      <c r="N40" s="255">
        <f t="shared" si="9"/>
        <v>21.116639027086791</v>
      </c>
      <c r="O40" s="263" t="str">
        <f t="shared" si="9"/>
        <v>-</v>
      </c>
      <c r="P40" s="263" t="str">
        <f t="shared" si="9"/>
        <v>-</v>
      </c>
      <c r="Q40" s="58" t="s">
        <v>777</v>
      </c>
    </row>
    <row r="41" spans="1:17" s="236" customFormat="1" ht="27" hidden="1" outlineLevel="1" x14ac:dyDescent="0.25">
      <c r="A41" s="261"/>
      <c r="B41" s="262" t="s">
        <v>803</v>
      </c>
      <c r="C41" s="254">
        <f t="shared" si="7"/>
        <v>500</v>
      </c>
      <c r="D41" s="254">
        <v>500</v>
      </c>
      <c r="E41" s="254"/>
      <c r="F41" s="254"/>
      <c r="G41" s="52"/>
      <c r="H41" s="52">
        <f t="shared" si="8"/>
        <v>480</v>
      </c>
      <c r="I41" s="264">
        <v>480</v>
      </c>
      <c r="J41" s="52">
        <v>0</v>
      </c>
      <c r="K41" s="52"/>
      <c r="L41" s="52"/>
      <c r="M41" s="255">
        <f t="shared" si="9"/>
        <v>96</v>
      </c>
      <c r="N41" s="255">
        <f t="shared" si="9"/>
        <v>96</v>
      </c>
      <c r="O41" s="263"/>
      <c r="P41" s="263"/>
      <c r="Q41" s="58" t="s">
        <v>804</v>
      </c>
    </row>
    <row r="42" spans="1:17" s="236" customFormat="1" ht="30" hidden="1" customHeight="1" outlineLevel="1" x14ac:dyDescent="0.25">
      <c r="A42" s="261"/>
      <c r="B42" s="262" t="s">
        <v>778</v>
      </c>
      <c r="C42" s="254">
        <f t="shared" si="7"/>
        <v>828.3</v>
      </c>
      <c r="D42" s="254">
        <v>828.3</v>
      </c>
      <c r="E42" s="254"/>
      <c r="F42" s="254"/>
      <c r="G42" s="52"/>
      <c r="H42" s="52">
        <f t="shared" si="8"/>
        <v>0</v>
      </c>
      <c r="I42" s="264">
        <v>0</v>
      </c>
      <c r="J42" s="52"/>
      <c r="K42" s="52"/>
      <c r="L42" s="52"/>
      <c r="M42" s="255">
        <f t="shared" si="9"/>
        <v>0</v>
      </c>
      <c r="N42" s="255">
        <f t="shared" si="9"/>
        <v>0</v>
      </c>
      <c r="O42" s="263"/>
      <c r="P42" s="263"/>
      <c r="Q42" s="58" t="s">
        <v>754</v>
      </c>
    </row>
    <row r="43" spans="1:17" s="268" customFormat="1" ht="27.75" customHeight="1" collapsed="1" x14ac:dyDescent="0.25">
      <c r="A43" s="265"/>
      <c r="B43" s="239" t="s">
        <v>805</v>
      </c>
      <c r="C43" s="240">
        <f>C44</f>
        <v>23068.699999999997</v>
      </c>
      <c r="D43" s="240">
        <f>D44</f>
        <v>22642.899999999998</v>
      </c>
      <c r="E43" s="240">
        <f>E44</f>
        <v>0</v>
      </c>
      <c r="F43" s="240">
        <f>F44</f>
        <v>425.8</v>
      </c>
      <c r="G43" s="241" t="e">
        <f>G44+#REF!+#REF!</f>
        <v>#REF!</v>
      </c>
      <c r="H43" s="241">
        <f>H44</f>
        <v>14876.500000000002</v>
      </c>
      <c r="I43" s="266">
        <f>I44</f>
        <v>14505.800000000001</v>
      </c>
      <c r="J43" s="241">
        <v>0</v>
      </c>
      <c r="K43" s="241">
        <f>K44</f>
        <v>370.7</v>
      </c>
      <c r="L43" s="241" t="e">
        <f>L44+#REF!+#REF!</f>
        <v>#REF!</v>
      </c>
      <c r="M43" s="241">
        <f t="shared" si="9"/>
        <v>64.48781249051747</v>
      </c>
      <c r="N43" s="241">
        <f t="shared" si="9"/>
        <v>64.063348775996019</v>
      </c>
      <c r="O43" s="241" t="str">
        <f t="shared" si="9"/>
        <v>-</v>
      </c>
      <c r="P43" s="241">
        <f t="shared" si="9"/>
        <v>87.059652418976043</v>
      </c>
      <c r="Q43" s="267"/>
    </row>
    <row r="44" spans="1:17" s="250" customFormat="1" ht="54" hidden="1" outlineLevel="1" x14ac:dyDescent="0.25">
      <c r="A44" s="269">
        <v>3</v>
      </c>
      <c r="B44" s="245" t="s">
        <v>806</v>
      </c>
      <c r="C44" s="246">
        <f>SUM(D44:G44)</f>
        <v>23068.699999999997</v>
      </c>
      <c r="D44" s="270">
        <f>SUM(D45:D58)</f>
        <v>22642.899999999998</v>
      </c>
      <c r="E44" s="270">
        <f>SUM(E45:E57)</f>
        <v>0</v>
      </c>
      <c r="F44" s="270">
        <f>SUM(F45:F57)</f>
        <v>425.8</v>
      </c>
      <c r="G44" s="271">
        <f>SUM(G45:G57)</f>
        <v>0</v>
      </c>
      <c r="H44" s="248">
        <f>SUM(I44:L44)</f>
        <v>14876.500000000002</v>
      </c>
      <c r="I44" s="272">
        <f>SUM(I45:I58)</f>
        <v>14505.800000000001</v>
      </c>
      <c r="J44" s="271">
        <v>0</v>
      </c>
      <c r="K44" s="271">
        <f>SUM(K45:K57)</f>
        <v>370.7</v>
      </c>
      <c r="L44" s="271">
        <f>SUM(L45:L57)</f>
        <v>0</v>
      </c>
      <c r="M44" s="248">
        <f t="shared" si="9"/>
        <v>64.48781249051747</v>
      </c>
      <c r="N44" s="248">
        <f t="shared" si="9"/>
        <v>64.063348775996019</v>
      </c>
      <c r="O44" s="248" t="str">
        <f t="shared" si="9"/>
        <v>-</v>
      </c>
      <c r="P44" s="248">
        <f t="shared" si="9"/>
        <v>87.059652418976043</v>
      </c>
      <c r="Q44" s="249"/>
    </row>
    <row r="45" spans="1:17" s="256" customFormat="1" ht="27" hidden="1" outlineLevel="1" x14ac:dyDescent="0.25">
      <c r="A45" s="273"/>
      <c r="B45" s="274" t="s">
        <v>782</v>
      </c>
      <c r="C45" s="253">
        <f t="shared" ref="C45:C58" si="10">SUM(D45:G45)</f>
        <v>10676.8</v>
      </c>
      <c r="D45" s="254">
        <v>10676.8</v>
      </c>
      <c r="E45" s="253">
        <v>0</v>
      </c>
      <c r="F45" s="253">
        <v>0</v>
      </c>
      <c r="G45" s="255">
        <v>0</v>
      </c>
      <c r="H45" s="255">
        <f>SUM(I45:L45)</f>
        <v>9083.1</v>
      </c>
      <c r="I45" s="255">
        <v>9083.1</v>
      </c>
      <c r="J45" s="52">
        <v>0</v>
      </c>
      <c r="K45" s="255">
        <v>0</v>
      </c>
      <c r="L45" s="255">
        <v>0</v>
      </c>
      <c r="M45" s="255">
        <f t="shared" ref="M45:P58" si="11">IFERROR(H45/C45*100,"-")</f>
        <v>85.073242919226743</v>
      </c>
      <c r="N45" s="255">
        <f t="shared" si="11"/>
        <v>85.073242919226743</v>
      </c>
      <c r="O45" s="255" t="str">
        <f t="shared" si="11"/>
        <v>-</v>
      </c>
      <c r="P45" s="255" t="str">
        <f t="shared" si="11"/>
        <v>-</v>
      </c>
      <c r="Q45" s="252" t="s">
        <v>425</v>
      </c>
    </row>
    <row r="46" spans="1:17" s="256" customFormat="1" ht="81" hidden="1" outlineLevel="1" x14ac:dyDescent="0.25">
      <c r="A46" s="259"/>
      <c r="B46" s="58" t="s">
        <v>783</v>
      </c>
      <c r="C46" s="253">
        <f t="shared" si="10"/>
        <v>44.9</v>
      </c>
      <c r="D46" s="254">
        <v>44.9</v>
      </c>
      <c r="E46" s="253"/>
      <c r="F46" s="253"/>
      <c r="G46" s="255"/>
      <c r="H46" s="255">
        <f t="shared" ref="H46:H58" si="12">SUM(I46:L46)</f>
        <v>39.6</v>
      </c>
      <c r="I46" s="255">
        <v>39.6</v>
      </c>
      <c r="J46" s="52">
        <v>0</v>
      </c>
      <c r="K46" s="255"/>
      <c r="L46" s="255"/>
      <c r="M46" s="255">
        <f t="shared" si="11"/>
        <v>88.195991091314042</v>
      </c>
      <c r="N46" s="255">
        <f t="shared" si="11"/>
        <v>88.195991091314042</v>
      </c>
      <c r="O46" s="255" t="str">
        <f t="shared" si="11"/>
        <v>-</v>
      </c>
      <c r="P46" s="255" t="str">
        <f t="shared" si="11"/>
        <v>-</v>
      </c>
      <c r="Q46" s="252" t="s">
        <v>807</v>
      </c>
    </row>
    <row r="47" spans="1:17" s="256" customFormat="1" ht="27" hidden="1" outlineLevel="1" x14ac:dyDescent="0.25">
      <c r="A47" s="259"/>
      <c r="B47" s="274" t="s">
        <v>808</v>
      </c>
      <c r="C47" s="253">
        <f t="shared" si="10"/>
        <v>425.8</v>
      </c>
      <c r="D47" s="254">
        <v>0</v>
      </c>
      <c r="E47" s="253"/>
      <c r="F47" s="253">
        <v>425.8</v>
      </c>
      <c r="G47" s="255"/>
      <c r="H47" s="255">
        <f t="shared" si="12"/>
        <v>370.7</v>
      </c>
      <c r="I47" s="255"/>
      <c r="J47" s="52">
        <v>0</v>
      </c>
      <c r="K47" s="255">
        <v>370.7</v>
      </c>
      <c r="L47" s="255"/>
      <c r="M47" s="255">
        <f t="shared" si="11"/>
        <v>87.059652418976043</v>
      </c>
      <c r="N47" s="255" t="str">
        <f t="shared" si="11"/>
        <v>-</v>
      </c>
      <c r="O47" s="255" t="str">
        <f t="shared" si="11"/>
        <v>-</v>
      </c>
      <c r="P47" s="255">
        <f t="shared" si="11"/>
        <v>87.059652418976043</v>
      </c>
      <c r="Q47" s="252" t="s">
        <v>425</v>
      </c>
    </row>
    <row r="48" spans="1:17" s="256" customFormat="1" ht="54" hidden="1" outlineLevel="1" x14ac:dyDescent="0.25">
      <c r="A48" s="259"/>
      <c r="B48" s="58" t="s">
        <v>787</v>
      </c>
      <c r="C48" s="253">
        <f t="shared" si="10"/>
        <v>17.899999999999999</v>
      </c>
      <c r="D48" s="254">
        <v>17.899999999999999</v>
      </c>
      <c r="E48" s="253"/>
      <c r="F48" s="253"/>
      <c r="G48" s="255"/>
      <c r="H48" s="255">
        <f t="shared" si="12"/>
        <v>5</v>
      </c>
      <c r="I48" s="255">
        <v>5</v>
      </c>
      <c r="J48" s="52">
        <v>0</v>
      </c>
      <c r="K48" s="255"/>
      <c r="L48" s="255"/>
      <c r="M48" s="255">
        <f t="shared" si="11"/>
        <v>27.932960893854752</v>
      </c>
      <c r="N48" s="255">
        <f t="shared" si="11"/>
        <v>27.932960893854752</v>
      </c>
      <c r="O48" s="255" t="str">
        <f t="shared" si="11"/>
        <v>-</v>
      </c>
      <c r="P48" s="255" t="str">
        <f t="shared" si="11"/>
        <v>-</v>
      </c>
      <c r="Q48" s="275" t="s">
        <v>809</v>
      </c>
    </row>
    <row r="49" spans="1:17" s="256" customFormat="1" ht="67.5" hidden="1" outlineLevel="1" x14ac:dyDescent="0.25">
      <c r="A49" s="259"/>
      <c r="B49" s="58" t="s">
        <v>789</v>
      </c>
      <c r="C49" s="253">
        <f>SUM(D49:G49)</f>
        <v>49.8</v>
      </c>
      <c r="D49" s="254">
        <v>49.8</v>
      </c>
      <c r="E49" s="253"/>
      <c r="F49" s="253"/>
      <c r="G49" s="255"/>
      <c r="H49" s="255">
        <f>SUM(I49:L49)</f>
        <v>49.8</v>
      </c>
      <c r="I49" s="255">
        <v>49.8</v>
      </c>
      <c r="J49" s="52">
        <v>0</v>
      </c>
      <c r="K49" s="255"/>
      <c r="L49" s="255"/>
      <c r="M49" s="255">
        <f>IFERROR(H49/C49*100,"-")</f>
        <v>100</v>
      </c>
      <c r="N49" s="255">
        <f>IFERROR(I49/D49*100,"-")</f>
        <v>100</v>
      </c>
      <c r="O49" s="255" t="str">
        <f>IFERROR(J49/E49*100,"-")</f>
        <v>-</v>
      </c>
      <c r="P49" s="255" t="str">
        <f>IFERROR(K49/F49*100,"-")</f>
        <v>-</v>
      </c>
      <c r="Q49" s="275" t="s">
        <v>810</v>
      </c>
    </row>
    <row r="50" spans="1:17" s="256" customFormat="1" ht="111" hidden="1" customHeight="1" outlineLevel="1" x14ac:dyDescent="0.25">
      <c r="A50" s="259"/>
      <c r="B50" s="58" t="s">
        <v>792</v>
      </c>
      <c r="C50" s="253">
        <f t="shared" si="10"/>
        <v>6066.2</v>
      </c>
      <c r="D50" s="254">
        <v>6066.2</v>
      </c>
      <c r="E50" s="253"/>
      <c r="F50" s="253"/>
      <c r="G50" s="255"/>
      <c r="H50" s="255">
        <f t="shared" si="12"/>
        <v>2352</v>
      </c>
      <c r="I50" s="255">
        <v>2352</v>
      </c>
      <c r="J50" s="52">
        <v>0</v>
      </c>
      <c r="K50" s="255"/>
      <c r="L50" s="255"/>
      <c r="M50" s="255">
        <f t="shared" si="11"/>
        <v>38.772213247172857</v>
      </c>
      <c r="N50" s="255">
        <f t="shared" si="11"/>
        <v>38.772213247172857</v>
      </c>
      <c r="O50" s="255" t="str">
        <f t="shared" si="11"/>
        <v>-</v>
      </c>
      <c r="P50" s="255" t="str">
        <f t="shared" si="11"/>
        <v>-</v>
      </c>
      <c r="Q50" s="58" t="s">
        <v>811</v>
      </c>
    </row>
    <row r="51" spans="1:17" s="256" customFormat="1" ht="45" hidden="1" customHeight="1" outlineLevel="1" x14ac:dyDescent="0.25">
      <c r="A51" s="259"/>
      <c r="B51" s="58" t="s">
        <v>794</v>
      </c>
      <c r="C51" s="253">
        <f t="shared" si="10"/>
        <v>725.7</v>
      </c>
      <c r="D51" s="254">
        <v>725.7</v>
      </c>
      <c r="E51" s="253"/>
      <c r="F51" s="253"/>
      <c r="G51" s="255"/>
      <c r="H51" s="255">
        <f t="shared" si="12"/>
        <v>514.9</v>
      </c>
      <c r="I51" s="255">
        <v>514.9</v>
      </c>
      <c r="J51" s="52">
        <v>0</v>
      </c>
      <c r="K51" s="255"/>
      <c r="L51" s="255"/>
      <c r="M51" s="255">
        <f t="shared" si="11"/>
        <v>70.952184098112156</v>
      </c>
      <c r="N51" s="255">
        <f t="shared" si="11"/>
        <v>70.952184098112156</v>
      </c>
      <c r="O51" s="255" t="str">
        <f t="shared" si="11"/>
        <v>-</v>
      </c>
      <c r="P51" s="255" t="str">
        <f t="shared" si="11"/>
        <v>-</v>
      </c>
      <c r="Q51" s="58" t="s">
        <v>812</v>
      </c>
    </row>
    <row r="52" spans="1:17" s="256" customFormat="1" ht="27" hidden="1" outlineLevel="1" x14ac:dyDescent="0.25">
      <c r="A52" s="259"/>
      <c r="B52" s="58" t="s">
        <v>796</v>
      </c>
      <c r="C52" s="253">
        <f t="shared" si="10"/>
        <v>2645.5</v>
      </c>
      <c r="D52" s="254">
        <v>2645.5</v>
      </c>
      <c r="E52" s="253"/>
      <c r="F52" s="253"/>
      <c r="G52" s="255"/>
      <c r="H52" s="255">
        <f t="shared" si="12"/>
        <v>1760.7</v>
      </c>
      <c r="I52" s="255">
        <v>1760.7</v>
      </c>
      <c r="J52" s="52">
        <v>0</v>
      </c>
      <c r="K52" s="255"/>
      <c r="L52" s="255"/>
      <c r="M52" s="255">
        <f t="shared" si="11"/>
        <v>66.554526554526561</v>
      </c>
      <c r="N52" s="255">
        <f t="shared" si="11"/>
        <v>66.554526554526561</v>
      </c>
      <c r="O52" s="255" t="str">
        <f t="shared" si="11"/>
        <v>-</v>
      </c>
      <c r="P52" s="255" t="str">
        <f t="shared" si="11"/>
        <v>-</v>
      </c>
      <c r="Q52" s="252" t="s">
        <v>425</v>
      </c>
    </row>
    <row r="53" spans="1:17" s="256" customFormat="1" ht="34.5" hidden="1" customHeight="1" outlineLevel="1" x14ac:dyDescent="0.25">
      <c r="A53" s="259"/>
      <c r="B53" s="58" t="s">
        <v>798</v>
      </c>
      <c r="C53" s="253">
        <f t="shared" si="10"/>
        <v>130</v>
      </c>
      <c r="D53" s="254">
        <v>130</v>
      </c>
      <c r="E53" s="253"/>
      <c r="F53" s="253"/>
      <c r="G53" s="255"/>
      <c r="H53" s="255">
        <f t="shared" si="12"/>
        <v>46.8</v>
      </c>
      <c r="I53" s="255">
        <v>46.8</v>
      </c>
      <c r="J53" s="52">
        <v>0</v>
      </c>
      <c r="K53" s="255"/>
      <c r="L53" s="255"/>
      <c r="M53" s="255">
        <f t="shared" si="11"/>
        <v>36</v>
      </c>
      <c r="N53" s="255">
        <f t="shared" si="11"/>
        <v>36</v>
      </c>
      <c r="O53" s="255" t="str">
        <f t="shared" si="11"/>
        <v>-</v>
      </c>
      <c r="P53" s="255" t="str">
        <f t="shared" si="11"/>
        <v>-</v>
      </c>
      <c r="Q53" s="252" t="s">
        <v>813</v>
      </c>
    </row>
    <row r="54" spans="1:17" s="256" customFormat="1" ht="35.25" hidden="1" customHeight="1" outlineLevel="1" x14ac:dyDescent="0.25">
      <c r="A54" s="259"/>
      <c r="B54" s="58" t="s">
        <v>800</v>
      </c>
      <c r="C54" s="253">
        <f t="shared" si="10"/>
        <v>150.1</v>
      </c>
      <c r="D54" s="254">
        <v>150.1</v>
      </c>
      <c r="E54" s="253"/>
      <c r="F54" s="253"/>
      <c r="G54" s="255"/>
      <c r="H54" s="255">
        <f t="shared" si="12"/>
        <v>131.69999999999999</v>
      </c>
      <c r="I54" s="255">
        <v>131.69999999999999</v>
      </c>
      <c r="J54" s="52">
        <v>0</v>
      </c>
      <c r="K54" s="255"/>
      <c r="L54" s="255"/>
      <c r="M54" s="255">
        <f t="shared" si="11"/>
        <v>87.741505662891399</v>
      </c>
      <c r="N54" s="255">
        <f t="shared" si="11"/>
        <v>87.741505662891399</v>
      </c>
      <c r="O54" s="255" t="str">
        <f t="shared" si="11"/>
        <v>-</v>
      </c>
      <c r="P54" s="255" t="str">
        <f t="shared" si="11"/>
        <v>-</v>
      </c>
      <c r="Q54" s="252" t="s">
        <v>425</v>
      </c>
    </row>
    <row r="55" spans="1:17" s="256" customFormat="1" ht="67.5" hidden="1" outlineLevel="1" x14ac:dyDescent="0.25">
      <c r="A55" s="259"/>
      <c r="B55" s="58" t="s">
        <v>801</v>
      </c>
      <c r="C55" s="253">
        <f t="shared" si="10"/>
        <v>100</v>
      </c>
      <c r="D55" s="254">
        <v>100</v>
      </c>
      <c r="E55" s="253"/>
      <c r="F55" s="253"/>
      <c r="G55" s="255"/>
      <c r="H55" s="255">
        <f t="shared" si="12"/>
        <v>0</v>
      </c>
      <c r="I55" s="255">
        <v>0</v>
      </c>
      <c r="J55" s="52">
        <v>0</v>
      </c>
      <c r="K55" s="255"/>
      <c r="L55" s="255"/>
      <c r="M55" s="255">
        <f t="shared" si="11"/>
        <v>0</v>
      </c>
      <c r="N55" s="255">
        <f t="shared" si="11"/>
        <v>0</v>
      </c>
      <c r="O55" s="255" t="str">
        <f t="shared" si="11"/>
        <v>-</v>
      </c>
      <c r="P55" s="255" t="str">
        <f t="shared" si="11"/>
        <v>-</v>
      </c>
      <c r="Q55" s="252" t="s">
        <v>814</v>
      </c>
    </row>
    <row r="56" spans="1:17" s="256" customFormat="1" ht="27" hidden="1" outlineLevel="1" x14ac:dyDescent="0.25">
      <c r="A56" s="259"/>
      <c r="B56" s="58" t="s">
        <v>815</v>
      </c>
      <c r="C56" s="253">
        <f t="shared" si="10"/>
        <v>251</v>
      </c>
      <c r="D56" s="254">
        <v>251</v>
      </c>
      <c r="E56" s="253"/>
      <c r="F56" s="253"/>
      <c r="G56" s="255"/>
      <c r="H56" s="255">
        <f t="shared" si="12"/>
        <v>38.200000000000003</v>
      </c>
      <c r="I56" s="255">
        <v>38.200000000000003</v>
      </c>
      <c r="J56" s="52">
        <v>0</v>
      </c>
      <c r="K56" s="255"/>
      <c r="L56" s="255"/>
      <c r="M56" s="255">
        <f t="shared" si="11"/>
        <v>15.219123505976096</v>
      </c>
      <c r="N56" s="255">
        <f t="shared" si="11"/>
        <v>15.219123505976096</v>
      </c>
      <c r="O56" s="255" t="str">
        <f t="shared" si="11"/>
        <v>-</v>
      </c>
      <c r="P56" s="255" t="str">
        <f t="shared" si="11"/>
        <v>-</v>
      </c>
      <c r="Q56" s="252" t="s">
        <v>816</v>
      </c>
    </row>
    <row r="57" spans="1:17" s="256" customFormat="1" ht="27" hidden="1" outlineLevel="1" x14ac:dyDescent="0.25">
      <c r="A57" s="259"/>
      <c r="B57" s="58" t="s">
        <v>817</v>
      </c>
      <c r="C57" s="253">
        <f t="shared" si="10"/>
        <v>500</v>
      </c>
      <c r="D57" s="254">
        <v>500</v>
      </c>
      <c r="E57" s="253"/>
      <c r="F57" s="253"/>
      <c r="G57" s="255"/>
      <c r="H57" s="255">
        <f>SUM(I57:L57)</f>
        <v>484</v>
      </c>
      <c r="I57" s="255">
        <v>484</v>
      </c>
      <c r="J57" s="255">
        <v>0</v>
      </c>
      <c r="K57" s="255"/>
      <c r="L57" s="255"/>
      <c r="M57" s="255">
        <f t="shared" si="11"/>
        <v>96.8</v>
      </c>
      <c r="N57" s="255">
        <f t="shared" si="11"/>
        <v>96.8</v>
      </c>
      <c r="O57" s="255" t="str">
        <f t="shared" si="11"/>
        <v>-</v>
      </c>
      <c r="P57" s="255" t="str">
        <f t="shared" si="11"/>
        <v>-</v>
      </c>
      <c r="Q57" s="252" t="s">
        <v>818</v>
      </c>
    </row>
    <row r="58" spans="1:17" s="256" customFormat="1" ht="33.75" hidden="1" customHeight="1" outlineLevel="1" x14ac:dyDescent="0.25">
      <c r="A58" s="259"/>
      <c r="B58" s="58" t="s">
        <v>778</v>
      </c>
      <c r="C58" s="253">
        <f t="shared" si="10"/>
        <v>1285</v>
      </c>
      <c r="D58" s="254">
        <v>1285</v>
      </c>
      <c r="E58" s="253"/>
      <c r="F58" s="253"/>
      <c r="G58" s="255"/>
      <c r="H58" s="255">
        <f t="shared" si="12"/>
        <v>0</v>
      </c>
      <c r="I58" s="255">
        <v>0</v>
      </c>
      <c r="J58" s="255"/>
      <c r="K58" s="255"/>
      <c r="L58" s="255"/>
      <c r="M58" s="255"/>
      <c r="N58" s="255">
        <f t="shared" si="11"/>
        <v>0</v>
      </c>
      <c r="O58" s="255"/>
      <c r="P58" s="255"/>
      <c r="Q58" s="252" t="s">
        <v>819</v>
      </c>
    </row>
    <row r="59" spans="1:17" s="268" customFormat="1" ht="26.25" customHeight="1" collapsed="1" x14ac:dyDescent="0.25">
      <c r="A59" s="265"/>
      <c r="B59" s="239" t="s">
        <v>820</v>
      </c>
      <c r="C59" s="276">
        <f>C60</f>
        <v>30368.699999999997</v>
      </c>
      <c r="D59" s="276">
        <f>D60</f>
        <v>29934.899999999998</v>
      </c>
      <c r="E59" s="276">
        <f>E60</f>
        <v>0</v>
      </c>
      <c r="F59" s="276">
        <f>F60</f>
        <v>433.8</v>
      </c>
      <c r="G59" s="241" t="e">
        <f>G60+#REF!+#REF!</f>
        <v>#REF!</v>
      </c>
      <c r="H59" s="241">
        <f>SUM(I59:K59)</f>
        <v>24373.999999999996</v>
      </c>
      <c r="I59" s="241">
        <f>I60</f>
        <v>24103.799999999996</v>
      </c>
      <c r="J59" s="241">
        <v>0</v>
      </c>
      <c r="K59" s="241">
        <f>K60</f>
        <v>270.2</v>
      </c>
      <c r="L59" s="241" t="e">
        <f>L60+#REF!+#REF!</f>
        <v>#REF!</v>
      </c>
      <c r="M59" s="241">
        <f t="shared" ref="M59:P74" si="13">IFERROR(H59/C59*100,"-")</f>
        <v>80.260267973275106</v>
      </c>
      <c r="N59" s="241">
        <f t="shared" si="13"/>
        <v>80.520729984065412</v>
      </c>
      <c r="O59" s="241" t="str">
        <f t="shared" si="13"/>
        <v>-</v>
      </c>
      <c r="P59" s="241">
        <f t="shared" si="13"/>
        <v>62.286768095896726</v>
      </c>
      <c r="Q59" s="267"/>
    </row>
    <row r="60" spans="1:17" s="250" customFormat="1" ht="54" hidden="1" outlineLevel="1" x14ac:dyDescent="0.25">
      <c r="A60" s="269">
        <v>4</v>
      </c>
      <c r="B60" s="245" t="s">
        <v>821</v>
      </c>
      <c r="C60" s="270">
        <f>SUM(D60:G60)</f>
        <v>30368.699999999997</v>
      </c>
      <c r="D60" s="270">
        <f>SUM(D61:D75)</f>
        <v>29934.899999999998</v>
      </c>
      <c r="E60" s="270">
        <f>SUM(E61:E74)</f>
        <v>0</v>
      </c>
      <c r="F60" s="270">
        <f>SUM(F61:F74)</f>
        <v>433.8</v>
      </c>
      <c r="G60" s="270">
        <f>SUM(G61:G74)</f>
        <v>0</v>
      </c>
      <c r="H60" s="271">
        <f>SUM(I60:L60)</f>
        <v>24373.999999999996</v>
      </c>
      <c r="I60" s="271">
        <f>SUM(I61:I75)</f>
        <v>24103.799999999996</v>
      </c>
      <c r="J60" s="271">
        <v>0</v>
      </c>
      <c r="K60" s="271">
        <f>SUM(K61:K74)</f>
        <v>270.2</v>
      </c>
      <c r="L60" s="271">
        <f>SUM(L61:L70)</f>
        <v>0</v>
      </c>
      <c r="M60" s="277">
        <f t="shared" si="13"/>
        <v>80.260267973275106</v>
      </c>
      <c r="N60" s="277">
        <f t="shared" si="13"/>
        <v>80.520729984065412</v>
      </c>
      <c r="O60" s="277" t="str">
        <f t="shared" si="13"/>
        <v>-</v>
      </c>
      <c r="P60" s="277">
        <f t="shared" si="13"/>
        <v>62.286768095896726</v>
      </c>
      <c r="Q60" s="249"/>
    </row>
    <row r="61" spans="1:17" s="256" customFormat="1" ht="54" hidden="1" outlineLevel="1" x14ac:dyDescent="0.25">
      <c r="A61" s="278"/>
      <c r="B61" s="252" t="s">
        <v>782</v>
      </c>
      <c r="C61" s="253">
        <f t="shared" ref="C61:C77" si="14">SUM(D61:G61)</f>
        <v>10197.200000000001</v>
      </c>
      <c r="D61" s="254">
        <v>10197.200000000001</v>
      </c>
      <c r="E61" s="253">
        <v>0</v>
      </c>
      <c r="F61" s="253">
        <v>0</v>
      </c>
      <c r="G61" s="255">
        <v>0</v>
      </c>
      <c r="H61" s="255">
        <f t="shared" ref="H61:H96" si="15">SUM(I61:L61)</f>
        <v>8405</v>
      </c>
      <c r="I61" s="255">
        <v>8405</v>
      </c>
      <c r="J61" s="52">
        <v>0</v>
      </c>
      <c r="K61" s="255">
        <v>0</v>
      </c>
      <c r="L61" s="255">
        <v>0</v>
      </c>
      <c r="M61" s="255">
        <f t="shared" si="13"/>
        <v>82.424587141568267</v>
      </c>
      <c r="N61" s="255">
        <f t="shared" si="13"/>
        <v>82.424587141568267</v>
      </c>
      <c r="O61" s="255" t="str">
        <f t="shared" si="13"/>
        <v>-</v>
      </c>
      <c r="P61" s="255" t="str">
        <f t="shared" si="13"/>
        <v>-</v>
      </c>
      <c r="Q61" s="252" t="s">
        <v>822</v>
      </c>
    </row>
    <row r="62" spans="1:17" s="256" customFormat="1" ht="67.5" hidden="1" outlineLevel="1" x14ac:dyDescent="0.25">
      <c r="A62" s="278"/>
      <c r="B62" s="252" t="s">
        <v>783</v>
      </c>
      <c r="C62" s="253">
        <f t="shared" si="14"/>
        <v>60.8</v>
      </c>
      <c r="D62" s="254">
        <v>60.8</v>
      </c>
      <c r="E62" s="253"/>
      <c r="F62" s="253"/>
      <c r="G62" s="255"/>
      <c r="H62" s="255">
        <f t="shared" si="15"/>
        <v>16</v>
      </c>
      <c r="I62" s="255">
        <v>16</v>
      </c>
      <c r="J62" s="52">
        <v>0</v>
      </c>
      <c r="K62" s="255"/>
      <c r="L62" s="255"/>
      <c r="M62" s="255">
        <f t="shared" si="13"/>
        <v>26.315789473684209</v>
      </c>
      <c r="N62" s="255">
        <f t="shared" si="13"/>
        <v>26.315789473684209</v>
      </c>
      <c r="O62" s="255" t="str">
        <f t="shared" si="13"/>
        <v>-</v>
      </c>
      <c r="P62" s="255" t="str">
        <f t="shared" si="13"/>
        <v>-</v>
      </c>
      <c r="Q62" s="252" t="s">
        <v>823</v>
      </c>
    </row>
    <row r="63" spans="1:17" s="256" customFormat="1" ht="27" hidden="1" outlineLevel="1" x14ac:dyDescent="0.25">
      <c r="A63" s="278"/>
      <c r="B63" s="252" t="s">
        <v>824</v>
      </c>
      <c r="C63" s="253">
        <f>SUM(D63:G63)</f>
        <v>433.8</v>
      </c>
      <c r="D63" s="254"/>
      <c r="E63" s="253"/>
      <c r="F63" s="253">
        <v>433.8</v>
      </c>
      <c r="G63" s="255"/>
      <c r="H63" s="255">
        <f>SUM(I63:L63)</f>
        <v>270.2</v>
      </c>
      <c r="I63" s="255"/>
      <c r="J63" s="52">
        <v>0</v>
      </c>
      <c r="K63" s="255">
        <v>270.2</v>
      </c>
      <c r="L63" s="255"/>
      <c r="M63" s="255"/>
      <c r="N63" s="255"/>
      <c r="O63" s="255"/>
      <c r="P63" s="255"/>
      <c r="Q63" s="252" t="s">
        <v>825</v>
      </c>
    </row>
    <row r="64" spans="1:17" s="256" customFormat="1" ht="40.5" hidden="1" outlineLevel="1" x14ac:dyDescent="0.25">
      <c r="A64" s="278"/>
      <c r="B64" s="252" t="s">
        <v>787</v>
      </c>
      <c r="C64" s="253">
        <f t="shared" si="14"/>
        <v>11</v>
      </c>
      <c r="D64" s="254">
        <v>11</v>
      </c>
      <c r="E64" s="253"/>
      <c r="F64" s="253"/>
      <c r="G64" s="255"/>
      <c r="H64" s="255">
        <f t="shared" si="15"/>
        <v>0</v>
      </c>
      <c r="I64" s="255">
        <v>0</v>
      </c>
      <c r="J64" s="52">
        <v>0</v>
      </c>
      <c r="K64" s="255"/>
      <c r="L64" s="255"/>
      <c r="M64" s="255">
        <f t="shared" si="13"/>
        <v>0</v>
      </c>
      <c r="N64" s="255">
        <f t="shared" si="13"/>
        <v>0</v>
      </c>
      <c r="O64" s="255" t="str">
        <f t="shared" si="13"/>
        <v>-</v>
      </c>
      <c r="P64" s="255" t="str">
        <f t="shared" si="13"/>
        <v>-</v>
      </c>
      <c r="Q64" s="252" t="s">
        <v>826</v>
      </c>
    </row>
    <row r="65" spans="1:17" s="256" customFormat="1" ht="27" hidden="1" outlineLevel="1" x14ac:dyDescent="0.25">
      <c r="A65" s="278"/>
      <c r="B65" s="252" t="s">
        <v>789</v>
      </c>
      <c r="C65" s="253">
        <f t="shared" si="14"/>
        <v>12.5</v>
      </c>
      <c r="D65" s="254">
        <v>12.5</v>
      </c>
      <c r="E65" s="253"/>
      <c r="F65" s="253"/>
      <c r="G65" s="255"/>
      <c r="H65" s="255">
        <f t="shared" si="15"/>
        <v>0</v>
      </c>
      <c r="I65" s="255">
        <v>0</v>
      </c>
      <c r="J65" s="52">
        <v>0</v>
      </c>
      <c r="K65" s="255"/>
      <c r="L65" s="255"/>
      <c r="M65" s="255">
        <f t="shared" si="13"/>
        <v>0</v>
      </c>
      <c r="N65" s="255">
        <f t="shared" si="13"/>
        <v>0</v>
      </c>
      <c r="O65" s="255" t="str">
        <f t="shared" si="13"/>
        <v>-</v>
      </c>
      <c r="P65" s="255" t="str">
        <f t="shared" si="13"/>
        <v>-</v>
      </c>
      <c r="Q65" s="252" t="s">
        <v>826</v>
      </c>
    </row>
    <row r="66" spans="1:17" s="256" customFormat="1" ht="27" hidden="1" outlineLevel="1" x14ac:dyDescent="0.25">
      <c r="A66" s="278"/>
      <c r="B66" s="252" t="s">
        <v>827</v>
      </c>
      <c r="C66" s="253">
        <f t="shared" si="14"/>
        <v>70</v>
      </c>
      <c r="D66" s="254">
        <v>70</v>
      </c>
      <c r="E66" s="253"/>
      <c r="F66" s="253"/>
      <c r="G66" s="255"/>
      <c r="H66" s="255">
        <f t="shared" si="15"/>
        <v>69.5</v>
      </c>
      <c r="I66" s="255">
        <v>69.5</v>
      </c>
      <c r="J66" s="52">
        <v>0</v>
      </c>
      <c r="K66" s="255"/>
      <c r="L66" s="255"/>
      <c r="M66" s="255">
        <f t="shared" si="13"/>
        <v>99.285714285714292</v>
      </c>
      <c r="N66" s="255">
        <f t="shared" si="13"/>
        <v>99.285714285714292</v>
      </c>
      <c r="O66" s="255" t="str">
        <f t="shared" si="13"/>
        <v>-</v>
      </c>
      <c r="P66" s="255" t="str">
        <f t="shared" si="13"/>
        <v>-</v>
      </c>
      <c r="Q66" s="252" t="s">
        <v>828</v>
      </c>
    </row>
    <row r="67" spans="1:17" s="256" customFormat="1" ht="121.5" hidden="1" outlineLevel="1" x14ac:dyDescent="0.25">
      <c r="A67" s="278"/>
      <c r="B67" s="252" t="s">
        <v>792</v>
      </c>
      <c r="C67" s="253">
        <f t="shared" si="14"/>
        <v>3568.8</v>
      </c>
      <c r="D67" s="254">
        <v>3568.8</v>
      </c>
      <c r="E67" s="253"/>
      <c r="F67" s="253"/>
      <c r="G67" s="255"/>
      <c r="H67" s="255">
        <f t="shared" si="15"/>
        <v>3104.1</v>
      </c>
      <c r="I67" s="255">
        <v>3104.1</v>
      </c>
      <c r="J67" s="52">
        <v>0</v>
      </c>
      <c r="K67" s="255"/>
      <c r="L67" s="255"/>
      <c r="M67" s="255">
        <f t="shared" si="13"/>
        <v>86.978816408876924</v>
      </c>
      <c r="N67" s="255">
        <f t="shared" si="13"/>
        <v>86.978816408876924</v>
      </c>
      <c r="O67" s="255" t="str">
        <f t="shared" si="13"/>
        <v>-</v>
      </c>
      <c r="P67" s="255" t="str">
        <f t="shared" si="13"/>
        <v>-</v>
      </c>
      <c r="Q67" s="252" t="s">
        <v>829</v>
      </c>
    </row>
    <row r="68" spans="1:17" s="256" customFormat="1" ht="40.5" hidden="1" outlineLevel="1" x14ac:dyDescent="0.25">
      <c r="A68" s="278"/>
      <c r="B68" s="252" t="s">
        <v>794</v>
      </c>
      <c r="C68" s="253">
        <f t="shared" si="14"/>
        <v>2795.6</v>
      </c>
      <c r="D68" s="254">
        <v>2795.6</v>
      </c>
      <c r="E68" s="253"/>
      <c r="F68" s="253"/>
      <c r="G68" s="255"/>
      <c r="H68" s="255">
        <f t="shared" si="15"/>
        <v>1060.9000000000001</v>
      </c>
      <c r="I68" s="255">
        <v>1060.9000000000001</v>
      </c>
      <c r="J68" s="52">
        <v>0</v>
      </c>
      <c r="K68" s="255"/>
      <c r="L68" s="255"/>
      <c r="M68" s="255">
        <f t="shared" si="13"/>
        <v>37.948919731005873</v>
      </c>
      <c r="N68" s="255">
        <f t="shared" si="13"/>
        <v>37.948919731005873</v>
      </c>
      <c r="O68" s="255" t="str">
        <f t="shared" si="13"/>
        <v>-</v>
      </c>
      <c r="P68" s="255" t="str">
        <f t="shared" si="13"/>
        <v>-</v>
      </c>
      <c r="Q68" s="252" t="s">
        <v>830</v>
      </c>
    </row>
    <row r="69" spans="1:17" s="256" customFormat="1" ht="54" hidden="1" outlineLevel="1" x14ac:dyDescent="0.25">
      <c r="A69" s="278"/>
      <c r="B69" s="252" t="s">
        <v>796</v>
      </c>
      <c r="C69" s="253">
        <f t="shared" si="14"/>
        <v>3069.5</v>
      </c>
      <c r="D69" s="254">
        <v>3069.5</v>
      </c>
      <c r="E69" s="253"/>
      <c r="F69" s="253"/>
      <c r="G69" s="255"/>
      <c r="H69" s="255">
        <f t="shared" si="15"/>
        <v>2979.8</v>
      </c>
      <c r="I69" s="255">
        <v>2979.8</v>
      </c>
      <c r="J69" s="52">
        <v>0</v>
      </c>
      <c r="K69" s="255"/>
      <c r="L69" s="255"/>
      <c r="M69" s="255">
        <f t="shared" si="13"/>
        <v>97.077699951132118</v>
      </c>
      <c r="N69" s="255">
        <f t="shared" si="13"/>
        <v>97.077699951132118</v>
      </c>
      <c r="O69" s="255" t="str">
        <f t="shared" si="13"/>
        <v>-</v>
      </c>
      <c r="P69" s="255" t="str">
        <f t="shared" si="13"/>
        <v>-</v>
      </c>
      <c r="Q69" s="252" t="s">
        <v>822</v>
      </c>
    </row>
    <row r="70" spans="1:17" s="256" customFormat="1" ht="54" hidden="1" outlineLevel="1" x14ac:dyDescent="0.25">
      <c r="A70" s="279"/>
      <c r="B70" s="252" t="s">
        <v>798</v>
      </c>
      <c r="C70" s="253">
        <f t="shared" si="14"/>
        <v>8528.7999999999993</v>
      </c>
      <c r="D70" s="254">
        <v>8528.7999999999993</v>
      </c>
      <c r="E70" s="253"/>
      <c r="F70" s="253"/>
      <c r="G70" s="255">
        <v>0</v>
      </c>
      <c r="H70" s="255">
        <f t="shared" si="15"/>
        <v>8384.9</v>
      </c>
      <c r="I70" s="255">
        <v>8384.9</v>
      </c>
      <c r="J70" s="52">
        <v>0</v>
      </c>
      <c r="K70" s="255"/>
      <c r="L70" s="255">
        <v>0</v>
      </c>
      <c r="M70" s="255">
        <f t="shared" si="13"/>
        <v>98.312775537004043</v>
      </c>
      <c r="N70" s="255">
        <f t="shared" si="13"/>
        <v>98.312775537004043</v>
      </c>
      <c r="O70" s="255" t="str">
        <f t="shared" si="13"/>
        <v>-</v>
      </c>
      <c r="P70" s="255" t="str">
        <f t="shared" si="13"/>
        <v>-</v>
      </c>
      <c r="Q70" s="252" t="s">
        <v>822</v>
      </c>
    </row>
    <row r="71" spans="1:17" s="256" customFormat="1" ht="54" hidden="1" outlineLevel="1" x14ac:dyDescent="0.25">
      <c r="A71" s="279"/>
      <c r="B71" s="252" t="s">
        <v>800</v>
      </c>
      <c r="C71" s="253">
        <f t="shared" si="14"/>
        <v>68.3</v>
      </c>
      <c r="D71" s="254">
        <v>68.3</v>
      </c>
      <c r="E71" s="253"/>
      <c r="F71" s="253"/>
      <c r="G71" s="255"/>
      <c r="H71" s="255">
        <f t="shared" si="15"/>
        <v>45</v>
      </c>
      <c r="I71" s="255">
        <v>45</v>
      </c>
      <c r="J71" s="52">
        <v>0</v>
      </c>
      <c r="K71" s="255"/>
      <c r="L71" s="255"/>
      <c r="M71" s="255">
        <f t="shared" si="13"/>
        <v>65.885797950219626</v>
      </c>
      <c r="N71" s="255">
        <f t="shared" si="13"/>
        <v>65.885797950219626</v>
      </c>
      <c r="O71" s="255" t="str">
        <f t="shared" si="13"/>
        <v>-</v>
      </c>
      <c r="P71" s="255" t="str">
        <f t="shared" si="13"/>
        <v>-</v>
      </c>
      <c r="Q71" s="252" t="s">
        <v>831</v>
      </c>
    </row>
    <row r="72" spans="1:17" s="256" customFormat="1" ht="67.5" hidden="1" outlineLevel="1" x14ac:dyDescent="0.25">
      <c r="A72" s="279"/>
      <c r="B72" s="252" t="s">
        <v>801</v>
      </c>
      <c r="C72" s="253">
        <f t="shared" si="14"/>
        <v>100</v>
      </c>
      <c r="D72" s="254">
        <v>100</v>
      </c>
      <c r="E72" s="253"/>
      <c r="F72" s="253"/>
      <c r="G72" s="255"/>
      <c r="H72" s="255">
        <f t="shared" si="15"/>
        <v>0</v>
      </c>
      <c r="I72" s="255">
        <v>0</v>
      </c>
      <c r="J72" s="52">
        <v>0</v>
      </c>
      <c r="K72" s="255"/>
      <c r="L72" s="255"/>
      <c r="M72" s="255">
        <f t="shared" si="13"/>
        <v>0</v>
      </c>
      <c r="N72" s="255">
        <f t="shared" si="13"/>
        <v>0</v>
      </c>
      <c r="O72" s="255" t="str">
        <f t="shared" si="13"/>
        <v>-</v>
      </c>
      <c r="P72" s="255" t="str">
        <f t="shared" si="13"/>
        <v>-</v>
      </c>
      <c r="Q72" s="252" t="s">
        <v>814</v>
      </c>
    </row>
    <row r="73" spans="1:17" s="256" customFormat="1" ht="27" hidden="1" outlineLevel="1" x14ac:dyDescent="0.25">
      <c r="A73" s="279"/>
      <c r="B73" s="252" t="s">
        <v>815</v>
      </c>
      <c r="C73" s="253">
        <f t="shared" si="14"/>
        <v>221.4</v>
      </c>
      <c r="D73" s="254">
        <v>221.4</v>
      </c>
      <c r="E73" s="253"/>
      <c r="F73" s="253"/>
      <c r="G73" s="255"/>
      <c r="H73" s="255">
        <f t="shared" si="15"/>
        <v>38.6</v>
      </c>
      <c r="I73" s="255">
        <v>38.6</v>
      </c>
      <c r="J73" s="52">
        <v>0</v>
      </c>
      <c r="K73" s="255"/>
      <c r="L73" s="255"/>
      <c r="M73" s="255">
        <f t="shared" si="13"/>
        <v>17.434507678410117</v>
      </c>
      <c r="N73" s="255">
        <f t="shared" si="13"/>
        <v>17.434507678410117</v>
      </c>
      <c r="O73" s="255"/>
      <c r="P73" s="255"/>
      <c r="Q73" s="252" t="s">
        <v>832</v>
      </c>
    </row>
    <row r="74" spans="1:17" s="256" customFormat="1" ht="27" hidden="1" outlineLevel="1" x14ac:dyDescent="0.25">
      <c r="A74" s="279"/>
      <c r="B74" s="252" t="s">
        <v>803</v>
      </c>
      <c r="C74" s="253">
        <f t="shared" si="14"/>
        <v>500</v>
      </c>
      <c r="D74" s="254">
        <v>500</v>
      </c>
      <c r="E74" s="253"/>
      <c r="F74" s="253"/>
      <c r="G74" s="255"/>
      <c r="H74" s="255">
        <f t="shared" si="15"/>
        <v>0</v>
      </c>
      <c r="I74" s="255">
        <v>0</v>
      </c>
      <c r="J74" s="52">
        <v>0</v>
      </c>
      <c r="K74" s="255"/>
      <c r="L74" s="255"/>
      <c r="M74" s="255">
        <f t="shared" si="13"/>
        <v>0</v>
      </c>
      <c r="N74" s="255">
        <f t="shared" si="13"/>
        <v>0</v>
      </c>
      <c r="O74" s="255"/>
      <c r="P74" s="255"/>
      <c r="Q74" s="252" t="s">
        <v>833</v>
      </c>
    </row>
    <row r="75" spans="1:17" s="256" customFormat="1" ht="25.5" hidden="1" customHeight="1" outlineLevel="1" x14ac:dyDescent="0.25">
      <c r="A75" s="279"/>
      <c r="B75" s="252" t="s">
        <v>778</v>
      </c>
      <c r="C75" s="253">
        <f t="shared" si="14"/>
        <v>731</v>
      </c>
      <c r="D75" s="254">
        <v>731</v>
      </c>
      <c r="E75" s="253"/>
      <c r="F75" s="253"/>
      <c r="G75" s="255"/>
      <c r="H75" s="255">
        <f t="shared" si="15"/>
        <v>0</v>
      </c>
      <c r="I75" s="255">
        <v>0</v>
      </c>
      <c r="J75" s="52"/>
      <c r="K75" s="255"/>
      <c r="L75" s="255"/>
      <c r="M75" s="255">
        <f t="shared" ref="M75:P90" si="16">IFERROR(H75/C75*100,"-")</f>
        <v>0</v>
      </c>
      <c r="N75" s="255">
        <f t="shared" si="16"/>
        <v>0</v>
      </c>
      <c r="O75" s="255"/>
      <c r="P75" s="255"/>
      <c r="Q75" s="252" t="s">
        <v>834</v>
      </c>
    </row>
    <row r="76" spans="1:17" s="268" customFormat="1" ht="27.75" customHeight="1" collapsed="1" x14ac:dyDescent="0.25">
      <c r="A76" s="280"/>
      <c r="B76" s="239" t="s">
        <v>835</v>
      </c>
      <c r="C76" s="240">
        <f>SUM(D76:F76)</f>
        <v>31563.4</v>
      </c>
      <c r="D76" s="240">
        <f>D77</f>
        <v>31320.7</v>
      </c>
      <c r="E76" s="240">
        <f>E77</f>
        <v>0</v>
      </c>
      <c r="F76" s="240">
        <f>F77</f>
        <v>242.7</v>
      </c>
      <c r="G76" s="241" t="e">
        <f>G77+#REF!+#REF!</f>
        <v>#REF!</v>
      </c>
      <c r="H76" s="241">
        <f>SUM(I76:K76)</f>
        <v>20098.799999999996</v>
      </c>
      <c r="I76" s="241">
        <f>I77</f>
        <v>19971.699999999997</v>
      </c>
      <c r="J76" s="241">
        <v>0</v>
      </c>
      <c r="K76" s="241">
        <f>K77</f>
        <v>127.1</v>
      </c>
      <c r="L76" s="241" t="e">
        <f>L77+#REF!+#REF!</f>
        <v>#REF!</v>
      </c>
      <c r="M76" s="241">
        <f t="shared" si="16"/>
        <v>63.677550580735897</v>
      </c>
      <c r="N76" s="241">
        <f t="shared" si="16"/>
        <v>63.765177662057347</v>
      </c>
      <c r="O76" s="241" t="str">
        <f t="shared" si="16"/>
        <v>-</v>
      </c>
      <c r="P76" s="281">
        <f t="shared" si="16"/>
        <v>52.369180057684382</v>
      </c>
      <c r="Q76" s="267"/>
    </row>
    <row r="77" spans="1:17" s="250" customFormat="1" ht="57" hidden="1" customHeight="1" outlineLevel="1" x14ac:dyDescent="0.25">
      <c r="A77" s="269">
        <v>5</v>
      </c>
      <c r="B77" s="245" t="s">
        <v>836</v>
      </c>
      <c r="C77" s="270">
        <f t="shared" si="14"/>
        <v>31563.4</v>
      </c>
      <c r="D77" s="270">
        <f>SUM(D78:D96)</f>
        <v>31320.7</v>
      </c>
      <c r="E77" s="270">
        <f>SUM(E78:E96)</f>
        <v>0</v>
      </c>
      <c r="F77" s="270">
        <f>SUM(F78:F96)</f>
        <v>242.7</v>
      </c>
      <c r="G77" s="271">
        <f>SUM(G78:G79)</f>
        <v>0</v>
      </c>
      <c r="H77" s="271">
        <f t="shared" si="15"/>
        <v>20098.799999999996</v>
      </c>
      <c r="I77" s="271">
        <f>SUM(I78:I96)</f>
        <v>19971.699999999997</v>
      </c>
      <c r="J77" s="271">
        <v>0</v>
      </c>
      <c r="K77" s="271">
        <f>SUM(K78:K96)</f>
        <v>127.1</v>
      </c>
      <c r="L77" s="271">
        <f>SUM(L78:L79)</f>
        <v>0</v>
      </c>
      <c r="M77" s="277">
        <f t="shared" si="16"/>
        <v>63.677550580735897</v>
      </c>
      <c r="N77" s="277">
        <f t="shared" si="16"/>
        <v>63.765177662057347</v>
      </c>
      <c r="O77" s="277" t="str">
        <f t="shared" si="16"/>
        <v>-</v>
      </c>
      <c r="P77" s="277">
        <f>IFERROR(K77/F77*100,"-")</f>
        <v>52.369180057684382</v>
      </c>
      <c r="Q77" s="249"/>
    </row>
    <row r="78" spans="1:17" s="256" customFormat="1" ht="54" hidden="1" outlineLevel="1" x14ac:dyDescent="0.25">
      <c r="A78" s="260"/>
      <c r="B78" s="58" t="s">
        <v>837</v>
      </c>
      <c r="C78" s="282">
        <f>SUM(D78:G78)</f>
        <v>11955.6</v>
      </c>
      <c r="D78" s="254">
        <v>11955.6</v>
      </c>
      <c r="E78" s="282"/>
      <c r="F78" s="282">
        <v>0</v>
      </c>
      <c r="G78" s="283">
        <v>0</v>
      </c>
      <c r="H78" s="283">
        <f t="shared" si="15"/>
        <v>10060.9</v>
      </c>
      <c r="I78" s="283">
        <v>10060.9</v>
      </c>
      <c r="J78" s="52">
        <v>0</v>
      </c>
      <c r="K78" s="283">
        <v>0</v>
      </c>
      <c r="L78" s="283">
        <v>0</v>
      </c>
      <c r="M78" s="52">
        <f t="shared" si="16"/>
        <v>84.152196460236212</v>
      </c>
      <c r="N78" s="255">
        <f>IFERROR(I78/D78*100,"-")</f>
        <v>84.152196460236212</v>
      </c>
      <c r="O78" s="255" t="str">
        <f>IFERROR(J78/E78*100,"-")</f>
        <v>-</v>
      </c>
      <c r="P78" s="255" t="str">
        <f>IFERROR(K78/F78*100,"-")</f>
        <v>-</v>
      </c>
      <c r="Q78" s="252" t="s">
        <v>822</v>
      </c>
    </row>
    <row r="79" spans="1:17" s="256" customFormat="1" ht="81" hidden="1" outlineLevel="1" x14ac:dyDescent="0.25">
      <c r="A79" s="260"/>
      <c r="B79" s="58" t="s">
        <v>783</v>
      </c>
      <c r="C79" s="282">
        <f>SUM(D79:G79)</f>
        <v>60.1</v>
      </c>
      <c r="D79" s="254">
        <v>60.1</v>
      </c>
      <c r="E79" s="282"/>
      <c r="F79" s="282">
        <v>0</v>
      </c>
      <c r="G79" s="283">
        <v>0</v>
      </c>
      <c r="H79" s="283">
        <f t="shared" si="15"/>
        <v>42.2</v>
      </c>
      <c r="I79" s="283">
        <v>42.2</v>
      </c>
      <c r="J79" s="52">
        <v>0</v>
      </c>
      <c r="K79" s="283"/>
      <c r="L79" s="283">
        <v>0</v>
      </c>
      <c r="M79" s="52">
        <f t="shared" si="16"/>
        <v>70.216306156405992</v>
      </c>
      <c r="N79" s="255">
        <f>IFERROR(I79/D79*100,"-")</f>
        <v>70.216306156405992</v>
      </c>
      <c r="O79" s="255" t="str">
        <f>IFERROR(J79/E79*100,"-")</f>
        <v>-</v>
      </c>
      <c r="P79" s="255" t="str">
        <f>IFERROR(K79/F79*100,"-")</f>
        <v>-</v>
      </c>
      <c r="Q79" s="252" t="s">
        <v>838</v>
      </c>
    </row>
    <row r="80" spans="1:17" s="236" customFormat="1" ht="40.5" hidden="1" customHeight="1" outlineLevel="1" x14ac:dyDescent="0.25">
      <c r="A80" s="261"/>
      <c r="B80" s="58" t="s">
        <v>808</v>
      </c>
      <c r="C80" s="284">
        <f t="shared" ref="C80:C96" si="17">SUM(D80:G80)</f>
        <v>242.7</v>
      </c>
      <c r="D80" s="254">
        <v>0</v>
      </c>
      <c r="E80" s="254"/>
      <c r="F80" s="254">
        <v>242.7</v>
      </c>
      <c r="G80" s="52"/>
      <c r="H80" s="285">
        <f t="shared" si="15"/>
        <v>127.1</v>
      </c>
      <c r="I80" s="52">
        <v>0</v>
      </c>
      <c r="J80" s="52">
        <v>0</v>
      </c>
      <c r="K80" s="52">
        <v>127.1</v>
      </c>
      <c r="L80" s="52"/>
      <c r="M80" s="52">
        <f t="shared" si="16"/>
        <v>52.369180057684382</v>
      </c>
      <c r="N80" s="52" t="str">
        <f t="shared" si="16"/>
        <v>-</v>
      </c>
      <c r="O80" s="52" t="str">
        <f t="shared" si="16"/>
        <v>-</v>
      </c>
      <c r="P80" s="52">
        <f t="shared" si="16"/>
        <v>52.369180057684382</v>
      </c>
      <c r="Q80" s="252" t="s">
        <v>839</v>
      </c>
    </row>
    <row r="81" spans="1:17" s="236" customFormat="1" ht="40.5" hidden="1" outlineLevel="1" x14ac:dyDescent="0.25">
      <c r="A81" s="261"/>
      <c r="B81" s="58" t="s">
        <v>840</v>
      </c>
      <c r="C81" s="284">
        <f t="shared" si="17"/>
        <v>30</v>
      </c>
      <c r="D81" s="254">
        <v>30</v>
      </c>
      <c r="E81" s="254"/>
      <c r="F81" s="254"/>
      <c r="G81" s="52"/>
      <c r="H81" s="285">
        <f t="shared" si="15"/>
        <v>0</v>
      </c>
      <c r="I81" s="52">
        <v>0</v>
      </c>
      <c r="J81" s="52">
        <v>0</v>
      </c>
      <c r="K81" s="52"/>
      <c r="L81" s="52"/>
      <c r="M81" s="52">
        <f t="shared" si="16"/>
        <v>0</v>
      </c>
      <c r="N81" s="52">
        <f t="shared" si="16"/>
        <v>0</v>
      </c>
      <c r="O81" s="52" t="str">
        <f t="shared" si="16"/>
        <v>-</v>
      </c>
      <c r="P81" s="52" t="str">
        <f t="shared" si="16"/>
        <v>-</v>
      </c>
      <c r="Q81" s="252" t="s">
        <v>841</v>
      </c>
    </row>
    <row r="82" spans="1:17" s="236" customFormat="1" ht="108" hidden="1" outlineLevel="1" x14ac:dyDescent="0.25">
      <c r="A82" s="261"/>
      <c r="B82" s="58" t="s">
        <v>789</v>
      </c>
      <c r="C82" s="284">
        <f t="shared" si="17"/>
        <v>64.099999999999994</v>
      </c>
      <c r="D82" s="254">
        <v>64.099999999999994</v>
      </c>
      <c r="E82" s="254"/>
      <c r="F82" s="254"/>
      <c r="G82" s="52"/>
      <c r="H82" s="285">
        <f t="shared" si="15"/>
        <v>54.9</v>
      </c>
      <c r="I82" s="52">
        <v>54.9</v>
      </c>
      <c r="J82" s="52">
        <v>0</v>
      </c>
      <c r="K82" s="52"/>
      <c r="L82" s="52"/>
      <c r="M82" s="52">
        <f t="shared" si="16"/>
        <v>85.647425897035887</v>
      </c>
      <c r="N82" s="52">
        <f t="shared" si="16"/>
        <v>85.647425897035887</v>
      </c>
      <c r="O82" s="52" t="str">
        <f t="shared" si="16"/>
        <v>-</v>
      </c>
      <c r="P82" s="52" t="str">
        <f t="shared" si="16"/>
        <v>-</v>
      </c>
      <c r="Q82" s="252" t="s">
        <v>842</v>
      </c>
    </row>
    <row r="83" spans="1:17" s="236" customFormat="1" ht="40.5" hidden="1" outlineLevel="1" x14ac:dyDescent="0.25">
      <c r="A83" s="261"/>
      <c r="B83" s="58" t="s">
        <v>790</v>
      </c>
      <c r="C83" s="284">
        <f t="shared" si="17"/>
        <v>10</v>
      </c>
      <c r="D83" s="254">
        <v>10</v>
      </c>
      <c r="E83" s="254"/>
      <c r="F83" s="254"/>
      <c r="G83" s="52"/>
      <c r="H83" s="285">
        <f t="shared" si="15"/>
        <v>0</v>
      </c>
      <c r="I83" s="52">
        <v>0</v>
      </c>
      <c r="J83" s="52">
        <v>0</v>
      </c>
      <c r="K83" s="52"/>
      <c r="L83" s="52"/>
      <c r="M83" s="52">
        <f t="shared" si="16"/>
        <v>0</v>
      </c>
      <c r="N83" s="52">
        <f t="shared" si="16"/>
        <v>0</v>
      </c>
      <c r="O83" s="52" t="str">
        <f t="shared" si="16"/>
        <v>-</v>
      </c>
      <c r="P83" s="52" t="str">
        <f t="shared" si="16"/>
        <v>-</v>
      </c>
      <c r="Q83" s="252" t="s">
        <v>843</v>
      </c>
    </row>
    <row r="84" spans="1:17" s="236" customFormat="1" ht="94.5" hidden="1" outlineLevel="1" x14ac:dyDescent="0.25">
      <c r="A84" s="261"/>
      <c r="B84" s="58" t="s">
        <v>844</v>
      </c>
      <c r="C84" s="284">
        <f t="shared" si="17"/>
        <v>183.8</v>
      </c>
      <c r="D84" s="254">
        <v>183.8</v>
      </c>
      <c r="E84" s="254"/>
      <c r="F84" s="254"/>
      <c r="G84" s="52"/>
      <c r="H84" s="285">
        <f t="shared" si="15"/>
        <v>183.8</v>
      </c>
      <c r="I84" s="52">
        <v>183.8</v>
      </c>
      <c r="J84" s="52">
        <v>0</v>
      </c>
      <c r="K84" s="52"/>
      <c r="L84" s="52"/>
      <c r="M84" s="52">
        <f t="shared" si="16"/>
        <v>100</v>
      </c>
      <c r="N84" s="52">
        <f t="shared" si="16"/>
        <v>100</v>
      </c>
      <c r="O84" s="52" t="str">
        <f t="shared" si="16"/>
        <v>-</v>
      </c>
      <c r="P84" s="52" t="str">
        <f t="shared" si="16"/>
        <v>-</v>
      </c>
      <c r="Q84" s="252" t="s">
        <v>845</v>
      </c>
    </row>
    <row r="85" spans="1:17" s="236" customFormat="1" ht="81" hidden="1" outlineLevel="1" x14ac:dyDescent="0.25">
      <c r="A85" s="261"/>
      <c r="B85" s="58" t="s">
        <v>792</v>
      </c>
      <c r="C85" s="284">
        <f t="shared" si="17"/>
        <v>2862.8</v>
      </c>
      <c r="D85" s="254">
        <v>2862.8</v>
      </c>
      <c r="E85" s="254"/>
      <c r="F85" s="254"/>
      <c r="G85" s="52"/>
      <c r="H85" s="285">
        <f t="shared" si="15"/>
        <v>1630.6</v>
      </c>
      <c r="I85" s="52">
        <v>1630.6</v>
      </c>
      <c r="J85" s="52">
        <v>0</v>
      </c>
      <c r="K85" s="52"/>
      <c r="L85" s="52"/>
      <c r="M85" s="52">
        <f t="shared" si="16"/>
        <v>56.958222719016341</v>
      </c>
      <c r="N85" s="52">
        <f t="shared" si="16"/>
        <v>56.958222719016341</v>
      </c>
      <c r="O85" s="52" t="str">
        <f t="shared" si="16"/>
        <v>-</v>
      </c>
      <c r="P85" s="52" t="str">
        <f t="shared" si="16"/>
        <v>-</v>
      </c>
      <c r="Q85" s="58" t="s">
        <v>846</v>
      </c>
    </row>
    <row r="86" spans="1:17" s="236" customFormat="1" ht="40.5" hidden="1" outlineLevel="1" x14ac:dyDescent="0.25">
      <c r="A86" s="261"/>
      <c r="B86" s="58" t="s">
        <v>794</v>
      </c>
      <c r="C86" s="284">
        <f t="shared" si="17"/>
        <v>839.7</v>
      </c>
      <c r="D86" s="254">
        <v>839.7</v>
      </c>
      <c r="E86" s="254"/>
      <c r="F86" s="254"/>
      <c r="G86" s="52"/>
      <c r="H86" s="285">
        <f t="shared" si="15"/>
        <v>563.1</v>
      </c>
      <c r="I86" s="52">
        <v>563.1</v>
      </c>
      <c r="J86" s="52">
        <v>0</v>
      </c>
      <c r="K86" s="52"/>
      <c r="L86" s="52"/>
      <c r="M86" s="52">
        <f t="shared" si="16"/>
        <v>67.059664165773498</v>
      </c>
      <c r="N86" s="52">
        <f t="shared" si="16"/>
        <v>67.059664165773498</v>
      </c>
      <c r="O86" s="52" t="str">
        <f t="shared" si="16"/>
        <v>-</v>
      </c>
      <c r="P86" s="52" t="str">
        <f t="shared" si="16"/>
        <v>-</v>
      </c>
      <c r="Q86" s="252" t="s">
        <v>847</v>
      </c>
    </row>
    <row r="87" spans="1:17" s="236" customFormat="1" ht="81" hidden="1" outlineLevel="1" x14ac:dyDescent="0.25">
      <c r="A87" s="261"/>
      <c r="B87" s="58" t="s">
        <v>848</v>
      </c>
      <c r="C87" s="284">
        <f t="shared" si="17"/>
        <v>996</v>
      </c>
      <c r="D87" s="254">
        <v>996</v>
      </c>
      <c r="E87" s="254"/>
      <c r="F87" s="254"/>
      <c r="G87" s="52"/>
      <c r="H87" s="285">
        <f t="shared" si="15"/>
        <v>507.4</v>
      </c>
      <c r="I87" s="52">
        <v>507.4</v>
      </c>
      <c r="J87" s="52">
        <v>0</v>
      </c>
      <c r="K87" s="52"/>
      <c r="L87" s="52"/>
      <c r="M87" s="52">
        <f t="shared" si="16"/>
        <v>50.943775100401602</v>
      </c>
      <c r="N87" s="52">
        <f t="shared" si="16"/>
        <v>50.943775100401602</v>
      </c>
      <c r="O87" s="52" t="str">
        <f t="shared" si="16"/>
        <v>-</v>
      </c>
      <c r="P87" s="52" t="str">
        <f t="shared" si="16"/>
        <v>-</v>
      </c>
      <c r="Q87" s="252" t="s">
        <v>849</v>
      </c>
    </row>
    <row r="88" spans="1:17" s="236" customFormat="1" ht="67.5" hidden="1" outlineLevel="1" x14ac:dyDescent="0.25">
      <c r="A88" s="261"/>
      <c r="B88" s="58" t="s">
        <v>850</v>
      </c>
      <c r="C88" s="284">
        <f t="shared" si="17"/>
        <v>200</v>
      </c>
      <c r="D88" s="254">
        <v>200</v>
      </c>
      <c r="E88" s="254"/>
      <c r="F88" s="254"/>
      <c r="G88" s="52"/>
      <c r="H88" s="285">
        <f t="shared" si="15"/>
        <v>150</v>
      </c>
      <c r="I88" s="52">
        <v>150</v>
      </c>
      <c r="J88" s="52">
        <v>0</v>
      </c>
      <c r="K88" s="52"/>
      <c r="L88" s="52"/>
      <c r="M88" s="52">
        <f t="shared" si="16"/>
        <v>75</v>
      </c>
      <c r="N88" s="52">
        <f t="shared" si="16"/>
        <v>75</v>
      </c>
      <c r="O88" s="52" t="str">
        <f t="shared" si="16"/>
        <v>-</v>
      </c>
      <c r="P88" s="52" t="str">
        <f t="shared" si="16"/>
        <v>-</v>
      </c>
      <c r="Q88" s="252" t="s">
        <v>851</v>
      </c>
    </row>
    <row r="89" spans="1:17" s="236" customFormat="1" ht="27" hidden="1" outlineLevel="1" x14ac:dyDescent="0.25">
      <c r="A89" s="261"/>
      <c r="B89" s="58" t="s">
        <v>803</v>
      </c>
      <c r="C89" s="284">
        <f t="shared" si="17"/>
        <v>500</v>
      </c>
      <c r="D89" s="254">
        <v>500</v>
      </c>
      <c r="E89" s="254"/>
      <c r="F89" s="254"/>
      <c r="G89" s="52"/>
      <c r="H89" s="285">
        <f t="shared" si="15"/>
        <v>480</v>
      </c>
      <c r="I89" s="52">
        <v>480</v>
      </c>
      <c r="J89" s="52">
        <v>0</v>
      </c>
      <c r="K89" s="52"/>
      <c r="L89" s="52"/>
      <c r="M89" s="52">
        <f t="shared" si="16"/>
        <v>96</v>
      </c>
      <c r="N89" s="52">
        <f t="shared" si="16"/>
        <v>96</v>
      </c>
      <c r="O89" s="52" t="str">
        <f t="shared" si="16"/>
        <v>-</v>
      </c>
      <c r="P89" s="52" t="str">
        <f t="shared" si="16"/>
        <v>-</v>
      </c>
      <c r="Q89" s="58" t="s">
        <v>852</v>
      </c>
    </row>
    <row r="90" spans="1:17" s="236" customFormat="1" ht="54" hidden="1" outlineLevel="1" x14ac:dyDescent="0.25">
      <c r="A90" s="261"/>
      <c r="B90" s="58" t="s">
        <v>853</v>
      </c>
      <c r="C90" s="284">
        <f t="shared" si="17"/>
        <v>362.4</v>
      </c>
      <c r="D90" s="254">
        <v>362.4</v>
      </c>
      <c r="E90" s="254">
        <v>0</v>
      </c>
      <c r="F90" s="254">
        <v>0</v>
      </c>
      <c r="G90" s="52"/>
      <c r="H90" s="285">
        <f t="shared" si="15"/>
        <v>360.3</v>
      </c>
      <c r="I90" s="52">
        <v>360.3</v>
      </c>
      <c r="J90" s="52">
        <v>0</v>
      </c>
      <c r="K90" s="52">
        <v>0</v>
      </c>
      <c r="L90" s="52"/>
      <c r="M90" s="52">
        <f t="shared" si="16"/>
        <v>99.420529801324506</v>
      </c>
      <c r="N90" s="52">
        <f t="shared" si="16"/>
        <v>99.420529801324506</v>
      </c>
      <c r="O90" s="52" t="str">
        <f t="shared" si="16"/>
        <v>-</v>
      </c>
      <c r="P90" s="52" t="str">
        <f t="shared" si="16"/>
        <v>-</v>
      </c>
      <c r="Q90" s="58" t="s">
        <v>849</v>
      </c>
    </row>
    <row r="91" spans="1:17" s="236" customFormat="1" ht="54" hidden="1" outlineLevel="1" x14ac:dyDescent="0.25">
      <c r="A91" s="261"/>
      <c r="B91" s="58" t="s">
        <v>796</v>
      </c>
      <c r="C91" s="284">
        <f t="shared" si="17"/>
        <v>8151.4</v>
      </c>
      <c r="D91" s="254">
        <v>8151.4</v>
      </c>
      <c r="E91" s="254"/>
      <c r="F91" s="254"/>
      <c r="G91" s="52"/>
      <c r="H91" s="285">
        <f t="shared" si="15"/>
        <v>5555.9</v>
      </c>
      <c r="I91" s="52">
        <v>5555.9</v>
      </c>
      <c r="J91" s="52">
        <v>0</v>
      </c>
      <c r="K91" s="52"/>
      <c r="L91" s="52"/>
      <c r="M91" s="52">
        <f t="shared" ref="M91:P109" si="18">IFERROR(H91/C91*100,"-")</f>
        <v>68.158843879578967</v>
      </c>
      <c r="N91" s="52">
        <f t="shared" si="18"/>
        <v>68.158843879578967</v>
      </c>
      <c r="O91" s="52" t="str">
        <f t="shared" si="18"/>
        <v>-</v>
      </c>
      <c r="P91" s="52" t="str">
        <f t="shared" si="18"/>
        <v>-</v>
      </c>
      <c r="Q91" s="252" t="s">
        <v>822</v>
      </c>
    </row>
    <row r="92" spans="1:17" s="236" customFormat="1" ht="72" hidden="1" customHeight="1" outlineLevel="1" x14ac:dyDescent="0.25">
      <c r="A92" s="261"/>
      <c r="B92" s="58" t="s">
        <v>798</v>
      </c>
      <c r="C92" s="284">
        <f t="shared" si="17"/>
        <v>30</v>
      </c>
      <c r="D92" s="254">
        <v>30</v>
      </c>
      <c r="E92" s="254"/>
      <c r="F92" s="254"/>
      <c r="G92" s="52"/>
      <c r="H92" s="285">
        <f t="shared" si="15"/>
        <v>0</v>
      </c>
      <c r="I92" s="52">
        <v>0</v>
      </c>
      <c r="J92" s="52">
        <v>0</v>
      </c>
      <c r="K92" s="52"/>
      <c r="L92" s="52"/>
      <c r="M92" s="52">
        <f t="shared" si="18"/>
        <v>0</v>
      </c>
      <c r="N92" s="52">
        <f t="shared" si="18"/>
        <v>0</v>
      </c>
      <c r="O92" s="52" t="str">
        <f t="shared" si="18"/>
        <v>-</v>
      </c>
      <c r="P92" s="52" t="str">
        <f t="shared" si="18"/>
        <v>-</v>
      </c>
      <c r="Q92" s="252" t="s">
        <v>854</v>
      </c>
    </row>
    <row r="93" spans="1:17" s="236" customFormat="1" ht="54" hidden="1" outlineLevel="1" x14ac:dyDescent="0.25">
      <c r="A93" s="261"/>
      <c r="B93" s="58" t="s">
        <v>800</v>
      </c>
      <c r="C93" s="284">
        <f t="shared" si="17"/>
        <v>24.2</v>
      </c>
      <c r="D93" s="254">
        <v>24.2</v>
      </c>
      <c r="E93" s="254"/>
      <c r="F93" s="254"/>
      <c r="G93" s="52"/>
      <c r="H93" s="285">
        <f t="shared" si="15"/>
        <v>18.399999999999999</v>
      </c>
      <c r="I93" s="52">
        <v>18.399999999999999</v>
      </c>
      <c r="J93" s="52">
        <v>0</v>
      </c>
      <c r="K93" s="52"/>
      <c r="L93" s="52"/>
      <c r="M93" s="52">
        <f t="shared" si="18"/>
        <v>76.033057851239661</v>
      </c>
      <c r="N93" s="52">
        <f t="shared" si="18"/>
        <v>76.033057851239661</v>
      </c>
      <c r="O93" s="52" t="str">
        <f t="shared" si="18"/>
        <v>-</v>
      </c>
      <c r="P93" s="52" t="str">
        <f t="shared" si="18"/>
        <v>-</v>
      </c>
      <c r="Q93" s="58" t="s">
        <v>855</v>
      </c>
    </row>
    <row r="94" spans="1:17" s="236" customFormat="1" ht="27" hidden="1" outlineLevel="1" x14ac:dyDescent="0.25">
      <c r="A94" s="261"/>
      <c r="B94" s="58" t="s">
        <v>801</v>
      </c>
      <c r="C94" s="284">
        <f t="shared" si="17"/>
        <v>100</v>
      </c>
      <c r="D94" s="254">
        <v>100</v>
      </c>
      <c r="E94" s="254"/>
      <c r="F94" s="254"/>
      <c r="G94" s="52"/>
      <c r="H94" s="285">
        <f t="shared" si="15"/>
        <v>0</v>
      </c>
      <c r="I94" s="52">
        <v>0</v>
      </c>
      <c r="J94" s="52">
        <v>0</v>
      </c>
      <c r="K94" s="52"/>
      <c r="L94" s="52"/>
      <c r="M94" s="52">
        <f t="shared" si="18"/>
        <v>0</v>
      </c>
      <c r="N94" s="52">
        <f t="shared" si="18"/>
        <v>0</v>
      </c>
      <c r="O94" s="52" t="str">
        <f t="shared" si="18"/>
        <v>-</v>
      </c>
      <c r="P94" s="52" t="str">
        <f t="shared" si="18"/>
        <v>-</v>
      </c>
      <c r="Q94" s="58" t="s">
        <v>856</v>
      </c>
    </row>
    <row r="95" spans="1:17" s="236" customFormat="1" ht="67.5" hidden="1" outlineLevel="1" x14ac:dyDescent="0.25">
      <c r="A95" s="261"/>
      <c r="B95" s="58" t="s">
        <v>778</v>
      </c>
      <c r="C95" s="284">
        <f t="shared" si="17"/>
        <v>2619</v>
      </c>
      <c r="D95" s="254">
        <v>2619</v>
      </c>
      <c r="E95" s="254"/>
      <c r="F95" s="254"/>
      <c r="G95" s="52"/>
      <c r="H95" s="285">
        <f t="shared" si="15"/>
        <v>327.10000000000002</v>
      </c>
      <c r="I95" s="52">
        <v>327.10000000000002</v>
      </c>
      <c r="J95" s="52">
        <v>0</v>
      </c>
      <c r="K95" s="52"/>
      <c r="L95" s="52"/>
      <c r="M95" s="52">
        <f t="shared" si="18"/>
        <v>12.489499809087439</v>
      </c>
      <c r="N95" s="52">
        <f t="shared" si="18"/>
        <v>12.489499809087439</v>
      </c>
      <c r="O95" s="52" t="str">
        <f t="shared" si="18"/>
        <v>-</v>
      </c>
      <c r="P95" s="52" t="str">
        <f t="shared" si="18"/>
        <v>-</v>
      </c>
      <c r="Q95" s="252" t="s">
        <v>857</v>
      </c>
    </row>
    <row r="96" spans="1:17" s="236" customFormat="1" ht="54" hidden="1" outlineLevel="1" x14ac:dyDescent="0.25">
      <c r="A96" s="261"/>
      <c r="B96" s="58" t="s">
        <v>815</v>
      </c>
      <c r="C96" s="284">
        <f t="shared" si="17"/>
        <v>2331.6</v>
      </c>
      <c r="D96" s="254">
        <v>2331.6</v>
      </c>
      <c r="E96" s="254">
        <v>0</v>
      </c>
      <c r="F96" s="254">
        <v>0</v>
      </c>
      <c r="G96" s="52"/>
      <c r="H96" s="285">
        <f t="shared" si="15"/>
        <v>37.1</v>
      </c>
      <c r="I96" s="52">
        <v>37.1</v>
      </c>
      <c r="J96" s="52">
        <v>0</v>
      </c>
      <c r="K96" s="52">
        <v>0</v>
      </c>
      <c r="L96" s="52"/>
      <c r="M96" s="52">
        <f t="shared" si="18"/>
        <v>1.5911820209298335</v>
      </c>
      <c r="N96" s="52">
        <f t="shared" si="18"/>
        <v>1.5911820209298335</v>
      </c>
      <c r="O96" s="52" t="str">
        <f t="shared" si="18"/>
        <v>-</v>
      </c>
      <c r="P96" s="52" t="str">
        <f>IFERROR(K96/F96*100,"-")</f>
        <v>-</v>
      </c>
      <c r="Q96" s="58" t="s">
        <v>858</v>
      </c>
    </row>
    <row r="97" spans="1:17" s="268" customFormat="1" ht="27.75" customHeight="1" collapsed="1" x14ac:dyDescent="0.25">
      <c r="A97" s="286"/>
      <c r="B97" s="239" t="s">
        <v>859</v>
      </c>
      <c r="C97" s="240">
        <f>D97+E97+F97</f>
        <v>36208.400000000001</v>
      </c>
      <c r="D97" s="240">
        <f>D98</f>
        <v>35077.599999999999</v>
      </c>
      <c r="E97" s="240">
        <f>E98</f>
        <v>700</v>
      </c>
      <c r="F97" s="240">
        <f>F98</f>
        <v>430.8</v>
      </c>
      <c r="G97" s="241" t="e">
        <f>G98+#REF!+#REF!</f>
        <v>#REF!</v>
      </c>
      <c r="H97" s="241">
        <f>SUM(I97:K97)</f>
        <v>21738.100000000006</v>
      </c>
      <c r="I97" s="241">
        <f>I98</f>
        <v>21449.200000000004</v>
      </c>
      <c r="J97" s="241">
        <v>0</v>
      </c>
      <c r="K97" s="241">
        <f>K98</f>
        <v>288.89999999999998</v>
      </c>
      <c r="L97" s="241" t="e">
        <f>L98+#REF!+#REF!</f>
        <v>#REF!</v>
      </c>
      <c r="M97" s="241">
        <f t="shared" si="18"/>
        <v>60.036068978469103</v>
      </c>
      <c r="N97" s="241">
        <f t="shared" si="18"/>
        <v>61.147855041393953</v>
      </c>
      <c r="O97" s="241">
        <f t="shared" si="18"/>
        <v>0</v>
      </c>
      <c r="P97" s="241">
        <f>IFERROR(K97/F97*100,"-")</f>
        <v>67.061281337047348</v>
      </c>
      <c r="Q97" s="267"/>
    </row>
    <row r="98" spans="1:17" s="250" customFormat="1" ht="54" hidden="1" outlineLevel="1" x14ac:dyDescent="0.25">
      <c r="A98" s="269">
        <v>6</v>
      </c>
      <c r="B98" s="245" t="s">
        <v>860</v>
      </c>
      <c r="C98" s="270">
        <f t="shared" ref="C98:C114" si="19">SUM(D98:G98)</f>
        <v>36208.400000000001</v>
      </c>
      <c r="D98" s="270">
        <f>SUM(D99:D115)</f>
        <v>35077.599999999999</v>
      </c>
      <c r="E98" s="270">
        <f>SUM(E99:E110)</f>
        <v>700</v>
      </c>
      <c r="F98" s="270">
        <f>SUM(F99:F110)</f>
        <v>430.8</v>
      </c>
      <c r="G98" s="271">
        <f>SUM(G99:G110)</f>
        <v>0</v>
      </c>
      <c r="H98" s="271">
        <f t="shared" ref="H98:H115" si="20">SUM(I98:L98)</f>
        <v>22088.100000000006</v>
      </c>
      <c r="I98" s="271">
        <f>SUM(I99:I115)</f>
        <v>21449.200000000004</v>
      </c>
      <c r="J98" s="271">
        <f t="shared" ref="J98:K98" si="21">SUM(J99:J115)</f>
        <v>350</v>
      </c>
      <c r="K98" s="271">
        <f t="shared" si="21"/>
        <v>288.89999999999998</v>
      </c>
      <c r="L98" s="271">
        <f>SUM(L99:L110)</f>
        <v>0</v>
      </c>
      <c r="M98" s="277">
        <f t="shared" si="18"/>
        <v>61.00269550711991</v>
      </c>
      <c r="N98" s="277">
        <f t="shared" si="18"/>
        <v>61.147855041393953</v>
      </c>
      <c r="O98" s="277">
        <f t="shared" si="18"/>
        <v>50</v>
      </c>
      <c r="P98" s="277">
        <f>IFERROR(K98/F98*100,"-")</f>
        <v>67.061281337047348</v>
      </c>
      <c r="Q98" s="249"/>
    </row>
    <row r="99" spans="1:17" s="256" customFormat="1" ht="54" hidden="1" outlineLevel="1" x14ac:dyDescent="0.2">
      <c r="A99" s="287"/>
      <c r="B99" s="274" t="s">
        <v>782</v>
      </c>
      <c r="C99" s="284">
        <f t="shared" si="19"/>
        <v>11704.5</v>
      </c>
      <c r="D99" s="254">
        <v>11704.5</v>
      </c>
      <c r="E99" s="253">
        <v>0</v>
      </c>
      <c r="F99" s="253">
        <v>0</v>
      </c>
      <c r="G99" s="255">
        <v>0</v>
      </c>
      <c r="H99" s="283">
        <f t="shared" si="20"/>
        <v>9027.6</v>
      </c>
      <c r="I99" s="255">
        <v>9027.6</v>
      </c>
      <c r="J99" s="52">
        <v>0</v>
      </c>
      <c r="K99" s="255">
        <v>0</v>
      </c>
      <c r="L99" s="255">
        <v>0</v>
      </c>
      <c r="M99" s="255">
        <f t="shared" si="18"/>
        <v>77.12930924003588</v>
      </c>
      <c r="N99" s="255">
        <f t="shared" si="18"/>
        <v>77.12930924003588</v>
      </c>
      <c r="O99" s="255" t="str">
        <f t="shared" si="18"/>
        <v>-</v>
      </c>
      <c r="P99" s="255" t="str">
        <f>IFERROR(K99/F99*100,"-")</f>
        <v>-</v>
      </c>
      <c r="Q99" s="252" t="s">
        <v>822</v>
      </c>
    </row>
    <row r="100" spans="1:17" s="256" customFormat="1" ht="81" hidden="1" outlineLevel="1" x14ac:dyDescent="0.2">
      <c r="A100" s="287"/>
      <c r="B100" s="252" t="s">
        <v>783</v>
      </c>
      <c r="C100" s="284">
        <f t="shared" si="19"/>
        <v>43.2</v>
      </c>
      <c r="D100" s="254">
        <v>43.2</v>
      </c>
      <c r="E100" s="253"/>
      <c r="F100" s="253"/>
      <c r="G100" s="255"/>
      <c r="H100" s="283">
        <f t="shared" si="20"/>
        <v>11</v>
      </c>
      <c r="I100" s="255">
        <v>11</v>
      </c>
      <c r="J100" s="52">
        <v>0</v>
      </c>
      <c r="K100" s="255"/>
      <c r="L100" s="255"/>
      <c r="M100" s="255">
        <f t="shared" si="18"/>
        <v>25.462962962962958</v>
      </c>
      <c r="N100" s="255">
        <f t="shared" si="18"/>
        <v>25.462962962962958</v>
      </c>
      <c r="O100" s="255" t="str">
        <f t="shared" si="18"/>
        <v>-</v>
      </c>
      <c r="P100" s="255" t="str">
        <f>IFERROR(K100/F100*100,"-")</f>
        <v>-</v>
      </c>
      <c r="Q100" s="252" t="s">
        <v>861</v>
      </c>
    </row>
    <row r="101" spans="1:17" s="256" customFormat="1" ht="27" hidden="1" outlineLevel="1" x14ac:dyDescent="0.2">
      <c r="A101" s="287"/>
      <c r="B101" s="252" t="s">
        <v>808</v>
      </c>
      <c r="C101" s="284">
        <f t="shared" si="19"/>
        <v>240.8</v>
      </c>
      <c r="D101" s="254"/>
      <c r="E101" s="253"/>
      <c r="F101" s="253">
        <v>240.8</v>
      </c>
      <c r="G101" s="255"/>
      <c r="H101" s="283">
        <f t="shared" si="20"/>
        <v>193.9</v>
      </c>
      <c r="I101" s="255"/>
      <c r="J101" s="52">
        <v>0</v>
      </c>
      <c r="K101" s="255">
        <v>193.9</v>
      </c>
      <c r="L101" s="255"/>
      <c r="M101" s="255">
        <f t="shared" si="18"/>
        <v>80.523255813953483</v>
      </c>
      <c r="N101" s="255" t="str">
        <f t="shared" si="18"/>
        <v>-</v>
      </c>
      <c r="O101" s="255" t="str">
        <f t="shared" si="18"/>
        <v>-</v>
      </c>
      <c r="P101" s="255">
        <f t="shared" si="18"/>
        <v>80.523255813953483</v>
      </c>
      <c r="Q101" s="252" t="s">
        <v>839</v>
      </c>
    </row>
    <row r="102" spans="1:17" s="256" customFormat="1" ht="40.5" hidden="1" outlineLevel="1" x14ac:dyDescent="0.2">
      <c r="A102" s="287"/>
      <c r="B102" s="252" t="s">
        <v>787</v>
      </c>
      <c r="C102" s="284">
        <f t="shared" si="19"/>
        <v>13</v>
      </c>
      <c r="D102" s="254">
        <v>13</v>
      </c>
      <c r="E102" s="253"/>
      <c r="F102" s="253"/>
      <c r="G102" s="255"/>
      <c r="H102" s="283">
        <f t="shared" si="20"/>
        <v>0</v>
      </c>
      <c r="I102" s="255">
        <v>0</v>
      </c>
      <c r="J102" s="52">
        <v>0</v>
      </c>
      <c r="K102" s="255"/>
      <c r="L102" s="255"/>
      <c r="M102" s="255">
        <f t="shared" si="18"/>
        <v>0</v>
      </c>
      <c r="N102" s="255">
        <f t="shared" si="18"/>
        <v>0</v>
      </c>
      <c r="O102" s="255" t="str">
        <f t="shared" si="18"/>
        <v>-</v>
      </c>
      <c r="P102" s="255" t="str">
        <f t="shared" si="18"/>
        <v>-</v>
      </c>
      <c r="Q102" s="252" t="s">
        <v>862</v>
      </c>
    </row>
    <row r="103" spans="1:17" s="256" customFormat="1" ht="67.5" hidden="1" outlineLevel="1" x14ac:dyDescent="0.2">
      <c r="A103" s="287"/>
      <c r="B103" s="252" t="s">
        <v>789</v>
      </c>
      <c r="C103" s="284">
        <f t="shared" si="19"/>
        <v>41.2</v>
      </c>
      <c r="D103" s="254">
        <v>41.2</v>
      </c>
      <c r="E103" s="253"/>
      <c r="F103" s="253"/>
      <c r="G103" s="255"/>
      <c r="H103" s="283">
        <f t="shared" si="20"/>
        <v>1.1000000000000001</v>
      </c>
      <c r="I103" s="255">
        <v>1.1000000000000001</v>
      </c>
      <c r="J103" s="52"/>
      <c r="K103" s="255"/>
      <c r="L103" s="255"/>
      <c r="M103" s="255">
        <f t="shared" si="18"/>
        <v>2.6699029126213594</v>
      </c>
      <c r="N103" s="255">
        <f t="shared" si="18"/>
        <v>2.6699029126213594</v>
      </c>
      <c r="O103" s="255" t="str">
        <f t="shared" si="18"/>
        <v>-</v>
      </c>
      <c r="P103" s="255" t="str">
        <f t="shared" si="18"/>
        <v>-</v>
      </c>
      <c r="Q103" s="252" t="s">
        <v>863</v>
      </c>
    </row>
    <row r="104" spans="1:17" s="256" customFormat="1" ht="67.5" hidden="1" outlineLevel="1" x14ac:dyDescent="0.2">
      <c r="A104" s="287"/>
      <c r="B104" s="252" t="s">
        <v>790</v>
      </c>
      <c r="C104" s="284">
        <f t="shared" si="19"/>
        <v>10</v>
      </c>
      <c r="D104" s="254">
        <v>10</v>
      </c>
      <c r="E104" s="253"/>
      <c r="F104" s="253"/>
      <c r="G104" s="255"/>
      <c r="H104" s="283">
        <f t="shared" si="20"/>
        <v>0</v>
      </c>
      <c r="I104" s="255">
        <v>0</v>
      </c>
      <c r="J104" s="52">
        <v>0</v>
      </c>
      <c r="K104" s="255"/>
      <c r="L104" s="255"/>
      <c r="M104" s="255">
        <f t="shared" si="18"/>
        <v>0</v>
      </c>
      <c r="N104" s="255">
        <f t="shared" si="18"/>
        <v>0</v>
      </c>
      <c r="O104" s="255" t="str">
        <f t="shared" si="18"/>
        <v>-</v>
      </c>
      <c r="P104" s="255" t="str">
        <f t="shared" si="18"/>
        <v>-</v>
      </c>
      <c r="Q104" s="252" t="s">
        <v>864</v>
      </c>
    </row>
    <row r="105" spans="1:17" s="256" customFormat="1" ht="147" hidden="1" customHeight="1" outlineLevel="1" x14ac:dyDescent="0.2">
      <c r="A105" s="287"/>
      <c r="B105" s="288" t="s">
        <v>792</v>
      </c>
      <c r="C105" s="284">
        <f>SUM(D105:G105)</f>
        <v>6791.8</v>
      </c>
      <c r="D105" s="254">
        <v>5901.8</v>
      </c>
      <c r="E105" s="254">
        <v>700</v>
      </c>
      <c r="F105" s="254">
        <v>190</v>
      </c>
      <c r="G105" s="255"/>
      <c r="H105" s="283">
        <f>SUM(I105:L105)</f>
        <v>3092.9</v>
      </c>
      <c r="I105" s="255">
        <v>2647.9</v>
      </c>
      <c r="J105" s="52">
        <v>350</v>
      </c>
      <c r="K105" s="255">
        <v>95</v>
      </c>
      <c r="L105" s="255"/>
      <c r="M105" s="255">
        <f t="shared" si="18"/>
        <v>45.538737889808303</v>
      </c>
      <c r="N105" s="255">
        <f t="shared" si="18"/>
        <v>44.86597309295469</v>
      </c>
      <c r="O105" s="255">
        <f t="shared" si="18"/>
        <v>50</v>
      </c>
      <c r="P105" s="255">
        <f t="shared" si="18"/>
        <v>50</v>
      </c>
      <c r="Q105" s="252" t="s">
        <v>865</v>
      </c>
    </row>
    <row r="106" spans="1:17" s="256" customFormat="1" ht="40.5" hidden="1" outlineLevel="1" x14ac:dyDescent="0.2">
      <c r="A106" s="287"/>
      <c r="B106" s="252" t="s">
        <v>794</v>
      </c>
      <c r="C106" s="284">
        <f t="shared" si="19"/>
        <v>625</v>
      </c>
      <c r="D106" s="254">
        <v>625</v>
      </c>
      <c r="E106" s="253"/>
      <c r="F106" s="253"/>
      <c r="G106" s="255"/>
      <c r="H106" s="283">
        <f t="shared" si="20"/>
        <v>351.8</v>
      </c>
      <c r="I106" s="255">
        <v>351.8</v>
      </c>
      <c r="J106" s="52">
        <v>0</v>
      </c>
      <c r="K106" s="255"/>
      <c r="L106" s="255"/>
      <c r="M106" s="255">
        <f t="shared" si="18"/>
        <v>56.288000000000004</v>
      </c>
      <c r="N106" s="255">
        <f t="shared" si="18"/>
        <v>56.288000000000004</v>
      </c>
      <c r="O106" s="255" t="str">
        <f t="shared" si="18"/>
        <v>-</v>
      </c>
      <c r="P106" s="255" t="str">
        <f t="shared" si="18"/>
        <v>-</v>
      </c>
      <c r="Q106" s="252" t="s">
        <v>847</v>
      </c>
    </row>
    <row r="107" spans="1:17" s="256" customFormat="1" ht="81" hidden="1" outlineLevel="1" x14ac:dyDescent="0.2">
      <c r="A107" s="287"/>
      <c r="B107" s="252" t="s">
        <v>866</v>
      </c>
      <c r="C107" s="284">
        <f t="shared" si="19"/>
        <v>1428</v>
      </c>
      <c r="D107" s="254">
        <v>1428</v>
      </c>
      <c r="E107" s="253"/>
      <c r="F107" s="253"/>
      <c r="G107" s="255"/>
      <c r="H107" s="283">
        <f t="shared" si="20"/>
        <v>829.9</v>
      </c>
      <c r="I107" s="255">
        <v>829.9</v>
      </c>
      <c r="J107" s="52">
        <v>0</v>
      </c>
      <c r="K107" s="255"/>
      <c r="L107" s="255"/>
      <c r="M107" s="255">
        <f t="shared" si="18"/>
        <v>58.11624649859943</v>
      </c>
      <c r="N107" s="255">
        <f t="shared" si="18"/>
        <v>58.11624649859943</v>
      </c>
      <c r="O107" s="255" t="str">
        <f t="shared" si="18"/>
        <v>-</v>
      </c>
      <c r="P107" s="255" t="str">
        <f t="shared" si="18"/>
        <v>-</v>
      </c>
      <c r="Q107" s="252" t="s">
        <v>849</v>
      </c>
    </row>
    <row r="108" spans="1:17" s="256" customFormat="1" ht="40.5" hidden="1" outlineLevel="1" x14ac:dyDescent="0.2">
      <c r="A108" s="287"/>
      <c r="B108" s="252" t="s">
        <v>850</v>
      </c>
      <c r="C108" s="284">
        <f t="shared" si="19"/>
        <v>315</v>
      </c>
      <c r="D108" s="254">
        <v>315</v>
      </c>
      <c r="E108" s="253"/>
      <c r="F108" s="253"/>
      <c r="G108" s="255"/>
      <c r="H108" s="283">
        <f t="shared" si="20"/>
        <v>0</v>
      </c>
      <c r="I108" s="255">
        <v>0</v>
      </c>
      <c r="J108" s="52">
        <v>0</v>
      </c>
      <c r="K108" s="255"/>
      <c r="L108" s="255"/>
      <c r="M108" s="255">
        <f t="shared" si="18"/>
        <v>0</v>
      </c>
      <c r="N108" s="255">
        <f t="shared" si="18"/>
        <v>0</v>
      </c>
      <c r="O108" s="255" t="str">
        <f t="shared" si="18"/>
        <v>-</v>
      </c>
      <c r="P108" s="255" t="str">
        <f t="shared" si="18"/>
        <v>-</v>
      </c>
      <c r="Q108" s="252" t="s">
        <v>867</v>
      </c>
    </row>
    <row r="109" spans="1:17" s="256" customFormat="1" ht="27" hidden="1" outlineLevel="1" x14ac:dyDescent="0.2">
      <c r="A109" s="287"/>
      <c r="B109" s="252" t="s">
        <v>803</v>
      </c>
      <c r="C109" s="284">
        <f t="shared" si="19"/>
        <v>500</v>
      </c>
      <c r="D109" s="254">
        <v>500</v>
      </c>
      <c r="E109" s="253"/>
      <c r="F109" s="253"/>
      <c r="G109" s="255"/>
      <c r="H109" s="283">
        <f t="shared" si="20"/>
        <v>0</v>
      </c>
      <c r="I109" s="255">
        <v>0</v>
      </c>
      <c r="J109" s="52">
        <v>0</v>
      </c>
      <c r="K109" s="255"/>
      <c r="L109" s="255"/>
      <c r="M109" s="255"/>
      <c r="N109" s="255">
        <f t="shared" si="18"/>
        <v>0</v>
      </c>
      <c r="O109" s="255"/>
      <c r="P109" s="255"/>
      <c r="Q109" s="252" t="s">
        <v>868</v>
      </c>
    </row>
    <row r="110" spans="1:17" s="256" customFormat="1" ht="67.5" hidden="1" outlineLevel="1" x14ac:dyDescent="0.2">
      <c r="A110" s="289"/>
      <c r="B110" s="252" t="s">
        <v>796</v>
      </c>
      <c r="C110" s="284">
        <f t="shared" si="19"/>
        <v>7526.4</v>
      </c>
      <c r="D110" s="254">
        <v>7526.4</v>
      </c>
      <c r="E110" s="253"/>
      <c r="F110" s="253"/>
      <c r="G110" s="255">
        <v>0</v>
      </c>
      <c r="H110" s="283">
        <f t="shared" si="20"/>
        <v>5225.6000000000004</v>
      </c>
      <c r="I110" s="255">
        <v>5225.6000000000004</v>
      </c>
      <c r="J110" s="52">
        <v>0</v>
      </c>
      <c r="K110" s="255">
        <v>0</v>
      </c>
      <c r="L110" s="255">
        <v>0</v>
      </c>
      <c r="M110" s="255">
        <f t="shared" ref="M110:P125" si="22">IFERROR(H110/C110*100,"-")</f>
        <v>69.430272108843553</v>
      </c>
      <c r="N110" s="255">
        <f t="shared" si="22"/>
        <v>69.430272108843553</v>
      </c>
      <c r="O110" s="255" t="str">
        <f t="shared" si="22"/>
        <v>-</v>
      </c>
      <c r="P110" s="255" t="str">
        <f t="shared" si="22"/>
        <v>-</v>
      </c>
      <c r="Q110" s="252" t="s">
        <v>869</v>
      </c>
    </row>
    <row r="111" spans="1:17" s="256" customFormat="1" ht="67.5" hidden="1" outlineLevel="1" x14ac:dyDescent="0.2">
      <c r="A111" s="289"/>
      <c r="B111" s="252" t="s">
        <v>798</v>
      </c>
      <c r="C111" s="284">
        <f t="shared" si="19"/>
        <v>5180.1000000000004</v>
      </c>
      <c r="D111" s="254">
        <v>5180.1000000000004</v>
      </c>
      <c r="E111" s="253"/>
      <c r="F111" s="253"/>
      <c r="G111" s="255"/>
      <c r="H111" s="283">
        <f t="shared" si="20"/>
        <v>3167.4</v>
      </c>
      <c r="I111" s="255">
        <v>3167.4</v>
      </c>
      <c r="J111" s="52">
        <v>0</v>
      </c>
      <c r="K111" s="255"/>
      <c r="L111" s="255"/>
      <c r="M111" s="255">
        <f t="shared" si="22"/>
        <v>61.145537730931835</v>
      </c>
      <c r="N111" s="255">
        <f t="shared" si="22"/>
        <v>61.145537730931835</v>
      </c>
      <c r="O111" s="255" t="str">
        <f t="shared" si="22"/>
        <v>-</v>
      </c>
      <c r="P111" s="255" t="str">
        <f t="shared" si="22"/>
        <v>-</v>
      </c>
      <c r="Q111" s="252" t="s">
        <v>870</v>
      </c>
    </row>
    <row r="112" spans="1:17" s="256" customFormat="1" ht="54" hidden="1" outlineLevel="1" x14ac:dyDescent="0.2">
      <c r="A112" s="289"/>
      <c r="B112" s="252" t="s">
        <v>800</v>
      </c>
      <c r="C112" s="284">
        <f t="shared" si="19"/>
        <v>16.100000000000001</v>
      </c>
      <c r="D112" s="254">
        <v>16.100000000000001</v>
      </c>
      <c r="E112" s="253"/>
      <c r="F112" s="253"/>
      <c r="G112" s="255"/>
      <c r="H112" s="283">
        <f t="shared" si="20"/>
        <v>5.5</v>
      </c>
      <c r="I112" s="255">
        <v>5.5</v>
      </c>
      <c r="J112" s="52">
        <v>0</v>
      </c>
      <c r="K112" s="255"/>
      <c r="L112" s="255"/>
      <c r="M112" s="255">
        <f t="shared" si="22"/>
        <v>34.161490683229815</v>
      </c>
      <c r="N112" s="255">
        <f t="shared" si="22"/>
        <v>34.161490683229815</v>
      </c>
      <c r="O112" s="255" t="str">
        <f t="shared" si="22"/>
        <v>-</v>
      </c>
      <c r="P112" s="255" t="str">
        <f t="shared" si="22"/>
        <v>-</v>
      </c>
      <c r="Q112" s="252" t="s">
        <v>871</v>
      </c>
    </row>
    <row r="113" spans="1:150" s="236" customFormat="1" ht="27" hidden="1" outlineLevel="1" x14ac:dyDescent="0.25">
      <c r="A113" s="261"/>
      <c r="B113" s="58" t="s">
        <v>801</v>
      </c>
      <c r="C113" s="284">
        <f t="shared" si="19"/>
        <v>100</v>
      </c>
      <c r="D113" s="254">
        <v>100</v>
      </c>
      <c r="E113" s="254">
        <v>0</v>
      </c>
      <c r="F113" s="254">
        <v>0</v>
      </c>
      <c r="G113" s="52">
        <v>0</v>
      </c>
      <c r="H113" s="283">
        <f t="shared" si="20"/>
        <v>0</v>
      </c>
      <c r="I113" s="52">
        <v>0</v>
      </c>
      <c r="J113" s="52">
        <v>0</v>
      </c>
      <c r="K113" s="52">
        <v>0</v>
      </c>
      <c r="L113" s="52">
        <v>0</v>
      </c>
      <c r="M113" s="255">
        <f t="shared" si="22"/>
        <v>0</v>
      </c>
      <c r="N113" s="255">
        <f t="shared" si="22"/>
        <v>0</v>
      </c>
      <c r="O113" s="255" t="str">
        <f t="shared" si="22"/>
        <v>-</v>
      </c>
      <c r="P113" s="255" t="str">
        <f t="shared" si="22"/>
        <v>-</v>
      </c>
      <c r="Q113" s="252" t="s">
        <v>856</v>
      </c>
    </row>
    <row r="114" spans="1:150" s="236" customFormat="1" ht="54" hidden="1" outlineLevel="1" x14ac:dyDescent="0.25">
      <c r="A114" s="261"/>
      <c r="B114" s="58" t="s">
        <v>778</v>
      </c>
      <c r="C114" s="284">
        <f t="shared" si="19"/>
        <v>1578</v>
      </c>
      <c r="D114" s="254">
        <v>1578</v>
      </c>
      <c r="E114" s="254"/>
      <c r="F114" s="254"/>
      <c r="G114" s="52"/>
      <c r="H114" s="283">
        <f t="shared" si="20"/>
        <v>143.69999999999999</v>
      </c>
      <c r="I114" s="52">
        <v>143.69999999999999</v>
      </c>
      <c r="J114" s="52">
        <v>0</v>
      </c>
      <c r="K114" s="52"/>
      <c r="L114" s="52"/>
      <c r="M114" s="255">
        <f t="shared" si="22"/>
        <v>9.1064638783269949</v>
      </c>
      <c r="N114" s="255">
        <f t="shared" si="22"/>
        <v>9.1064638783269949</v>
      </c>
      <c r="O114" s="255" t="str">
        <f t="shared" si="22"/>
        <v>-</v>
      </c>
      <c r="P114" s="255" t="str">
        <f t="shared" si="22"/>
        <v>-</v>
      </c>
      <c r="Q114" s="252" t="s">
        <v>872</v>
      </c>
    </row>
    <row r="115" spans="1:150" s="236" customFormat="1" ht="30.75" hidden="1" customHeight="1" outlineLevel="1" x14ac:dyDescent="0.25">
      <c r="A115" s="261"/>
      <c r="B115" s="58" t="s">
        <v>873</v>
      </c>
      <c r="C115" s="284">
        <f>SUM(D115:G115)</f>
        <v>95.3</v>
      </c>
      <c r="D115" s="254">
        <v>95.3</v>
      </c>
      <c r="E115" s="254">
        <v>0</v>
      </c>
      <c r="F115" s="254">
        <v>0</v>
      </c>
      <c r="G115" s="52">
        <v>0</v>
      </c>
      <c r="H115" s="283">
        <f t="shared" si="20"/>
        <v>37.700000000000003</v>
      </c>
      <c r="I115" s="52">
        <v>37.700000000000003</v>
      </c>
      <c r="J115" s="52">
        <v>0</v>
      </c>
      <c r="K115" s="52">
        <v>0</v>
      </c>
      <c r="L115" s="52">
        <v>0</v>
      </c>
      <c r="M115" s="255">
        <f t="shared" si="22"/>
        <v>39.559286463798536</v>
      </c>
      <c r="N115" s="255">
        <f t="shared" si="22"/>
        <v>39.559286463798536</v>
      </c>
      <c r="O115" s="255" t="str">
        <f t="shared" si="22"/>
        <v>-</v>
      </c>
      <c r="P115" s="255" t="str">
        <f t="shared" si="22"/>
        <v>-</v>
      </c>
      <c r="Q115" s="252" t="s">
        <v>777</v>
      </c>
    </row>
    <row r="116" spans="1:150" s="268" customFormat="1" ht="23.25" customHeight="1" collapsed="1" x14ac:dyDescent="0.25">
      <c r="A116" s="290"/>
      <c r="B116" s="239" t="s">
        <v>874</v>
      </c>
      <c r="C116" s="240">
        <f>SUM(D116:F116)</f>
        <v>38287.299999999996</v>
      </c>
      <c r="D116" s="291">
        <f t="shared" ref="D116:L116" si="23">D117+D124</f>
        <v>38287.299999999996</v>
      </c>
      <c r="E116" s="240">
        <f t="shared" si="23"/>
        <v>0</v>
      </c>
      <c r="F116" s="240">
        <f t="shared" si="23"/>
        <v>0</v>
      </c>
      <c r="G116" s="241" t="e">
        <f t="shared" si="23"/>
        <v>#REF!</v>
      </c>
      <c r="H116" s="241">
        <f t="shared" si="23"/>
        <v>35703.565999999999</v>
      </c>
      <c r="I116" s="241">
        <f>I117+I124</f>
        <v>35703.565999999999</v>
      </c>
      <c r="J116" s="241">
        <v>0</v>
      </c>
      <c r="K116" s="241">
        <f t="shared" si="23"/>
        <v>0</v>
      </c>
      <c r="L116" s="241" t="e">
        <f t="shared" si="23"/>
        <v>#REF!</v>
      </c>
      <c r="M116" s="241">
        <f t="shared" si="22"/>
        <v>93.251720544410304</v>
      </c>
      <c r="N116" s="241">
        <f t="shared" si="22"/>
        <v>93.251720544410304</v>
      </c>
      <c r="O116" s="241" t="str">
        <f t="shared" si="22"/>
        <v>-</v>
      </c>
      <c r="P116" s="241" t="str">
        <f t="shared" si="22"/>
        <v>-</v>
      </c>
      <c r="Q116" s="267"/>
    </row>
    <row r="117" spans="1:150" s="250" customFormat="1" ht="54" hidden="1" outlineLevel="1" x14ac:dyDescent="0.25">
      <c r="A117" s="269">
        <v>7</v>
      </c>
      <c r="B117" s="245" t="s">
        <v>875</v>
      </c>
      <c r="C117" s="270">
        <f t="shared" ref="C117:C123" si="24">SUM(D117:G117)</f>
        <v>5385.9</v>
      </c>
      <c r="D117" s="270">
        <f>D118+D120</f>
        <v>5385.9</v>
      </c>
      <c r="E117" s="270">
        <f>E118+E120</f>
        <v>0</v>
      </c>
      <c r="F117" s="270">
        <f>F118+F120</f>
        <v>0</v>
      </c>
      <c r="G117" s="271">
        <f>G118</f>
        <v>0</v>
      </c>
      <c r="H117" s="271">
        <f>SUM(I117:L117)</f>
        <v>3845.8</v>
      </c>
      <c r="I117" s="271">
        <f>I118+I120</f>
        <v>3845.8</v>
      </c>
      <c r="J117" s="271">
        <v>0</v>
      </c>
      <c r="K117" s="271">
        <f>K118+K120</f>
        <v>0</v>
      </c>
      <c r="L117" s="271">
        <f>L118+L120</f>
        <v>0</v>
      </c>
      <c r="M117" s="248">
        <f t="shared" si="22"/>
        <v>71.404964815536871</v>
      </c>
      <c r="N117" s="248">
        <f t="shared" si="22"/>
        <v>71.404964815536871</v>
      </c>
      <c r="O117" s="248" t="str">
        <f t="shared" si="22"/>
        <v>-</v>
      </c>
      <c r="P117" s="248" t="str">
        <f t="shared" si="22"/>
        <v>-</v>
      </c>
      <c r="Q117" s="249"/>
    </row>
    <row r="118" spans="1:150" s="256" customFormat="1" ht="46.5" hidden="1" customHeight="1" outlineLevel="2" x14ac:dyDescent="0.25">
      <c r="A118" s="279"/>
      <c r="B118" s="292" t="s">
        <v>876</v>
      </c>
      <c r="C118" s="293">
        <f t="shared" si="24"/>
        <v>5303.5</v>
      </c>
      <c r="D118" s="253">
        <v>5303.5</v>
      </c>
      <c r="E118" s="253">
        <f>E119</f>
        <v>0</v>
      </c>
      <c r="F118" s="253">
        <f>F119</f>
        <v>0</v>
      </c>
      <c r="G118" s="263">
        <f>SUM(G119:G123)</f>
        <v>0</v>
      </c>
      <c r="H118" s="283">
        <f t="shared" ref="H118:H125" si="25">SUM(I118:L118)</f>
        <v>3832.9</v>
      </c>
      <c r="I118" s="255">
        <f>I119</f>
        <v>3832.9</v>
      </c>
      <c r="J118" s="52">
        <v>0</v>
      </c>
      <c r="K118" s="255">
        <f>SUM(K119:K123)</f>
        <v>0</v>
      </c>
      <c r="L118" s="255">
        <f>SUM(L119:L123)</f>
        <v>0</v>
      </c>
      <c r="M118" s="294">
        <f t="shared" si="22"/>
        <v>72.271141698878111</v>
      </c>
      <c r="N118" s="294">
        <f t="shared" si="22"/>
        <v>72.271141698878111</v>
      </c>
      <c r="O118" s="294" t="str">
        <f t="shared" si="22"/>
        <v>-</v>
      </c>
      <c r="P118" s="294" t="str">
        <f t="shared" si="22"/>
        <v>-</v>
      </c>
      <c r="Q118" s="58"/>
    </row>
    <row r="119" spans="1:150" s="236" customFormat="1" ht="60.75" hidden="1" customHeight="1" outlineLevel="2" x14ac:dyDescent="0.25">
      <c r="A119" s="295"/>
      <c r="B119" s="296" t="s">
        <v>877</v>
      </c>
      <c r="C119" s="297">
        <f t="shared" si="24"/>
        <v>0</v>
      </c>
      <c r="D119" s="297" t="s">
        <v>878</v>
      </c>
      <c r="E119" s="297"/>
      <c r="F119" s="297"/>
      <c r="G119" s="298">
        <v>0</v>
      </c>
      <c r="H119" s="299">
        <f t="shared" si="25"/>
        <v>3832.9</v>
      </c>
      <c r="I119" s="298">
        <v>3832.9</v>
      </c>
      <c r="J119" s="298">
        <v>0</v>
      </c>
      <c r="K119" s="298">
        <v>0</v>
      </c>
      <c r="L119" s="298">
        <v>0</v>
      </c>
      <c r="M119" s="298" t="str">
        <f>IFERROR(H119/C119*100,"-")</f>
        <v>-</v>
      </c>
      <c r="N119" s="298" t="str">
        <f>IFERROR(I119/D119*100,"-")</f>
        <v>-</v>
      </c>
      <c r="O119" s="298" t="str">
        <f>IFERROR(J119/E119*100,"-")</f>
        <v>-</v>
      </c>
      <c r="P119" s="298" t="str">
        <f>IFERROR(K119/F119*100,"-")</f>
        <v>-</v>
      </c>
      <c r="Q119" s="300" t="s">
        <v>879</v>
      </c>
    </row>
    <row r="120" spans="1:150" s="236" customFormat="1" ht="34.5" hidden="1" customHeight="1" outlineLevel="2" x14ac:dyDescent="0.25">
      <c r="A120" s="279"/>
      <c r="B120" s="183" t="s">
        <v>880</v>
      </c>
      <c r="C120" s="301">
        <f t="shared" si="24"/>
        <v>82.4</v>
      </c>
      <c r="D120" s="284">
        <f>D121</f>
        <v>82.4</v>
      </c>
      <c r="E120" s="284">
        <f>E121</f>
        <v>0</v>
      </c>
      <c r="F120" s="284">
        <f>F121</f>
        <v>0</v>
      </c>
      <c r="G120" s="285">
        <f>G121</f>
        <v>0</v>
      </c>
      <c r="H120" s="285">
        <f>SUM(I120:L120)</f>
        <v>12.9</v>
      </c>
      <c r="I120" s="302">
        <f>I121</f>
        <v>12.9</v>
      </c>
      <c r="J120" s="52">
        <v>0</v>
      </c>
      <c r="K120" s="285">
        <f>K121</f>
        <v>0</v>
      </c>
      <c r="L120" s="285">
        <f>L121</f>
        <v>0</v>
      </c>
      <c r="M120" s="52">
        <f t="shared" si="22"/>
        <v>15.655339805825241</v>
      </c>
      <c r="N120" s="52">
        <f t="shared" si="22"/>
        <v>15.655339805825241</v>
      </c>
      <c r="O120" s="52" t="str">
        <f t="shared" si="22"/>
        <v>-</v>
      </c>
      <c r="P120" s="52" t="str">
        <f t="shared" si="22"/>
        <v>-</v>
      </c>
      <c r="Q120" s="58"/>
    </row>
    <row r="121" spans="1:150" s="236" customFormat="1" ht="27" hidden="1" outlineLevel="2" x14ac:dyDescent="0.25">
      <c r="A121" s="303"/>
      <c r="B121" s="304" t="s">
        <v>783</v>
      </c>
      <c r="C121" s="297">
        <f t="shared" si="24"/>
        <v>82.4</v>
      </c>
      <c r="D121" s="297">
        <f>SUM(D122:D123)</f>
        <v>82.4</v>
      </c>
      <c r="E121" s="297">
        <f>SUM(E122:E123)</f>
        <v>0</v>
      </c>
      <c r="F121" s="297">
        <f>SUM(F122:F123)</f>
        <v>0</v>
      </c>
      <c r="G121" s="298">
        <f>SUM(G122:G123)</f>
        <v>0</v>
      </c>
      <c r="H121" s="297">
        <f>SUM(I121:L121)</f>
        <v>12.9</v>
      </c>
      <c r="I121" s="305">
        <f>SUM(I122:I123)</f>
        <v>12.9</v>
      </c>
      <c r="J121" s="298">
        <v>0</v>
      </c>
      <c r="K121" s="298">
        <f>SUM(K122:K123)</f>
        <v>0</v>
      </c>
      <c r="L121" s="298">
        <f>SUM(L122:L123)</f>
        <v>0</v>
      </c>
      <c r="M121" s="298">
        <f t="shared" si="22"/>
        <v>15.655339805825241</v>
      </c>
      <c r="N121" s="298">
        <f t="shared" si="22"/>
        <v>15.655339805825241</v>
      </c>
      <c r="O121" s="298" t="str">
        <f t="shared" si="22"/>
        <v>-</v>
      </c>
      <c r="P121" s="298" t="str">
        <f t="shared" si="22"/>
        <v>-</v>
      </c>
      <c r="Q121" s="300"/>
    </row>
    <row r="122" spans="1:150" s="236" customFormat="1" ht="54" hidden="1" outlineLevel="2" x14ac:dyDescent="0.25">
      <c r="A122" s="261"/>
      <c r="B122" s="175" t="s">
        <v>881</v>
      </c>
      <c r="C122" s="254">
        <f t="shared" si="24"/>
        <v>73</v>
      </c>
      <c r="D122" s="254">
        <v>73</v>
      </c>
      <c r="E122" s="254">
        <v>0</v>
      </c>
      <c r="F122" s="254">
        <v>0</v>
      </c>
      <c r="G122" s="52">
        <v>0</v>
      </c>
      <c r="H122" s="253">
        <f t="shared" si="25"/>
        <v>12.9</v>
      </c>
      <c r="I122" s="264">
        <v>12.9</v>
      </c>
      <c r="J122" s="52">
        <v>0</v>
      </c>
      <c r="K122" s="52">
        <v>0</v>
      </c>
      <c r="L122" s="52">
        <v>0</v>
      </c>
      <c r="M122" s="52">
        <f t="shared" si="22"/>
        <v>17.671232876712327</v>
      </c>
      <c r="N122" s="52">
        <f t="shared" si="22"/>
        <v>17.671232876712327</v>
      </c>
      <c r="O122" s="52" t="str">
        <f t="shared" si="22"/>
        <v>-</v>
      </c>
      <c r="P122" s="52" t="str">
        <f t="shared" si="22"/>
        <v>-</v>
      </c>
      <c r="Q122" s="58" t="s">
        <v>882</v>
      </c>
    </row>
    <row r="123" spans="1:150" s="236" customFormat="1" ht="54" hidden="1" outlineLevel="2" x14ac:dyDescent="0.25">
      <c r="A123" s="261"/>
      <c r="B123" s="58" t="s">
        <v>883</v>
      </c>
      <c r="C123" s="282">
        <f t="shared" si="24"/>
        <v>9.4</v>
      </c>
      <c r="D123" s="254">
        <v>9.4</v>
      </c>
      <c r="E123" s="254">
        <v>0</v>
      </c>
      <c r="F123" s="254">
        <v>0</v>
      </c>
      <c r="G123" s="52">
        <v>0</v>
      </c>
      <c r="H123" s="285">
        <f t="shared" si="25"/>
        <v>0</v>
      </c>
      <c r="I123" s="264">
        <v>0</v>
      </c>
      <c r="J123" s="52">
        <v>0</v>
      </c>
      <c r="K123" s="52">
        <v>0</v>
      </c>
      <c r="L123" s="52">
        <v>0</v>
      </c>
      <c r="M123" s="52">
        <f t="shared" si="22"/>
        <v>0</v>
      </c>
      <c r="N123" s="52">
        <f t="shared" si="22"/>
        <v>0</v>
      </c>
      <c r="O123" s="52" t="str">
        <f t="shared" si="22"/>
        <v>-</v>
      </c>
      <c r="P123" s="52" t="str">
        <f t="shared" si="22"/>
        <v>-</v>
      </c>
      <c r="Q123" s="58" t="s">
        <v>884</v>
      </c>
    </row>
    <row r="124" spans="1:150" s="250" customFormat="1" ht="40.5" hidden="1" outlineLevel="1" x14ac:dyDescent="0.25">
      <c r="A124" s="306">
        <v>8</v>
      </c>
      <c r="B124" s="307" t="s">
        <v>885</v>
      </c>
      <c r="C124" s="271">
        <f>SUM(D124:F124)</f>
        <v>32901.399999999994</v>
      </c>
      <c r="D124" s="271">
        <f>D125+D128</f>
        <v>32901.399999999994</v>
      </c>
      <c r="E124" s="271">
        <f>E125+E128</f>
        <v>0</v>
      </c>
      <c r="F124" s="271">
        <f>F125+F128</f>
        <v>0</v>
      </c>
      <c r="G124" s="271" t="e">
        <f>#REF!</f>
        <v>#REF!</v>
      </c>
      <c r="H124" s="271">
        <f>SUM(I124:K124)</f>
        <v>31857.766</v>
      </c>
      <c r="I124" s="271">
        <f>I125+I128</f>
        <v>31857.766</v>
      </c>
      <c r="J124" s="271">
        <v>0</v>
      </c>
      <c r="K124" s="271">
        <f>K125+K128</f>
        <v>0</v>
      </c>
      <c r="L124" s="271" t="e">
        <f>#REF!+#REF!</f>
        <v>#REF!</v>
      </c>
      <c r="M124" s="271">
        <f>IFERROR(H124/C124*100,"-")</f>
        <v>96.827995161300137</v>
      </c>
      <c r="N124" s="248">
        <f t="shared" si="22"/>
        <v>96.827995161300137</v>
      </c>
      <c r="O124" s="248" t="str">
        <f t="shared" si="22"/>
        <v>-</v>
      </c>
      <c r="P124" s="248" t="str">
        <f t="shared" si="22"/>
        <v>-</v>
      </c>
      <c r="Q124" s="249"/>
    </row>
    <row r="125" spans="1:150" s="311" customFormat="1" ht="40.5" hidden="1" outlineLevel="2" x14ac:dyDescent="0.25">
      <c r="A125" s="308"/>
      <c r="B125" s="300" t="s">
        <v>886</v>
      </c>
      <c r="C125" s="309">
        <f>SUM(D125:G125)</f>
        <v>30423.399999999998</v>
      </c>
      <c r="D125" s="309">
        <f>SUM(D126:D127)</f>
        <v>30423.399999999998</v>
      </c>
      <c r="E125" s="309">
        <f>SUM(E126:E127)</f>
        <v>0</v>
      </c>
      <c r="F125" s="309">
        <f>SUM(F126:F127)</f>
        <v>0</v>
      </c>
      <c r="G125" s="309">
        <f>SUM(G126:G127)</f>
        <v>0</v>
      </c>
      <c r="H125" s="309">
        <f t="shared" si="25"/>
        <v>29379.766</v>
      </c>
      <c r="I125" s="298">
        <f>SUM(I126:I127)</f>
        <v>29379.766</v>
      </c>
      <c r="J125" s="298">
        <v>0</v>
      </c>
      <c r="K125" s="298">
        <f>SUM(K126:K127)</f>
        <v>0</v>
      </c>
      <c r="L125" s="298">
        <f>SUM(L126:L127)</f>
        <v>0</v>
      </c>
      <c r="M125" s="298">
        <f t="shared" si="22"/>
        <v>96.569633900221547</v>
      </c>
      <c r="N125" s="310">
        <f t="shared" si="22"/>
        <v>96.569633900221547</v>
      </c>
      <c r="O125" s="310" t="str">
        <f t="shared" si="22"/>
        <v>-</v>
      </c>
      <c r="P125" s="310" t="str">
        <f t="shared" si="22"/>
        <v>-</v>
      </c>
      <c r="Q125" s="300"/>
      <c r="R125" s="236"/>
      <c r="S125" s="236"/>
      <c r="T125" s="236"/>
      <c r="U125" s="236"/>
      <c r="V125" s="236"/>
      <c r="W125" s="236"/>
      <c r="X125" s="236"/>
      <c r="Y125" s="236"/>
      <c r="Z125" s="236"/>
      <c r="AA125" s="236"/>
      <c r="AB125" s="236"/>
      <c r="AC125" s="236"/>
      <c r="AD125" s="236"/>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6"/>
      <c r="BR125" s="236"/>
      <c r="BS125" s="236"/>
      <c r="BT125" s="236"/>
      <c r="BU125" s="236"/>
      <c r="BV125" s="236"/>
      <c r="BW125" s="236"/>
      <c r="BX125" s="236"/>
      <c r="BY125" s="236"/>
      <c r="BZ125" s="236"/>
      <c r="CA125" s="236"/>
      <c r="CB125" s="236"/>
      <c r="CC125" s="236"/>
      <c r="CD125" s="236"/>
      <c r="CE125" s="236"/>
      <c r="CF125" s="236"/>
      <c r="CG125" s="236"/>
      <c r="CH125" s="236"/>
      <c r="CI125" s="236"/>
      <c r="CJ125" s="236"/>
      <c r="CK125" s="236"/>
      <c r="CL125" s="236"/>
      <c r="CM125" s="236"/>
      <c r="CN125" s="236"/>
      <c r="CO125" s="236"/>
      <c r="CP125" s="236"/>
      <c r="CQ125" s="236"/>
      <c r="CR125" s="236"/>
      <c r="CS125" s="236"/>
      <c r="CT125" s="236"/>
      <c r="CU125" s="236"/>
      <c r="CV125" s="236"/>
      <c r="CW125" s="236"/>
      <c r="CX125" s="236"/>
      <c r="CY125" s="236"/>
      <c r="CZ125" s="236"/>
      <c r="DA125" s="236"/>
      <c r="DB125" s="236"/>
      <c r="DC125" s="236"/>
      <c r="DD125" s="236"/>
      <c r="DE125" s="236"/>
      <c r="DF125" s="236"/>
      <c r="DG125" s="236"/>
      <c r="DH125" s="236"/>
      <c r="DI125" s="236"/>
      <c r="DJ125" s="236"/>
      <c r="DK125" s="236"/>
      <c r="DL125" s="236"/>
      <c r="DM125" s="236"/>
      <c r="DN125" s="236"/>
      <c r="DO125" s="236"/>
      <c r="DP125" s="236"/>
      <c r="DQ125" s="236"/>
      <c r="DR125" s="236"/>
      <c r="DS125" s="236"/>
      <c r="DT125" s="236"/>
      <c r="DU125" s="236"/>
      <c r="DV125" s="236"/>
      <c r="DW125" s="236"/>
      <c r="DX125" s="236"/>
      <c r="DY125" s="236"/>
      <c r="DZ125" s="236"/>
      <c r="EA125" s="236"/>
      <c r="EB125" s="236"/>
      <c r="EC125" s="236"/>
      <c r="ED125" s="236"/>
      <c r="EE125" s="236"/>
      <c r="EF125" s="236"/>
      <c r="EG125" s="236"/>
      <c r="EH125" s="236"/>
      <c r="EI125" s="236"/>
      <c r="EJ125" s="236"/>
      <c r="EK125" s="236"/>
      <c r="EL125" s="236"/>
      <c r="EM125" s="236"/>
      <c r="EN125" s="236"/>
      <c r="EO125" s="236"/>
      <c r="EP125" s="236"/>
      <c r="EQ125" s="236"/>
      <c r="ER125" s="236"/>
      <c r="ES125" s="236"/>
      <c r="ET125" s="236"/>
    </row>
    <row r="126" spans="1:150" s="311" customFormat="1" ht="67.5" hidden="1" outlineLevel="2" x14ac:dyDescent="0.25">
      <c r="A126" s="312"/>
      <c r="B126" s="58" t="s">
        <v>887</v>
      </c>
      <c r="C126" s="285">
        <f>SUM(D126:G126)</f>
        <v>1263.3</v>
      </c>
      <c r="D126" s="284">
        <v>1263.3</v>
      </c>
      <c r="E126" s="285">
        <v>0</v>
      </c>
      <c r="F126" s="285">
        <v>0</v>
      </c>
      <c r="G126" s="285">
        <v>0</v>
      </c>
      <c r="H126" s="285">
        <f>SUM(I126:L126)</f>
        <v>219.636</v>
      </c>
      <c r="I126" s="285">
        <v>219.636</v>
      </c>
      <c r="J126" s="52">
        <v>0</v>
      </c>
      <c r="K126" s="285">
        <v>0</v>
      </c>
      <c r="L126" s="285">
        <v>0</v>
      </c>
      <c r="M126" s="285">
        <f t="shared" ref="M126:P138" si="26">IFERROR(H126/C126*100,"-")</f>
        <v>17.385894086915222</v>
      </c>
      <c r="N126" s="52">
        <f t="shared" si="26"/>
        <v>17.385894086915222</v>
      </c>
      <c r="O126" s="294" t="str">
        <f t="shared" si="26"/>
        <v>-</v>
      </c>
      <c r="P126" s="294" t="str">
        <f t="shared" si="26"/>
        <v>-</v>
      </c>
      <c r="Q126" s="252" t="s">
        <v>888</v>
      </c>
      <c r="R126" s="236"/>
      <c r="S126" s="236"/>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6"/>
      <c r="BR126" s="236"/>
      <c r="BS126" s="236"/>
      <c r="BT126" s="236"/>
      <c r="BU126" s="236"/>
      <c r="BV126" s="236"/>
      <c r="BW126" s="236"/>
      <c r="BX126" s="236"/>
      <c r="BY126" s="236"/>
      <c r="BZ126" s="236"/>
      <c r="CA126" s="236"/>
      <c r="CB126" s="236"/>
      <c r="CC126" s="236"/>
      <c r="CD126" s="236"/>
      <c r="CE126" s="236"/>
      <c r="CF126" s="236"/>
      <c r="CG126" s="236"/>
      <c r="CH126" s="236"/>
      <c r="CI126" s="236"/>
      <c r="CJ126" s="236"/>
      <c r="CK126" s="236"/>
      <c r="CL126" s="236"/>
      <c r="CM126" s="236"/>
      <c r="CN126" s="236"/>
      <c r="CO126" s="236"/>
      <c r="CP126" s="236"/>
      <c r="CQ126" s="236"/>
      <c r="CR126" s="236"/>
      <c r="CS126" s="236"/>
      <c r="CT126" s="236"/>
      <c r="CU126" s="236"/>
      <c r="CV126" s="236"/>
      <c r="CW126" s="236"/>
      <c r="CX126" s="236"/>
      <c r="CY126" s="236"/>
      <c r="CZ126" s="236"/>
      <c r="DA126" s="236"/>
      <c r="DB126" s="236"/>
      <c r="DC126" s="236"/>
      <c r="DD126" s="236"/>
      <c r="DE126" s="236"/>
      <c r="DF126" s="236"/>
      <c r="DG126" s="236"/>
      <c r="DH126" s="236"/>
      <c r="DI126" s="236"/>
      <c r="DJ126" s="236"/>
      <c r="DK126" s="236"/>
      <c r="DL126" s="236"/>
      <c r="DM126" s="236"/>
      <c r="DN126" s="236"/>
      <c r="DO126" s="236"/>
      <c r="DP126" s="236"/>
      <c r="DQ126" s="236"/>
      <c r="DR126" s="236"/>
      <c r="DS126" s="236"/>
      <c r="DT126" s="236"/>
      <c r="DU126" s="236"/>
      <c r="DV126" s="236"/>
      <c r="DW126" s="236"/>
      <c r="DX126" s="236"/>
      <c r="DY126" s="236"/>
      <c r="DZ126" s="236"/>
      <c r="EA126" s="236"/>
      <c r="EB126" s="236"/>
      <c r="EC126" s="236"/>
      <c r="ED126" s="236"/>
      <c r="EE126" s="236"/>
      <c r="EF126" s="236"/>
      <c r="EG126" s="236"/>
      <c r="EH126" s="236"/>
      <c r="EI126" s="236"/>
      <c r="EJ126" s="236"/>
      <c r="EK126" s="236"/>
      <c r="EL126" s="236"/>
      <c r="EM126" s="236"/>
      <c r="EN126" s="236"/>
      <c r="EO126" s="236"/>
      <c r="EP126" s="236"/>
      <c r="EQ126" s="236"/>
      <c r="ER126" s="236"/>
      <c r="ES126" s="236"/>
      <c r="ET126" s="236"/>
    </row>
    <row r="127" spans="1:150" s="311" customFormat="1" ht="40.5" hidden="1" outlineLevel="2" x14ac:dyDescent="0.25">
      <c r="A127" s="312"/>
      <c r="B127" s="58" t="s">
        <v>889</v>
      </c>
      <c r="C127" s="285">
        <f>SUM(D127:G127)</f>
        <v>29160.1</v>
      </c>
      <c r="D127" s="284">
        <v>29160.1</v>
      </c>
      <c r="E127" s="285">
        <v>0</v>
      </c>
      <c r="F127" s="285">
        <v>0</v>
      </c>
      <c r="G127" s="285">
        <v>0</v>
      </c>
      <c r="H127" s="285">
        <f>SUM(I127:L127)</f>
        <v>29160.13</v>
      </c>
      <c r="I127" s="285">
        <v>29160.13</v>
      </c>
      <c r="J127" s="52">
        <v>0</v>
      </c>
      <c r="K127" s="285">
        <v>0</v>
      </c>
      <c r="L127" s="285">
        <v>0</v>
      </c>
      <c r="M127" s="285">
        <f t="shared" si="26"/>
        <v>100.00010288030563</v>
      </c>
      <c r="N127" s="52">
        <f t="shared" si="26"/>
        <v>100.00010288030563</v>
      </c>
      <c r="O127" s="294" t="str">
        <f t="shared" si="26"/>
        <v>-</v>
      </c>
      <c r="P127" s="294" t="str">
        <f t="shared" si="26"/>
        <v>-</v>
      </c>
      <c r="Q127" s="252" t="s">
        <v>890</v>
      </c>
      <c r="R127" s="236"/>
      <c r="S127" s="236"/>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36"/>
      <c r="CR127" s="236"/>
      <c r="CS127" s="236"/>
      <c r="CT127" s="236"/>
      <c r="CU127" s="236"/>
      <c r="CV127" s="236"/>
      <c r="CW127" s="236"/>
      <c r="CX127" s="236"/>
      <c r="CY127" s="236"/>
      <c r="CZ127" s="236"/>
      <c r="DA127" s="236"/>
      <c r="DB127" s="236"/>
      <c r="DC127" s="236"/>
      <c r="DD127" s="236"/>
      <c r="DE127" s="236"/>
      <c r="DF127" s="236"/>
      <c r="DG127" s="236"/>
      <c r="DH127" s="236"/>
      <c r="DI127" s="236"/>
      <c r="DJ127" s="236"/>
      <c r="DK127" s="236"/>
      <c r="DL127" s="236"/>
      <c r="DM127" s="236"/>
      <c r="DN127" s="236"/>
      <c r="DO127" s="236"/>
      <c r="DP127" s="236"/>
      <c r="DQ127" s="236"/>
      <c r="DR127" s="236"/>
      <c r="DS127" s="236"/>
      <c r="DT127" s="236"/>
      <c r="DU127" s="236"/>
      <c r="DV127" s="236"/>
      <c r="DW127" s="236"/>
      <c r="DX127" s="236"/>
      <c r="DY127" s="236"/>
      <c r="DZ127" s="236"/>
      <c r="EA127" s="236"/>
      <c r="EB127" s="236"/>
      <c r="EC127" s="236"/>
      <c r="ED127" s="236"/>
      <c r="EE127" s="236"/>
      <c r="EF127" s="236"/>
      <c r="EG127" s="236"/>
      <c r="EH127" s="236"/>
      <c r="EI127" s="236"/>
      <c r="EJ127" s="236"/>
      <c r="EK127" s="236"/>
      <c r="EL127" s="236"/>
      <c r="EM127" s="236"/>
      <c r="EN127" s="236"/>
      <c r="EO127" s="236"/>
      <c r="EP127" s="236"/>
      <c r="EQ127" s="236"/>
      <c r="ER127" s="236"/>
      <c r="ES127" s="236"/>
      <c r="ET127" s="236"/>
    </row>
    <row r="128" spans="1:150" s="315" customFormat="1" ht="40.5" hidden="1" outlineLevel="2" x14ac:dyDescent="0.25">
      <c r="A128" s="308"/>
      <c r="B128" s="300" t="s">
        <v>891</v>
      </c>
      <c r="C128" s="309">
        <f>SUM(D128:F128)</f>
        <v>2478</v>
      </c>
      <c r="D128" s="313">
        <v>2478</v>
      </c>
      <c r="E128" s="309"/>
      <c r="F128" s="309">
        <v>0</v>
      </c>
      <c r="G128" s="309" t="e">
        <f>#REF!</f>
        <v>#REF!</v>
      </c>
      <c r="H128" s="309">
        <f>SUM(I128:K128)</f>
        <v>2478</v>
      </c>
      <c r="I128" s="298">
        <v>2478</v>
      </c>
      <c r="J128" s="298">
        <v>0</v>
      </c>
      <c r="K128" s="298">
        <v>0</v>
      </c>
      <c r="L128" s="298" t="e">
        <f>#REF!</f>
        <v>#REF!</v>
      </c>
      <c r="M128" s="298">
        <f t="shared" si="26"/>
        <v>100</v>
      </c>
      <c r="N128" s="310">
        <f>IFERROR(I128/D128*100,"-")</f>
        <v>100</v>
      </c>
      <c r="O128" s="310" t="str">
        <f>IFERROR(J128/E128*100,"-")</f>
        <v>-</v>
      </c>
      <c r="P128" s="310" t="str">
        <f>IFERROR(K128/F128*100,"-")</f>
        <v>-</v>
      </c>
      <c r="Q128" s="300" t="s">
        <v>892</v>
      </c>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4"/>
      <c r="BA128" s="314"/>
      <c r="BB128" s="314"/>
      <c r="BC128" s="314"/>
      <c r="BD128" s="314"/>
      <c r="BE128" s="314"/>
      <c r="BF128" s="314"/>
      <c r="BG128" s="314"/>
      <c r="BH128" s="314"/>
      <c r="BI128" s="314"/>
      <c r="BJ128" s="314"/>
      <c r="BK128" s="314"/>
      <c r="BL128" s="314"/>
      <c r="BM128" s="314"/>
      <c r="BN128" s="314"/>
      <c r="BO128" s="314"/>
      <c r="BP128" s="314"/>
      <c r="BQ128" s="314"/>
      <c r="BR128" s="314"/>
      <c r="BS128" s="314"/>
      <c r="BT128" s="314"/>
      <c r="BU128" s="314"/>
      <c r="BV128" s="314"/>
      <c r="BW128" s="314"/>
      <c r="BX128" s="314"/>
      <c r="BY128" s="314"/>
      <c r="BZ128" s="314"/>
      <c r="CA128" s="314"/>
      <c r="CB128" s="314"/>
      <c r="CC128" s="314"/>
      <c r="CD128" s="314"/>
      <c r="CE128" s="314"/>
      <c r="CF128" s="314"/>
      <c r="CG128" s="314"/>
      <c r="CH128" s="314"/>
      <c r="CI128" s="314"/>
      <c r="CJ128" s="314"/>
      <c r="CK128" s="314"/>
      <c r="CL128" s="314"/>
      <c r="CM128" s="314"/>
      <c r="CN128" s="314"/>
      <c r="CO128" s="314"/>
      <c r="CP128" s="314"/>
      <c r="CQ128" s="314"/>
      <c r="CR128" s="314"/>
      <c r="CS128" s="314"/>
      <c r="CT128" s="314"/>
      <c r="CU128" s="314"/>
      <c r="CV128" s="314"/>
      <c r="CW128" s="314"/>
      <c r="CX128" s="314"/>
      <c r="CY128" s="314"/>
      <c r="CZ128" s="314"/>
      <c r="DA128" s="314"/>
      <c r="DB128" s="314"/>
      <c r="DC128" s="314"/>
      <c r="DD128" s="314"/>
      <c r="DE128" s="314"/>
      <c r="DF128" s="314"/>
      <c r="DG128" s="314"/>
      <c r="DH128" s="314"/>
      <c r="DI128" s="314"/>
      <c r="DJ128" s="314"/>
      <c r="DK128" s="314"/>
      <c r="DL128" s="314"/>
      <c r="DM128" s="314"/>
      <c r="DN128" s="314"/>
      <c r="DO128" s="314"/>
      <c r="DP128" s="314"/>
      <c r="DQ128" s="314"/>
      <c r="DR128" s="314"/>
      <c r="DS128" s="314"/>
      <c r="DT128" s="314"/>
      <c r="DU128" s="314"/>
      <c r="DV128" s="314"/>
      <c r="DW128" s="314"/>
      <c r="DX128" s="314"/>
      <c r="DY128" s="314"/>
      <c r="DZ128" s="314"/>
      <c r="EA128" s="314"/>
      <c r="EB128" s="314"/>
      <c r="EC128" s="314"/>
      <c r="ED128" s="314"/>
      <c r="EE128" s="314"/>
      <c r="EF128" s="314"/>
      <c r="EG128" s="314"/>
      <c r="EH128" s="314"/>
      <c r="EI128" s="314"/>
      <c r="EJ128" s="314"/>
      <c r="EK128" s="314"/>
      <c r="EL128" s="314"/>
      <c r="EM128" s="314"/>
      <c r="EN128" s="314"/>
      <c r="EO128" s="314"/>
      <c r="EP128" s="314"/>
      <c r="EQ128" s="314"/>
      <c r="ER128" s="314"/>
      <c r="ES128" s="314"/>
      <c r="ET128" s="314"/>
    </row>
    <row r="129" spans="1:17" x14ac:dyDescent="0.25">
      <c r="Q129" s="233"/>
    </row>
    <row r="130" spans="1:17" s="229" customFormat="1" ht="29.25" customHeight="1" x14ac:dyDescent="0.25">
      <c r="A130" s="316" t="s">
        <v>893</v>
      </c>
      <c r="B130" s="316"/>
      <c r="C130" s="316"/>
      <c r="D130" s="316"/>
      <c r="E130" s="317" t="s">
        <v>894</v>
      </c>
      <c r="F130" s="317"/>
      <c r="G130" s="317"/>
      <c r="H130" s="317"/>
      <c r="I130" s="316" t="s">
        <v>895</v>
      </c>
      <c r="J130" s="316"/>
      <c r="K130" s="318"/>
      <c r="L130" s="318"/>
      <c r="M130" s="318"/>
      <c r="N130" s="318"/>
      <c r="O130" s="318"/>
      <c r="P130" s="318"/>
      <c r="Q130" s="319"/>
    </row>
    <row r="131" spans="1:17" hidden="1" x14ac:dyDescent="0.25">
      <c r="A131" s="320"/>
      <c r="B131" s="321"/>
      <c r="C131" s="320"/>
      <c r="D131" s="320"/>
      <c r="E131" s="320"/>
      <c r="F131" s="320"/>
      <c r="G131" s="320"/>
      <c r="H131" s="320"/>
      <c r="I131" s="320"/>
      <c r="J131" s="320"/>
      <c r="Q131" s="233"/>
    </row>
    <row r="132" spans="1:17" ht="8.25" customHeight="1" x14ac:dyDescent="0.25">
      <c r="A132" s="320"/>
      <c r="B132" s="321"/>
      <c r="C132" s="320"/>
      <c r="D132" s="320"/>
      <c r="E132" s="320"/>
      <c r="F132" s="320"/>
      <c r="G132" s="320"/>
      <c r="H132" s="320"/>
      <c r="I132" s="320"/>
      <c r="J132" s="320"/>
      <c r="Q132" s="233"/>
    </row>
    <row r="133" spans="1:17" x14ac:dyDescent="0.25">
      <c r="A133" s="321" t="s">
        <v>424</v>
      </c>
      <c r="B133" s="321"/>
      <c r="C133" s="320"/>
      <c r="D133" s="320"/>
      <c r="E133" s="320"/>
      <c r="F133" s="320"/>
      <c r="G133" s="320"/>
      <c r="H133" s="320"/>
      <c r="I133" s="320"/>
      <c r="J133" s="320"/>
      <c r="Q133" s="233"/>
    </row>
    <row r="134" spans="1:17" x14ac:dyDescent="0.25">
      <c r="Q134" s="233"/>
    </row>
    <row r="135" spans="1:17" x14ac:dyDescent="0.25">
      <c r="Q135" s="233"/>
    </row>
    <row r="136" spans="1:17" x14ac:dyDescent="0.25">
      <c r="Q136" s="233"/>
    </row>
    <row r="137" spans="1:17" x14ac:dyDescent="0.25">
      <c r="Q137" s="233"/>
    </row>
    <row r="138" spans="1:17" x14ac:dyDescent="0.25">
      <c r="Q138" s="233"/>
    </row>
    <row r="139" spans="1:17" x14ac:dyDescent="0.25">
      <c r="Q139" s="233"/>
    </row>
    <row r="140" spans="1:17" x14ac:dyDescent="0.25">
      <c r="Q140" s="233"/>
    </row>
    <row r="141" spans="1:17" x14ac:dyDescent="0.25">
      <c r="Q141" s="233"/>
    </row>
    <row r="142" spans="1:17" x14ac:dyDescent="0.25">
      <c r="Q142" s="233"/>
    </row>
    <row r="143" spans="1:17" x14ac:dyDescent="0.25">
      <c r="Q143" s="233"/>
    </row>
    <row r="144" spans="1:17" x14ac:dyDescent="0.25">
      <c r="Q144" s="233"/>
    </row>
    <row r="145" spans="17:17" s="234" customFormat="1" x14ac:dyDescent="0.25">
      <c r="Q145" s="233"/>
    </row>
    <row r="146" spans="17:17" s="234" customFormat="1" x14ac:dyDescent="0.25">
      <c r="Q146" s="233"/>
    </row>
    <row r="147" spans="17:17" s="234" customFormat="1" x14ac:dyDescent="0.25">
      <c r="Q147" s="233"/>
    </row>
    <row r="148" spans="17:17" s="234" customFormat="1" x14ac:dyDescent="0.25">
      <c r="Q148" s="233"/>
    </row>
    <row r="149" spans="17:17" s="234" customFormat="1" x14ac:dyDescent="0.25">
      <c r="Q149" s="233"/>
    </row>
    <row r="150" spans="17:17" s="234" customFormat="1" x14ac:dyDescent="0.25">
      <c r="Q150" s="233"/>
    </row>
    <row r="151" spans="17:17" s="234" customFormat="1" x14ac:dyDescent="0.25">
      <c r="Q151" s="233"/>
    </row>
    <row r="152" spans="17:17" s="234" customFormat="1" x14ac:dyDescent="0.25">
      <c r="Q152" s="233"/>
    </row>
    <row r="153" spans="17:17" s="234" customFormat="1" x14ac:dyDescent="0.25">
      <c r="Q153" s="233"/>
    </row>
    <row r="154" spans="17:17" s="234" customFormat="1" x14ac:dyDescent="0.25">
      <c r="Q154" s="233"/>
    </row>
    <row r="155" spans="17:17" s="234" customFormat="1" x14ac:dyDescent="0.25">
      <c r="Q155" s="233"/>
    </row>
    <row r="156" spans="17:17" s="234" customFormat="1" x14ac:dyDescent="0.25">
      <c r="Q156" s="233"/>
    </row>
    <row r="157" spans="17:17" s="234" customFormat="1" x14ac:dyDescent="0.25">
      <c r="Q157" s="233"/>
    </row>
    <row r="158" spans="17:17" s="234" customFormat="1" x14ac:dyDescent="0.25">
      <c r="Q158" s="233"/>
    </row>
    <row r="159" spans="17:17" s="234" customFormat="1" x14ac:dyDescent="0.25">
      <c r="Q159" s="233"/>
    </row>
    <row r="160" spans="17:17" s="234" customFormat="1" x14ac:dyDescent="0.25">
      <c r="Q160" s="233"/>
    </row>
    <row r="161" spans="17:17" s="234" customFormat="1" x14ac:dyDescent="0.25">
      <c r="Q161" s="233"/>
    </row>
    <row r="162" spans="17:17" s="234" customFormat="1" x14ac:dyDescent="0.25">
      <c r="Q162" s="233"/>
    </row>
    <row r="163" spans="17:17" s="234" customFormat="1" x14ac:dyDescent="0.25">
      <c r="Q163" s="233"/>
    </row>
    <row r="164" spans="17:17" s="234" customFormat="1" x14ac:dyDescent="0.25">
      <c r="Q164" s="233"/>
    </row>
    <row r="165" spans="17:17" s="234" customFormat="1" x14ac:dyDescent="0.25">
      <c r="Q165" s="233"/>
    </row>
    <row r="166" spans="17:17" s="234" customFormat="1" x14ac:dyDescent="0.25">
      <c r="Q166" s="233"/>
    </row>
    <row r="167" spans="17:17" s="234" customFormat="1" x14ac:dyDescent="0.25">
      <c r="Q167" s="233"/>
    </row>
    <row r="168" spans="17:17" s="234" customFormat="1" x14ac:dyDescent="0.25">
      <c r="Q168" s="233"/>
    </row>
    <row r="169" spans="17:17" s="234" customFormat="1" x14ac:dyDescent="0.25">
      <c r="Q169" s="233"/>
    </row>
    <row r="170" spans="17:17" s="234" customFormat="1" x14ac:dyDescent="0.25">
      <c r="Q170" s="233"/>
    </row>
    <row r="171" spans="17:17" s="234" customFormat="1" x14ac:dyDescent="0.25">
      <c r="Q171" s="233"/>
    </row>
    <row r="172" spans="17:17" s="234" customFormat="1" x14ac:dyDescent="0.25">
      <c r="Q172" s="233"/>
    </row>
    <row r="173" spans="17:17" s="234" customFormat="1" x14ac:dyDescent="0.25">
      <c r="Q173" s="233"/>
    </row>
    <row r="174" spans="17:17" s="234" customFormat="1" x14ac:dyDescent="0.25">
      <c r="Q174" s="233"/>
    </row>
    <row r="175" spans="17:17" s="234" customFormat="1" x14ac:dyDescent="0.25">
      <c r="Q175" s="233"/>
    </row>
    <row r="176" spans="17:17" s="234" customFormat="1" x14ac:dyDescent="0.25">
      <c r="Q176" s="233"/>
    </row>
    <row r="177" spans="17:17" s="234" customFormat="1" x14ac:dyDescent="0.25">
      <c r="Q177" s="233"/>
    </row>
    <row r="178" spans="17:17" s="234" customFormat="1" x14ac:dyDescent="0.25">
      <c r="Q178" s="233"/>
    </row>
    <row r="179" spans="17:17" s="234" customFormat="1" x14ac:dyDescent="0.25">
      <c r="Q179" s="233"/>
    </row>
    <row r="180" spans="17:17" s="234" customFormat="1" x14ac:dyDescent="0.25">
      <c r="Q180" s="233"/>
    </row>
    <row r="181" spans="17:17" s="234" customFormat="1" x14ac:dyDescent="0.25">
      <c r="Q181" s="233"/>
    </row>
    <row r="182" spans="17:17" s="234" customFormat="1" x14ac:dyDescent="0.25">
      <c r="Q182" s="233"/>
    </row>
    <row r="183" spans="17:17" s="234" customFormat="1" x14ac:dyDescent="0.25">
      <c r="Q183" s="233"/>
    </row>
    <row r="184" spans="17:17" s="234" customFormat="1" x14ac:dyDescent="0.25">
      <c r="Q184" s="233"/>
    </row>
    <row r="185" spans="17:17" s="234" customFormat="1" x14ac:dyDescent="0.25">
      <c r="Q185" s="233"/>
    </row>
    <row r="186" spans="17:17" s="234" customFormat="1" x14ac:dyDescent="0.25">
      <c r="Q186" s="233"/>
    </row>
    <row r="187" spans="17:17" s="234" customFormat="1" x14ac:dyDescent="0.25">
      <c r="Q187" s="233"/>
    </row>
    <row r="188" spans="17:17" s="234" customFormat="1" x14ac:dyDescent="0.25">
      <c r="Q188" s="233"/>
    </row>
    <row r="189" spans="17:17" s="234" customFormat="1" x14ac:dyDescent="0.25">
      <c r="Q189" s="233"/>
    </row>
    <row r="190" spans="17:17" s="234" customFormat="1" x14ac:dyDescent="0.25">
      <c r="Q190" s="233"/>
    </row>
    <row r="191" spans="17:17" s="234" customFormat="1" x14ac:dyDescent="0.25">
      <c r="Q191" s="233"/>
    </row>
    <row r="192" spans="17:17" s="234" customFormat="1" x14ac:dyDescent="0.25">
      <c r="Q192" s="233"/>
    </row>
    <row r="193" spans="17:17" s="234" customFormat="1" x14ac:dyDescent="0.25">
      <c r="Q193" s="233"/>
    </row>
    <row r="194" spans="17:17" s="234" customFormat="1" x14ac:dyDescent="0.25">
      <c r="Q194" s="233"/>
    </row>
    <row r="195" spans="17:17" s="234" customFormat="1" x14ac:dyDescent="0.25">
      <c r="Q195" s="233"/>
    </row>
    <row r="196" spans="17:17" s="234" customFormat="1" x14ac:dyDescent="0.25">
      <c r="Q196" s="233"/>
    </row>
    <row r="197" spans="17:17" s="234" customFormat="1" x14ac:dyDescent="0.25">
      <c r="Q197" s="233"/>
    </row>
    <row r="198" spans="17:17" s="234" customFormat="1" x14ac:dyDescent="0.25">
      <c r="Q198" s="233"/>
    </row>
    <row r="199" spans="17:17" s="234" customFormat="1" x14ac:dyDescent="0.25">
      <c r="Q199" s="233"/>
    </row>
    <row r="200" spans="17:17" s="234" customFormat="1" x14ac:dyDescent="0.25">
      <c r="Q200" s="233"/>
    </row>
    <row r="201" spans="17:17" s="234" customFormat="1" x14ac:dyDescent="0.25">
      <c r="Q201" s="233"/>
    </row>
    <row r="202" spans="17:17" s="234" customFormat="1" x14ac:dyDescent="0.25">
      <c r="Q202" s="233"/>
    </row>
    <row r="203" spans="17:17" s="234" customFormat="1" x14ac:dyDescent="0.25">
      <c r="Q203" s="233"/>
    </row>
    <row r="204" spans="17:17" s="234" customFormat="1" x14ac:dyDescent="0.25">
      <c r="Q204" s="233"/>
    </row>
    <row r="205" spans="17:17" s="234" customFormat="1" x14ac:dyDescent="0.25">
      <c r="Q205" s="233"/>
    </row>
    <row r="206" spans="17:17" s="234" customFormat="1" x14ac:dyDescent="0.25">
      <c r="Q206" s="233"/>
    </row>
    <row r="207" spans="17:17" s="234" customFormat="1" x14ac:dyDescent="0.25">
      <c r="Q207" s="233"/>
    </row>
    <row r="208" spans="17:17" s="234" customFormat="1" x14ac:dyDescent="0.25">
      <c r="Q208" s="233"/>
    </row>
    <row r="209" spans="17:17" s="234" customFormat="1" x14ac:dyDescent="0.25">
      <c r="Q209" s="233"/>
    </row>
    <row r="210" spans="17:17" s="234" customFormat="1" x14ac:dyDescent="0.25">
      <c r="Q210" s="233"/>
    </row>
    <row r="211" spans="17:17" s="234" customFormat="1" x14ac:dyDescent="0.25">
      <c r="Q211" s="233"/>
    </row>
    <row r="212" spans="17:17" s="234" customFormat="1" x14ac:dyDescent="0.25">
      <c r="Q212" s="233"/>
    </row>
    <row r="213" spans="17:17" s="234" customFormat="1" x14ac:dyDescent="0.25">
      <c r="Q213" s="233"/>
    </row>
    <row r="214" spans="17:17" s="234" customFormat="1" x14ac:dyDescent="0.25">
      <c r="Q214" s="233"/>
    </row>
    <row r="215" spans="17:17" s="234" customFormat="1" x14ac:dyDescent="0.25">
      <c r="Q215" s="233"/>
    </row>
    <row r="216" spans="17:17" s="234" customFormat="1" x14ac:dyDescent="0.25">
      <c r="Q216" s="233"/>
    </row>
    <row r="217" spans="17:17" s="234" customFormat="1" x14ac:dyDescent="0.25">
      <c r="Q217" s="233"/>
    </row>
    <row r="218" spans="17:17" s="234" customFormat="1" x14ac:dyDescent="0.25">
      <c r="Q218" s="233"/>
    </row>
    <row r="219" spans="17:17" s="234" customFormat="1" x14ac:dyDescent="0.25">
      <c r="Q219" s="233"/>
    </row>
    <row r="220" spans="17:17" s="234" customFormat="1" x14ac:dyDescent="0.25">
      <c r="Q220" s="233"/>
    </row>
    <row r="221" spans="17:17" s="234" customFormat="1" x14ac:dyDescent="0.25">
      <c r="Q221" s="233"/>
    </row>
    <row r="222" spans="17:17" s="234" customFormat="1" x14ac:dyDescent="0.25">
      <c r="Q222" s="233"/>
    </row>
    <row r="223" spans="17:17" s="234" customFormat="1" x14ac:dyDescent="0.25">
      <c r="Q223" s="233"/>
    </row>
    <row r="224" spans="17:17" s="234" customFormat="1" x14ac:dyDescent="0.25">
      <c r="Q224" s="233"/>
    </row>
    <row r="225" spans="17:17" s="234" customFormat="1" x14ac:dyDescent="0.25">
      <c r="Q225" s="233"/>
    </row>
    <row r="226" spans="17:17" s="234" customFormat="1" x14ac:dyDescent="0.25">
      <c r="Q226" s="233"/>
    </row>
    <row r="227" spans="17:17" s="234" customFormat="1" x14ac:dyDescent="0.25">
      <c r="Q227" s="233"/>
    </row>
    <row r="228" spans="17:17" s="234" customFormat="1" x14ac:dyDescent="0.25">
      <c r="Q228" s="233"/>
    </row>
    <row r="229" spans="17:17" s="234" customFormat="1" x14ac:dyDescent="0.25">
      <c r="Q229" s="233"/>
    </row>
    <row r="230" spans="17:17" s="234" customFormat="1" x14ac:dyDescent="0.25">
      <c r="Q230" s="233"/>
    </row>
    <row r="231" spans="17:17" s="234" customFormat="1" x14ac:dyDescent="0.25">
      <c r="Q231" s="233"/>
    </row>
    <row r="232" spans="17:17" s="234" customFormat="1" x14ac:dyDescent="0.25">
      <c r="Q232" s="233"/>
    </row>
    <row r="233" spans="17:17" s="234" customFormat="1" x14ac:dyDescent="0.25">
      <c r="Q233" s="233"/>
    </row>
    <row r="234" spans="17:17" s="234" customFormat="1" x14ac:dyDescent="0.25">
      <c r="Q234" s="233"/>
    </row>
    <row r="235" spans="17:17" s="234" customFormat="1" x14ac:dyDescent="0.25">
      <c r="Q235" s="233"/>
    </row>
    <row r="236" spans="17:17" s="234" customFormat="1" x14ac:dyDescent="0.25">
      <c r="Q236" s="233"/>
    </row>
    <row r="237" spans="17:17" s="234" customFormat="1" x14ac:dyDescent="0.25">
      <c r="Q237" s="233"/>
    </row>
    <row r="238" spans="17:17" s="234" customFormat="1" x14ac:dyDescent="0.25">
      <c r="Q238" s="233"/>
    </row>
    <row r="239" spans="17:17" s="234" customFormat="1" x14ac:dyDescent="0.25">
      <c r="Q239" s="233"/>
    </row>
    <row r="240" spans="17:17" s="234" customFormat="1" x14ac:dyDescent="0.25">
      <c r="Q240" s="233"/>
    </row>
    <row r="241" spans="17:17" s="234" customFormat="1" x14ac:dyDescent="0.25">
      <c r="Q241" s="233"/>
    </row>
    <row r="242" spans="17:17" s="234" customFormat="1" x14ac:dyDescent="0.25">
      <c r="Q242" s="233"/>
    </row>
    <row r="243" spans="17:17" s="234" customFormat="1" x14ac:dyDescent="0.25">
      <c r="Q243" s="233"/>
    </row>
    <row r="244" spans="17:17" s="234" customFormat="1" x14ac:dyDescent="0.25">
      <c r="Q244" s="233"/>
    </row>
    <row r="245" spans="17:17" s="234" customFormat="1" x14ac:dyDescent="0.25">
      <c r="Q245" s="233"/>
    </row>
    <row r="246" spans="17:17" s="234" customFormat="1" x14ac:dyDescent="0.25">
      <c r="Q246" s="233"/>
    </row>
    <row r="247" spans="17:17" s="234" customFormat="1" x14ac:dyDescent="0.25">
      <c r="Q247" s="233"/>
    </row>
    <row r="248" spans="17:17" s="234" customFormat="1" x14ac:dyDescent="0.25">
      <c r="Q248" s="233"/>
    </row>
    <row r="249" spans="17:17" s="234" customFormat="1" x14ac:dyDescent="0.25">
      <c r="Q249" s="233"/>
    </row>
    <row r="250" spans="17:17" s="234" customFormat="1" x14ac:dyDescent="0.25">
      <c r="Q250" s="233"/>
    </row>
    <row r="251" spans="17:17" s="234" customFormat="1" x14ac:dyDescent="0.25">
      <c r="Q251" s="233"/>
    </row>
    <row r="252" spans="17:17" s="234" customFormat="1" x14ac:dyDescent="0.25">
      <c r="Q252" s="233"/>
    </row>
    <row r="253" spans="17:17" s="234" customFormat="1" x14ac:dyDescent="0.25">
      <c r="Q253" s="233"/>
    </row>
    <row r="254" spans="17:17" s="234" customFormat="1" x14ac:dyDescent="0.25">
      <c r="Q254" s="233"/>
    </row>
    <row r="255" spans="17:17" s="234" customFormat="1" x14ac:dyDescent="0.25">
      <c r="Q255" s="233"/>
    </row>
    <row r="256" spans="17:17" s="234" customFormat="1" x14ac:dyDescent="0.25">
      <c r="Q256" s="233"/>
    </row>
    <row r="257" spans="17:17" s="234" customFormat="1" x14ac:dyDescent="0.25">
      <c r="Q257" s="233"/>
    </row>
    <row r="258" spans="17:17" s="234" customFormat="1" x14ac:dyDescent="0.25">
      <c r="Q258" s="233"/>
    </row>
    <row r="259" spans="17:17" s="234" customFormat="1" x14ac:dyDescent="0.25">
      <c r="Q259" s="233"/>
    </row>
    <row r="260" spans="17:17" s="234" customFormat="1" x14ac:dyDescent="0.25">
      <c r="Q260" s="233"/>
    </row>
    <row r="261" spans="17:17" s="234" customFormat="1" x14ac:dyDescent="0.25">
      <c r="Q261" s="233"/>
    </row>
    <row r="262" spans="17:17" s="234" customFormat="1" x14ac:dyDescent="0.25">
      <c r="Q262" s="233"/>
    </row>
    <row r="263" spans="17:17" s="234" customFormat="1" x14ac:dyDescent="0.25">
      <c r="Q263" s="233"/>
    </row>
    <row r="264" spans="17:17" s="234" customFormat="1" x14ac:dyDescent="0.25">
      <c r="Q264" s="233"/>
    </row>
    <row r="265" spans="17:17" s="234" customFormat="1" x14ac:dyDescent="0.25">
      <c r="Q265" s="233"/>
    </row>
    <row r="266" spans="17:17" s="234" customFormat="1" x14ac:dyDescent="0.25">
      <c r="Q266" s="233"/>
    </row>
    <row r="267" spans="17:17" s="234" customFormat="1" x14ac:dyDescent="0.25">
      <c r="Q267" s="233"/>
    </row>
    <row r="268" spans="17:17" s="234" customFormat="1" x14ac:dyDescent="0.25">
      <c r="Q268" s="233"/>
    </row>
    <row r="269" spans="17:17" s="234" customFormat="1" x14ac:dyDescent="0.25">
      <c r="Q269" s="233"/>
    </row>
    <row r="270" spans="17:17" s="234" customFormat="1" x14ac:dyDescent="0.25">
      <c r="Q270" s="233"/>
    </row>
    <row r="271" spans="17:17" s="234" customFormat="1" x14ac:dyDescent="0.25">
      <c r="Q271" s="233"/>
    </row>
    <row r="272" spans="17:17" s="234" customFormat="1" x14ac:dyDescent="0.25">
      <c r="Q272" s="233"/>
    </row>
    <row r="273" spans="17:17" s="234" customFormat="1" x14ac:dyDescent="0.25">
      <c r="Q273" s="233"/>
    </row>
    <row r="274" spans="17:17" s="234" customFormat="1" x14ac:dyDescent="0.25">
      <c r="Q274" s="233"/>
    </row>
    <row r="275" spans="17:17" s="234" customFormat="1" x14ac:dyDescent="0.25">
      <c r="Q275" s="233"/>
    </row>
    <row r="276" spans="17:17" s="234" customFormat="1" x14ac:dyDescent="0.25">
      <c r="Q276" s="233"/>
    </row>
    <row r="277" spans="17:17" s="234" customFormat="1" x14ac:dyDescent="0.25">
      <c r="Q277" s="233"/>
    </row>
    <row r="278" spans="17:17" s="234" customFormat="1" x14ac:dyDescent="0.25">
      <c r="Q278" s="233"/>
    </row>
    <row r="279" spans="17:17" s="234" customFormat="1" x14ac:dyDescent="0.25">
      <c r="Q279" s="233"/>
    </row>
    <row r="280" spans="17:17" s="234" customFormat="1" x14ac:dyDescent="0.25">
      <c r="Q280" s="233"/>
    </row>
    <row r="281" spans="17:17" s="234" customFormat="1" x14ac:dyDescent="0.25">
      <c r="Q281" s="233"/>
    </row>
    <row r="282" spans="17:17" s="234" customFormat="1" x14ac:dyDescent="0.25">
      <c r="Q282" s="233"/>
    </row>
    <row r="283" spans="17:17" s="234" customFormat="1" x14ac:dyDescent="0.25">
      <c r="Q283" s="233"/>
    </row>
    <row r="284" spans="17:17" s="234" customFormat="1" x14ac:dyDescent="0.25">
      <c r="Q284" s="233"/>
    </row>
    <row r="285" spans="17:17" s="234" customFormat="1" x14ac:dyDescent="0.25">
      <c r="Q285" s="233"/>
    </row>
    <row r="286" spans="17:17" s="234" customFormat="1" x14ac:dyDescent="0.25">
      <c r="Q286" s="233"/>
    </row>
    <row r="287" spans="17:17" s="234" customFormat="1" x14ac:dyDescent="0.25">
      <c r="Q287" s="233"/>
    </row>
    <row r="288" spans="17:17" s="234" customFormat="1" x14ac:dyDescent="0.25">
      <c r="Q288" s="233"/>
    </row>
    <row r="289" spans="17:17" s="234" customFormat="1" x14ac:dyDescent="0.25">
      <c r="Q289" s="233"/>
    </row>
    <row r="290" spans="17:17" s="234" customFormat="1" x14ac:dyDescent="0.25">
      <c r="Q290" s="233"/>
    </row>
    <row r="291" spans="17:17" s="234" customFormat="1" x14ac:dyDescent="0.25">
      <c r="Q291" s="233"/>
    </row>
    <row r="292" spans="17:17" s="234" customFormat="1" x14ac:dyDescent="0.25">
      <c r="Q292" s="233"/>
    </row>
    <row r="293" spans="17:17" s="234" customFormat="1" x14ac:dyDescent="0.25">
      <c r="Q293" s="233"/>
    </row>
    <row r="294" spans="17:17" s="234" customFormat="1" x14ac:dyDescent="0.25">
      <c r="Q294" s="233"/>
    </row>
    <row r="295" spans="17:17" s="234" customFormat="1" x14ac:dyDescent="0.25">
      <c r="Q295" s="233"/>
    </row>
    <row r="296" spans="17:17" s="234" customFormat="1" x14ac:dyDescent="0.25">
      <c r="Q296" s="233"/>
    </row>
    <row r="297" spans="17:17" s="234" customFormat="1" x14ac:dyDescent="0.25">
      <c r="Q297" s="233"/>
    </row>
    <row r="298" spans="17:17" s="234" customFormat="1" x14ac:dyDescent="0.25">
      <c r="Q298" s="233"/>
    </row>
    <row r="299" spans="17:17" s="234" customFormat="1" x14ac:dyDescent="0.25">
      <c r="Q299" s="233"/>
    </row>
    <row r="300" spans="17:17" s="234" customFormat="1" x14ac:dyDescent="0.25">
      <c r="Q300" s="233"/>
    </row>
    <row r="301" spans="17:17" s="234" customFormat="1" x14ac:dyDescent="0.25">
      <c r="Q301" s="233"/>
    </row>
    <row r="302" spans="17:17" s="234" customFormat="1" x14ac:dyDescent="0.25">
      <c r="Q302" s="233"/>
    </row>
    <row r="303" spans="17:17" s="234" customFormat="1" x14ac:dyDescent="0.25">
      <c r="Q303" s="233"/>
    </row>
    <row r="304" spans="17:17" s="234" customFormat="1" x14ac:dyDescent="0.25">
      <c r="Q304" s="233"/>
    </row>
    <row r="305" spans="17:17" s="234" customFormat="1" x14ac:dyDescent="0.25">
      <c r="Q305" s="233"/>
    </row>
    <row r="306" spans="17:17" s="234" customFormat="1" x14ac:dyDescent="0.25">
      <c r="Q306" s="233"/>
    </row>
    <row r="307" spans="17:17" s="234" customFormat="1" x14ac:dyDescent="0.25">
      <c r="Q307" s="233"/>
    </row>
    <row r="308" spans="17:17" s="234" customFormat="1" x14ac:dyDescent="0.25">
      <c r="Q308" s="233"/>
    </row>
    <row r="309" spans="17:17" s="234" customFormat="1" x14ac:dyDescent="0.25">
      <c r="Q309" s="233"/>
    </row>
    <row r="310" spans="17:17" s="234" customFormat="1" x14ac:dyDescent="0.25">
      <c r="Q310" s="233"/>
    </row>
    <row r="311" spans="17:17" s="234" customFormat="1" x14ac:dyDescent="0.25">
      <c r="Q311" s="233"/>
    </row>
    <row r="312" spans="17:17" s="234" customFormat="1" x14ac:dyDescent="0.25">
      <c r="Q312" s="233"/>
    </row>
    <row r="313" spans="17:17" s="234" customFormat="1" x14ac:dyDescent="0.25">
      <c r="Q313" s="233"/>
    </row>
    <row r="314" spans="17:17" s="234" customFormat="1" x14ac:dyDescent="0.25">
      <c r="Q314" s="233"/>
    </row>
    <row r="315" spans="17:17" s="234" customFormat="1" x14ac:dyDescent="0.25">
      <c r="Q315" s="233"/>
    </row>
    <row r="316" spans="17:17" s="234" customFormat="1" x14ac:dyDescent="0.25">
      <c r="Q316" s="233"/>
    </row>
    <row r="317" spans="17:17" s="234" customFormat="1" x14ac:dyDescent="0.25">
      <c r="Q317" s="233"/>
    </row>
    <row r="318" spans="17:17" s="234" customFormat="1" x14ac:dyDescent="0.25">
      <c r="Q318" s="233"/>
    </row>
    <row r="319" spans="17:17" s="234" customFormat="1" x14ac:dyDescent="0.25">
      <c r="Q319" s="233"/>
    </row>
    <row r="320" spans="17:17" s="234" customFormat="1" x14ac:dyDescent="0.25">
      <c r="Q320" s="233"/>
    </row>
    <row r="321" spans="17:17" s="234" customFormat="1" x14ac:dyDescent="0.25">
      <c r="Q321" s="233"/>
    </row>
    <row r="322" spans="17:17" s="234" customFormat="1" x14ac:dyDescent="0.25">
      <c r="Q322" s="233"/>
    </row>
    <row r="323" spans="17:17" s="234" customFormat="1" x14ac:dyDescent="0.25">
      <c r="Q323" s="233"/>
    </row>
    <row r="324" spans="17:17" s="234" customFormat="1" x14ac:dyDescent="0.25">
      <c r="Q324" s="233"/>
    </row>
    <row r="325" spans="17:17" s="234" customFormat="1" x14ac:dyDescent="0.25">
      <c r="Q325" s="233"/>
    </row>
    <row r="326" spans="17:17" s="234" customFormat="1" x14ac:dyDescent="0.25">
      <c r="Q326" s="233"/>
    </row>
    <row r="327" spans="17:17" s="234" customFormat="1" x14ac:dyDescent="0.25">
      <c r="Q327" s="233"/>
    </row>
    <row r="328" spans="17:17" s="234" customFormat="1" x14ac:dyDescent="0.25">
      <c r="Q328" s="233"/>
    </row>
    <row r="329" spans="17:17" s="234" customFormat="1" x14ac:dyDescent="0.25">
      <c r="Q329" s="233"/>
    </row>
    <row r="330" spans="17:17" s="234" customFormat="1" x14ac:dyDescent="0.25">
      <c r="Q330" s="233"/>
    </row>
    <row r="331" spans="17:17" s="234" customFormat="1" x14ac:dyDescent="0.25">
      <c r="Q331" s="233"/>
    </row>
    <row r="332" spans="17:17" s="234" customFormat="1" x14ac:dyDescent="0.25">
      <c r="Q332" s="233"/>
    </row>
    <row r="333" spans="17:17" s="234" customFormat="1" x14ac:dyDescent="0.25">
      <c r="Q333" s="233"/>
    </row>
    <row r="334" spans="17:17" s="234" customFormat="1" x14ac:dyDescent="0.25">
      <c r="Q334" s="233"/>
    </row>
    <row r="335" spans="17:17" s="234" customFormat="1" x14ac:dyDescent="0.25">
      <c r="Q335" s="233"/>
    </row>
    <row r="336" spans="17:17" s="234" customFormat="1" x14ac:dyDescent="0.25">
      <c r="Q336" s="233"/>
    </row>
    <row r="337" spans="17:17" s="234" customFormat="1" x14ac:dyDescent="0.25">
      <c r="Q337" s="233"/>
    </row>
    <row r="338" spans="17:17" s="234" customFormat="1" x14ac:dyDescent="0.25">
      <c r="Q338" s="233"/>
    </row>
    <row r="339" spans="17:17" s="234" customFormat="1" x14ac:dyDescent="0.25">
      <c r="Q339" s="233"/>
    </row>
    <row r="340" spans="17:17" s="234" customFormat="1" x14ac:dyDescent="0.25">
      <c r="Q340" s="233"/>
    </row>
    <row r="341" spans="17:17" s="234" customFormat="1" x14ac:dyDescent="0.25">
      <c r="Q341" s="233"/>
    </row>
    <row r="342" spans="17:17" s="234" customFormat="1" x14ac:dyDescent="0.25">
      <c r="Q342" s="233"/>
    </row>
    <row r="343" spans="17:17" s="234" customFormat="1" x14ac:dyDescent="0.25">
      <c r="Q343" s="233"/>
    </row>
    <row r="344" spans="17:17" s="234" customFormat="1" x14ac:dyDescent="0.25">
      <c r="Q344" s="233"/>
    </row>
    <row r="345" spans="17:17" s="234" customFormat="1" x14ac:dyDescent="0.25">
      <c r="Q345" s="233"/>
    </row>
    <row r="346" spans="17:17" s="234" customFormat="1" x14ac:dyDescent="0.25">
      <c r="Q346" s="233"/>
    </row>
    <row r="347" spans="17:17" s="234" customFormat="1" x14ac:dyDescent="0.25">
      <c r="Q347" s="233"/>
    </row>
    <row r="348" spans="17:17" s="234" customFormat="1" x14ac:dyDescent="0.25">
      <c r="Q348" s="233"/>
    </row>
    <row r="349" spans="17:17" s="234" customFormat="1" x14ac:dyDescent="0.25">
      <c r="Q349" s="233"/>
    </row>
    <row r="350" spans="17:17" s="234" customFormat="1" x14ac:dyDescent="0.25">
      <c r="Q350" s="233"/>
    </row>
    <row r="351" spans="17:17" s="234" customFormat="1" x14ac:dyDescent="0.25">
      <c r="Q351" s="233"/>
    </row>
    <row r="352" spans="17:17" s="234" customFormat="1" x14ac:dyDescent="0.25">
      <c r="Q352" s="233"/>
    </row>
    <row r="353" spans="17:17" s="234" customFormat="1" x14ac:dyDescent="0.25">
      <c r="Q353" s="233"/>
    </row>
    <row r="354" spans="17:17" s="234" customFormat="1" x14ac:dyDescent="0.25">
      <c r="Q354" s="233"/>
    </row>
    <row r="355" spans="17:17" s="234" customFormat="1" x14ac:dyDescent="0.25">
      <c r="Q355" s="233"/>
    </row>
    <row r="356" spans="17:17" s="234" customFormat="1" x14ac:dyDescent="0.25">
      <c r="Q356" s="233"/>
    </row>
    <row r="357" spans="17:17" s="234" customFormat="1" x14ac:dyDescent="0.25">
      <c r="Q357" s="233"/>
    </row>
    <row r="358" spans="17:17" s="234" customFormat="1" x14ac:dyDescent="0.25">
      <c r="Q358" s="233"/>
    </row>
    <row r="359" spans="17:17" s="234" customFormat="1" x14ac:dyDescent="0.25">
      <c r="Q359" s="233"/>
    </row>
    <row r="360" spans="17:17" s="234" customFormat="1" x14ac:dyDescent="0.25">
      <c r="Q360" s="233"/>
    </row>
    <row r="361" spans="17:17" s="234" customFormat="1" x14ac:dyDescent="0.25">
      <c r="Q361" s="233"/>
    </row>
    <row r="362" spans="17:17" s="234" customFormat="1" x14ac:dyDescent="0.25">
      <c r="Q362" s="233"/>
    </row>
    <row r="363" spans="17:17" s="234" customFormat="1" x14ac:dyDescent="0.25">
      <c r="Q363" s="233"/>
    </row>
    <row r="364" spans="17:17" s="234" customFormat="1" x14ac:dyDescent="0.25">
      <c r="Q364" s="233"/>
    </row>
    <row r="365" spans="17:17" s="234" customFormat="1" x14ac:dyDescent="0.25">
      <c r="Q365" s="233"/>
    </row>
    <row r="366" spans="17:17" s="234" customFormat="1" x14ac:dyDescent="0.25">
      <c r="Q366" s="233"/>
    </row>
    <row r="367" spans="17:17" s="234" customFormat="1" x14ac:dyDescent="0.25">
      <c r="Q367" s="233"/>
    </row>
    <row r="368" spans="17:17" s="234" customFormat="1" x14ac:dyDescent="0.25">
      <c r="Q368" s="233"/>
    </row>
    <row r="369" spans="17:17" s="234" customFormat="1" x14ac:dyDescent="0.25">
      <c r="Q369" s="233"/>
    </row>
    <row r="370" spans="17:17" s="234" customFormat="1" x14ac:dyDescent="0.25">
      <c r="Q370" s="233"/>
    </row>
    <row r="371" spans="17:17" s="234" customFormat="1" x14ac:dyDescent="0.25">
      <c r="Q371" s="233"/>
    </row>
    <row r="372" spans="17:17" s="234" customFormat="1" x14ac:dyDescent="0.25">
      <c r="Q372" s="233"/>
    </row>
    <row r="373" spans="17:17" s="234" customFormat="1" x14ac:dyDescent="0.25">
      <c r="Q373" s="233"/>
    </row>
    <row r="374" spans="17:17" s="234" customFormat="1" x14ac:dyDescent="0.25">
      <c r="Q374" s="233"/>
    </row>
    <row r="375" spans="17:17" s="234" customFormat="1" x14ac:dyDescent="0.25">
      <c r="Q375" s="233"/>
    </row>
    <row r="376" spans="17:17" s="234" customFormat="1" x14ac:dyDescent="0.25">
      <c r="Q376" s="233"/>
    </row>
    <row r="377" spans="17:17" s="234" customFormat="1" x14ac:dyDescent="0.25">
      <c r="Q377" s="233"/>
    </row>
    <row r="378" spans="17:17" s="234" customFormat="1" x14ac:dyDescent="0.25">
      <c r="Q378" s="233"/>
    </row>
    <row r="379" spans="17:17" s="234" customFormat="1" x14ac:dyDescent="0.25">
      <c r="Q379" s="233"/>
    </row>
    <row r="380" spans="17:17" s="234" customFormat="1" x14ac:dyDescent="0.25">
      <c r="Q380" s="233"/>
    </row>
    <row r="381" spans="17:17" s="234" customFormat="1" x14ac:dyDescent="0.25">
      <c r="Q381" s="233"/>
    </row>
    <row r="382" spans="17:17" s="234" customFormat="1" x14ac:dyDescent="0.25">
      <c r="Q382" s="233"/>
    </row>
    <row r="383" spans="17:17" s="234" customFormat="1" x14ac:dyDescent="0.25">
      <c r="Q383" s="233"/>
    </row>
    <row r="384" spans="17:17" s="234" customFormat="1" x14ac:dyDescent="0.25">
      <c r="Q384" s="233"/>
    </row>
    <row r="385" spans="17:17" s="234" customFormat="1" x14ac:dyDescent="0.25">
      <c r="Q385" s="233"/>
    </row>
    <row r="386" spans="17:17" s="234" customFormat="1" x14ac:dyDescent="0.25">
      <c r="Q386" s="233"/>
    </row>
    <row r="387" spans="17:17" s="234" customFormat="1" x14ac:dyDescent="0.25">
      <c r="Q387" s="233"/>
    </row>
    <row r="388" spans="17:17" s="234" customFormat="1" x14ac:dyDescent="0.25">
      <c r="Q388" s="233"/>
    </row>
    <row r="389" spans="17:17" s="234" customFormat="1" x14ac:dyDescent="0.25">
      <c r="Q389" s="233"/>
    </row>
    <row r="390" spans="17:17" s="234" customFormat="1" x14ac:dyDescent="0.25">
      <c r="Q390" s="233"/>
    </row>
    <row r="391" spans="17:17" s="234" customFormat="1" x14ac:dyDescent="0.25">
      <c r="Q391" s="233"/>
    </row>
    <row r="392" spans="17:17" s="234" customFormat="1" x14ac:dyDescent="0.25">
      <c r="Q392" s="233"/>
    </row>
    <row r="393" spans="17:17" s="234" customFormat="1" x14ac:dyDescent="0.25">
      <c r="Q393" s="233"/>
    </row>
    <row r="394" spans="17:17" s="234" customFormat="1" x14ac:dyDescent="0.25">
      <c r="Q394" s="233"/>
    </row>
    <row r="395" spans="17:17" s="234" customFormat="1" x14ac:dyDescent="0.25">
      <c r="Q395" s="233"/>
    </row>
    <row r="396" spans="17:17" s="234" customFormat="1" x14ac:dyDescent="0.25">
      <c r="Q396" s="233"/>
    </row>
    <row r="397" spans="17:17" s="234" customFormat="1" x14ac:dyDescent="0.25">
      <c r="Q397" s="233"/>
    </row>
    <row r="398" spans="17:17" s="234" customFormat="1" x14ac:dyDescent="0.25">
      <c r="Q398" s="233"/>
    </row>
    <row r="399" spans="17:17" s="234" customFormat="1" x14ac:dyDescent="0.25">
      <c r="Q399" s="233"/>
    </row>
    <row r="400" spans="17:17" s="234" customFormat="1" x14ac:dyDescent="0.25">
      <c r="Q400" s="233"/>
    </row>
    <row r="401" spans="17:17" s="234" customFormat="1" x14ac:dyDescent="0.25">
      <c r="Q401" s="233"/>
    </row>
    <row r="402" spans="17:17" s="234" customFormat="1" x14ac:dyDescent="0.25">
      <c r="Q402" s="233"/>
    </row>
    <row r="403" spans="17:17" s="234" customFormat="1" x14ac:dyDescent="0.25">
      <c r="Q403" s="233"/>
    </row>
    <row r="404" spans="17:17" s="234" customFormat="1" x14ac:dyDescent="0.25">
      <c r="Q404" s="233"/>
    </row>
    <row r="405" spans="17:17" s="234" customFormat="1" x14ac:dyDescent="0.25">
      <c r="Q405" s="233"/>
    </row>
    <row r="406" spans="17:17" s="234" customFormat="1" x14ac:dyDescent="0.25">
      <c r="Q406" s="233"/>
    </row>
    <row r="407" spans="17:17" s="234" customFormat="1" x14ac:dyDescent="0.25">
      <c r="Q407" s="233"/>
    </row>
    <row r="408" spans="17:17" s="234" customFormat="1" x14ac:dyDescent="0.25">
      <c r="Q408" s="233"/>
    </row>
    <row r="409" spans="17:17" s="234" customFormat="1" x14ac:dyDescent="0.25">
      <c r="Q409" s="233"/>
    </row>
    <row r="410" spans="17:17" s="234" customFormat="1" x14ac:dyDescent="0.25">
      <c r="Q410" s="233"/>
    </row>
    <row r="411" spans="17:17" s="234" customFormat="1" x14ac:dyDescent="0.25">
      <c r="Q411" s="233"/>
    </row>
    <row r="412" spans="17:17" s="234" customFormat="1" x14ac:dyDescent="0.25">
      <c r="Q412" s="233"/>
    </row>
    <row r="413" spans="17:17" s="234" customFormat="1" x14ac:dyDescent="0.25">
      <c r="Q413" s="233"/>
    </row>
    <row r="414" spans="17:17" s="234" customFormat="1" x14ac:dyDescent="0.25">
      <c r="Q414" s="233"/>
    </row>
    <row r="415" spans="17:17" s="234" customFormat="1" x14ac:dyDescent="0.25">
      <c r="Q415" s="233"/>
    </row>
    <row r="416" spans="17:17" s="234" customFormat="1" x14ac:dyDescent="0.25">
      <c r="Q416" s="233"/>
    </row>
    <row r="417" spans="17:17" s="234" customFormat="1" x14ac:dyDescent="0.25">
      <c r="Q417" s="233"/>
    </row>
    <row r="418" spans="17:17" s="234" customFormat="1" x14ac:dyDescent="0.25">
      <c r="Q418" s="233"/>
    </row>
    <row r="419" spans="17:17" s="234" customFormat="1" x14ac:dyDescent="0.25">
      <c r="Q419" s="233"/>
    </row>
    <row r="420" spans="17:17" s="234" customFormat="1" x14ac:dyDescent="0.25">
      <c r="Q420" s="233"/>
    </row>
    <row r="421" spans="17:17" s="234" customFormat="1" x14ac:dyDescent="0.25">
      <c r="Q421" s="233"/>
    </row>
    <row r="422" spans="17:17" s="234" customFormat="1" x14ac:dyDescent="0.25">
      <c r="Q422" s="233"/>
    </row>
    <row r="423" spans="17:17" s="234" customFormat="1" x14ac:dyDescent="0.25">
      <c r="Q423" s="233"/>
    </row>
    <row r="424" spans="17:17" s="234" customFormat="1" x14ac:dyDescent="0.25">
      <c r="Q424" s="233"/>
    </row>
    <row r="425" spans="17:17" s="234" customFormat="1" x14ac:dyDescent="0.25">
      <c r="Q425" s="233"/>
    </row>
    <row r="426" spans="17:17" s="234" customFormat="1" x14ac:dyDescent="0.25">
      <c r="Q426" s="233"/>
    </row>
    <row r="427" spans="17:17" s="234" customFormat="1" x14ac:dyDescent="0.25">
      <c r="Q427" s="233"/>
    </row>
    <row r="428" spans="17:17" s="234" customFormat="1" x14ac:dyDescent="0.25">
      <c r="Q428" s="233"/>
    </row>
    <row r="429" spans="17:17" s="234" customFormat="1" x14ac:dyDescent="0.25">
      <c r="Q429" s="233"/>
    </row>
    <row r="430" spans="17:17" s="234" customFormat="1" x14ac:dyDescent="0.25">
      <c r="Q430" s="233"/>
    </row>
    <row r="431" spans="17:17" s="234" customFormat="1" x14ac:dyDescent="0.25">
      <c r="Q431" s="233"/>
    </row>
    <row r="432" spans="17:17" s="234" customFormat="1" x14ac:dyDescent="0.25">
      <c r="Q432" s="233"/>
    </row>
    <row r="433" spans="17:17" s="234" customFormat="1" x14ac:dyDescent="0.25">
      <c r="Q433" s="233"/>
    </row>
    <row r="434" spans="17:17" s="234" customFormat="1" x14ac:dyDescent="0.25">
      <c r="Q434" s="233"/>
    </row>
    <row r="435" spans="17:17" s="234" customFormat="1" x14ac:dyDescent="0.25">
      <c r="Q435" s="233"/>
    </row>
    <row r="436" spans="17:17" s="234" customFormat="1" x14ac:dyDescent="0.25">
      <c r="Q436" s="233"/>
    </row>
    <row r="437" spans="17:17" s="234" customFormat="1" x14ac:dyDescent="0.25">
      <c r="Q437" s="233"/>
    </row>
    <row r="438" spans="17:17" s="234" customFormat="1" x14ac:dyDescent="0.25">
      <c r="Q438" s="233"/>
    </row>
    <row r="439" spans="17:17" s="234" customFormat="1" x14ac:dyDescent="0.25">
      <c r="Q439" s="233"/>
    </row>
    <row r="440" spans="17:17" s="234" customFormat="1" x14ac:dyDescent="0.25">
      <c r="Q440" s="233"/>
    </row>
    <row r="441" spans="17:17" s="234" customFormat="1" x14ac:dyDescent="0.25">
      <c r="Q441" s="233"/>
    </row>
    <row r="442" spans="17:17" s="234" customFormat="1" x14ac:dyDescent="0.25">
      <c r="Q442" s="233"/>
    </row>
    <row r="443" spans="17:17" s="234" customFormat="1" x14ac:dyDescent="0.25">
      <c r="Q443" s="233"/>
    </row>
    <row r="444" spans="17:17" s="234" customFormat="1" x14ac:dyDescent="0.25">
      <c r="Q444" s="233"/>
    </row>
    <row r="445" spans="17:17" s="234" customFormat="1" x14ac:dyDescent="0.25">
      <c r="Q445" s="233"/>
    </row>
    <row r="446" spans="17:17" s="234" customFormat="1" x14ac:dyDescent="0.25">
      <c r="Q446" s="233"/>
    </row>
    <row r="447" spans="17:17" s="234" customFormat="1" x14ac:dyDescent="0.25">
      <c r="Q447" s="233"/>
    </row>
    <row r="448" spans="17:17" s="234" customFormat="1" x14ac:dyDescent="0.25">
      <c r="Q448" s="233"/>
    </row>
    <row r="449" spans="17:17" s="234" customFormat="1" x14ac:dyDescent="0.25">
      <c r="Q449" s="233"/>
    </row>
    <row r="450" spans="17:17" s="234" customFormat="1" x14ac:dyDescent="0.25">
      <c r="Q450" s="233"/>
    </row>
    <row r="451" spans="17:17" s="234" customFormat="1" x14ac:dyDescent="0.25">
      <c r="Q451" s="233"/>
    </row>
    <row r="452" spans="17:17" s="234" customFormat="1" x14ac:dyDescent="0.25">
      <c r="Q452" s="233"/>
    </row>
    <row r="453" spans="17:17" s="234" customFormat="1" x14ac:dyDescent="0.25">
      <c r="Q453" s="233"/>
    </row>
    <row r="454" spans="17:17" s="234" customFormat="1" x14ac:dyDescent="0.25">
      <c r="Q454" s="233"/>
    </row>
    <row r="455" spans="17:17" s="234" customFormat="1" x14ac:dyDescent="0.25">
      <c r="Q455" s="233"/>
    </row>
    <row r="456" spans="17:17" s="234" customFormat="1" x14ac:dyDescent="0.25">
      <c r="Q456" s="233"/>
    </row>
    <row r="457" spans="17:17" s="234" customFormat="1" x14ac:dyDescent="0.25">
      <c r="Q457" s="233"/>
    </row>
    <row r="458" spans="17:17" s="234" customFormat="1" x14ac:dyDescent="0.25">
      <c r="Q458" s="233"/>
    </row>
    <row r="459" spans="17:17" s="234" customFormat="1" x14ac:dyDescent="0.25">
      <c r="Q459" s="233"/>
    </row>
    <row r="460" spans="17:17" s="234" customFormat="1" x14ac:dyDescent="0.25">
      <c r="Q460" s="233"/>
    </row>
    <row r="461" spans="17:17" s="234" customFormat="1" x14ac:dyDescent="0.25">
      <c r="Q461" s="233"/>
    </row>
    <row r="462" spans="17:17" s="234" customFormat="1" x14ac:dyDescent="0.25">
      <c r="Q462" s="233"/>
    </row>
    <row r="463" spans="17:17" s="234" customFormat="1" x14ac:dyDescent="0.25">
      <c r="Q463" s="233"/>
    </row>
    <row r="464" spans="17:17" s="234" customFormat="1" x14ac:dyDescent="0.25">
      <c r="Q464" s="233"/>
    </row>
    <row r="465" spans="17:17" s="234" customFormat="1" x14ac:dyDescent="0.25">
      <c r="Q465" s="233"/>
    </row>
    <row r="466" spans="17:17" s="234" customFormat="1" x14ac:dyDescent="0.25">
      <c r="Q466" s="233"/>
    </row>
    <row r="467" spans="17:17" s="234" customFormat="1" x14ac:dyDescent="0.25">
      <c r="Q467" s="233"/>
    </row>
    <row r="468" spans="17:17" s="234" customFormat="1" x14ac:dyDescent="0.25">
      <c r="Q468" s="233"/>
    </row>
    <row r="469" spans="17:17" s="234" customFormat="1" x14ac:dyDescent="0.25">
      <c r="Q469" s="233"/>
    </row>
    <row r="470" spans="17:17" s="234" customFormat="1" x14ac:dyDescent="0.25">
      <c r="Q470" s="233"/>
    </row>
    <row r="471" spans="17:17" s="234" customFormat="1" x14ac:dyDescent="0.25">
      <c r="Q471" s="233"/>
    </row>
    <row r="472" spans="17:17" s="234" customFormat="1" x14ac:dyDescent="0.25">
      <c r="Q472" s="233"/>
    </row>
    <row r="473" spans="17:17" s="234" customFormat="1" x14ac:dyDescent="0.25">
      <c r="Q473" s="233"/>
    </row>
    <row r="474" spans="17:17" s="234" customFormat="1" x14ac:dyDescent="0.25">
      <c r="Q474" s="233"/>
    </row>
    <row r="475" spans="17:17" s="234" customFormat="1" x14ac:dyDescent="0.25">
      <c r="Q475" s="233"/>
    </row>
    <row r="476" spans="17:17" s="234" customFormat="1" x14ac:dyDescent="0.25">
      <c r="Q476" s="233"/>
    </row>
    <row r="477" spans="17:17" s="234" customFormat="1" x14ac:dyDescent="0.25">
      <c r="Q477" s="233"/>
    </row>
    <row r="478" spans="17:17" s="234" customFormat="1" x14ac:dyDescent="0.25">
      <c r="Q478" s="233"/>
    </row>
    <row r="479" spans="17:17" s="234" customFormat="1" x14ac:dyDescent="0.25">
      <c r="Q479" s="233"/>
    </row>
    <row r="480" spans="17:17" s="234" customFormat="1" x14ac:dyDescent="0.25">
      <c r="Q480" s="233"/>
    </row>
    <row r="481" spans="17:17" s="234" customFormat="1" x14ac:dyDescent="0.25">
      <c r="Q481" s="233"/>
    </row>
    <row r="482" spans="17:17" s="234" customFormat="1" x14ac:dyDescent="0.25">
      <c r="Q482" s="233"/>
    </row>
    <row r="483" spans="17:17" s="234" customFormat="1" x14ac:dyDescent="0.25">
      <c r="Q483" s="233"/>
    </row>
    <row r="484" spans="17:17" s="234" customFormat="1" x14ac:dyDescent="0.25">
      <c r="Q484" s="233"/>
    </row>
    <row r="485" spans="17:17" s="234" customFormat="1" x14ac:dyDescent="0.25">
      <c r="Q485" s="233"/>
    </row>
    <row r="486" spans="17:17" s="234" customFormat="1" x14ac:dyDescent="0.25">
      <c r="Q486" s="233"/>
    </row>
    <row r="487" spans="17:17" s="234" customFormat="1" x14ac:dyDescent="0.25">
      <c r="Q487" s="233"/>
    </row>
    <row r="488" spans="17:17" s="234" customFormat="1" x14ac:dyDescent="0.25">
      <c r="Q488" s="233"/>
    </row>
    <row r="489" spans="17:17" s="234" customFormat="1" x14ac:dyDescent="0.25">
      <c r="Q489" s="233"/>
    </row>
    <row r="490" spans="17:17" s="234" customFormat="1" x14ac:dyDescent="0.25">
      <c r="Q490" s="233"/>
    </row>
    <row r="491" spans="17:17" s="234" customFormat="1" x14ac:dyDescent="0.25">
      <c r="Q491" s="233"/>
    </row>
    <row r="492" spans="17:17" s="234" customFormat="1" x14ac:dyDescent="0.25">
      <c r="Q492" s="233"/>
    </row>
    <row r="493" spans="17:17" s="234" customFormat="1" x14ac:dyDescent="0.25">
      <c r="Q493" s="233"/>
    </row>
    <row r="494" spans="17:17" s="234" customFormat="1" x14ac:dyDescent="0.25">
      <c r="Q494" s="233"/>
    </row>
    <row r="495" spans="17:17" s="234" customFormat="1" x14ac:dyDescent="0.25">
      <c r="Q495" s="233"/>
    </row>
    <row r="496" spans="17:17" s="234" customFormat="1" x14ac:dyDescent="0.25">
      <c r="Q496" s="233"/>
    </row>
    <row r="497" spans="17:17" s="234" customFormat="1" x14ac:dyDescent="0.25">
      <c r="Q497" s="233"/>
    </row>
    <row r="498" spans="17:17" s="234" customFormat="1" x14ac:dyDescent="0.25">
      <c r="Q498" s="233"/>
    </row>
    <row r="499" spans="17:17" s="234" customFormat="1" x14ac:dyDescent="0.25">
      <c r="Q499" s="233"/>
    </row>
    <row r="500" spans="17:17" s="234" customFormat="1" x14ac:dyDescent="0.25">
      <c r="Q500" s="233"/>
    </row>
    <row r="501" spans="17:17" s="234" customFormat="1" x14ac:dyDescent="0.25">
      <c r="Q501" s="233"/>
    </row>
    <row r="502" spans="17:17" s="234" customFormat="1" x14ac:dyDescent="0.25">
      <c r="Q502" s="233"/>
    </row>
    <row r="503" spans="17:17" s="234" customFormat="1" x14ac:dyDescent="0.25">
      <c r="Q503" s="233"/>
    </row>
    <row r="504" spans="17:17" s="234" customFormat="1" x14ac:dyDescent="0.25">
      <c r="Q504" s="233"/>
    </row>
    <row r="505" spans="17:17" s="234" customFormat="1" x14ac:dyDescent="0.25">
      <c r="Q505" s="233"/>
    </row>
    <row r="506" spans="17:17" s="234" customFormat="1" x14ac:dyDescent="0.25">
      <c r="Q506" s="233"/>
    </row>
    <row r="507" spans="17:17" s="234" customFormat="1" x14ac:dyDescent="0.25">
      <c r="Q507" s="233"/>
    </row>
    <row r="508" spans="17:17" s="234" customFormat="1" x14ac:dyDescent="0.25">
      <c r="Q508" s="233"/>
    </row>
    <row r="509" spans="17:17" s="234" customFormat="1" x14ac:dyDescent="0.25">
      <c r="Q509" s="233"/>
    </row>
    <row r="510" spans="17:17" s="234" customFormat="1" x14ac:dyDescent="0.25">
      <c r="Q510" s="233"/>
    </row>
    <row r="511" spans="17:17" s="234" customFormat="1" x14ac:dyDescent="0.25">
      <c r="Q511" s="233"/>
    </row>
    <row r="512" spans="17:17" s="234" customFormat="1" x14ac:dyDescent="0.25">
      <c r="Q512" s="233"/>
    </row>
    <row r="513" spans="17:17" s="234" customFormat="1" x14ac:dyDescent="0.25">
      <c r="Q513" s="233"/>
    </row>
    <row r="514" spans="17:17" s="234" customFormat="1" x14ac:dyDescent="0.25">
      <c r="Q514" s="233"/>
    </row>
    <row r="515" spans="17:17" s="234" customFormat="1" x14ac:dyDescent="0.25">
      <c r="Q515" s="233"/>
    </row>
    <row r="516" spans="17:17" s="234" customFormat="1" x14ac:dyDescent="0.25">
      <c r="Q516" s="233"/>
    </row>
    <row r="517" spans="17:17" s="234" customFormat="1" x14ac:dyDescent="0.25">
      <c r="Q517" s="233"/>
    </row>
    <row r="518" spans="17:17" s="234" customFormat="1" x14ac:dyDescent="0.25">
      <c r="Q518" s="233"/>
    </row>
    <row r="519" spans="17:17" s="234" customFormat="1" x14ac:dyDescent="0.25">
      <c r="Q519" s="233"/>
    </row>
    <row r="520" spans="17:17" s="234" customFormat="1" x14ac:dyDescent="0.25">
      <c r="Q520" s="233"/>
    </row>
    <row r="521" spans="17:17" s="234" customFormat="1" x14ac:dyDescent="0.25">
      <c r="Q521" s="233"/>
    </row>
    <row r="522" spans="17:17" s="234" customFormat="1" x14ac:dyDescent="0.25">
      <c r="Q522" s="233"/>
    </row>
    <row r="523" spans="17:17" s="234" customFormat="1" x14ac:dyDescent="0.25">
      <c r="Q523" s="233"/>
    </row>
    <row r="524" spans="17:17" s="234" customFormat="1" x14ac:dyDescent="0.25">
      <c r="Q524" s="233"/>
    </row>
    <row r="525" spans="17:17" s="234" customFormat="1" x14ac:dyDescent="0.25">
      <c r="Q525" s="233"/>
    </row>
    <row r="526" spans="17:17" s="234" customFormat="1" x14ac:dyDescent="0.25">
      <c r="Q526" s="233"/>
    </row>
    <row r="527" spans="17:17" s="234" customFormat="1" x14ac:dyDescent="0.25">
      <c r="Q527" s="233"/>
    </row>
    <row r="528" spans="17:17" s="234" customFormat="1" x14ac:dyDescent="0.25">
      <c r="Q528" s="233"/>
    </row>
    <row r="529" spans="17:17" s="234" customFormat="1" x14ac:dyDescent="0.25">
      <c r="Q529" s="233"/>
    </row>
    <row r="530" spans="17:17" s="234" customFormat="1" x14ac:dyDescent="0.25">
      <c r="Q530" s="233"/>
    </row>
    <row r="531" spans="17:17" s="234" customFormat="1" x14ac:dyDescent="0.25">
      <c r="Q531" s="233"/>
    </row>
    <row r="532" spans="17:17" s="234" customFormat="1" x14ac:dyDescent="0.25">
      <c r="Q532" s="233"/>
    </row>
    <row r="533" spans="17:17" s="234" customFormat="1" x14ac:dyDescent="0.25">
      <c r="Q533" s="233"/>
    </row>
    <row r="534" spans="17:17" s="234" customFormat="1" x14ac:dyDescent="0.25">
      <c r="Q534" s="233"/>
    </row>
    <row r="535" spans="17:17" s="234" customFormat="1" x14ac:dyDescent="0.25">
      <c r="Q535" s="233"/>
    </row>
    <row r="536" spans="17:17" s="234" customFormat="1" x14ac:dyDescent="0.25">
      <c r="Q536" s="233"/>
    </row>
    <row r="537" spans="17:17" s="234" customFormat="1" x14ac:dyDescent="0.25">
      <c r="Q537" s="233"/>
    </row>
    <row r="538" spans="17:17" s="234" customFormat="1" x14ac:dyDescent="0.25">
      <c r="Q538" s="233"/>
    </row>
    <row r="539" spans="17:17" s="234" customFormat="1" x14ac:dyDescent="0.25">
      <c r="Q539" s="233"/>
    </row>
    <row r="540" spans="17:17" s="234" customFormat="1" x14ac:dyDescent="0.25">
      <c r="Q540" s="233"/>
    </row>
    <row r="541" spans="17:17" s="234" customFormat="1" x14ac:dyDescent="0.25">
      <c r="Q541" s="233"/>
    </row>
    <row r="542" spans="17:17" s="234" customFormat="1" x14ac:dyDescent="0.25">
      <c r="Q542" s="233"/>
    </row>
    <row r="543" spans="17:17" s="234" customFormat="1" x14ac:dyDescent="0.25">
      <c r="Q543" s="233"/>
    </row>
    <row r="544" spans="17:17" s="234" customFormat="1" x14ac:dyDescent="0.25">
      <c r="Q544" s="233"/>
    </row>
    <row r="545" spans="17:17" s="234" customFormat="1" x14ac:dyDescent="0.25">
      <c r="Q545" s="233"/>
    </row>
    <row r="546" spans="17:17" s="234" customFormat="1" x14ac:dyDescent="0.25">
      <c r="Q546" s="233"/>
    </row>
    <row r="547" spans="17:17" s="234" customFormat="1" x14ac:dyDescent="0.25">
      <c r="Q547" s="233"/>
    </row>
    <row r="548" spans="17:17" s="234" customFormat="1" x14ac:dyDescent="0.25">
      <c r="Q548" s="233"/>
    </row>
    <row r="549" spans="17:17" s="234" customFormat="1" x14ac:dyDescent="0.25">
      <c r="Q549" s="233"/>
    </row>
    <row r="550" spans="17:17" s="234" customFormat="1" x14ac:dyDescent="0.25">
      <c r="Q550" s="233"/>
    </row>
    <row r="551" spans="17:17" s="234" customFormat="1" x14ac:dyDescent="0.25">
      <c r="Q551" s="233"/>
    </row>
    <row r="552" spans="17:17" s="234" customFormat="1" x14ac:dyDescent="0.25">
      <c r="Q552" s="233"/>
    </row>
    <row r="553" spans="17:17" s="234" customFormat="1" x14ac:dyDescent="0.25">
      <c r="Q553" s="233"/>
    </row>
    <row r="554" spans="17:17" s="234" customFormat="1" x14ac:dyDescent="0.25">
      <c r="Q554" s="233"/>
    </row>
    <row r="555" spans="17:17" s="234" customFormat="1" x14ac:dyDescent="0.25">
      <c r="Q555" s="233"/>
    </row>
    <row r="556" spans="17:17" s="234" customFormat="1" x14ac:dyDescent="0.25">
      <c r="Q556" s="233"/>
    </row>
    <row r="557" spans="17:17" s="234" customFormat="1" x14ac:dyDescent="0.25">
      <c r="Q557" s="233"/>
    </row>
    <row r="558" spans="17:17" s="234" customFormat="1" x14ac:dyDescent="0.25">
      <c r="Q558" s="233"/>
    </row>
    <row r="559" spans="17:17" s="234" customFormat="1" x14ac:dyDescent="0.25">
      <c r="Q559" s="233"/>
    </row>
    <row r="560" spans="17:17" s="234" customFormat="1" x14ac:dyDescent="0.25">
      <c r="Q560" s="233"/>
    </row>
    <row r="561" spans="17:17" s="234" customFormat="1" x14ac:dyDescent="0.25">
      <c r="Q561" s="233"/>
    </row>
    <row r="562" spans="17:17" s="234" customFormat="1" x14ac:dyDescent="0.25">
      <c r="Q562" s="233"/>
    </row>
    <row r="563" spans="17:17" s="234" customFormat="1" x14ac:dyDescent="0.25">
      <c r="Q563" s="233"/>
    </row>
    <row r="564" spans="17:17" s="234" customFormat="1" x14ac:dyDescent="0.25">
      <c r="Q564" s="233"/>
    </row>
    <row r="565" spans="17:17" s="234" customFormat="1" x14ac:dyDescent="0.25">
      <c r="Q565" s="233"/>
    </row>
    <row r="566" spans="17:17" s="234" customFormat="1" x14ac:dyDescent="0.25">
      <c r="Q566" s="233"/>
    </row>
    <row r="567" spans="17:17" s="234" customFormat="1" x14ac:dyDescent="0.25">
      <c r="Q567" s="233"/>
    </row>
    <row r="568" spans="17:17" s="234" customFormat="1" x14ac:dyDescent="0.25">
      <c r="Q568" s="233"/>
    </row>
    <row r="569" spans="17:17" s="234" customFormat="1" x14ac:dyDescent="0.25">
      <c r="Q569" s="233"/>
    </row>
    <row r="570" spans="17:17" s="234" customFormat="1" x14ac:dyDescent="0.25">
      <c r="Q570" s="233"/>
    </row>
    <row r="571" spans="17:17" s="234" customFormat="1" x14ac:dyDescent="0.25">
      <c r="Q571" s="233"/>
    </row>
    <row r="572" spans="17:17" s="234" customFormat="1" x14ac:dyDescent="0.25">
      <c r="Q572" s="233"/>
    </row>
    <row r="573" spans="17:17" s="234" customFormat="1" x14ac:dyDescent="0.25">
      <c r="Q573" s="233"/>
    </row>
    <row r="574" spans="17:17" s="234" customFormat="1" x14ac:dyDescent="0.25">
      <c r="Q574" s="233"/>
    </row>
    <row r="575" spans="17:17" s="234" customFormat="1" x14ac:dyDescent="0.25">
      <c r="Q575" s="233"/>
    </row>
    <row r="576" spans="17:17" s="234" customFormat="1" x14ac:dyDescent="0.25">
      <c r="Q576" s="233"/>
    </row>
    <row r="577" spans="17:17" s="234" customFormat="1" x14ac:dyDescent="0.25">
      <c r="Q577" s="233"/>
    </row>
    <row r="578" spans="17:17" s="234" customFormat="1" x14ac:dyDescent="0.25">
      <c r="Q578" s="233"/>
    </row>
    <row r="579" spans="17:17" s="234" customFormat="1" x14ac:dyDescent="0.25">
      <c r="Q579" s="233"/>
    </row>
    <row r="580" spans="17:17" s="234" customFormat="1" x14ac:dyDescent="0.25">
      <c r="Q580" s="233"/>
    </row>
    <row r="581" spans="17:17" s="234" customFormat="1" x14ac:dyDescent="0.25">
      <c r="Q581" s="233"/>
    </row>
    <row r="582" spans="17:17" s="234" customFormat="1" x14ac:dyDescent="0.25">
      <c r="Q582" s="233"/>
    </row>
    <row r="583" spans="17:17" s="234" customFormat="1" x14ac:dyDescent="0.25">
      <c r="Q583" s="233"/>
    </row>
    <row r="584" spans="17:17" s="234" customFormat="1" x14ac:dyDescent="0.25">
      <c r="Q584" s="233"/>
    </row>
    <row r="585" spans="17:17" s="234" customFormat="1" x14ac:dyDescent="0.25">
      <c r="Q585" s="233"/>
    </row>
    <row r="586" spans="17:17" s="234" customFormat="1" x14ac:dyDescent="0.25">
      <c r="Q586" s="233"/>
    </row>
    <row r="587" spans="17:17" s="234" customFormat="1" x14ac:dyDescent="0.25">
      <c r="Q587" s="233"/>
    </row>
    <row r="588" spans="17:17" s="234" customFormat="1" x14ac:dyDescent="0.25">
      <c r="Q588" s="233"/>
    </row>
    <row r="589" spans="17:17" s="234" customFormat="1" x14ac:dyDescent="0.25">
      <c r="Q589" s="233"/>
    </row>
    <row r="590" spans="17:17" s="234" customFormat="1" x14ac:dyDescent="0.25">
      <c r="Q590" s="233"/>
    </row>
    <row r="591" spans="17:17" s="234" customFormat="1" x14ac:dyDescent="0.25">
      <c r="Q591" s="233"/>
    </row>
    <row r="592" spans="17:17" s="234" customFormat="1" x14ac:dyDescent="0.25">
      <c r="Q592" s="233"/>
    </row>
    <row r="593" spans="17:17" s="234" customFormat="1" x14ac:dyDescent="0.25">
      <c r="Q593" s="233"/>
    </row>
    <row r="594" spans="17:17" s="234" customFormat="1" x14ac:dyDescent="0.25">
      <c r="Q594" s="233"/>
    </row>
    <row r="595" spans="17:17" s="234" customFormat="1" x14ac:dyDescent="0.25">
      <c r="Q595" s="233"/>
    </row>
    <row r="596" spans="17:17" s="234" customFormat="1" x14ac:dyDescent="0.25">
      <c r="Q596" s="233"/>
    </row>
    <row r="597" spans="17:17" s="234" customFormat="1" x14ac:dyDescent="0.25">
      <c r="Q597" s="233"/>
    </row>
    <row r="598" spans="17:17" s="234" customFormat="1" x14ac:dyDescent="0.25">
      <c r="Q598" s="233"/>
    </row>
    <row r="599" spans="17:17" s="234" customFormat="1" x14ac:dyDescent="0.25">
      <c r="Q599" s="233"/>
    </row>
    <row r="600" spans="17:17" s="234" customFormat="1" x14ac:dyDescent="0.25">
      <c r="Q600" s="233"/>
    </row>
    <row r="601" spans="17:17" s="234" customFormat="1" x14ac:dyDescent="0.25">
      <c r="Q601" s="233"/>
    </row>
    <row r="602" spans="17:17" s="234" customFormat="1" x14ac:dyDescent="0.25">
      <c r="Q602" s="233"/>
    </row>
    <row r="603" spans="17:17" s="234" customFormat="1" x14ac:dyDescent="0.25">
      <c r="Q603" s="233"/>
    </row>
    <row r="604" spans="17:17" s="234" customFormat="1" x14ac:dyDescent="0.25">
      <c r="Q604" s="233"/>
    </row>
    <row r="605" spans="17:17" s="234" customFormat="1" x14ac:dyDescent="0.25">
      <c r="Q605" s="233"/>
    </row>
    <row r="606" spans="17:17" s="234" customFormat="1" x14ac:dyDescent="0.25">
      <c r="Q606" s="233"/>
    </row>
    <row r="607" spans="17:17" s="234" customFormat="1" x14ac:dyDescent="0.25">
      <c r="Q607" s="233"/>
    </row>
    <row r="608" spans="17:17" s="234" customFormat="1" x14ac:dyDescent="0.25">
      <c r="Q608" s="233"/>
    </row>
    <row r="609" spans="17:17" s="234" customFormat="1" x14ac:dyDescent="0.25">
      <c r="Q609" s="233"/>
    </row>
    <row r="610" spans="17:17" s="234" customFormat="1" x14ac:dyDescent="0.25">
      <c r="Q610" s="233"/>
    </row>
    <row r="611" spans="17:17" s="234" customFormat="1" x14ac:dyDescent="0.25">
      <c r="Q611" s="233"/>
    </row>
    <row r="612" spans="17:17" s="234" customFormat="1" x14ac:dyDescent="0.25">
      <c r="Q612" s="233"/>
    </row>
    <row r="613" spans="17:17" s="234" customFormat="1" x14ac:dyDescent="0.25">
      <c r="Q613" s="233"/>
    </row>
    <row r="614" spans="17:17" s="234" customFormat="1" x14ac:dyDescent="0.25">
      <c r="Q614" s="233"/>
    </row>
    <row r="615" spans="17:17" s="234" customFormat="1" x14ac:dyDescent="0.25">
      <c r="Q615" s="233"/>
    </row>
    <row r="616" spans="17:17" s="234" customFormat="1" x14ac:dyDescent="0.25">
      <c r="Q616" s="233"/>
    </row>
    <row r="617" spans="17:17" s="234" customFormat="1" x14ac:dyDescent="0.25">
      <c r="Q617" s="233"/>
    </row>
    <row r="618" spans="17:17" s="234" customFormat="1" x14ac:dyDescent="0.25">
      <c r="Q618" s="233"/>
    </row>
    <row r="619" spans="17:17" s="234" customFormat="1" x14ac:dyDescent="0.25">
      <c r="Q619" s="233"/>
    </row>
    <row r="620" spans="17:17" s="234" customFormat="1" x14ac:dyDescent="0.25">
      <c r="Q620" s="233"/>
    </row>
    <row r="621" spans="17:17" s="234" customFormat="1" x14ac:dyDescent="0.25">
      <c r="Q621" s="233"/>
    </row>
    <row r="622" spans="17:17" s="234" customFormat="1" x14ac:dyDescent="0.25">
      <c r="Q622" s="233"/>
    </row>
    <row r="623" spans="17:17" s="234" customFormat="1" x14ac:dyDescent="0.25">
      <c r="Q623" s="233"/>
    </row>
    <row r="624" spans="17:17" s="234" customFormat="1" x14ac:dyDescent="0.25">
      <c r="Q624" s="233"/>
    </row>
    <row r="625" spans="17:17" s="234" customFormat="1" x14ac:dyDescent="0.25">
      <c r="Q625" s="233"/>
    </row>
    <row r="626" spans="17:17" s="234" customFormat="1" x14ac:dyDescent="0.25">
      <c r="Q626" s="233"/>
    </row>
    <row r="627" spans="17:17" s="234" customFormat="1" x14ac:dyDescent="0.25">
      <c r="Q627" s="233"/>
    </row>
    <row r="628" spans="17:17" s="234" customFormat="1" x14ac:dyDescent="0.25">
      <c r="Q628" s="233"/>
    </row>
    <row r="629" spans="17:17" s="234" customFormat="1" x14ac:dyDescent="0.25">
      <c r="Q629" s="233"/>
    </row>
    <row r="630" spans="17:17" s="234" customFormat="1" x14ac:dyDescent="0.25">
      <c r="Q630" s="233"/>
    </row>
    <row r="631" spans="17:17" s="234" customFormat="1" x14ac:dyDescent="0.25">
      <c r="Q631" s="233"/>
    </row>
    <row r="632" spans="17:17" s="234" customFormat="1" x14ac:dyDescent="0.25">
      <c r="Q632" s="233"/>
    </row>
    <row r="633" spans="17:17" s="234" customFormat="1" x14ac:dyDescent="0.25">
      <c r="Q633" s="233"/>
    </row>
    <row r="634" spans="17:17" s="234" customFormat="1" x14ac:dyDescent="0.25">
      <c r="Q634" s="233"/>
    </row>
    <row r="635" spans="17:17" s="234" customFormat="1" x14ac:dyDescent="0.25">
      <c r="Q635" s="233"/>
    </row>
    <row r="636" spans="17:17" s="234" customFormat="1" x14ac:dyDescent="0.25">
      <c r="Q636" s="233"/>
    </row>
    <row r="637" spans="17:17" s="234" customFormat="1" x14ac:dyDescent="0.25">
      <c r="Q637" s="233"/>
    </row>
    <row r="638" spans="17:17" s="234" customFormat="1" x14ac:dyDescent="0.25">
      <c r="Q638" s="233"/>
    </row>
    <row r="639" spans="17:17" s="234" customFormat="1" x14ac:dyDescent="0.25">
      <c r="Q639" s="233"/>
    </row>
    <row r="640" spans="17:17" s="234" customFormat="1" x14ac:dyDescent="0.25">
      <c r="Q640" s="233"/>
    </row>
    <row r="641" spans="17:17" s="234" customFormat="1" x14ac:dyDescent="0.25">
      <c r="Q641" s="233"/>
    </row>
    <row r="642" spans="17:17" s="234" customFormat="1" x14ac:dyDescent="0.25">
      <c r="Q642" s="233"/>
    </row>
    <row r="643" spans="17:17" s="234" customFormat="1" x14ac:dyDescent="0.25">
      <c r="Q643" s="233"/>
    </row>
    <row r="644" spans="17:17" s="234" customFormat="1" x14ac:dyDescent="0.25">
      <c r="Q644" s="233"/>
    </row>
    <row r="645" spans="17:17" s="234" customFormat="1" x14ac:dyDescent="0.25">
      <c r="Q645" s="233"/>
    </row>
    <row r="646" spans="17:17" s="234" customFormat="1" x14ac:dyDescent="0.25">
      <c r="Q646" s="233"/>
    </row>
    <row r="647" spans="17:17" s="234" customFormat="1" x14ac:dyDescent="0.25">
      <c r="Q647" s="233"/>
    </row>
    <row r="648" spans="17:17" s="234" customFormat="1" x14ac:dyDescent="0.25">
      <c r="Q648" s="233"/>
    </row>
    <row r="649" spans="17:17" s="234" customFormat="1" x14ac:dyDescent="0.25">
      <c r="Q649" s="233"/>
    </row>
    <row r="650" spans="17:17" s="234" customFormat="1" x14ac:dyDescent="0.25">
      <c r="Q650" s="233"/>
    </row>
    <row r="651" spans="17:17" s="234" customFormat="1" x14ac:dyDescent="0.25">
      <c r="Q651" s="233"/>
    </row>
    <row r="652" spans="17:17" s="234" customFormat="1" x14ac:dyDescent="0.25">
      <c r="Q652" s="233"/>
    </row>
    <row r="653" spans="17:17" s="234" customFormat="1" x14ac:dyDescent="0.25">
      <c r="Q653" s="233"/>
    </row>
    <row r="654" spans="17:17" s="234" customFormat="1" x14ac:dyDescent="0.25">
      <c r="Q654" s="233"/>
    </row>
    <row r="655" spans="17:17" s="234" customFormat="1" x14ac:dyDescent="0.25">
      <c r="Q655" s="233"/>
    </row>
    <row r="656" spans="17:17" s="234" customFormat="1" x14ac:dyDescent="0.25">
      <c r="Q656" s="233"/>
    </row>
    <row r="657" spans="17:17" s="234" customFormat="1" x14ac:dyDescent="0.25">
      <c r="Q657" s="233"/>
    </row>
    <row r="658" spans="17:17" s="234" customFormat="1" x14ac:dyDescent="0.25">
      <c r="Q658" s="233"/>
    </row>
    <row r="659" spans="17:17" s="234" customFormat="1" x14ac:dyDescent="0.25">
      <c r="Q659" s="233"/>
    </row>
    <row r="660" spans="17:17" s="234" customFormat="1" x14ac:dyDescent="0.25">
      <c r="Q660" s="233"/>
    </row>
    <row r="661" spans="17:17" s="234" customFormat="1" x14ac:dyDescent="0.25">
      <c r="Q661" s="233"/>
    </row>
    <row r="662" spans="17:17" s="234" customFormat="1" x14ac:dyDescent="0.25">
      <c r="Q662" s="233"/>
    </row>
    <row r="663" spans="17:17" s="234" customFormat="1" x14ac:dyDescent="0.25">
      <c r="Q663" s="233"/>
    </row>
    <row r="664" spans="17:17" s="234" customFormat="1" x14ac:dyDescent="0.25">
      <c r="Q664" s="233"/>
    </row>
    <row r="665" spans="17:17" s="234" customFormat="1" x14ac:dyDescent="0.25">
      <c r="Q665" s="233"/>
    </row>
    <row r="666" spans="17:17" s="234" customFormat="1" x14ac:dyDescent="0.25">
      <c r="Q666" s="233"/>
    </row>
    <row r="667" spans="17:17" s="234" customFormat="1" x14ac:dyDescent="0.25">
      <c r="Q667" s="233"/>
    </row>
    <row r="668" spans="17:17" s="234" customFormat="1" x14ac:dyDescent="0.25">
      <c r="Q668" s="233"/>
    </row>
    <row r="669" spans="17:17" s="234" customFormat="1" x14ac:dyDescent="0.25">
      <c r="Q669" s="233"/>
    </row>
    <row r="670" spans="17:17" s="234" customFormat="1" x14ac:dyDescent="0.25">
      <c r="Q670" s="233"/>
    </row>
    <row r="671" spans="17:17" s="234" customFormat="1" x14ac:dyDescent="0.25">
      <c r="Q671" s="233"/>
    </row>
    <row r="672" spans="17:17" s="234" customFormat="1" x14ac:dyDescent="0.25">
      <c r="Q672" s="233"/>
    </row>
    <row r="673" spans="17:17" s="234" customFormat="1" x14ac:dyDescent="0.25">
      <c r="Q673" s="233"/>
    </row>
    <row r="674" spans="17:17" s="234" customFormat="1" x14ac:dyDescent="0.25">
      <c r="Q674" s="233"/>
    </row>
    <row r="675" spans="17:17" s="234" customFormat="1" x14ac:dyDescent="0.25">
      <c r="Q675" s="233"/>
    </row>
    <row r="676" spans="17:17" s="234" customFormat="1" x14ac:dyDescent="0.25">
      <c r="Q676" s="233"/>
    </row>
    <row r="677" spans="17:17" s="234" customFormat="1" x14ac:dyDescent="0.25">
      <c r="Q677" s="233"/>
    </row>
    <row r="678" spans="17:17" s="234" customFormat="1" x14ac:dyDescent="0.25">
      <c r="Q678" s="233"/>
    </row>
    <row r="679" spans="17:17" s="234" customFormat="1" x14ac:dyDescent="0.25">
      <c r="Q679" s="233"/>
    </row>
    <row r="680" spans="17:17" s="234" customFormat="1" x14ac:dyDescent="0.25">
      <c r="Q680" s="233"/>
    </row>
    <row r="681" spans="17:17" s="234" customFormat="1" x14ac:dyDescent="0.25">
      <c r="Q681" s="233"/>
    </row>
    <row r="682" spans="17:17" s="234" customFormat="1" x14ac:dyDescent="0.25">
      <c r="Q682" s="233"/>
    </row>
    <row r="683" spans="17:17" s="234" customFormat="1" x14ac:dyDescent="0.25">
      <c r="Q683" s="233"/>
    </row>
    <row r="684" spans="17:17" s="234" customFormat="1" x14ac:dyDescent="0.25">
      <c r="Q684" s="233"/>
    </row>
    <row r="685" spans="17:17" s="234" customFormat="1" x14ac:dyDescent="0.25">
      <c r="Q685" s="233"/>
    </row>
    <row r="686" spans="17:17" s="234" customFormat="1" x14ac:dyDescent="0.25">
      <c r="Q686" s="233"/>
    </row>
    <row r="687" spans="17:17" s="234" customFormat="1" x14ac:dyDescent="0.25">
      <c r="Q687" s="233"/>
    </row>
    <row r="688" spans="17:17" s="234" customFormat="1" x14ac:dyDescent="0.25">
      <c r="Q688" s="233"/>
    </row>
    <row r="689" spans="17:17" s="234" customFormat="1" x14ac:dyDescent="0.25">
      <c r="Q689" s="233"/>
    </row>
    <row r="690" spans="17:17" s="234" customFormat="1" x14ac:dyDescent="0.25">
      <c r="Q690" s="233"/>
    </row>
    <row r="691" spans="17:17" s="234" customFormat="1" x14ac:dyDescent="0.25">
      <c r="Q691" s="233"/>
    </row>
    <row r="692" spans="17:17" s="234" customFormat="1" x14ac:dyDescent="0.25">
      <c r="Q692" s="233"/>
    </row>
    <row r="693" spans="17:17" s="234" customFormat="1" x14ac:dyDescent="0.25">
      <c r="Q693" s="233"/>
    </row>
    <row r="694" spans="17:17" s="234" customFormat="1" x14ac:dyDescent="0.25">
      <c r="Q694" s="233"/>
    </row>
    <row r="695" spans="17:17" s="234" customFormat="1" x14ac:dyDescent="0.25">
      <c r="Q695" s="233"/>
    </row>
    <row r="696" spans="17:17" s="234" customFormat="1" x14ac:dyDescent="0.25">
      <c r="Q696" s="233"/>
    </row>
    <row r="697" spans="17:17" s="234" customFormat="1" x14ac:dyDescent="0.25">
      <c r="Q697" s="233"/>
    </row>
    <row r="698" spans="17:17" s="234" customFormat="1" x14ac:dyDescent="0.25">
      <c r="Q698" s="233"/>
    </row>
    <row r="699" spans="17:17" s="234" customFormat="1" x14ac:dyDescent="0.25">
      <c r="Q699" s="233"/>
    </row>
    <row r="700" spans="17:17" s="234" customFormat="1" x14ac:dyDescent="0.25">
      <c r="Q700" s="233"/>
    </row>
    <row r="701" spans="17:17" s="234" customFormat="1" x14ac:dyDescent="0.25">
      <c r="Q701" s="233"/>
    </row>
    <row r="702" spans="17:17" s="234" customFormat="1" x14ac:dyDescent="0.25">
      <c r="Q702" s="233"/>
    </row>
    <row r="703" spans="17:17" s="234" customFormat="1" x14ac:dyDescent="0.25">
      <c r="Q703" s="233"/>
    </row>
    <row r="704" spans="17:17" s="234" customFormat="1" x14ac:dyDescent="0.25">
      <c r="Q704" s="233"/>
    </row>
    <row r="705" spans="17:17" s="234" customFormat="1" x14ac:dyDescent="0.25">
      <c r="Q705" s="233"/>
    </row>
    <row r="706" spans="17:17" s="234" customFormat="1" x14ac:dyDescent="0.25">
      <c r="Q706" s="233"/>
    </row>
    <row r="707" spans="17:17" s="234" customFormat="1" x14ac:dyDescent="0.25">
      <c r="Q707" s="233"/>
    </row>
    <row r="708" spans="17:17" s="234" customFormat="1" x14ac:dyDescent="0.25">
      <c r="Q708" s="233"/>
    </row>
    <row r="709" spans="17:17" s="234" customFormat="1" x14ac:dyDescent="0.25">
      <c r="Q709" s="233"/>
    </row>
    <row r="710" spans="17:17" s="234" customFormat="1" x14ac:dyDescent="0.25">
      <c r="Q710" s="233"/>
    </row>
    <row r="711" spans="17:17" s="234" customFormat="1" x14ac:dyDescent="0.25">
      <c r="Q711" s="233"/>
    </row>
    <row r="712" spans="17:17" s="234" customFormat="1" x14ac:dyDescent="0.25">
      <c r="Q712" s="233"/>
    </row>
    <row r="713" spans="17:17" s="234" customFormat="1" x14ac:dyDescent="0.25">
      <c r="Q713" s="233"/>
    </row>
    <row r="714" spans="17:17" s="234" customFormat="1" x14ac:dyDescent="0.25">
      <c r="Q714" s="233"/>
    </row>
    <row r="715" spans="17:17" s="234" customFormat="1" x14ac:dyDescent="0.25">
      <c r="Q715" s="233"/>
    </row>
    <row r="716" spans="17:17" s="234" customFormat="1" x14ac:dyDescent="0.25">
      <c r="Q716" s="233"/>
    </row>
    <row r="717" spans="17:17" s="234" customFormat="1" x14ac:dyDescent="0.25">
      <c r="Q717" s="233"/>
    </row>
    <row r="718" spans="17:17" s="234" customFormat="1" x14ac:dyDescent="0.25">
      <c r="Q718" s="233"/>
    </row>
    <row r="719" spans="17:17" s="234" customFormat="1" x14ac:dyDescent="0.25">
      <c r="Q719" s="233"/>
    </row>
    <row r="720" spans="17:17" s="234" customFormat="1" x14ac:dyDescent="0.25">
      <c r="Q720" s="233"/>
    </row>
    <row r="721" spans="17:17" s="234" customFormat="1" x14ac:dyDescent="0.25">
      <c r="Q721" s="233"/>
    </row>
    <row r="722" spans="17:17" s="234" customFormat="1" x14ac:dyDescent="0.25">
      <c r="Q722" s="233"/>
    </row>
    <row r="723" spans="17:17" s="234" customFormat="1" x14ac:dyDescent="0.25">
      <c r="Q723" s="233"/>
    </row>
    <row r="724" spans="17:17" s="234" customFormat="1" x14ac:dyDescent="0.25">
      <c r="Q724" s="233"/>
    </row>
    <row r="725" spans="17:17" s="234" customFormat="1" x14ac:dyDescent="0.25">
      <c r="Q725" s="233"/>
    </row>
    <row r="726" spans="17:17" s="234" customFormat="1" x14ac:dyDescent="0.25">
      <c r="Q726" s="233"/>
    </row>
    <row r="727" spans="17:17" s="234" customFormat="1" x14ac:dyDescent="0.25">
      <c r="Q727" s="233"/>
    </row>
    <row r="728" spans="17:17" s="234" customFormat="1" x14ac:dyDescent="0.25">
      <c r="Q728" s="233"/>
    </row>
    <row r="729" spans="17:17" s="234" customFormat="1" x14ac:dyDescent="0.25">
      <c r="Q729" s="233"/>
    </row>
    <row r="730" spans="17:17" s="234" customFormat="1" x14ac:dyDescent="0.25">
      <c r="Q730" s="233"/>
    </row>
    <row r="731" spans="17:17" s="234" customFormat="1" x14ac:dyDescent="0.25">
      <c r="Q731" s="233"/>
    </row>
    <row r="732" spans="17:17" s="234" customFormat="1" x14ac:dyDescent="0.25">
      <c r="Q732" s="233"/>
    </row>
    <row r="733" spans="17:17" s="234" customFormat="1" x14ac:dyDescent="0.25">
      <c r="Q733" s="233"/>
    </row>
    <row r="734" spans="17:17" s="234" customFormat="1" x14ac:dyDescent="0.25">
      <c r="Q734" s="233"/>
    </row>
    <row r="735" spans="17:17" s="234" customFormat="1" x14ac:dyDescent="0.25">
      <c r="Q735" s="233"/>
    </row>
    <row r="736" spans="17:17" s="234" customFormat="1" x14ac:dyDescent="0.25">
      <c r="Q736" s="233"/>
    </row>
    <row r="737" spans="17:17" s="234" customFormat="1" x14ac:dyDescent="0.25">
      <c r="Q737" s="233"/>
    </row>
    <row r="738" spans="17:17" s="234" customFormat="1" x14ac:dyDescent="0.25">
      <c r="Q738" s="233"/>
    </row>
    <row r="739" spans="17:17" s="234" customFormat="1" x14ac:dyDescent="0.25">
      <c r="Q739" s="233"/>
    </row>
    <row r="740" spans="17:17" s="234" customFormat="1" x14ac:dyDescent="0.25">
      <c r="Q740" s="233"/>
    </row>
    <row r="741" spans="17:17" s="234" customFormat="1" x14ac:dyDescent="0.25">
      <c r="Q741" s="233"/>
    </row>
    <row r="742" spans="17:17" s="234" customFormat="1" x14ac:dyDescent="0.25">
      <c r="Q742" s="233"/>
    </row>
    <row r="743" spans="17:17" s="234" customFormat="1" x14ac:dyDescent="0.25">
      <c r="Q743" s="233"/>
    </row>
    <row r="744" spans="17:17" s="234" customFormat="1" x14ac:dyDescent="0.25">
      <c r="Q744" s="233"/>
    </row>
    <row r="745" spans="17:17" s="234" customFormat="1" x14ac:dyDescent="0.25">
      <c r="Q745" s="233"/>
    </row>
    <row r="746" spans="17:17" s="234" customFormat="1" x14ac:dyDescent="0.25">
      <c r="Q746" s="233"/>
    </row>
    <row r="747" spans="17:17" s="234" customFormat="1" x14ac:dyDescent="0.25">
      <c r="Q747" s="233"/>
    </row>
    <row r="748" spans="17:17" s="234" customFormat="1" x14ac:dyDescent="0.25">
      <c r="Q748" s="233"/>
    </row>
    <row r="749" spans="17:17" s="234" customFormat="1" x14ac:dyDescent="0.25">
      <c r="Q749" s="233"/>
    </row>
    <row r="750" spans="17:17" s="234" customFormat="1" x14ac:dyDescent="0.25">
      <c r="Q750" s="233"/>
    </row>
    <row r="751" spans="17:17" s="234" customFormat="1" x14ac:dyDescent="0.25">
      <c r="Q751" s="233"/>
    </row>
    <row r="752" spans="17:17" s="234" customFormat="1" x14ac:dyDescent="0.25">
      <c r="Q752" s="233"/>
    </row>
    <row r="753" spans="17:17" s="234" customFormat="1" x14ac:dyDescent="0.25">
      <c r="Q753" s="233"/>
    </row>
    <row r="754" spans="17:17" s="234" customFormat="1" x14ac:dyDescent="0.25">
      <c r="Q754" s="233"/>
    </row>
    <row r="755" spans="17:17" s="234" customFormat="1" x14ac:dyDescent="0.25">
      <c r="Q755" s="233"/>
    </row>
    <row r="756" spans="17:17" s="234" customFormat="1" x14ac:dyDescent="0.25">
      <c r="Q756" s="233"/>
    </row>
    <row r="757" spans="17:17" s="234" customFormat="1" x14ac:dyDescent="0.25">
      <c r="Q757" s="233"/>
    </row>
    <row r="758" spans="17:17" s="234" customFormat="1" x14ac:dyDescent="0.25">
      <c r="Q758" s="233"/>
    </row>
    <row r="759" spans="17:17" s="234" customFormat="1" x14ac:dyDescent="0.25">
      <c r="Q759" s="233"/>
    </row>
    <row r="760" spans="17:17" s="234" customFormat="1" x14ac:dyDescent="0.25">
      <c r="Q760" s="233"/>
    </row>
    <row r="761" spans="17:17" s="234" customFormat="1" x14ac:dyDescent="0.25">
      <c r="Q761" s="233"/>
    </row>
    <row r="762" spans="17:17" s="234" customFormat="1" x14ac:dyDescent="0.25">
      <c r="Q762" s="233"/>
    </row>
    <row r="763" spans="17:17" s="234" customFormat="1" x14ac:dyDescent="0.25">
      <c r="Q763" s="233"/>
    </row>
    <row r="764" spans="17:17" s="234" customFormat="1" x14ac:dyDescent="0.25">
      <c r="Q764" s="233"/>
    </row>
    <row r="765" spans="17:17" s="234" customFormat="1" x14ac:dyDescent="0.25">
      <c r="Q765" s="233"/>
    </row>
    <row r="766" spans="17:17" s="234" customFormat="1" x14ac:dyDescent="0.25">
      <c r="Q766" s="233"/>
    </row>
    <row r="767" spans="17:17" s="234" customFormat="1" x14ac:dyDescent="0.25">
      <c r="Q767" s="233"/>
    </row>
    <row r="768" spans="17:17" s="234" customFormat="1" x14ac:dyDescent="0.25">
      <c r="Q768" s="233"/>
    </row>
    <row r="769" spans="17:17" s="234" customFormat="1" x14ac:dyDescent="0.25">
      <c r="Q769" s="233"/>
    </row>
    <row r="770" spans="17:17" s="234" customFormat="1" x14ac:dyDescent="0.25">
      <c r="Q770" s="233"/>
    </row>
    <row r="771" spans="17:17" s="234" customFormat="1" x14ac:dyDescent="0.25">
      <c r="Q771" s="233"/>
    </row>
    <row r="772" spans="17:17" s="234" customFormat="1" x14ac:dyDescent="0.25">
      <c r="Q772" s="233"/>
    </row>
    <row r="773" spans="17:17" s="234" customFormat="1" x14ac:dyDescent="0.25">
      <c r="Q773" s="233"/>
    </row>
    <row r="774" spans="17:17" s="234" customFormat="1" x14ac:dyDescent="0.25">
      <c r="Q774" s="233"/>
    </row>
    <row r="775" spans="17:17" s="234" customFormat="1" x14ac:dyDescent="0.25">
      <c r="Q775" s="233"/>
    </row>
    <row r="776" spans="17:17" s="234" customFormat="1" x14ac:dyDescent="0.25">
      <c r="Q776" s="233"/>
    </row>
    <row r="777" spans="17:17" s="234" customFormat="1" x14ac:dyDescent="0.25">
      <c r="Q777" s="233"/>
    </row>
    <row r="778" spans="17:17" s="234" customFormat="1" x14ac:dyDescent="0.25">
      <c r="Q778" s="233"/>
    </row>
    <row r="779" spans="17:17" s="234" customFormat="1" x14ac:dyDescent="0.25">
      <c r="Q779" s="233"/>
    </row>
    <row r="780" spans="17:17" s="234" customFormat="1" x14ac:dyDescent="0.25">
      <c r="Q780" s="233"/>
    </row>
    <row r="781" spans="17:17" s="234" customFormat="1" x14ac:dyDescent="0.25">
      <c r="Q781" s="233"/>
    </row>
    <row r="782" spans="17:17" s="234" customFormat="1" x14ac:dyDescent="0.25">
      <c r="Q782" s="233"/>
    </row>
    <row r="783" spans="17:17" s="234" customFormat="1" x14ac:dyDescent="0.25">
      <c r="Q783" s="233"/>
    </row>
    <row r="784" spans="17:17" s="234" customFormat="1" x14ac:dyDescent="0.25">
      <c r="Q784" s="233"/>
    </row>
    <row r="785" spans="17:17" s="234" customFormat="1" x14ac:dyDescent="0.25">
      <c r="Q785" s="233"/>
    </row>
    <row r="786" spans="17:17" s="234" customFormat="1" x14ac:dyDescent="0.25">
      <c r="Q786" s="233"/>
    </row>
    <row r="787" spans="17:17" s="234" customFormat="1" x14ac:dyDescent="0.25">
      <c r="Q787" s="233"/>
    </row>
    <row r="788" spans="17:17" s="234" customFormat="1" x14ac:dyDescent="0.25">
      <c r="Q788" s="233"/>
    </row>
    <row r="789" spans="17:17" s="234" customFormat="1" x14ac:dyDescent="0.25">
      <c r="Q789" s="233"/>
    </row>
    <row r="790" spans="17:17" s="234" customFormat="1" x14ac:dyDescent="0.25">
      <c r="Q790" s="233"/>
    </row>
    <row r="791" spans="17:17" s="234" customFormat="1" x14ac:dyDescent="0.25">
      <c r="Q791" s="233"/>
    </row>
    <row r="792" spans="17:17" s="234" customFormat="1" x14ac:dyDescent="0.25">
      <c r="Q792" s="233"/>
    </row>
    <row r="793" spans="17:17" s="234" customFormat="1" x14ac:dyDescent="0.25">
      <c r="Q793" s="233"/>
    </row>
    <row r="794" spans="17:17" s="234" customFormat="1" x14ac:dyDescent="0.25">
      <c r="Q794" s="233"/>
    </row>
    <row r="795" spans="17:17" s="234" customFormat="1" x14ac:dyDescent="0.25">
      <c r="Q795" s="233"/>
    </row>
    <row r="796" spans="17:17" s="234" customFormat="1" x14ac:dyDescent="0.25">
      <c r="Q796" s="233"/>
    </row>
    <row r="797" spans="17:17" s="234" customFormat="1" x14ac:dyDescent="0.25">
      <c r="Q797" s="233"/>
    </row>
    <row r="798" spans="17:17" s="234" customFormat="1" x14ac:dyDescent="0.25">
      <c r="Q798" s="233"/>
    </row>
    <row r="799" spans="17:17" s="234" customFormat="1" x14ac:dyDescent="0.25">
      <c r="Q799" s="233"/>
    </row>
    <row r="800" spans="17:17" s="234" customFormat="1" x14ac:dyDescent="0.25">
      <c r="Q800" s="233"/>
    </row>
    <row r="801" spans="17:17" s="234" customFormat="1" x14ac:dyDescent="0.25">
      <c r="Q801" s="233"/>
    </row>
    <row r="802" spans="17:17" s="234" customFormat="1" x14ac:dyDescent="0.25">
      <c r="Q802" s="233"/>
    </row>
    <row r="803" spans="17:17" s="234" customFormat="1" x14ac:dyDescent="0.25">
      <c r="Q803" s="233"/>
    </row>
    <row r="804" spans="17:17" s="234" customFormat="1" x14ac:dyDescent="0.25">
      <c r="Q804" s="233"/>
    </row>
    <row r="805" spans="17:17" s="234" customFormat="1" x14ac:dyDescent="0.25">
      <c r="Q805" s="233"/>
    </row>
    <row r="806" spans="17:17" s="234" customFormat="1" x14ac:dyDescent="0.25">
      <c r="Q806" s="233"/>
    </row>
    <row r="807" spans="17:17" s="234" customFormat="1" x14ac:dyDescent="0.25">
      <c r="Q807" s="233"/>
    </row>
    <row r="808" spans="17:17" s="234" customFormat="1" x14ac:dyDescent="0.25">
      <c r="Q808" s="233"/>
    </row>
    <row r="809" spans="17:17" s="234" customFormat="1" x14ac:dyDescent="0.25">
      <c r="Q809" s="233"/>
    </row>
    <row r="810" spans="17:17" s="234" customFormat="1" x14ac:dyDescent="0.25">
      <c r="Q810" s="233"/>
    </row>
    <row r="811" spans="17:17" s="234" customFormat="1" x14ac:dyDescent="0.25">
      <c r="Q811" s="233"/>
    </row>
    <row r="812" spans="17:17" s="234" customFormat="1" x14ac:dyDescent="0.25">
      <c r="Q812" s="233"/>
    </row>
    <row r="813" spans="17:17" s="234" customFormat="1" x14ac:dyDescent="0.25">
      <c r="Q813" s="233"/>
    </row>
    <row r="814" spans="17:17" s="234" customFormat="1" x14ac:dyDescent="0.25">
      <c r="Q814" s="233"/>
    </row>
    <row r="815" spans="17:17" s="234" customFormat="1" x14ac:dyDescent="0.25">
      <c r="Q815" s="233"/>
    </row>
    <row r="816" spans="17:17" s="234" customFormat="1" x14ac:dyDescent="0.25">
      <c r="Q816" s="233"/>
    </row>
    <row r="817" spans="17:17" s="234" customFormat="1" x14ac:dyDescent="0.25">
      <c r="Q817" s="233"/>
    </row>
    <row r="818" spans="17:17" s="234" customFormat="1" x14ac:dyDescent="0.25">
      <c r="Q818" s="233"/>
    </row>
    <row r="819" spans="17:17" s="234" customFormat="1" x14ac:dyDescent="0.25">
      <c r="Q819" s="233"/>
    </row>
    <row r="820" spans="17:17" s="234" customFormat="1" x14ac:dyDescent="0.25">
      <c r="Q820" s="233"/>
    </row>
    <row r="821" spans="17:17" s="234" customFormat="1" x14ac:dyDescent="0.25">
      <c r="Q821" s="233"/>
    </row>
    <row r="822" spans="17:17" s="234" customFormat="1" x14ac:dyDescent="0.25">
      <c r="Q822" s="233"/>
    </row>
    <row r="823" spans="17:17" s="234" customFormat="1" x14ac:dyDescent="0.25">
      <c r="Q823" s="233"/>
    </row>
    <row r="824" spans="17:17" s="234" customFormat="1" x14ac:dyDescent="0.25">
      <c r="Q824" s="233"/>
    </row>
    <row r="825" spans="17:17" s="234" customFormat="1" x14ac:dyDescent="0.25">
      <c r="Q825" s="233"/>
    </row>
    <row r="826" spans="17:17" s="234" customFormat="1" x14ac:dyDescent="0.25">
      <c r="Q826" s="233"/>
    </row>
    <row r="827" spans="17:17" s="234" customFormat="1" x14ac:dyDescent="0.25">
      <c r="Q827" s="233"/>
    </row>
    <row r="828" spans="17:17" s="234" customFormat="1" x14ac:dyDescent="0.25">
      <c r="Q828" s="233"/>
    </row>
    <row r="829" spans="17:17" s="234" customFormat="1" x14ac:dyDescent="0.25">
      <c r="Q829" s="233"/>
    </row>
    <row r="830" spans="17:17" s="234" customFormat="1" x14ac:dyDescent="0.25">
      <c r="Q830" s="233"/>
    </row>
    <row r="831" spans="17:17" s="234" customFormat="1" x14ac:dyDescent="0.25">
      <c r="Q831" s="233"/>
    </row>
    <row r="832" spans="17:17" s="234" customFormat="1" x14ac:dyDescent="0.25">
      <c r="Q832" s="233"/>
    </row>
    <row r="833" spans="17:17" s="234" customFormat="1" x14ac:dyDescent="0.25">
      <c r="Q833" s="233"/>
    </row>
    <row r="834" spans="17:17" s="234" customFormat="1" x14ac:dyDescent="0.25">
      <c r="Q834" s="233"/>
    </row>
    <row r="835" spans="17:17" s="234" customFormat="1" x14ac:dyDescent="0.25">
      <c r="Q835" s="233"/>
    </row>
    <row r="836" spans="17:17" s="234" customFormat="1" x14ac:dyDescent="0.25">
      <c r="Q836" s="233"/>
    </row>
    <row r="837" spans="17:17" s="234" customFormat="1" x14ac:dyDescent="0.25">
      <c r="Q837" s="233"/>
    </row>
    <row r="838" spans="17:17" s="234" customFormat="1" x14ac:dyDescent="0.25">
      <c r="Q838" s="233"/>
    </row>
    <row r="839" spans="17:17" s="234" customFormat="1" x14ac:dyDescent="0.25">
      <c r="Q839" s="233"/>
    </row>
    <row r="840" spans="17:17" s="234" customFormat="1" x14ac:dyDescent="0.25">
      <c r="Q840" s="233"/>
    </row>
    <row r="841" spans="17:17" s="234" customFormat="1" x14ac:dyDescent="0.25">
      <c r="Q841" s="233"/>
    </row>
    <row r="842" spans="17:17" s="234" customFormat="1" x14ac:dyDescent="0.25">
      <c r="Q842" s="233"/>
    </row>
    <row r="843" spans="17:17" s="234" customFormat="1" x14ac:dyDescent="0.25">
      <c r="Q843" s="233"/>
    </row>
    <row r="844" spans="17:17" s="234" customFormat="1" x14ac:dyDescent="0.25">
      <c r="Q844" s="233"/>
    </row>
    <row r="845" spans="17:17" s="234" customFormat="1" x14ac:dyDescent="0.25">
      <c r="Q845" s="233"/>
    </row>
    <row r="846" spans="17:17" s="234" customFormat="1" x14ac:dyDescent="0.25">
      <c r="Q846" s="233"/>
    </row>
    <row r="847" spans="17:17" s="234" customFormat="1" x14ac:dyDescent="0.25">
      <c r="Q847" s="233"/>
    </row>
    <row r="848" spans="17:17" s="234" customFormat="1" x14ac:dyDescent="0.25">
      <c r="Q848" s="233"/>
    </row>
    <row r="849" spans="17:17" s="234" customFormat="1" x14ac:dyDescent="0.25">
      <c r="Q849" s="233"/>
    </row>
    <row r="850" spans="17:17" s="234" customFormat="1" x14ac:dyDescent="0.25">
      <c r="Q850" s="233"/>
    </row>
    <row r="851" spans="17:17" s="234" customFormat="1" x14ac:dyDescent="0.25">
      <c r="Q851" s="233"/>
    </row>
    <row r="852" spans="17:17" s="234" customFormat="1" x14ac:dyDescent="0.25">
      <c r="Q852" s="233"/>
    </row>
    <row r="853" spans="17:17" s="234" customFormat="1" x14ac:dyDescent="0.25">
      <c r="Q853" s="233"/>
    </row>
    <row r="854" spans="17:17" s="234" customFormat="1" x14ac:dyDescent="0.25">
      <c r="Q854" s="233"/>
    </row>
    <row r="855" spans="17:17" s="234" customFormat="1" x14ac:dyDescent="0.25">
      <c r="Q855" s="233"/>
    </row>
    <row r="856" spans="17:17" s="234" customFormat="1" x14ac:dyDescent="0.25">
      <c r="Q856" s="233"/>
    </row>
    <row r="857" spans="17:17" s="234" customFormat="1" x14ac:dyDescent="0.25">
      <c r="Q857" s="233"/>
    </row>
    <row r="858" spans="17:17" s="234" customFormat="1" x14ac:dyDescent="0.25">
      <c r="Q858" s="233"/>
    </row>
    <row r="859" spans="17:17" s="234" customFormat="1" x14ac:dyDescent="0.25">
      <c r="Q859" s="233"/>
    </row>
    <row r="860" spans="17:17" s="234" customFormat="1" x14ac:dyDescent="0.25">
      <c r="Q860" s="233"/>
    </row>
    <row r="861" spans="17:17" s="234" customFormat="1" x14ac:dyDescent="0.25">
      <c r="Q861" s="233"/>
    </row>
    <row r="862" spans="17:17" s="234" customFormat="1" x14ac:dyDescent="0.25">
      <c r="Q862" s="233"/>
    </row>
    <row r="863" spans="17:17" s="234" customFormat="1" x14ac:dyDescent="0.25">
      <c r="Q863" s="233"/>
    </row>
    <row r="864" spans="17:17" s="234" customFormat="1" x14ac:dyDescent="0.25">
      <c r="Q864" s="233"/>
    </row>
    <row r="865" spans="17:17" s="234" customFormat="1" x14ac:dyDescent="0.25">
      <c r="Q865" s="233"/>
    </row>
    <row r="866" spans="17:17" s="234" customFormat="1" x14ac:dyDescent="0.25">
      <c r="Q866" s="233"/>
    </row>
    <row r="867" spans="17:17" s="234" customFormat="1" x14ac:dyDescent="0.25">
      <c r="Q867" s="233"/>
    </row>
    <row r="868" spans="17:17" s="234" customFormat="1" x14ac:dyDescent="0.25">
      <c r="Q868" s="233"/>
    </row>
    <row r="869" spans="17:17" s="234" customFormat="1" x14ac:dyDescent="0.25">
      <c r="Q869" s="233"/>
    </row>
    <row r="870" spans="17:17" s="234" customFormat="1" x14ac:dyDescent="0.25">
      <c r="Q870" s="233"/>
    </row>
    <row r="871" spans="17:17" s="234" customFormat="1" x14ac:dyDescent="0.25">
      <c r="Q871" s="233"/>
    </row>
    <row r="872" spans="17:17" s="234" customFormat="1" x14ac:dyDescent="0.25">
      <c r="Q872" s="233"/>
    </row>
    <row r="873" spans="17:17" s="234" customFormat="1" x14ac:dyDescent="0.25">
      <c r="Q873" s="233"/>
    </row>
    <row r="874" spans="17:17" s="234" customFormat="1" x14ac:dyDescent="0.25">
      <c r="Q874" s="233"/>
    </row>
    <row r="875" spans="17:17" s="234" customFormat="1" x14ac:dyDescent="0.25">
      <c r="Q875" s="233"/>
    </row>
    <row r="876" spans="17:17" s="234" customFormat="1" x14ac:dyDescent="0.25">
      <c r="Q876" s="233"/>
    </row>
    <row r="877" spans="17:17" s="234" customFormat="1" x14ac:dyDescent="0.25">
      <c r="Q877" s="233"/>
    </row>
    <row r="878" spans="17:17" s="234" customFormat="1" x14ac:dyDescent="0.25">
      <c r="Q878" s="233"/>
    </row>
    <row r="879" spans="17:17" s="234" customFormat="1" x14ac:dyDescent="0.25">
      <c r="Q879" s="233"/>
    </row>
    <row r="880" spans="17:17" s="234" customFormat="1" x14ac:dyDescent="0.25">
      <c r="Q880" s="233"/>
    </row>
    <row r="881" spans="17:17" s="234" customFormat="1" x14ac:dyDescent="0.25">
      <c r="Q881" s="233"/>
    </row>
    <row r="882" spans="17:17" s="234" customFormat="1" x14ac:dyDescent="0.25">
      <c r="Q882" s="233"/>
    </row>
    <row r="883" spans="17:17" s="234" customFormat="1" x14ac:dyDescent="0.25">
      <c r="Q883" s="233"/>
    </row>
    <row r="884" spans="17:17" s="234" customFormat="1" x14ac:dyDescent="0.25">
      <c r="Q884" s="233"/>
    </row>
    <row r="885" spans="17:17" s="234" customFormat="1" x14ac:dyDescent="0.25">
      <c r="Q885" s="233"/>
    </row>
    <row r="886" spans="17:17" s="234" customFormat="1" x14ac:dyDescent="0.25">
      <c r="Q886" s="233"/>
    </row>
    <row r="887" spans="17:17" s="234" customFormat="1" x14ac:dyDescent="0.25">
      <c r="Q887" s="233"/>
    </row>
    <row r="888" spans="17:17" s="234" customFormat="1" x14ac:dyDescent="0.25">
      <c r="Q888" s="233"/>
    </row>
    <row r="889" spans="17:17" s="234" customFormat="1" x14ac:dyDescent="0.25">
      <c r="Q889" s="233"/>
    </row>
    <row r="890" spans="17:17" s="234" customFormat="1" x14ac:dyDescent="0.25">
      <c r="Q890" s="233"/>
    </row>
    <row r="891" spans="17:17" s="234" customFormat="1" x14ac:dyDescent="0.25">
      <c r="Q891" s="233"/>
    </row>
    <row r="892" spans="17:17" s="234" customFormat="1" x14ac:dyDescent="0.25">
      <c r="Q892" s="233"/>
    </row>
    <row r="893" spans="17:17" s="234" customFormat="1" x14ac:dyDescent="0.25">
      <c r="Q893" s="233"/>
    </row>
    <row r="894" spans="17:17" s="234" customFormat="1" x14ac:dyDescent="0.25">
      <c r="Q894" s="233"/>
    </row>
    <row r="895" spans="17:17" s="234" customFormat="1" x14ac:dyDescent="0.25">
      <c r="Q895" s="233"/>
    </row>
    <row r="896" spans="17:17" s="234" customFormat="1" x14ac:dyDescent="0.25">
      <c r="Q896" s="233"/>
    </row>
    <row r="897" spans="17:17" s="234" customFormat="1" x14ac:dyDescent="0.25">
      <c r="Q897" s="233"/>
    </row>
    <row r="898" spans="17:17" s="234" customFormat="1" x14ac:dyDescent="0.25">
      <c r="Q898" s="233"/>
    </row>
    <row r="899" spans="17:17" s="234" customFormat="1" x14ac:dyDescent="0.25">
      <c r="Q899" s="233"/>
    </row>
    <row r="900" spans="17:17" s="234" customFormat="1" x14ac:dyDescent="0.25">
      <c r="Q900" s="233"/>
    </row>
    <row r="901" spans="17:17" s="234" customFormat="1" x14ac:dyDescent="0.25">
      <c r="Q901" s="233"/>
    </row>
    <row r="902" spans="17:17" s="234" customFormat="1" x14ac:dyDescent="0.25">
      <c r="Q902" s="233"/>
    </row>
    <row r="903" spans="17:17" s="234" customFormat="1" x14ac:dyDescent="0.25">
      <c r="Q903" s="233"/>
    </row>
    <row r="904" spans="17:17" s="234" customFormat="1" x14ac:dyDescent="0.25">
      <c r="Q904" s="233"/>
    </row>
    <row r="905" spans="17:17" s="234" customFormat="1" x14ac:dyDescent="0.25">
      <c r="Q905" s="233"/>
    </row>
    <row r="906" spans="17:17" s="234" customFormat="1" x14ac:dyDescent="0.25">
      <c r="Q906" s="233"/>
    </row>
    <row r="907" spans="17:17" s="234" customFormat="1" x14ac:dyDescent="0.25">
      <c r="Q907" s="233"/>
    </row>
    <row r="908" spans="17:17" s="234" customFormat="1" x14ac:dyDescent="0.25">
      <c r="Q908" s="233"/>
    </row>
    <row r="909" spans="17:17" s="234" customFormat="1" x14ac:dyDescent="0.25">
      <c r="Q909" s="233"/>
    </row>
    <row r="910" spans="17:17" s="234" customFormat="1" x14ac:dyDescent="0.25">
      <c r="Q910" s="233"/>
    </row>
    <row r="911" spans="17:17" s="234" customFormat="1" x14ac:dyDescent="0.25">
      <c r="Q911" s="233"/>
    </row>
    <row r="912" spans="17:17" s="234" customFormat="1" x14ac:dyDescent="0.25">
      <c r="Q912" s="233"/>
    </row>
    <row r="913" spans="17:17" s="234" customFormat="1" x14ac:dyDescent="0.25">
      <c r="Q913" s="233"/>
    </row>
    <row r="914" spans="17:17" s="234" customFormat="1" x14ac:dyDescent="0.25">
      <c r="Q914" s="233"/>
    </row>
    <row r="915" spans="17:17" s="234" customFormat="1" x14ac:dyDescent="0.25">
      <c r="Q915" s="233"/>
    </row>
    <row r="916" spans="17:17" s="234" customFormat="1" x14ac:dyDescent="0.25">
      <c r="Q916" s="233"/>
    </row>
    <row r="917" spans="17:17" s="234" customFormat="1" x14ac:dyDescent="0.25">
      <c r="Q917" s="233"/>
    </row>
    <row r="918" spans="17:17" s="234" customFormat="1" x14ac:dyDescent="0.25">
      <c r="Q918" s="233"/>
    </row>
    <row r="919" spans="17:17" s="234" customFormat="1" x14ac:dyDescent="0.25">
      <c r="Q919" s="233"/>
    </row>
    <row r="920" spans="17:17" s="234" customFormat="1" x14ac:dyDescent="0.25">
      <c r="Q920" s="233"/>
    </row>
    <row r="921" spans="17:17" s="234" customFormat="1" x14ac:dyDescent="0.25">
      <c r="Q921" s="233"/>
    </row>
    <row r="922" spans="17:17" s="234" customFormat="1" x14ac:dyDescent="0.25">
      <c r="Q922" s="233"/>
    </row>
    <row r="923" spans="17:17" s="234" customFormat="1" x14ac:dyDescent="0.25">
      <c r="Q923" s="233"/>
    </row>
    <row r="924" spans="17:17" s="234" customFormat="1" x14ac:dyDescent="0.25">
      <c r="Q924" s="233"/>
    </row>
    <row r="925" spans="17:17" s="234" customFormat="1" x14ac:dyDescent="0.25">
      <c r="Q925" s="233"/>
    </row>
    <row r="926" spans="17:17" s="234" customFormat="1" x14ac:dyDescent="0.25">
      <c r="Q926" s="233"/>
    </row>
    <row r="927" spans="17:17" s="234" customFormat="1" x14ac:dyDescent="0.25">
      <c r="Q927" s="233"/>
    </row>
    <row r="928" spans="17:17" s="234" customFormat="1" x14ac:dyDescent="0.25">
      <c r="Q928" s="233"/>
    </row>
    <row r="929" spans="17:17" s="234" customFormat="1" x14ac:dyDescent="0.25">
      <c r="Q929" s="233"/>
    </row>
    <row r="930" spans="17:17" s="234" customFormat="1" x14ac:dyDescent="0.25">
      <c r="Q930" s="233"/>
    </row>
    <row r="931" spans="17:17" s="234" customFormat="1" x14ac:dyDescent="0.25">
      <c r="Q931" s="233"/>
    </row>
    <row r="932" spans="17:17" s="234" customFormat="1" x14ac:dyDescent="0.25">
      <c r="Q932" s="233"/>
    </row>
    <row r="933" spans="17:17" s="234" customFormat="1" x14ac:dyDescent="0.25">
      <c r="Q933" s="233"/>
    </row>
    <row r="934" spans="17:17" s="234" customFormat="1" x14ac:dyDescent="0.25">
      <c r="Q934" s="233"/>
    </row>
    <row r="935" spans="17:17" s="234" customFormat="1" x14ac:dyDescent="0.25">
      <c r="Q935" s="233"/>
    </row>
    <row r="936" spans="17:17" s="234" customFormat="1" x14ac:dyDescent="0.25">
      <c r="Q936" s="233"/>
    </row>
    <row r="937" spans="17:17" s="234" customFormat="1" x14ac:dyDescent="0.25">
      <c r="Q937" s="233"/>
    </row>
    <row r="938" spans="17:17" s="234" customFormat="1" x14ac:dyDescent="0.25">
      <c r="Q938" s="233"/>
    </row>
    <row r="939" spans="17:17" s="234" customFormat="1" x14ac:dyDescent="0.25">
      <c r="Q939" s="233"/>
    </row>
    <row r="940" spans="17:17" s="234" customFormat="1" x14ac:dyDescent="0.25">
      <c r="Q940" s="233"/>
    </row>
    <row r="941" spans="17:17" s="234" customFormat="1" x14ac:dyDescent="0.25">
      <c r="Q941" s="233"/>
    </row>
    <row r="942" spans="17:17" s="234" customFormat="1" x14ac:dyDescent="0.25">
      <c r="Q942" s="233"/>
    </row>
    <row r="943" spans="17:17" s="234" customFormat="1" x14ac:dyDescent="0.25">
      <c r="Q943" s="233"/>
    </row>
    <row r="944" spans="17:17" s="234" customFormat="1" x14ac:dyDescent="0.25">
      <c r="Q944" s="233"/>
    </row>
    <row r="945" spans="17:17" s="234" customFormat="1" x14ac:dyDescent="0.25">
      <c r="Q945" s="233"/>
    </row>
    <row r="946" spans="17:17" s="234" customFormat="1" x14ac:dyDescent="0.25">
      <c r="Q946" s="233"/>
    </row>
    <row r="947" spans="17:17" s="234" customFormat="1" x14ac:dyDescent="0.25">
      <c r="Q947" s="233"/>
    </row>
    <row r="948" spans="17:17" s="234" customFormat="1" x14ac:dyDescent="0.25">
      <c r="Q948" s="233"/>
    </row>
    <row r="949" spans="17:17" s="234" customFormat="1" x14ac:dyDescent="0.25">
      <c r="Q949" s="233"/>
    </row>
    <row r="950" spans="17:17" s="234" customFormat="1" x14ac:dyDescent="0.25">
      <c r="Q950" s="233"/>
    </row>
    <row r="951" spans="17:17" s="234" customFormat="1" x14ac:dyDescent="0.25">
      <c r="Q951" s="233"/>
    </row>
    <row r="952" spans="17:17" s="234" customFormat="1" x14ac:dyDescent="0.25">
      <c r="Q952" s="233"/>
    </row>
    <row r="953" spans="17:17" s="234" customFormat="1" x14ac:dyDescent="0.25">
      <c r="Q953" s="233"/>
    </row>
    <row r="954" spans="17:17" s="234" customFormat="1" x14ac:dyDescent="0.25">
      <c r="Q954" s="233"/>
    </row>
    <row r="955" spans="17:17" s="234" customFormat="1" x14ac:dyDescent="0.25">
      <c r="Q955" s="233"/>
    </row>
    <row r="956" spans="17:17" s="234" customFormat="1" x14ac:dyDescent="0.25">
      <c r="Q956" s="233"/>
    </row>
    <row r="957" spans="17:17" s="234" customFormat="1" x14ac:dyDescent="0.25">
      <c r="Q957" s="233"/>
    </row>
    <row r="958" spans="17:17" s="234" customFormat="1" x14ac:dyDescent="0.25">
      <c r="Q958" s="233"/>
    </row>
    <row r="959" spans="17:17" s="234" customFormat="1" x14ac:dyDescent="0.25">
      <c r="Q959" s="233"/>
    </row>
    <row r="960" spans="17:17" s="234" customFormat="1" x14ac:dyDescent="0.25">
      <c r="Q960" s="233"/>
    </row>
    <row r="961" spans="17:17" s="234" customFormat="1" x14ac:dyDescent="0.25">
      <c r="Q961" s="233"/>
    </row>
    <row r="962" spans="17:17" s="234" customFormat="1" x14ac:dyDescent="0.25">
      <c r="Q962" s="233"/>
    </row>
    <row r="963" spans="17:17" s="234" customFormat="1" x14ac:dyDescent="0.25">
      <c r="Q963" s="233"/>
    </row>
    <row r="964" spans="17:17" s="234" customFormat="1" x14ac:dyDescent="0.25">
      <c r="Q964" s="233"/>
    </row>
    <row r="965" spans="17:17" s="234" customFormat="1" x14ac:dyDescent="0.25">
      <c r="Q965" s="233"/>
    </row>
    <row r="966" spans="17:17" s="234" customFormat="1" x14ac:dyDescent="0.25">
      <c r="Q966" s="233"/>
    </row>
    <row r="967" spans="17:17" s="234" customFormat="1" x14ac:dyDescent="0.25">
      <c r="Q967" s="233"/>
    </row>
    <row r="968" spans="17:17" s="234" customFormat="1" x14ac:dyDescent="0.25">
      <c r="Q968" s="233"/>
    </row>
    <row r="969" spans="17:17" s="234" customFormat="1" x14ac:dyDescent="0.25">
      <c r="Q969" s="233"/>
    </row>
    <row r="970" spans="17:17" s="234" customFormat="1" x14ac:dyDescent="0.25">
      <c r="Q970" s="233"/>
    </row>
    <row r="971" spans="17:17" s="234" customFormat="1" x14ac:dyDescent="0.25">
      <c r="Q971" s="233"/>
    </row>
    <row r="972" spans="17:17" s="234" customFormat="1" x14ac:dyDescent="0.25">
      <c r="Q972" s="233"/>
    </row>
    <row r="973" spans="17:17" s="234" customFormat="1" x14ac:dyDescent="0.25">
      <c r="Q973" s="233"/>
    </row>
    <row r="974" spans="17:17" s="234" customFormat="1" x14ac:dyDescent="0.25">
      <c r="Q974" s="233"/>
    </row>
    <row r="975" spans="17:17" s="234" customFormat="1" x14ac:dyDescent="0.25">
      <c r="Q975" s="233"/>
    </row>
    <row r="976" spans="17:17" s="234" customFormat="1" x14ac:dyDescent="0.25">
      <c r="Q976" s="233"/>
    </row>
    <row r="977" spans="17:17" s="234" customFormat="1" x14ac:dyDescent="0.25">
      <c r="Q977" s="233"/>
    </row>
    <row r="978" spans="17:17" s="234" customFormat="1" x14ac:dyDescent="0.25">
      <c r="Q978" s="233"/>
    </row>
    <row r="979" spans="17:17" s="234" customFormat="1" x14ac:dyDescent="0.25">
      <c r="Q979" s="233"/>
    </row>
    <row r="980" spans="17:17" s="234" customFormat="1" x14ac:dyDescent="0.25">
      <c r="Q980" s="233"/>
    </row>
    <row r="981" spans="17:17" s="234" customFormat="1" x14ac:dyDescent="0.25">
      <c r="Q981" s="233"/>
    </row>
    <row r="982" spans="17:17" s="234" customFormat="1" x14ac:dyDescent="0.25">
      <c r="Q982" s="233"/>
    </row>
    <row r="983" spans="17:17" s="234" customFormat="1" x14ac:dyDescent="0.25">
      <c r="Q983" s="233"/>
    </row>
    <row r="984" spans="17:17" s="234" customFormat="1" x14ac:dyDescent="0.25">
      <c r="Q984" s="233"/>
    </row>
    <row r="985" spans="17:17" s="234" customFormat="1" x14ac:dyDescent="0.25">
      <c r="Q985" s="233"/>
    </row>
    <row r="986" spans="17:17" s="234" customFormat="1" x14ac:dyDescent="0.25">
      <c r="Q986" s="233"/>
    </row>
    <row r="987" spans="17:17" s="234" customFormat="1" x14ac:dyDescent="0.25">
      <c r="Q987" s="233"/>
    </row>
    <row r="988" spans="17:17" s="234" customFormat="1" x14ac:dyDescent="0.25">
      <c r="Q988" s="233"/>
    </row>
    <row r="989" spans="17:17" s="234" customFormat="1" x14ac:dyDescent="0.25">
      <c r="Q989" s="233"/>
    </row>
    <row r="990" spans="17:17" s="234" customFormat="1" x14ac:dyDescent="0.25">
      <c r="Q990" s="233"/>
    </row>
    <row r="991" spans="17:17" s="234" customFormat="1" x14ac:dyDescent="0.25">
      <c r="Q991" s="233"/>
    </row>
    <row r="992" spans="17:17" s="234" customFormat="1" x14ac:dyDescent="0.25">
      <c r="Q992" s="233"/>
    </row>
    <row r="993" spans="17:17" s="234" customFormat="1" x14ac:dyDescent="0.25">
      <c r="Q993" s="233"/>
    </row>
    <row r="994" spans="17:17" s="234" customFormat="1" x14ac:dyDescent="0.25">
      <c r="Q994" s="233"/>
    </row>
    <row r="995" spans="17:17" s="234" customFormat="1" x14ac:dyDescent="0.25">
      <c r="Q995" s="233"/>
    </row>
    <row r="996" spans="17:17" s="234" customFormat="1" x14ac:dyDescent="0.25">
      <c r="Q996" s="233"/>
    </row>
    <row r="997" spans="17:17" s="234" customFormat="1" x14ac:dyDescent="0.25">
      <c r="Q997" s="233"/>
    </row>
    <row r="998" spans="17:17" s="234" customFormat="1" x14ac:dyDescent="0.25">
      <c r="Q998" s="233"/>
    </row>
    <row r="999" spans="17:17" s="234" customFormat="1" x14ac:dyDescent="0.25">
      <c r="Q999" s="233"/>
    </row>
    <row r="1000" spans="17:17" s="234" customFormat="1" x14ac:dyDescent="0.25">
      <c r="Q1000" s="233"/>
    </row>
    <row r="1001" spans="17:17" s="234" customFormat="1" x14ac:dyDescent="0.25">
      <c r="Q1001" s="233"/>
    </row>
    <row r="1002" spans="17:17" s="234" customFormat="1" x14ac:dyDescent="0.25">
      <c r="Q1002" s="233"/>
    </row>
    <row r="1003" spans="17:17" s="234" customFormat="1" x14ac:dyDescent="0.25">
      <c r="Q1003" s="233"/>
    </row>
    <row r="1004" spans="17:17" s="234" customFormat="1" x14ac:dyDescent="0.25">
      <c r="Q1004" s="233"/>
    </row>
    <row r="1005" spans="17:17" s="234" customFormat="1" x14ac:dyDescent="0.25">
      <c r="Q1005" s="233"/>
    </row>
    <row r="1006" spans="17:17" s="234" customFormat="1" x14ac:dyDescent="0.25">
      <c r="Q1006" s="233"/>
    </row>
    <row r="1007" spans="17:17" s="234" customFormat="1" x14ac:dyDescent="0.25">
      <c r="Q1007" s="233"/>
    </row>
    <row r="1008" spans="17:17" s="234" customFormat="1" x14ac:dyDescent="0.25">
      <c r="Q1008" s="233"/>
    </row>
    <row r="1009" spans="17:17" s="234" customFormat="1" x14ac:dyDescent="0.25">
      <c r="Q1009" s="233"/>
    </row>
    <row r="1010" spans="17:17" s="234" customFormat="1" x14ac:dyDescent="0.25">
      <c r="Q1010" s="233"/>
    </row>
    <row r="1011" spans="17:17" s="234" customFormat="1" x14ac:dyDescent="0.25">
      <c r="Q1011" s="233"/>
    </row>
    <row r="1012" spans="17:17" s="234" customFormat="1" x14ac:dyDescent="0.25">
      <c r="Q1012" s="233"/>
    </row>
    <row r="1013" spans="17:17" s="234" customFormat="1" x14ac:dyDescent="0.25">
      <c r="Q1013" s="233"/>
    </row>
    <row r="1014" spans="17:17" s="234" customFormat="1" x14ac:dyDescent="0.25">
      <c r="Q1014" s="233"/>
    </row>
    <row r="1015" spans="17:17" s="234" customFormat="1" x14ac:dyDescent="0.25">
      <c r="Q1015" s="233"/>
    </row>
    <row r="1016" spans="17:17" s="234" customFormat="1" x14ac:dyDescent="0.25">
      <c r="Q1016" s="233"/>
    </row>
    <row r="1017" spans="17:17" s="234" customFormat="1" x14ac:dyDescent="0.25">
      <c r="Q1017" s="233"/>
    </row>
    <row r="1018" spans="17:17" s="234" customFormat="1" x14ac:dyDescent="0.25">
      <c r="Q1018" s="233"/>
    </row>
    <row r="1019" spans="17:17" s="234" customFormat="1" x14ac:dyDescent="0.25">
      <c r="Q1019" s="233"/>
    </row>
    <row r="1020" spans="17:17" s="234" customFormat="1" x14ac:dyDescent="0.25">
      <c r="Q1020" s="233"/>
    </row>
    <row r="1021" spans="17:17" s="234" customFormat="1" x14ac:dyDescent="0.25">
      <c r="Q1021" s="233"/>
    </row>
    <row r="1022" spans="17:17" s="234" customFormat="1" x14ac:dyDescent="0.25">
      <c r="Q1022" s="233"/>
    </row>
    <row r="1023" spans="17:17" s="234" customFormat="1" x14ac:dyDescent="0.25">
      <c r="Q1023" s="233"/>
    </row>
    <row r="1024" spans="17:17" s="234" customFormat="1" x14ac:dyDescent="0.25">
      <c r="Q1024" s="233"/>
    </row>
    <row r="1025" spans="17:17" s="234" customFormat="1" x14ac:dyDescent="0.25">
      <c r="Q1025" s="233"/>
    </row>
    <row r="1026" spans="17:17" s="234" customFormat="1" x14ac:dyDescent="0.25">
      <c r="Q1026" s="233"/>
    </row>
    <row r="1027" spans="17:17" s="234" customFormat="1" x14ac:dyDescent="0.25">
      <c r="Q1027" s="233"/>
    </row>
    <row r="1028" spans="17:17" s="234" customFormat="1" x14ac:dyDescent="0.25">
      <c r="Q1028" s="233"/>
    </row>
    <row r="1029" spans="17:17" s="234" customFormat="1" x14ac:dyDescent="0.25">
      <c r="Q1029" s="233"/>
    </row>
    <row r="1030" spans="17:17" s="234" customFormat="1" x14ac:dyDescent="0.25">
      <c r="Q1030" s="233"/>
    </row>
    <row r="1031" spans="17:17" s="234" customFormat="1" x14ac:dyDescent="0.25">
      <c r="Q1031" s="233"/>
    </row>
    <row r="1032" spans="17:17" s="234" customFormat="1" x14ac:dyDescent="0.25">
      <c r="Q1032" s="233"/>
    </row>
    <row r="1033" spans="17:17" s="234" customFormat="1" x14ac:dyDescent="0.25">
      <c r="Q1033" s="233"/>
    </row>
    <row r="1034" spans="17:17" s="234" customFormat="1" x14ac:dyDescent="0.25">
      <c r="Q1034" s="233"/>
    </row>
    <row r="1035" spans="17:17" s="234" customFormat="1" x14ac:dyDescent="0.25">
      <c r="Q1035" s="233"/>
    </row>
    <row r="1036" spans="17:17" s="234" customFormat="1" x14ac:dyDescent="0.25">
      <c r="Q1036" s="233"/>
    </row>
    <row r="1037" spans="17:17" s="234" customFormat="1" x14ac:dyDescent="0.25">
      <c r="Q1037" s="233"/>
    </row>
    <row r="1038" spans="17:17" s="234" customFormat="1" x14ac:dyDescent="0.25">
      <c r="Q1038" s="233"/>
    </row>
    <row r="1039" spans="17:17" s="234" customFormat="1" x14ac:dyDescent="0.25">
      <c r="Q1039" s="233"/>
    </row>
    <row r="1040" spans="17:17" s="234" customFormat="1" x14ac:dyDescent="0.25">
      <c r="Q1040" s="233"/>
    </row>
    <row r="1041" spans="17:17" s="234" customFormat="1" x14ac:dyDescent="0.25">
      <c r="Q1041" s="233"/>
    </row>
    <row r="1042" spans="17:17" s="234" customFormat="1" x14ac:dyDescent="0.25">
      <c r="Q1042" s="233"/>
    </row>
    <row r="1043" spans="17:17" s="234" customFormat="1" x14ac:dyDescent="0.25">
      <c r="Q1043" s="233"/>
    </row>
    <row r="1044" spans="17:17" s="234" customFormat="1" x14ac:dyDescent="0.25">
      <c r="Q1044" s="233"/>
    </row>
    <row r="1045" spans="17:17" s="234" customFormat="1" x14ac:dyDescent="0.25">
      <c r="Q1045" s="233"/>
    </row>
    <row r="1046" spans="17:17" s="234" customFormat="1" x14ac:dyDescent="0.25">
      <c r="Q1046" s="233"/>
    </row>
    <row r="1047" spans="17:17" s="234" customFormat="1" x14ac:dyDescent="0.25">
      <c r="Q1047" s="233"/>
    </row>
    <row r="1048" spans="17:17" s="234" customFormat="1" x14ac:dyDescent="0.25">
      <c r="Q1048" s="233"/>
    </row>
    <row r="1049" spans="17:17" s="234" customFormat="1" x14ac:dyDescent="0.25">
      <c r="Q1049" s="233"/>
    </row>
    <row r="1050" spans="17:17" s="234" customFormat="1" x14ac:dyDescent="0.25">
      <c r="Q1050" s="233"/>
    </row>
    <row r="1051" spans="17:17" s="234" customFormat="1" x14ac:dyDescent="0.25">
      <c r="Q1051" s="233"/>
    </row>
    <row r="1052" spans="17:17" s="234" customFormat="1" x14ac:dyDescent="0.25">
      <c r="Q1052" s="233"/>
    </row>
    <row r="1053" spans="17:17" s="234" customFormat="1" x14ac:dyDescent="0.25">
      <c r="Q1053" s="233"/>
    </row>
    <row r="1054" spans="17:17" s="234" customFormat="1" x14ac:dyDescent="0.25">
      <c r="Q1054" s="233"/>
    </row>
    <row r="1055" spans="17:17" s="234" customFormat="1" x14ac:dyDescent="0.25">
      <c r="Q1055" s="233"/>
    </row>
    <row r="1056" spans="17:17" s="234" customFormat="1" x14ac:dyDescent="0.25">
      <c r="Q1056" s="233"/>
    </row>
    <row r="1057" spans="17:17" s="234" customFormat="1" x14ac:dyDescent="0.25">
      <c r="Q1057" s="233"/>
    </row>
    <row r="1058" spans="17:17" s="234" customFormat="1" x14ac:dyDescent="0.25">
      <c r="Q1058" s="233"/>
    </row>
    <row r="1059" spans="17:17" s="234" customFormat="1" x14ac:dyDescent="0.25">
      <c r="Q1059" s="233"/>
    </row>
    <row r="1060" spans="17:17" s="234" customFormat="1" x14ac:dyDescent="0.25">
      <c r="Q1060" s="233"/>
    </row>
    <row r="1061" spans="17:17" s="234" customFormat="1" x14ac:dyDescent="0.25">
      <c r="Q1061" s="233"/>
    </row>
    <row r="1062" spans="17:17" s="234" customFormat="1" x14ac:dyDescent="0.25">
      <c r="Q1062" s="233"/>
    </row>
    <row r="1063" spans="17:17" s="234" customFormat="1" x14ac:dyDescent="0.25">
      <c r="Q1063" s="233"/>
    </row>
    <row r="1064" spans="17:17" s="234" customFormat="1" x14ac:dyDescent="0.25">
      <c r="Q1064" s="233"/>
    </row>
    <row r="1065" spans="17:17" s="234" customFormat="1" x14ac:dyDescent="0.25">
      <c r="Q1065" s="233"/>
    </row>
    <row r="1066" spans="17:17" s="234" customFormat="1" x14ac:dyDescent="0.25">
      <c r="Q1066" s="233"/>
    </row>
    <row r="1067" spans="17:17" s="234" customFormat="1" x14ac:dyDescent="0.25">
      <c r="Q1067" s="233"/>
    </row>
    <row r="1068" spans="17:17" s="234" customFormat="1" x14ac:dyDescent="0.25">
      <c r="Q1068" s="233"/>
    </row>
    <row r="1069" spans="17:17" s="234" customFormat="1" x14ac:dyDescent="0.25">
      <c r="Q1069" s="233"/>
    </row>
    <row r="1070" spans="17:17" s="234" customFormat="1" x14ac:dyDescent="0.25">
      <c r="Q1070" s="233"/>
    </row>
    <row r="1071" spans="17:17" s="234" customFormat="1" x14ac:dyDescent="0.25">
      <c r="Q1071" s="233"/>
    </row>
    <row r="1072" spans="17:17" s="234" customFormat="1" x14ac:dyDescent="0.25">
      <c r="Q1072" s="233"/>
    </row>
    <row r="1073" spans="17:17" s="234" customFormat="1" x14ac:dyDescent="0.25">
      <c r="Q1073" s="233"/>
    </row>
    <row r="1074" spans="17:17" s="234" customFormat="1" x14ac:dyDescent="0.25">
      <c r="Q1074" s="233"/>
    </row>
    <row r="1075" spans="17:17" s="234" customFormat="1" x14ac:dyDescent="0.25">
      <c r="Q1075" s="233"/>
    </row>
    <row r="1076" spans="17:17" s="234" customFormat="1" x14ac:dyDescent="0.25">
      <c r="Q1076" s="233"/>
    </row>
    <row r="1077" spans="17:17" s="234" customFormat="1" x14ac:dyDescent="0.25">
      <c r="Q1077" s="233"/>
    </row>
    <row r="1078" spans="17:17" s="234" customFormat="1" x14ac:dyDescent="0.25">
      <c r="Q1078" s="233"/>
    </row>
    <row r="1079" spans="17:17" s="234" customFormat="1" x14ac:dyDescent="0.25">
      <c r="Q1079" s="233"/>
    </row>
    <row r="1080" spans="17:17" s="234" customFormat="1" x14ac:dyDescent="0.25">
      <c r="Q1080" s="233"/>
    </row>
    <row r="1081" spans="17:17" s="234" customFormat="1" x14ac:dyDescent="0.25">
      <c r="Q1081" s="233"/>
    </row>
    <row r="1082" spans="17:17" s="234" customFormat="1" x14ac:dyDescent="0.25">
      <c r="Q1082" s="233"/>
    </row>
    <row r="1083" spans="17:17" s="234" customFormat="1" x14ac:dyDescent="0.25">
      <c r="Q1083" s="233"/>
    </row>
    <row r="1084" spans="17:17" s="234" customFormat="1" x14ac:dyDescent="0.25">
      <c r="Q1084" s="233"/>
    </row>
    <row r="1085" spans="17:17" s="234" customFormat="1" x14ac:dyDescent="0.25">
      <c r="Q1085" s="233"/>
    </row>
    <row r="1086" spans="17:17" s="234" customFormat="1" x14ac:dyDescent="0.25">
      <c r="Q1086" s="233"/>
    </row>
    <row r="1087" spans="17:17" s="234" customFormat="1" x14ac:dyDescent="0.25">
      <c r="Q1087" s="233"/>
    </row>
    <row r="1088" spans="17:17" s="234" customFormat="1" x14ac:dyDescent="0.25">
      <c r="Q1088" s="233"/>
    </row>
    <row r="1089" spans="17:17" s="234" customFormat="1" x14ac:dyDescent="0.25">
      <c r="Q1089" s="233"/>
    </row>
    <row r="1090" spans="17:17" s="234" customFormat="1" x14ac:dyDescent="0.25">
      <c r="Q1090" s="233"/>
    </row>
    <row r="1091" spans="17:17" s="234" customFormat="1" x14ac:dyDescent="0.25">
      <c r="Q1091" s="233"/>
    </row>
    <row r="1092" spans="17:17" s="234" customFormat="1" x14ac:dyDescent="0.25">
      <c r="Q1092" s="233"/>
    </row>
    <row r="1093" spans="17:17" s="234" customFormat="1" x14ac:dyDescent="0.25">
      <c r="Q1093" s="233"/>
    </row>
    <row r="1094" spans="17:17" s="234" customFormat="1" x14ac:dyDescent="0.25">
      <c r="Q1094" s="233"/>
    </row>
    <row r="1095" spans="17:17" s="234" customFormat="1" x14ac:dyDescent="0.25">
      <c r="Q1095" s="233"/>
    </row>
    <row r="1096" spans="17:17" s="234" customFormat="1" x14ac:dyDescent="0.25">
      <c r="Q1096" s="233"/>
    </row>
    <row r="1097" spans="17:17" s="234" customFormat="1" x14ac:dyDescent="0.25">
      <c r="Q1097" s="233"/>
    </row>
    <row r="1098" spans="17:17" s="234" customFormat="1" x14ac:dyDescent="0.25">
      <c r="Q1098" s="233"/>
    </row>
    <row r="1099" spans="17:17" s="234" customFormat="1" x14ac:dyDescent="0.25">
      <c r="Q1099" s="233"/>
    </row>
    <row r="1100" spans="17:17" s="234" customFormat="1" x14ac:dyDescent="0.25">
      <c r="Q1100" s="233"/>
    </row>
    <row r="1101" spans="17:17" s="234" customFormat="1" x14ac:dyDescent="0.25">
      <c r="Q1101" s="233"/>
    </row>
    <row r="1102" spans="17:17" s="234" customFormat="1" x14ac:dyDescent="0.25">
      <c r="Q1102" s="233"/>
    </row>
    <row r="1103" spans="17:17" s="234" customFormat="1" x14ac:dyDescent="0.25">
      <c r="Q1103" s="233"/>
    </row>
    <row r="1104" spans="17:17" s="234" customFormat="1" x14ac:dyDescent="0.25">
      <c r="Q1104" s="233"/>
    </row>
    <row r="1105" spans="17:17" s="234" customFormat="1" x14ac:dyDescent="0.25">
      <c r="Q1105" s="233"/>
    </row>
    <row r="1106" spans="17:17" s="234" customFormat="1" x14ac:dyDescent="0.25">
      <c r="Q1106" s="233"/>
    </row>
    <row r="1107" spans="17:17" s="234" customFormat="1" x14ac:dyDescent="0.25">
      <c r="Q1107" s="233"/>
    </row>
    <row r="1108" spans="17:17" s="234" customFormat="1" x14ac:dyDescent="0.25">
      <c r="Q1108" s="233"/>
    </row>
    <row r="1109" spans="17:17" s="234" customFormat="1" x14ac:dyDescent="0.25">
      <c r="Q1109" s="233"/>
    </row>
    <row r="1110" spans="17:17" s="234" customFormat="1" x14ac:dyDescent="0.25">
      <c r="Q1110" s="233"/>
    </row>
    <row r="1111" spans="17:17" s="234" customFormat="1" x14ac:dyDescent="0.25">
      <c r="Q1111" s="233"/>
    </row>
    <row r="1112" spans="17:17" s="234" customFormat="1" x14ac:dyDescent="0.25">
      <c r="Q1112" s="233"/>
    </row>
    <row r="1113" spans="17:17" s="234" customFormat="1" x14ac:dyDescent="0.25">
      <c r="Q1113" s="233"/>
    </row>
    <row r="1114" spans="17:17" s="234" customFormat="1" x14ac:dyDescent="0.25">
      <c r="Q1114" s="233"/>
    </row>
    <row r="1115" spans="17:17" s="234" customFormat="1" x14ac:dyDescent="0.25">
      <c r="Q1115" s="233"/>
    </row>
    <row r="1116" spans="17:17" s="234" customFormat="1" x14ac:dyDescent="0.25">
      <c r="Q1116" s="233"/>
    </row>
    <row r="1117" spans="17:17" s="234" customFormat="1" x14ac:dyDescent="0.25">
      <c r="Q1117" s="233"/>
    </row>
    <row r="1118" spans="17:17" s="234" customFormat="1" x14ac:dyDescent="0.25">
      <c r="Q1118" s="233"/>
    </row>
    <row r="1119" spans="17:17" s="234" customFormat="1" x14ac:dyDescent="0.25">
      <c r="Q1119" s="233"/>
    </row>
    <row r="1120" spans="17:17" s="234" customFormat="1" x14ac:dyDescent="0.25">
      <c r="Q1120" s="233"/>
    </row>
    <row r="1121" spans="17:17" s="234" customFormat="1" x14ac:dyDescent="0.25">
      <c r="Q1121" s="233"/>
    </row>
    <row r="1122" spans="17:17" s="234" customFormat="1" x14ac:dyDescent="0.25">
      <c r="Q1122" s="233"/>
    </row>
    <row r="1123" spans="17:17" s="234" customFormat="1" x14ac:dyDescent="0.25">
      <c r="Q1123" s="233"/>
    </row>
    <row r="1124" spans="17:17" s="234" customFormat="1" x14ac:dyDescent="0.25">
      <c r="Q1124" s="233"/>
    </row>
    <row r="1125" spans="17:17" s="234" customFormat="1" x14ac:dyDescent="0.25">
      <c r="Q1125" s="233"/>
    </row>
    <row r="1126" spans="17:17" s="234" customFormat="1" x14ac:dyDescent="0.25">
      <c r="Q1126" s="233"/>
    </row>
    <row r="1127" spans="17:17" s="234" customFormat="1" x14ac:dyDescent="0.25">
      <c r="Q1127" s="233"/>
    </row>
    <row r="1128" spans="17:17" s="234" customFormat="1" x14ac:dyDescent="0.25">
      <c r="Q1128" s="233"/>
    </row>
    <row r="1129" spans="17:17" s="234" customFormat="1" x14ac:dyDescent="0.25">
      <c r="Q1129" s="233"/>
    </row>
    <row r="1130" spans="17:17" s="234" customFormat="1" x14ac:dyDescent="0.25">
      <c r="Q1130" s="233"/>
    </row>
    <row r="1131" spans="17:17" s="234" customFormat="1" x14ac:dyDescent="0.25">
      <c r="Q1131" s="233"/>
    </row>
    <row r="1132" spans="17:17" s="234" customFormat="1" x14ac:dyDescent="0.25">
      <c r="Q1132" s="233"/>
    </row>
    <row r="1133" spans="17:17" s="234" customFormat="1" x14ac:dyDescent="0.25">
      <c r="Q1133" s="233"/>
    </row>
    <row r="1134" spans="17:17" s="234" customFormat="1" x14ac:dyDescent="0.25">
      <c r="Q1134" s="233"/>
    </row>
    <row r="1135" spans="17:17" s="234" customFormat="1" x14ac:dyDescent="0.25">
      <c r="Q1135" s="233"/>
    </row>
    <row r="1136" spans="17:17" s="234" customFormat="1" x14ac:dyDescent="0.25">
      <c r="Q1136" s="233"/>
    </row>
    <row r="1137" spans="17:17" s="234" customFormat="1" x14ac:dyDescent="0.25">
      <c r="Q1137" s="233"/>
    </row>
    <row r="1138" spans="17:17" s="234" customFormat="1" x14ac:dyDescent="0.25">
      <c r="Q1138" s="233"/>
    </row>
    <row r="1139" spans="17:17" s="234" customFormat="1" x14ac:dyDescent="0.25">
      <c r="Q1139" s="233"/>
    </row>
    <row r="1140" spans="17:17" s="234" customFormat="1" x14ac:dyDescent="0.25">
      <c r="Q1140" s="233"/>
    </row>
    <row r="1141" spans="17:17" s="234" customFormat="1" x14ac:dyDescent="0.25">
      <c r="Q1141" s="233"/>
    </row>
    <row r="1142" spans="17:17" s="234" customFormat="1" x14ac:dyDescent="0.25">
      <c r="Q1142" s="233"/>
    </row>
    <row r="1143" spans="17:17" s="234" customFormat="1" x14ac:dyDescent="0.25">
      <c r="Q1143" s="233"/>
    </row>
    <row r="1144" spans="17:17" s="234" customFormat="1" x14ac:dyDescent="0.25">
      <c r="Q1144" s="233"/>
    </row>
    <row r="1145" spans="17:17" s="234" customFormat="1" x14ac:dyDescent="0.25">
      <c r="Q1145" s="233"/>
    </row>
    <row r="1146" spans="17:17" s="234" customFormat="1" x14ac:dyDescent="0.25">
      <c r="Q1146" s="233"/>
    </row>
    <row r="1147" spans="17:17" s="234" customFormat="1" x14ac:dyDescent="0.25">
      <c r="Q1147" s="233"/>
    </row>
    <row r="1148" spans="17:17" s="234" customFormat="1" x14ac:dyDescent="0.25">
      <c r="Q1148" s="233"/>
    </row>
    <row r="1149" spans="17:17" s="234" customFormat="1" x14ac:dyDescent="0.25">
      <c r="Q1149" s="233"/>
    </row>
    <row r="1150" spans="17:17" s="234" customFormat="1" x14ac:dyDescent="0.25">
      <c r="Q1150" s="233"/>
    </row>
    <row r="1151" spans="17:17" s="234" customFormat="1" x14ac:dyDescent="0.25">
      <c r="Q1151" s="233"/>
    </row>
    <row r="1152" spans="17:17" s="234" customFormat="1" x14ac:dyDescent="0.25">
      <c r="Q1152" s="233"/>
    </row>
    <row r="1153" spans="17:17" s="234" customFormat="1" x14ac:dyDescent="0.25">
      <c r="Q1153" s="233"/>
    </row>
    <row r="1154" spans="17:17" s="234" customFormat="1" x14ac:dyDescent="0.25">
      <c r="Q1154" s="233"/>
    </row>
    <row r="1155" spans="17:17" s="234" customFormat="1" x14ac:dyDescent="0.25">
      <c r="Q1155" s="233"/>
    </row>
    <row r="1156" spans="17:17" s="234" customFormat="1" x14ac:dyDescent="0.25">
      <c r="Q1156" s="233"/>
    </row>
    <row r="1157" spans="17:17" s="234" customFormat="1" x14ac:dyDescent="0.25">
      <c r="Q1157" s="233"/>
    </row>
    <row r="1158" spans="17:17" s="234" customFormat="1" x14ac:dyDescent="0.25">
      <c r="Q1158" s="233"/>
    </row>
    <row r="1159" spans="17:17" s="234" customFormat="1" x14ac:dyDescent="0.25">
      <c r="Q1159" s="233"/>
    </row>
    <row r="1160" spans="17:17" s="234" customFormat="1" x14ac:dyDescent="0.25">
      <c r="Q1160" s="233"/>
    </row>
    <row r="1161" spans="17:17" s="234" customFormat="1" x14ac:dyDescent="0.25">
      <c r="Q1161" s="233"/>
    </row>
    <row r="1162" spans="17:17" s="234" customFormat="1" x14ac:dyDescent="0.25">
      <c r="Q1162" s="233"/>
    </row>
    <row r="1163" spans="17:17" s="234" customFormat="1" x14ac:dyDescent="0.25">
      <c r="Q1163" s="233"/>
    </row>
    <row r="1164" spans="17:17" s="234" customFormat="1" x14ac:dyDescent="0.25">
      <c r="Q1164" s="233"/>
    </row>
    <row r="1165" spans="17:17" s="234" customFormat="1" x14ac:dyDescent="0.25">
      <c r="Q1165" s="233"/>
    </row>
    <row r="1166" spans="17:17" s="234" customFormat="1" x14ac:dyDescent="0.25">
      <c r="Q1166" s="233"/>
    </row>
    <row r="1167" spans="17:17" s="234" customFormat="1" x14ac:dyDescent="0.25">
      <c r="Q1167" s="233"/>
    </row>
    <row r="1168" spans="17:17" s="234" customFormat="1" x14ac:dyDescent="0.25">
      <c r="Q1168" s="233"/>
    </row>
    <row r="1169" spans="17:17" s="234" customFormat="1" x14ac:dyDescent="0.25">
      <c r="Q1169" s="233"/>
    </row>
    <row r="1170" spans="17:17" s="234" customFormat="1" x14ac:dyDescent="0.25">
      <c r="Q1170" s="233"/>
    </row>
    <row r="1171" spans="17:17" s="234" customFormat="1" x14ac:dyDescent="0.25">
      <c r="Q1171" s="233"/>
    </row>
    <row r="1172" spans="17:17" s="234" customFormat="1" x14ac:dyDescent="0.25">
      <c r="Q1172" s="233"/>
    </row>
    <row r="1173" spans="17:17" s="234" customFormat="1" x14ac:dyDescent="0.25">
      <c r="Q1173" s="233"/>
    </row>
    <row r="1174" spans="17:17" s="234" customFormat="1" x14ac:dyDescent="0.25">
      <c r="Q1174" s="233"/>
    </row>
    <row r="1175" spans="17:17" s="234" customFormat="1" x14ac:dyDescent="0.25">
      <c r="Q1175" s="233"/>
    </row>
    <row r="1176" spans="17:17" s="234" customFormat="1" x14ac:dyDescent="0.25">
      <c r="Q1176" s="233"/>
    </row>
    <row r="1177" spans="17:17" s="234" customFormat="1" x14ac:dyDescent="0.25">
      <c r="Q1177" s="233"/>
    </row>
    <row r="1178" spans="17:17" s="234" customFormat="1" x14ac:dyDescent="0.25">
      <c r="Q1178" s="233"/>
    </row>
    <row r="1179" spans="17:17" s="234" customFormat="1" x14ac:dyDescent="0.25">
      <c r="Q1179" s="233"/>
    </row>
    <row r="1180" spans="17:17" s="234" customFormat="1" x14ac:dyDescent="0.25">
      <c r="Q1180" s="233"/>
    </row>
    <row r="1181" spans="17:17" s="234" customFormat="1" x14ac:dyDescent="0.25">
      <c r="Q1181" s="233"/>
    </row>
    <row r="1182" spans="17:17" s="234" customFormat="1" x14ac:dyDescent="0.25">
      <c r="Q1182" s="233"/>
    </row>
    <row r="1183" spans="17:17" s="234" customFormat="1" x14ac:dyDescent="0.25">
      <c r="Q1183" s="233"/>
    </row>
    <row r="1184" spans="17:17" s="234" customFormat="1" x14ac:dyDescent="0.25">
      <c r="Q1184" s="233"/>
    </row>
    <row r="1185" spans="17:17" s="234" customFormat="1" x14ac:dyDescent="0.25">
      <c r="Q1185" s="233"/>
    </row>
    <row r="1186" spans="17:17" s="234" customFormat="1" x14ac:dyDescent="0.25">
      <c r="Q1186" s="233"/>
    </row>
    <row r="1187" spans="17:17" s="234" customFormat="1" x14ac:dyDescent="0.25">
      <c r="Q1187" s="233"/>
    </row>
    <row r="1188" spans="17:17" s="234" customFormat="1" x14ac:dyDescent="0.25">
      <c r="Q1188" s="233"/>
    </row>
    <row r="1189" spans="17:17" s="234" customFormat="1" x14ac:dyDescent="0.25">
      <c r="Q1189" s="233"/>
    </row>
    <row r="1190" spans="17:17" s="234" customFormat="1" x14ac:dyDescent="0.25">
      <c r="Q1190" s="233"/>
    </row>
    <row r="1191" spans="17:17" s="234" customFormat="1" x14ac:dyDescent="0.25">
      <c r="Q1191" s="233"/>
    </row>
    <row r="1192" spans="17:17" s="234" customFormat="1" x14ac:dyDescent="0.25">
      <c r="Q1192" s="233"/>
    </row>
    <row r="1193" spans="17:17" s="234" customFormat="1" x14ac:dyDescent="0.25">
      <c r="Q1193" s="233"/>
    </row>
    <row r="1194" spans="17:17" s="234" customFormat="1" x14ac:dyDescent="0.25">
      <c r="Q1194" s="233"/>
    </row>
    <row r="1195" spans="17:17" s="234" customFormat="1" x14ac:dyDescent="0.25">
      <c r="Q1195" s="233"/>
    </row>
    <row r="1196" spans="17:17" s="234" customFormat="1" x14ac:dyDescent="0.25">
      <c r="Q1196" s="233"/>
    </row>
    <row r="1197" spans="17:17" s="234" customFormat="1" x14ac:dyDescent="0.25">
      <c r="Q1197" s="233"/>
    </row>
    <row r="1198" spans="17:17" s="234" customFormat="1" x14ac:dyDescent="0.25">
      <c r="Q1198" s="233"/>
    </row>
    <row r="1199" spans="17:17" s="234" customFormat="1" x14ac:dyDescent="0.25">
      <c r="Q1199" s="233"/>
    </row>
    <row r="1200" spans="17:17" s="234" customFormat="1" x14ac:dyDescent="0.25">
      <c r="Q1200" s="233"/>
    </row>
    <row r="1201" spans="17:17" s="234" customFormat="1" x14ac:dyDescent="0.25">
      <c r="Q1201" s="233"/>
    </row>
    <row r="1202" spans="17:17" s="234" customFormat="1" x14ac:dyDescent="0.25">
      <c r="Q1202" s="233"/>
    </row>
    <row r="1203" spans="17:17" s="234" customFormat="1" x14ac:dyDescent="0.25">
      <c r="Q1203" s="233"/>
    </row>
    <row r="1204" spans="17:17" s="234" customFormat="1" x14ac:dyDescent="0.25">
      <c r="Q1204" s="233"/>
    </row>
    <row r="1205" spans="17:17" s="234" customFormat="1" x14ac:dyDescent="0.25">
      <c r="Q1205" s="233"/>
    </row>
    <row r="1206" spans="17:17" s="234" customFormat="1" x14ac:dyDescent="0.25">
      <c r="Q1206" s="233"/>
    </row>
    <row r="1207" spans="17:17" s="234" customFormat="1" x14ac:dyDescent="0.25">
      <c r="Q1207" s="233"/>
    </row>
    <row r="1208" spans="17:17" s="234" customFormat="1" x14ac:dyDescent="0.25">
      <c r="Q1208" s="233"/>
    </row>
    <row r="1209" spans="17:17" s="234" customFormat="1" x14ac:dyDescent="0.25">
      <c r="Q1209" s="233"/>
    </row>
    <row r="1210" spans="17:17" s="234" customFormat="1" x14ac:dyDescent="0.25">
      <c r="Q1210" s="233"/>
    </row>
    <row r="1211" spans="17:17" s="234" customFormat="1" x14ac:dyDescent="0.25">
      <c r="Q1211" s="233"/>
    </row>
    <row r="1212" spans="17:17" s="234" customFormat="1" x14ac:dyDescent="0.25">
      <c r="Q1212" s="233"/>
    </row>
    <row r="1213" spans="17:17" s="234" customFormat="1" x14ac:dyDescent="0.25">
      <c r="Q1213" s="233"/>
    </row>
    <row r="1214" spans="17:17" s="234" customFormat="1" x14ac:dyDescent="0.25">
      <c r="Q1214" s="233"/>
    </row>
    <row r="1215" spans="17:17" s="234" customFormat="1" x14ac:dyDescent="0.25">
      <c r="Q1215" s="233"/>
    </row>
    <row r="1216" spans="17:17" s="234" customFormat="1" x14ac:dyDescent="0.25">
      <c r="Q1216" s="233"/>
    </row>
    <row r="1217" spans="17:17" s="234" customFormat="1" x14ac:dyDescent="0.25">
      <c r="Q1217" s="233"/>
    </row>
    <row r="1218" spans="17:17" s="234" customFormat="1" x14ac:dyDescent="0.25">
      <c r="Q1218" s="233"/>
    </row>
    <row r="1219" spans="17:17" s="234" customFormat="1" x14ac:dyDescent="0.25">
      <c r="Q1219" s="233"/>
    </row>
    <row r="1220" spans="17:17" s="234" customFormat="1" x14ac:dyDescent="0.25">
      <c r="Q1220" s="233"/>
    </row>
    <row r="1221" spans="17:17" s="234" customFormat="1" x14ac:dyDescent="0.25">
      <c r="Q1221" s="233"/>
    </row>
    <row r="1222" spans="17:17" s="234" customFormat="1" x14ac:dyDescent="0.25">
      <c r="Q1222" s="233"/>
    </row>
    <row r="1223" spans="17:17" s="234" customFormat="1" x14ac:dyDescent="0.25">
      <c r="Q1223" s="233"/>
    </row>
    <row r="1224" spans="17:17" s="234" customFormat="1" x14ac:dyDescent="0.25">
      <c r="Q1224" s="233"/>
    </row>
    <row r="1225" spans="17:17" s="234" customFormat="1" x14ac:dyDescent="0.25">
      <c r="Q1225" s="233"/>
    </row>
    <row r="1226" spans="17:17" s="234" customFormat="1" x14ac:dyDescent="0.25">
      <c r="Q1226" s="233"/>
    </row>
    <row r="1227" spans="17:17" s="234" customFormat="1" x14ac:dyDescent="0.25">
      <c r="Q1227" s="233"/>
    </row>
    <row r="1228" spans="17:17" s="234" customFormat="1" x14ac:dyDescent="0.25">
      <c r="Q1228" s="233"/>
    </row>
    <row r="1229" spans="17:17" s="234" customFormat="1" x14ac:dyDescent="0.25">
      <c r="Q1229" s="233"/>
    </row>
    <row r="1230" spans="17:17" s="234" customFormat="1" x14ac:dyDescent="0.25">
      <c r="Q1230" s="233"/>
    </row>
    <row r="1231" spans="17:17" s="234" customFormat="1" x14ac:dyDescent="0.25">
      <c r="Q1231" s="233"/>
    </row>
    <row r="1232" spans="17:17" s="234" customFormat="1" x14ac:dyDescent="0.25">
      <c r="Q1232" s="233"/>
    </row>
    <row r="1233" spans="17:17" s="234" customFormat="1" x14ac:dyDescent="0.25">
      <c r="Q1233" s="233"/>
    </row>
    <row r="1234" spans="17:17" s="234" customFormat="1" x14ac:dyDescent="0.25">
      <c r="Q1234" s="233"/>
    </row>
    <row r="1235" spans="17:17" s="234" customFormat="1" x14ac:dyDescent="0.25">
      <c r="Q1235" s="233"/>
    </row>
    <row r="1236" spans="17:17" s="234" customFormat="1" x14ac:dyDescent="0.25">
      <c r="Q1236" s="233"/>
    </row>
    <row r="1237" spans="17:17" s="234" customFormat="1" x14ac:dyDescent="0.25">
      <c r="Q1237" s="233"/>
    </row>
    <row r="1238" spans="17:17" s="234" customFormat="1" x14ac:dyDescent="0.25">
      <c r="Q1238" s="233"/>
    </row>
    <row r="1239" spans="17:17" s="234" customFormat="1" x14ac:dyDescent="0.25">
      <c r="Q1239" s="233"/>
    </row>
    <row r="1240" spans="17:17" s="234" customFormat="1" x14ac:dyDescent="0.25">
      <c r="Q1240" s="233"/>
    </row>
    <row r="1241" spans="17:17" s="234" customFormat="1" x14ac:dyDescent="0.25">
      <c r="Q1241" s="233"/>
    </row>
    <row r="1242" spans="17:17" s="234" customFormat="1" x14ac:dyDescent="0.25">
      <c r="Q1242" s="233"/>
    </row>
    <row r="1243" spans="17:17" s="234" customFormat="1" x14ac:dyDescent="0.25">
      <c r="Q1243" s="233"/>
    </row>
    <row r="1244" spans="17:17" s="234" customFormat="1" x14ac:dyDescent="0.25">
      <c r="Q1244" s="233"/>
    </row>
    <row r="1245" spans="17:17" s="234" customFormat="1" x14ac:dyDescent="0.25">
      <c r="Q1245" s="233"/>
    </row>
    <row r="1246" spans="17:17" s="234" customFormat="1" x14ac:dyDescent="0.25">
      <c r="Q1246" s="233"/>
    </row>
    <row r="1247" spans="17:17" s="234" customFormat="1" x14ac:dyDescent="0.25">
      <c r="Q1247" s="233"/>
    </row>
    <row r="1248" spans="17:17" s="234" customFormat="1" x14ac:dyDescent="0.25">
      <c r="Q1248" s="233"/>
    </row>
    <row r="1249" spans="17:17" s="234" customFormat="1" x14ac:dyDescent="0.25">
      <c r="Q1249" s="233"/>
    </row>
    <row r="1250" spans="17:17" s="234" customFormat="1" x14ac:dyDescent="0.25">
      <c r="Q1250" s="233"/>
    </row>
    <row r="1251" spans="17:17" s="234" customFormat="1" x14ac:dyDescent="0.25">
      <c r="Q1251" s="233"/>
    </row>
    <row r="1252" spans="17:17" s="234" customFormat="1" x14ac:dyDescent="0.25">
      <c r="Q1252" s="233"/>
    </row>
    <row r="1253" spans="17:17" s="234" customFormat="1" x14ac:dyDescent="0.25">
      <c r="Q1253" s="233"/>
    </row>
    <row r="1254" spans="17:17" s="234" customFormat="1" x14ac:dyDescent="0.25">
      <c r="Q1254" s="233"/>
    </row>
    <row r="1255" spans="17:17" s="234" customFormat="1" x14ac:dyDescent="0.25">
      <c r="Q1255" s="233"/>
    </row>
    <row r="1256" spans="17:17" s="234" customFormat="1" x14ac:dyDescent="0.25">
      <c r="Q1256" s="233"/>
    </row>
    <row r="1257" spans="17:17" s="234" customFormat="1" x14ac:dyDescent="0.25">
      <c r="Q1257" s="233"/>
    </row>
    <row r="1258" spans="17:17" s="234" customFormat="1" x14ac:dyDescent="0.25">
      <c r="Q1258" s="233"/>
    </row>
    <row r="1259" spans="17:17" s="234" customFormat="1" x14ac:dyDescent="0.25">
      <c r="Q1259" s="233"/>
    </row>
    <row r="1260" spans="17:17" s="234" customFormat="1" x14ac:dyDescent="0.25">
      <c r="Q1260" s="233"/>
    </row>
    <row r="1261" spans="17:17" s="234" customFormat="1" x14ac:dyDescent="0.25">
      <c r="Q1261" s="233"/>
    </row>
    <row r="1262" spans="17:17" s="234" customFormat="1" x14ac:dyDescent="0.25">
      <c r="Q1262" s="233"/>
    </row>
    <row r="1263" spans="17:17" s="234" customFormat="1" x14ac:dyDescent="0.25">
      <c r="Q1263" s="233"/>
    </row>
    <row r="1264" spans="17:17" s="234" customFormat="1" x14ac:dyDescent="0.25">
      <c r="Q1264" s="233"/>
    </row>
    <row r="1265" spans="17:17" s="234" customFormat="1" x14ac:dyDescent="0.25">
      <c r="Q1265" s="233"/>
    </row>
    <row r="1266" spans="17:17" s="234" customFormat="1" x14ac:dyDescent="0.25">
      <c r="Q1266" s="233"/>
    </row>
    <row r="1267" spans="17:17" s="234" customFormat="1" x14ac:dyDescent="0.25">
      <c r="Q1267" s="233"/>
    </row>
    <row r="1268" spans="17:17" s="234" customFormat="1" x14ac:dyDescent="0.25">
      <c r="Q1268" s="233"/>
    </row>
    <row r="1269" spans="17:17" s="234" customFormat="1" x14ac:dyDescent="0.25">
      <c r="Q1269" s="233"/>
    </row>
    <row r="1270" spans="17:17" s="234" customFormat="1" x14ac:dyDescent="0.25">
      <c r="Q1270" s="233"/>
    </row>
    <row r="1271" spans="17:17" s="234" customFormat="1" x14ac:dyDescent="0.25">
      <c r="Q1271" s="233"/>
    </row>
    <row r="1272" spans="17:17" s="234" customFormat="1" x14ac:dyDescent="0.25">
      <c r="Q1272" s="233"/>
    </row>
    <row r="1273" spans="17:17" s="234" customFormat="1" x14ac:dyDescent="0.25">
      <c r="Q1273" s="233"/>
    </row>
    <row r="1274" spans="17:17" s="234" customFormat="1" x14ac:dyDescent="0.25">
      <c r="Q1274" s="233"/>
    </row>
    <row r="1275" spans="17:17" s="234" customFormat="1" x14ac:dyDescent="0.25">
      <c r="Q1275" s="233"/>
    </row>
    <row r="1276" spans="17:17" s="234" customFormat="1" x14ac:dyDescent="0.25">
      <c r="Q1276" s="233"/>
    </row>
    <row r="1277" spans="17:17" s="234" customFormat="1" x14ac:dyDescent="0.25">
      <c r="Q1277" s="233"/>
    </row>
    <row r="1278" spans="17:17" s="234" customFormat="1" x14ac:dyDescent="0.25">
      <c r="Q1278" s="233"/>
    </row>
    <row r="1279" spans="17:17" s="234" customFormat="1" x14ac:dyDescent="0.25">
      <c r="Q1279" s="233"/>
    </row>
    <row r="1280" spans="17:17" s="234" customFormat="1" x14ac:dyDescent="0.25">
      <c r="Q1280" s="233"/>
    </row>
    <row r="1281" spans="17:17" s="234" customFormat="1" x14ac:dyDescent="0.25">
      <c r="Q1281" s="233"/>
    </row>
    <row r="1282" spans="17:17" s="234" customFormat="1" x14ac:dyDescent="0.25">
      <c r="Q1282" s="233"/>
    </row>
    <row r="1283" spans="17:17" s="234" customFormat="1" x14ac:dyDescent="0.25">
      <c r="Q1283" s="233"/>
    </row>
    <row r="1284" spans="17:17" s="234" customFormat="1" x14ac:dyDescent="0.25">
      <c r="Q1284" s="233"/>
    </row>
    <row r="1285" spans="17:17" s="234" customFormat="1" x14ac:dyDescent="0.25">
      <c r="Q1285" s="233"/>
    </row>
    <row r="1286" spans="17:17" s="234" customFormat="1" x14ac:dyDescent="0.25">
      <c r="Q1286" s="233"/>
    </row>
    <row r="1287" spans="17:17" s="234" customFormat="1" x14ac:dyDescent="0.25">
      <c r="Q1287" s="233"/>
    </row>
    <row r="1288" spans="17:17" s="234" customFormat="1" x14ac:dyDescent="0.25">
      <c r="Q1288" s="233"/>
    </row>
    <row r="1289" spans="17:17" s="234" customFormat="1" x14ac:dyDescent="0.25">
      <c r="Q1289" s="233"/>
    </row>
    <row r="1290" spans="17:17" s="234" customFormat="1" x14ac:dyDescent="0.25">
      <c r="Q1290" s="233"/>
    </row>
    <row r="1291" spans="17:17" s="234" customFormat="1" x14ac:dyDescent="0.25">
      <c r="Q1291" s="233"/>
    </row>
    <row r="1292" spans="17:17" s="234" customFormat="1" x14ac:dyDescent="0.25">
      <c r="Q1292" s="233"/>
    </row>
    <row r="1293" spans="17:17" s="234" customFormat="1" x14ac:dyDescent="0.25">
      <c r="Q1293" s="233"/>
    </row>
    <row r="1294" spans="17:17" s="234" customFormat="1" x14ac:dyDescent="0.25">
      <c r="Q1294" s="233"/>
    </row>
    <row r="1295" spans="17:17" s="234" customFormat="1" x14ac:dyDescent="0.25">
      <c r="Q1295" s="233"/>
    </row>
    <row r="1296" spans="17:17" s="234" customFormat="1" x14ac:dyDescent="0.25">
      <c r="Q1296" s="233"/>
    </row>
    <row r="1297" spans="17:17" s="234" customFormat="1" x14ac:dyDescent="0.25">
      <c r="Q1297" s="233"/>
    </row>
    <row r="1298" spans="17:17" s="234" customFormat="1" x14ac:dyDescent="0.25">
      <c r="Q1298" s="233"/>
    </row>
    <row r="1299" spans="17:17" s="234" customFormat="1" x14ac:dyDescent="0.25">
      <c r="Q1299" s="233"/>
    </row>
    <row r="1300" spans="17:17" s="234" customFormat="1" x14ac:dyDescent="0.25">
      <c r="Q1300" s="233"/>
    </row>
    <row r="1301" spans="17:17" s="234" customFormat="1" x14ac:dyDescent="0.25">
      <c r="Q1301" s="233"/>
    </row>
    <row r="1302" spans="17:17" s="234" customFormat="1" x14ac:dyDescent="0.25">
      <c r="Q1302" s="233"/>
    </row>
    <row r="1303" spans="17:17" s="234" customFormat="1" x14ac:dyDescent="0.25">
      <c r="Q1303" s="233"/>
    </row>
    <row r="1304" spans="17:17" s="234" customFormat="1" x14ac:dyDescent="0.25">
      <c r="Q1304" s="233"/>
    </row>
    <row r="1305" spans="17:17" s="234" customFormat="1" x14ac:dyDescent="0.25">
      <c r="Q1305" s="233"/>
    </row>
    <row r="1306" spans="17:17" s="234" customFormat="1" x14ac:dyDescent="0.25">
      <c r="Q1306" s="233"/>
    </row>
    <row r="1307" spans="17:17" s="234" customFormat="1" x14ac:dyDescent="0.25">
      <c r="Q1307" s="233"/>
    </row>
    <row r="1308" spans="17:17" s="234" customFormat="1" x14ac:dyDescent="0.25">
      <c r="Q1308" s="233"/>
    </row>
    <row r="1309" spans="17:17" s="234" customFormat="1" x14ac:dyDescent="0.25">
      <c r="Q1309" s="233"/>
    </row>
    <row r="1310" spans="17:17" s="234" customFormat="1" x14ac:dyDescent="0.25">
      <c r="Q1310" s="233"/>
    </row>
    <row r="1311" spans="17:17" s="234" customFormat="1" x14ac:dyDescent="0.25">
      <c r="Q1311" s="233"/>
    </row>
    <row r="1312" spans="17:17" s="234" customFormat="1" x14ac:dyDescent="0.25">
      <c r="Q1312" s="233"/>
    </row>
    <row r="1313" spans="17:17" s="234" customFormat="1" x14ac:dyDescent="0.25">
      <c r="Q1313" s="233"/>
    </row>
    <row r="1314" spans="17:17" s="234" customFormat="1" x14ac:dyDescent="0.25">
      <c r="Q1314" s="233"/>
    </row>
    <row r="1315" spans="17:17" s="234" customFormat="1" x14ac:dyDescent="0.25">
      <c r="Q1315" s="233"/>
    </row>
    <row r="1316" spans="17:17" s="234" customFormat="1" x14ac:dyDescent="0.25">
      <c r="Q1316" s="233"/>
    </row>
    <row r="1317" spans="17:17" s="234" customFormat="1" x14ac:dyDescent="0.25">
      <c r="Q1317" s="233"/>
    </row>
    <row r="1318" spans="17:17" s="234" customFormat="1" x14ac:dyDescent="0.25">
      <c r="Q1318" s="233"/>
    </row>
    <row r="1319" spans="17:17" s="234" customFormat="1" x14ac:dyDescent="0.25">
      <c r="Q1319" s="233"/>
    </row>
    <row r="1320" spans="17:17" s="234" customFormat="1" x14ac:dyDescent="0.25">
      <c r="Q1320" s="233"/>
    </row>
    <row r="1321" spans="17:17" s="234" customFormat="1" x14ac:dyDescent="0.25">
      <c r="Q1321" s="233"/>
    </row>
    <row r="1322" spans="17:17" s="234" customFormat="1" x14ac:dyDescent="0.25">
      <c r="Q1322" s="233"/>
    </row>
    <row r="1323" spans="17:17" s="234" customFormat="1" x14ac:dyDescent="0.25">
      <c r="Q1323" s="233"/>
    </row>
    <row r="1324" spans="17:17" s="234" customFormat="1" x14ac:dyDescent="0.25">
      <c r="Q1324" s="233"/>
    </row>
    <row r="1325" spans="17:17" s="234" customFormat="1" x14ac:dyDescent="0.25">
      <c r="Q1325" s="233"/>
    </row>
    <row r="1326" spans="17:17" s="234" customFormat="1" x14ac:dyDescent="0.25">
      <c r="Q1326" s="233"/>
    </row>
    <row r="1327" spans="17:17" s="234" customFormat="1" x14ac:dyDescent="0.25">
      <c r="Q1327" s="233"/>
    </row>
    <row r="1328" spans="17:17" s="234" customFormat="1" x14ac:dyDescent="0.25">
      <c r="Q1328" s="233"/>
    </row>
    <row r="1329" spans="17:17" s="234" customFormat="1" x14ac:dyDescent="0.25">
      <c r="Q1329" s="233"/>
    </row>
    <row r="1330" spans="17:17" s="234" customFormat="1" x14ac:dyDescent="0.25">
      <c r="Q1330" s="233"/>
    </row>
    <row r="1331" spans="17:17" s="234" customFormat="1" x14ac:dyDescent="0.25">
      <c r="Q1331" s="233"/>
    </row>
    <row r="1332" spans="17:17" s="234" customFormat="1" x14ac:dyDescent="0.25">
      <c r="Q1332" s="233"/>
    </row>
    <row r="1333" spans="17:17" s="234" customFormat="1" x14ac:dyDescent="0.25">
      <c r="Q1333" s="233"/>
    </row>
    <row r="1334" spans="17:17" s="234" customFormat="1" x14ac:dyDescent="0.25">
      <c r="Q1334" s="233"/>
    </row>
    <row r="1335" spans="17:17" s="234" customFormat="1" x14ac:dyDescent="0.25">
      <c r="Q1335" s="233"/>
    </row>
    <row r="1336" spans="17:17" s="234" customFormat="1" x14ac:dyDescent="0.25">
      <c r="Q1336" s="233"/>
    </row>
    <row r="1337" spans="17:17" s="234" customFormat="1" x14ac:dyDescent="0.25">
      <c r="Q1337" s="233"/>
    </row>
    <row r="1338" spans="17:17" s="234" customFormat="1" x14ac:dyDescent="0.25">
      <c r="Q1338" s="233"/>
    </row>
    <row r="1339" spans="17:17" s="234" customFormat="1" x14ac:dyDescent="0.25">
      <c r="Q1339" s="233"/>
    </row>
    <row r="1340" spans="17:17" s="234" customFormat="1" x14ac:dyDescent="0.25">
      <c r="Q1340" s="233"/>
    </row>
    <row r="1341" spans="17:17" s="234" customFormat="1" x14ac:dyDescent="0.25">
      <c r="Q1341" s="233"/>
    </row>
    <row r="1342" spans="17:17" s="234" customFormat="1" x14ac:dyDescent="0.25">
      <c r="Q1342" s="233"/>
    </row>
    <row r="1343" spans="17:17" s="234" customFormat="1" x14ac:dyDescent="0.25">
      <c r="Q1343" s="233"/>
    </row>
    <row r="1344" spans="17:17" s="234" customFormat="1" x14ac:dyDescent="0.25">
      <c r="Q1344" s="233"/>
    </row>
    <row r="1345" spans="17:17" s="234" customFormat="1" x14ac:dyDescent="0.25">
      <c r="Q1345" s="233"/>
    </row>
    <row r="1346" spans="17:17" s="234" customFormat="1" x14ac:dyDescent="0.25">
      <c r="Q1346" s="233"/>
    </row>
    <row r="1347" spans="17:17" s="234" customFormat="1" x14ac:dyDescent="0.25">
      <c r="Q1347" s="233"/>
    </row>
    <row r="1348" spans="17:17" s="234" customFormat="1" x14ac:dyDescent="0.25">
      <c r="Q1348" s="233"/>
    </row>
    <row r="1349" spans="17:17" s="234" customFormat="1" x14ac:dyDescent="0.25">
      <c r="Q1349" s="233"/>
    </row>
    <row r="1350" spans="17:17" s="234" customFormat="1" x14ac:dyDescent="0.25">
      <c r="Q1350" s="233"/>
    </row>
    <row r="1351" spans="17:17" s="234" customFormat="1" x14ac:dyDescent="0.25">
      <c r="Q1351" s="233"/>
    </row>
    <row r="1352" spans="17:17" s="234" customFormat="1" x14ac:dyDescent="0.25">
      <c r="Q1352" s="233"/>
    </row>
    <row r="1353" spans="17:17" s="234" customFormat="1" x14ac:dyDescent="0.25">
      <c r="Q1353" s="233"/>
    </row>
    <row r="1354" spans="17:17" s="234" customFormat="1" x14ac:dyDescent="0.25">
      <c r="Q1354" s="233"/>
    </row>
    <row r="1355" spans="17:17" s="234" customFormat="1" x14ac:dyDescent="0.25">
      <c r="Q1355" s="233"/>
    </row>
    <row r="1356" spans="17:17" s="234" customFormat="1" x14ac:dyDescent="0.25">
      <c r="Q1356" s="233"/>
    </row>
    <row r="1357" spans="17:17" s="234" customFormat="1" x14ac:dyDescent="0.25">
      <c r="Q1357" s="233"/>
    </row>
    <row r="1358" spans="17:17" s="234" customFormat="1" x14ac:dyDescent="0.25">
      <c r="Q1358" s="233"/>
    </row>
    <row r="1359" spans="17:17" s="234" customFormat="1" x14ac:dyDescent="0.25">
      <c r="Q1359" s="233"/>
    </row>
    <row r="1360" spans="17:17" s="234" customFormat="1" x14ac:dyDescent="0.25">
      <c r="Q1360" s="233"/>
    </row>
    <row r="1361" spans="17:17" s="234" customFormat="1" x14ac:dyDescent="0.25">
      <c r="Q1361" s="233"/>
    </row>
    <row r="1362" spans="17:17" s="234" customFormat="1" x14ac:dyDescent="0.25">
      <c r="Q1362" s="233"/>
    </row>
    <row r="1363" spans="17:17" s="234" customFormat="1" x14ac:dyDescent="0.25">
      <c r="Q1363" s="233"/>
    </row>
    <row r="1364" spans="17:17" s="234" customFormat="1" x14ac:dyDescent="0.25">
      <c r="Q1364" s="233"/>
    </row>
    <row r="1365" spans="17:17" s="234" customFormat="1" x14ac:dyDescent="0.25">
      <c r="Q1365" s="233"/>
    </row>
    <row r="1366" spans="17:17" s="234" customFormat="1" x14ac:dyDescent="0.25">
      <c r="Q1366" s="233"/>
    </row>
    <row r="1367" spans="17:17" s="234" customFormat="1" x14ac:dyDescent="0.25">
      <c r="Q1367" s="233"/>
    </row>
    <row r="1368" spans="17:17" s="234" customFormat="1" x14ac:dyDescent="0.25">
      <c r="Q1368" s="233"/>
    </row>
    <row r="1369" spans="17:17" s="234" customFormat="1" x14ac:dyDescent="0.25">
      <c r="Q1369" s="233"/>
    </row>
    <row r="1370" spans="17:17" s="234" customFormat="1" x14ac:dyDescent="0.25">
      <c r="Q1370" s="233"/>
    </row>
    <row r="1371" spans="17:17" s="234" customFormat="1" x14ac:dyDescent="0.25">
      <c r="Q1371" s="233"/>
    </row>
    <row r="1372" spans="17:17" s="234" customFormat="1" x14ac:dyDescent="0.25">
      <c r="Q1372" s="233"/>
    </row>
    <row r="1373" spans="17:17" s="234" customFormat="1" x14ac:dyDescent="0.25">
      <c r="Q1373" s="233"/>
    </row>
    <row r="1374" spans="17:17" s="234" customFormat="1" x14ac:dyDescent="0.25">
      <c r="Q1374" s="233"/>
    </row>
    <row r="1375" spans="17:17" s="234" customFormat="1" x14ac:dyDescent="0.25">
      <c r="Q1375" s="233"/>
    </row>
    <row r="1376" spans="17:17" s="234" customFormat="1" x14ac:dyDescent="0.25">
      <c r="Q1376" s="233"/>
    </row>
    <row r="1377" spans="17:17" s="234" customFormat="1" x14ac:dyDescent="0.25">
      <c r="Q1377" s="233"/>
    </row>
    <row r="1378" spans="17:17" s="234" customFormat="1" x14ac:dyDescent="0.25">
      <c r="Q1378" s="233"/>
    </row>
    <row r="1379" spans="17:17" s="234" customFormat="1" x14ac:dyDescent="0.25">
      <c r="Q1379" s="233"/>
    </row>
    <row r="1380" spans="17:17" s="234" customFormat="1" x14ac:dyDescent="0.25">
      <c r="Q1380" s="233"/>
    </row>
    <row r="1381" spans="17:17" s="234" customFormat="1" x14ac:dyDescent="0.25">
      <c r="Q1381" s="233"/>
    </row>
    <row r="1382" spans="17:17" s="234" customFormat="1" x14ac:dyDescent="0.25">
      <c r="Q1382" s="233"/>
    </row>
    <row r="1383" spans="17:17" s="234" customFormat="1" x14ac:dyDescent="0.25">
      <c r="Q1383" s="233"/>
    </row>
    <row r="1384" spans="17:17" s="234" customFormat="1" x14ac:dyDescent="0.25">
      <c r="Q1384" s="233"/>
    </row>
    <row r="1385" spans="17:17" s="234" customFormat="1" x14ac:dyDescent="0.25">
      <c r="Q1385" s="233"/>
    </row>
    <row r="1386" spans="17:17" s="234" customFormat="1" x14ac:dyDescent="0.25">
      <c r="Q1386" s="233"/>
    </row>
    <row r="1387" spans="17:17" s="234" customFormat="1" x14ac:dyDescent="0.25">
      <c r="Q1387" s="233"/>
    </row>
    <row r="1388" spans="17:17" s="234" customFormat="1" x14ac:dyDescent="0.25">
      <c r="Q1388" s="233"/>
    </row>
    <row r="1389" spans="17:17" s="234" customFormat="1" x14ac:dyDescent="0.25">
      <c r="Q1389" s="233"/>
    </row>
    <row r="1390" spans="17:17" s="234" customFormat="1" x14ac:dyDescent="0.25">
      <c r="Q1390" s="233"/>
    </row>
    <row r="1391" spans="17:17" s="234" customFormat="1" x14ac:dyDescent="0.25">
      <c r="Q1391" s="233"/>
    </row>
    <row r="1392" spans="17:17" s="234" customFormat="1" x14ac:dyDescent="0.25">
      <c r="Q1392" s="233"/>
    </row>
    <row r="1393" spans="17:17" s="234" customFormat="1" x14ac:dyDescent="0.25">
      <c r="Q1393" s="233"/>
    </row>
    <row r="1394" spans="17:17" s="234" customFormat="1" x14ac:dyDescent="0.25">
      <c r="Q1394" s="233"/>
    </row>
    <row r="1395" spans="17:17" s="234" customFormat="1" x14ac:dyDescent="0.25">
      <c r="Q1395" s="233"/>
    </row>
    <row r="1396" spans="17:17" s="234" customFormat="1" x14ac:dyDescent="0.25">
      <c r="Q1396" s="233"/>
    </row>
    <row r="1397" spans="17:17" s="234" customFormat="1" x14ac:dyDescent="0.25">
      <c r="Q1397" s="233"/>
    </row>
    <row r="1398" spans="17:17" s="234" customFormat="1" x14ac:dyDescent="0.25">
      <c r="Q1398" s="233"/>
    </row>
    <row r="1399" spans="17:17" s="234" customFormat="1" x14ac:dyDescent="0.25">
      <c r="Q1399" s="233"/>
    </row>
    <row r="1400" spans="17:17" s="234" customFormat="1" x14ac:dyDescent="0.25">
      <c r="Q1400" s="233"/>
    </row>
    <row r="1401" spans="17:17" s="234" customFormat="1" x14ac:dyDescent="0.25">
      <c r="Q1401" s="233"/>
    </row>
    <row r="1402" spans="17:17" s="234" customFormat="1" x14ac:dyDescent="0.25">
      <c r="Q1402" s="233"/>
    </row>
    <row r="1403" spans="17:17" s="234" customFormat="1" x14ac:dyDescent="0.25">
      <c r="Q1403" s="233"/>
    </row>
    <row r="1404" spans="17:17" s="234" customFormat="1" x14ac:dyDescent="0.25">
      <c r="Q1404" s="233"/>
    </row>
    <row r="1405" spans="17:17" s="234" customFormat="1" x14ac:dyDescent="0.25">
      <c r="Q1405" s="233"/>
    </row>
    <row r="1406" spans="17:17" s="234" customFormat="1" x14ac:dyDescent="0.25">
      <c r="Q1406" s="233"/>
    </row>
    <row r="1407" spans="17:17" s="234" customFormat="1" x14ac:dyDescent="0.25">
      <c r="Q1407" s="233"/>
    </row>
    <row r="1408" spans="17:17" s="234" customFormat="1" x14ac:dyDescent="0.25">
      <c r="Q1408" s="233"/>
    </row>
    <row r="1409" spans="17:17" s="234" customFormat="1" x14ac:dyDescent="0.25">
      <c r="Q1409" s="233"/>
    </row>
    <row r="1410" spans="17:17" s="234" customFormat="1" x14ac:dyDescent="0.25">
      <c r="Q1410" s="233"/>
    </row>
    <row r="1411" spans="17:17" s="234" customFormat="1" x14ac:dyDescent="0.25">
      <c r="Q1411" s="233"/>
    </row>
    <row r="1412" spans="17:17" s="234" customFormat="1" x14ac:dyDescent="0.25">
      <c r="Q1412" s="233"/>
    </row>
    <row r="1413" spans="17:17" s="234" customFormat="1" x14ac:dyDescent="0.25">
      <c r="Q1413" s="233"/>
    </row>
    <row r="1414" spans="17:17" s="234" customFormat="1" x14ac:dyDescent="0.25">
      <c r="Q1414" s="233"/>
    </row>
    <row r="1415" spans="17:17" s="234" customFormat="1" x14ac:dyDescent="0.25">
      <c r="Q1415" s="233"/>
    </row>
    <row r="1416" spans="17:17" s="234" customFormat="1" x14ac:dyDescent="0.25">
      <c r="Q1416" s="233"/>
    </row>
    <row r="1417" spans="17:17" s="234" customFormat="1" x14ac:dyDescent="0.25">
      <c r="Q1417" s="233"/>
    </row>
    <row r="1418" spans="17:17" s="234" customFormat="1" x14ac:dyDescent="0.25">
      <c r="Q1418" s="233"/>
    </row>
    <row r="1419" spans="17:17" s="234" customFormat="1" x14ac:dyDescent="0.25">
      <c r="Q1419" s="233"/>
    </row>
    <row r="1420" spans="17:17" s="234" customFormat="1" x14ac:dyDescent="0.25">
      <c r="Q1420" s="233"/>
    </row>
    <row r="1421" spans="17:17" s="234" customFormat="1" x14ac:dyDescent="0.25">
      <c r="Q1421" s="233"/>
    </row>
    <row r="1422" spans="17:17" s="234" customFormat="1" x14ac:dyDescent="0.25">
      <c r="Q1422" s="233"/>
    </row>
    <row r="1423" spans="17:17" s="234" customFormat="1" x14ac:dyDescent="0.25">
      <c r="Q1423" s="233"/>
    </row>
    <row r="1424" spans="17:17" s="234" customFormat="1" x14ac:dyDescent="0.25">
      <c r="Q1424" s="233"/>
    </row>
    <row r="1425" spans="17:17" s="234" customFormat="1" x14ac:dyDescent="0.25">
      <c r="Q1425" s="233"/>
    </row>
    <row r="1426" spans="17:17" s="234" customFormat="1" x14ac:dyDescent="0.25">
      <c r="Q1426" s="233"/>
    </row>
    <row r="1427" spans="17:17" s="234" customFormat="1" x14ac:dyDescent="0.25">
      <c r="Q1427" s="233"/>
    </row>
    <row r="1428" spans="17:17" s="234" customFormat="1" x14ac:dyDescent="0.25">
      <c r="Q1428" s="233"/>
    </row>
    <row r="1429" spans="17:17" s="234" customFormat="1" x14ac:dyDescent="0.25">
      <c r="Q1429" s="233"/>
    </row>
    <row r="1430" spans="17:17" s="234" customFormat="1" x14ac:dyDescent="0.25">
      <c r="Q1430" s="233"/>
    </row>
    <row r="1431" spans="17:17" s="234" customFormat="1" x14ac:dyDescent="0.25">
      <c r="Q1431" s="233"/>
    </row>
    <row r="1432" spans="17:17" s="234" customFormat="1" x14ac:dyDescent="0.25">
      <c r="Q1432" s="233"/>
    </row>
    <row r="1433" spans="17:17" s="234" customFormat="1" x14ac:dyDescent="0.25">
      <c r="Q1433" s="233"/>
    </row>
    <row r="1434" spans="17:17" s="234" customFormat="1" x14ac:dyDescent="0.25">
      <c r="Q1434" s="233"/>
    </row>
    <row r="1435" spans="17:17" s="234" customFormat="1" x14ac:dyDescent="0.25">
      <c r="Q1435" s="233"/>
    </row>
    <row r="1436" spans="17:17" s="234" customFormat="1" x14ac:dyDescent="0.25">
      <c r="Q1436" s="233"/>
    </row>
    <row r="1437" spans="17:17" s="234" customFormat="1" x14ac:dyDescent="0.25">
      <c r="Q1437" s="233"/>
    </row>
    <row r="1438" spans="17:17" s="234" customFormat="1" x14ac:dyDescent="0.25">
      <c r="Q1438" s="233"/>
    </row>
    <row r="1439" spans="17:17" s="234" customFormat="1" x14ac:dyDescent="0.25">
      <c r="Q1439" s="233"/>
    </row>
    <row r="1440" spans="17:17" s="234" customFormat="1" x14ac:dyDescent="0.25">
      <c r="Q1440" s="233"/>
    </row>
    <row r="1441" spans="17:17" s="234" customFormat="1" x14ac:dyDescent="0.25">
      <c r="Q1441" s="233"/>
    </row>
    <row r="1442" spans="17:17" s="234" customFormat="1" x14ac:dyDescent="0.25">
      <c r="Q1442" s="233"/>
    </row>
    <row r="1443" spans="17:17" s="234" customFormat="1" x14ac:dyDescent="0.25">
      <c r="Q1443" s="233"/>
    </row>
    <row r="1444" spans="17:17" s="234" customFormat="1" x14ac:dyDescent="0.25">
      <c r="Q1444" s="233"/>
    </row>
    <row r="1445" spans="17:17" s="234" customFormat="1" x14ac:dyDescent="0.25">
      <c r="Q1445" s="233"/>
    </row>
    <row r="1446" spans="17:17" s="234" customFormat="1" x14ac:dyDescent="0.25">
      <c r="Q1446" s="233"/>
    </row>
    <row r="1447" spans="17:17" s="234" customFormat="1" x14ac:dyDescent="0.25">
      <c r="Q1447" s="233"/>
    </row>
    <row r="1448" spans="17:17" s="234" customFormat="1" x14ac:dyDescent="0.25">
      <c r="Q1448" s="233"/>
    </row>
    <row r="1449" spans="17:17" s="234" customFormat="1" x14ac:dyDescent="0.25">
      <c r="Q1449" s="233"/>
    </row>
    <row r="1450" spans="17:17" s="234" customFormat="1" x14ac:dyDescent="0.25">
      <c r="Q1450" s="233"/>
    </row>
    <row r="1451" spans="17:17" s="234" customFormat="1" x14ac:dyDescent="0.25">
      <c r="Q1451" s="233"/>
    </row>
    <row r="1452" spans="17:17" s="234" customFormat="1" x14ac:dyDescent="0.25">
      <c r="Q1452" s="233"/>
    </row>
    <row r="1453" spans="17:17" s="234" customFormat="1" x14ac:dyDescent="0.25">
      <c r="Q1453" s="233"/>
    </row>
    <row r="1454" spans="17:17" s="234" customFormat="1" x14ac:dyDescent="0.25">
      <c r="Q1454" s="233"/>
    </row>
    <row r="1455" spans="17:17" s="234" customFormat="1" x14ac:dyDescent="0.25">
      <c r="Q1455" s="233"/>
    </row>
    <row r="1456" spans="17:17" s="234" customFormat="1" x14ac:dyDescent="0.25">
      <c r="Q1456" s="233"/>
    </row>
    <row r="1457" spans="17:17" s="234" customFormat="1" x14ac:dyDescent="0.25">
      <c r="Q1457" s="233"/>
    </row>
    <row r="1458" spans="17:17" s="234" customFormat="1" x14ac:dyDescent="0.25">
      <c r="Q1458" s="233"/>
    </row>
    <row r="1459" spans="17:17" s="234" customFormat="1" x14ac:dyDescent="0.25">
      <c r="Q1459" s="233"/>
    </row>
    <row r="1460" spans="17:17" s="234" customFormat="1" x14ac:dyDescent="0.25">
      <c r="Q1460" s="233"/>
    </row>
    <row r="1461" spans="17:17" s="234" customFormat="1" x14ac:dyDescent="0.25">
      <c r="Q1461" s="233"/>
    </row>
    <row r="1462" spans="17:17" s="234" customFormat="1" x14ac:dyDescent="0.25">
      <c r="Q1462" s="233"/>
    </row>
    <row r="1463" spans="17:17" s="234" customFormat="1" x14ac:dyDescent="0.25">
      <c r="Q1463" s="233"/>
    </row>
    <row r="1464" spans="17:17" s="234" customFormat="1" x14ac:dyDescent="0.25">
      <c r="Q1464" s="233"/>
    </row>
    <row r="1465" spans="17:17" s="234" customFormat="1" x14ac:dyDescent="0.25">
      <c r="Q1465" s="233"/>
    </row>
    <row r="1466" spans="17:17" s="234" customFormat="1" x14ac:dyDescent="0.25">
      <c r="Q1466" s="233"/>
    </row>
    <row r="1467" spans="17:17" s="234" customFormat="1" x14ac:dyDescent="0.25">
      <c r="Q1467" s="233"/>
    </row>
    <row r="1468" spans="17:17" s="234" customFormat="1" x14ac:dyDescent="0.25">
      <c r="Q1468" s="233"/>
    </row>
    <row r="1469" spans="17:17" s="234" customFormat="1" x14ac:dyDescent="0.25">
      <c r="Q1469" s="233"/>
    </row>
    <row r="1470" spans="17:17" s="234" customFormat="1" x14ac:dyDescent="0.25">
      <c r="Q1470" s="233"/>
    </row>
    <row r="1471" spans="17:17" s="234" customFormat="1" x14ac:dyDescent="0.25">
      <c r="Q1471" s="233"/>
    </row>
    <row r="1472" spans="17:17" s="234" customFormat="1" x14ac:dyDescent="0.25">
      <c r="Q1472" s="233"/>
    </row>
    <row r="1473" spans="17:17" s="234" customFormat="1" x14ac:dyDescent="0.25">
      <c r="Q1473" s="233"/>
    </row>
    <row r="1474" spans="17:17" s="234" customFormat="1" x14ac:dyDescent="0.25">
      <c r="Q1474" s="233"/>
    </row>
    <row r="1475" spans="17:17" s="234" customFormat="1" x14ac:dyDescent="0.25">
      <c r="Q1475" s="233"/>
    </row>
    <row r="1476" spans="17:17" s="234" customFormat="1" x14ac:dyDescent="0.25">
      <c r="Q1476" s="233"/>
    </row>
    <row r="1477" spans="17:17" s="234" customFormat="1" x14ac:dyDescent="0.25">
      <c r="Q1477" s="233"/>
    </row>
    <row r="1478" spans="17:17" s="234" customFormat="1" x14ac:dyDescent="0.25">
      <c r="Q1478" s="233"/>
    </row>
    <row r="1479" spans="17:17" s="234" customFormat="1" x14ac:dyDescent="0.25">
      <c r="Q1479" s="233"/>
    </row>
    <row r="1480" spans="17:17" s="234" customFormat="1" x14ac:dyDescent="0.25">
      <c r="Q1480" s="233"/>
    </row>
    <row r="1481" spans="17:17" s="234" customFormat="1" x14ac:dyDescent="0.25">
      <c r="Q1481" s="233"/>
    </row>
    <row r="1482" spans="17:17" s="234" customFormat="1" x14ac:dyDescent="0.25">
      <c r="Q1482" s="233"/>
    </row>
    <row r="1483" spans="17:17" s="234" customFormat="1" x14ac:dyDescent="0.25">
      <c r="Q1483" s="233"/>
    </row>
    <row r="1484" spans="17:17" s="234" customFormat="1" x14ac:dyDescent="0.25">
      <c r="Q1484" s="233"/>
    </row>
    <row r="1485" spans="17:17" s="234" customFormat="1" x14ac:dyDescent="0.25">
      <c r="Q1485" s="233"/>
    </row>
    <row r="1486" spans="17:17" s="234" customFormat="1" x14ac:dyDescent="0.25">
      <c r="Q1486" s="233"/>
    </row>
    <row r="1487" spans="17:17" s="234" customFormat="1" x14ac:dyDescent="0.25">
      <c r="Q1487" s="233"/>
    </row>
    <row r="1488" spans="17:17" s="234" customFormat="1" x14ac:dyDescent="0.25">
      <c r="Q1488" s="233"/>
    </row>
    <row r="1489" spans="17:17" s="234" customFormat="1" x14ac:dyDescent="0.25">
      <c r="Q1489" s="233"/>
    </row>
    <row r="1490" spans="17:17" s="234" customFormat="1" x14ac:dyDescent="0.25">
      <c r="Q1490" s="233"/>
    </row>
    <row r="1491" spans="17:17" s="234" customFormat="1" x14ac:dyDescent="0.25">
      <c r="Q1491" s="233"/>
    </row>
    <row r="1492" spans="17:17" s="234" customFormat="1" x14ac:dyDescent="0.25">
      <c r="Q1492" s="233"/>
    </row>
    <row r="1493" spans="17:17" s="234" customFormat="1" x14ac:dyDescent="0.25">
      <c r="Q1493" s="233"/>
    </row>
    <row r="1494" spans="17:17" s="234" customFormat="1" x14ac:dyDescent="0.25">
      <c r="Q1494" s="233"/>
    </row>
    <row r="1495" spans="17:17" s="234" customFormat="1" x14ac:dyDescent="0.25">
      <c r="Q1495" s="233"/>
    </row>
    <row r="1496" spans="17:17" s="234" customFormat="1" x14ac:dyDescent="0.25">
      <c r="Q1496" s="233"/>
    </row>
    <row r="1497" spans="17:17" s="234" customFormat="1" x14ac:dyDescent="0.25">
      <c r="Q1497" s="233"/>
    </row>
    <row r="1498" spans="17:17" s="234" customFormat="1" x14ac:dyDescent="0.25">
      <c r="Q1498" s="233"/>
    </row>
    <row r="1499" spans="17:17" s="234" customFormat="1" x14ac:dyDescent="0.25">
      <c r="Q1499" s="233"/>
    </row>
    <row r="1500" spans="17:17" s="234" customFormat="1" x14ac:dyDescent="0.25">
      <c r="Q1500" s="233"/>
    </row>
    <row r="1501" spans="17:17" s="234" customFormat="1" x14ac:dyDescent="0.25">
      <c r="Q1501" s="233"/>
    </row>
    <row r="1502" spans="17:17" s="234" customFormat="1" x14ac:dyDescent="0.25">
      <c r="Q1502" s="233"/>
    </row>
    <row r="1503" spans="17:17" s="234" customFormat="1" x14ac:dyDescent="0.25">
      <c r="Q1503" s="233"/>
    </row>
    <row r="1504" spans="17:17" s="234" customFormat="1" x14ac:dyDescent="0.25">
      <c r="Q1504" s="233"/>
    </row>
    <row r="1505" spans="17:17" s="234" customFormat="1" x14ac:dyDescent="0.25">
      <c r="Q1505" s="233"/>
    </row>
    <row r="1506" spans="17:17" s="234" customFormat="1" x14ac:dyDescent="0.25">
      <c r="Q1506" s="233"/>
    </row>
    <row r="1507" spans="17:17" s="234" customFormat="1" x14ac:dyDescent="0.25">
      <c r="Q1507" s="233"/>
    </row>
    <row r="1508" spans="17:17" s="234" customFormat="1" x14ac:dyDescent="0.25">
      <c r="Q1508" s="233"/>
    </row>
    <row r="1509" spans="17:17" s="234" customFormat="1" x14ac:dyDescent="0.25">
      <c r="Q1509" s="233"/>
    </row>
    <row r="1510" spans="17:17" s="234" customFormat="1" x14ac:dyDescent="0.25">
      <c r="Q1510" s="233"/>
    </row>
    <row r="1511" spans="17:17" s="234" customFormat="1" x14ac:dyDescent="0.25">
      <c r="Q1511" s="233"/>
    </row>
    <row r="1512" spans="17:17" s="234" customFormat="1" x14ac:dyDescent="0.25">
      <c r="Q1512" s="233"/>
    </row>
    <row r="1513" spans="17:17" s="234" customFormat="1" x14ac:dyDescent="0.25">
      <c r="Q1513" s="233"/>
    </row>
    <row r="1514" spans="17:17" s="234" customFormat="1" x14ac:dyDescent="0.25">
      <c r="Q1514" s="233"/>
    </row>
    <row r="1515" spans="17:17" s="234" customFormat="1" x14ac:dyDescent="0.25">
      <c r="Q1515" s="233"/>
    </row>
    <row r="1516" spans="17:17" s="234" customFormat="1" x14ac:dyDescent="0.25">
      <c r="Q1516" s="233"/>
    </row>
    <row r="1517" spans="17:17" s="234" customFormat="1" x14ac:dyDescent="0.25">
      <c r="Q1517" s="233"/>
    </row>
    <row r="1518" spans="17:17" s="234" customFormat="1" x14ac:dyDescent="0.25">
      <c r="Q1518" s="233"/>
    </row>
    <row r="1519" spans="17:17" s="234" customFormat="1" x14ac:dyDescent="0.25">
      <c r="Q1519" s="233"/>
    </row>
    <row r="1520" spans="17:17" s="234" customFormat="1" x14ac:dyDescent="0.25">
      <c r="Q1520" s="233"/>
    </row>
    <row r="1521" spans="17:17" s="234" customFormat="1" x14ac:dyDescent="0.25">
      <c r="Q1521" s="233"/>
    </row>
    <row r="1522" spans="17:17" s="234" customFormat="1" x14ac:dyDescent="0.25">
      <c r="Q1522" s="233"/>
    </row>
    <row r="1523" spans="17:17" s="234" customFormat="1" x14ac:dyDescent="0.25">
      <c r="Q1523" s="233"/>
    </row>
    <row r="1524" spans="17:17" s="234" customFormat="1" x14ac:dyDescent="0.25">
      <c r="Q1524" s="233"/>
    </row>
    <row r="1525" spans="17:17" s="234" customFormat="1" x14ac:dyDescent="0.25">
      <c r="Q1525" s="233"/>
    </row>
    <row r="1526" spans="17:17" s="234" customFormat="1" x14ac:dyDescent="0.25">
      <c r="Q1526" s="233"/>
    </row>
    <row r="1527" spans="17:17" s="234" customFormat="1" x14ac:dyDescent="0.25">
      <c r="Q1527" s="233"/>
    </row>
    <row r="1528" spans="17:17" s="234" customFormat="1" x14ac:dyDescent="0.25">
      <c r="Q1528" s="233"/>
    </row>
    <row r="1529" spans="17:17" s="234" customFormat="1" x14ac:dyDescent="0.25">
      <c r="Q1529" s="233"/>
    </row>
    <row r="1530" spans="17:17" s="234" customFormat="1" x14ac:dyDescent="0.25">
      <c r="Q1530" s="233"/>
    </row>
    <row r="1531" spans="17:17" s="234" customFormat="1" x14ac:dyDescent="0.25">
      <c r="Q1531" s="233"/>
    </row>
    <row r="1532" spans="17:17" s="234" customFormat="1" x14ac:dyDescent="0.25">
      <c r="Q1532" s="233"/>
    </row>
    <row r="1533" spans="17:17" s="234" customFormat="1" x14ac:dyDescent="0.25">
      <c r="Q1533" s="233"/>
    </row>
    <row r="1534" spans="17:17" s="234" customFormat="1" x14ac:dyDescent="0.25">
      <c r="Q1534" s="233"/>
    </row>
    <row r="1535" spans="17:17" s="234" customFormat="1" x14ac:dyDescent="0.25">
      <c r="Q1535" s="233"/>
    </row>
    <row r="1536" spans="17:17" s="234" customFormat="1" x14ac:dyDescent="0.25">
      <c r="Q1536" s="233"/>
    </row>
    <row r="1537" spans="17:17" s="234" customFormat="1" x14ac:dyDescent="0.25">
      <c r="Q1537" s="233"/>
    </row>
    <row r="1538" spans="17:17" s="234" customFormat="1" x14ac:dyDescent="0.25">
      <c r="Q1538" s="233"/>
    </row>
    <row r="1539" spans="17:17" s="234" customFormat="1" x14ac:dyDescent="0.25">
      <c r="Q1539" s="233"/>
    </row>
    <row r="1540" spans="17:17" s="234" customFormat="1" x14ac:dyDescent="0.25">
      <c r="Q1540" s="233"/>
    </row>
    <row r="1541" spans="17:17" s="234" customFormat="1" x14ac:dyDescent="0.25">
      <c r="Q1541" s="233"/>
    </row>
    <row r="1542" spans="17:17" s="234" customFormat="1" x14ac:dyDescent="0.25">
      <c r="Q1542" s="233"/>
    </row>
    <row r="1543" spans="17:17" s="234" customFormat="1" x14ac:dyDescent="0.25">
      <c r="Q1543" s="233"/>
    </row>
    <row r="1544" spans="17:17" s="234" customFormat="1" x14ac:dyDescent="0.25">
      <c r="Q1544" s="233"/>
    </row>
    <row r="1545" spans="17:17" s="234" customFormat="1" x14ac:dyDescent="0.25">
      <c r="Q1545" s="233"/>
    </row>
    <row r="1546" spans="17:17" s="234" customFormat="1" x14ac:dyDescent="0.25">
      <c r="Q1546" s="233"/>
    </row>
    <row r="1547" spans="17:17" s="234" customFormat="1" x14ac:dyDescent="0.25">
      <c r="Q1547" s="233"/>
    </row>
    <row r="1548" spans="17:17" s="234" customFormat="1" x14ac:dyDescent="0.25">
      <c r="Q1548" s="233"/>
    </row>
    <row r="1549" spans="17:17" s="234" customFormat="1" x14ac:dyDescent="0.25">
      <c r="Q1549" s="233"/>
    </row>
    <row r="1550" spans="17:17" s="234" customFormat="1" x14ac:dyDescent="0.25">
      <c r="Q1550" s="233"/>
    </row>
    <row r="1551" spans="17:17" s="234" customFormat="1" x14ac:dyDescent="0.25">
      <c r="Q1551" s="233"/>
    </row>
    <row r="1552" spans="17:17" s="234" customFormat="1" x14ac:dyDescent="0.25">
      <c r="Q1552" s="233"/>
    </row>
    <row r="1553" spans="17:17" s="234" customFormat="1" x14ac:dyDescent="0.25">
      <c r="Q1553" s="233"/>
    </row>
    <row r="1554" spans="17:17" s="234" customFormat="1" x14ac:dyDescent="0.25">
      <c r="Q1554" s="233"/>
    </row>
    <row r="1555" spans="17:17" s="234" customFormat="1" x14ac:dyDescent="0.25">
      <c r="Q1555" s="233"/>
    </row>
    <row r="1556" spans="17:17" s="234" customFormat="1" x14ac:dyDescent="0.25">
      <c r="Q1556" s="233"/>
    </row>
    <row r="1557" spans="17:17" s="234" customFormat="1" x14ac:dyDescent="0.25">
      <c r="Q1557" s="233"/>
    </row>
    <row r="1558" spans="17:17" s="234" customFormat="1" x14ac:dyDescent="0.25">
      <c r="Q1558" s="233"/>
    </row>
    <row r="1559" spans="17:17" s="234" customFormat="1" x14ac:dyDescent="0.25">
      <c r="Q1559" s="233"/>
    </row>
    <row r="1560" spans="17:17" s="234" customFormat="1" x14ac:dyDescent="0.25">
      <c r="Q1560" s="233"/>
    </row>
    <row r="1561" spans="17:17" s="234" customFormat="1" x14ac:dyDescent="0.25">
      <c r="Q1561" s="233"/>
    </row>
    <row r="1562" spans="17:17" s="234" customFormat="1" x14ac:dyDescent="0.25">
      <c r="Q1562" s="233"/>
    </row>
    <row r="1563" spans="17:17" s="234" customFormat="1" x14ac:dyDescent="0.25">
      <c r="Q1563" s="233"/>
    </row>
    <row r="1564" spans="17:17" s="234" customFormat="1" x14ac:dyDescent="0.25">
      <c r="Q1564" s="233"/>
    </row>
    <row r="1565" spans="17:17" s="234" customFormat="1" x14ac:dyDescent="0.25">
      <c r="Q1565" s="233"/>
    </row>
    <row r="1566" spans="17:17" s="234" customFormat="1" x14ac:dyDescent="0.25">
      <c r="Q1566" s="233"/>
    </row>
    <row r="1567" spans="17:17" s="234" customFormat="1" x14ac:dyDescent="0.25">
      <c r="Q1567" s="233"/>
    </row>
    <row r="1568" spans="17:17" s="234" customFormat="1" x14ac:dyDescent="0.25">
      <c r="Q1568" s="233"/>
    </row>
    <row r="1569" spans="17:17" s="234" customFormat="1" x14ac:dyDescent="0.25">
      <c r="Q1569" s="233"/>
    </row>
    <row r="1570" spans="17:17" s="234" customFormat="1" x14ac:dyDescent="0.25">
      <c r="Q1570" s="233"/>
    </row>
    <row r="1571" spans="17:17" s="234" customFormat="1" x14ac:dyDescent="0.25">
      <c r="Q1571" s="233"/>
    </row>
    <row r="1572" spans="17:17" s="234" customFormat="1" x14ac:dyDescent="0.25">
      <c r="Q1572" s="233"/>
    </row>
    <row r="1573" spans="17:17" s="234" customFormat="1" x14ac:dyDescent="0.25">
      <c r="Q1573" s="233"/>
    </row>
    <row r="1574" spans="17:17" s="234" customFormat="1" x14ac:dyDescent="0.25">
      <c r="Q1574" s="233"/>
    </row>
    <row r="1575" spans="17:17" s="234" customFormat="1" x14ac:dyDescent="0.25">
      <c r="Q1575" s="233"/>
    </row>
    <row r="1576" spans="17:17" s="234" customFormat="1" x14ac:dyDescent="0.25">
      <c r="Q1576" s="233"/>
    </row>
    <row r="1577" spans="17:17" s="234" customFormat="1" x14ac:dyDescent="0.25">
      <c r="Q1577" s="233"/>
    </row>
    <row r="1578" spans="17:17" s="234" customFormat="1" x14ac:dyDescent="0.25">
      <c r="Q1578" s="233"/>
    </row>
    <row r="1579" spans="17:17" s="234" customFormat="1" x14ac:dyDescent="0.25">
      <c r="Q1579" s="233"/>
    </row>
    <row r="1580" spans="17:17" s="234" customFormat="1" x14ac:dyDescent="0.25">
      <c r="Q1580" s="233"/>
    </row>
    <row r="1581" spans="17:17" s="234" customFormat="1" x14ac:dyDescent="0.25">
      <c r="Q1581" s="233"/>
    </row>
    <row r="1582" spans="17:17" s="234" customFormat="1" x14ac:dyDescent="0.25">
      <c r="Q1582" s="233"/>
    </row>
    <row r="1583" spans="17:17" s="234" customFormat="1" x14ac:dyDescent="0.25">
      <c r="Q1583" s="233"/>
    </row>
    <row r="1584" spans="17:17" s="234" customFormat="1" x14ac:dyDescent="0.25">
      <c r="Q1584" s="233"/>
    </row>
    <row r="1585" spans="17:17" s="234" customFormat="1" x14ac:dyDescent="0.25">
      <c r="Q1585" s="233"/>
    </row>
    <row r="1586" spans="17:17" s="234" customFormat="1" x14ac:dyDescent="0.25">
      <c r="Q1586" s="233"/>
    </row>
    <row r="1587" spans="17:17" s="234" customFormat="1" x14ac:dyDescent="0.25">
      <c r="Q1587" s="233"/>
    </row>
    <row r="1588" spans="17:17" s="234" customFormat="1" x14ac:dyDescent="0.25">
      <c r="Q1588" s="233"/>
    </row>
    <row r="1589" spans="17:17" s="234" customFormat="1" x14ac:dyDescent="0.25">
      <c r="Q1589" s="233"/>
    </row>
    <row r="1590" spans="17:17" s="234" customFormat="1" x14ac:dyDescent="0.25">
      <c r="Q1590" s="233"/>
    </row>
    <row r="1591" spans="17:17" s="234" customFormat="1" x14ac:dyDescent="0.25">
      <c r="Q1591" s="233"/>
    </row>
    <row r="1592" spans="17:17" s="234" customFormat="1" x14ac:dyDescent="0.25">
      <c r="Q1592" s="233"/>
    </row>
    <row r="1593" spans="17:17" s="234" customFormat="1" x14ac:dyDescent="0.25">
      <c r="Q1593" s="233"/>
    </row>
    <row r="1594" spans="17:17" s="234" customFormat="1" x14ac:dyDescent="0.25">
      <c r="Q1594" s="233"/>
    </row>
    <row r="1595" spans="17:17" s="234" customFormat="1" x14ac:dyDescent="0.25">
      <c r="Q1595" s="233"/>
    </row>
    <row r="1596" spans="17:17" s="234" customFormat="1" x14ac:dyDescent="0.25">
      <c r="Q1596" s="233"/>
    </row>
    <row r="1597" spans="17:17" s="234" customFormat="1" x14ac:dyDescent="0.25">
      <c r="Q1597" s="233"/>
    </row>
    <row r="1598" spans="17:17" s="234" customFormat="1" x14ac:dyDescent="0.25">
      <c r="Q1598" s="233"/>
    </row>
    <row r="1599" spans="17:17" s="234" customFormat="1" x14ac:dyDescent="0.25">
      <c r="Q1599" s="233"/>
    </row>
    <row r="1600" spans="17:17" s="234" customFormat="1" x14ac:dyDescent="0.25">
      <c r="Q1600" s="233"/>
    </row>
    <row r="1601" spans="17:17" s="234" customFormat="1" x14ac:dyDescent="0.25">
      <c r="Q1601" s="233"/>
    </row>
    <row r="1602" spans="17:17" s="234" customFormat="1" x14ac:dyDescent="0.25">
      <c r="Q1602" s="233"/>
    </row>
    <row r="1603" spans="17:17" s="234" customFormat="1" x14ac:dyDescent="0.25">
      <c r="Q1603" s="233"/>
    </row>
    <row r="1604" spans="17:17" s="234" customFormat="1" x14ac:dyDescent="0.25">
      <c r="Q1604" s="233"/>
    </row>
    <row r="1605" spans="17:17" s="234" customFormat="1" x14ac:dyDescent="0.25">
      <c r="Q1605" s="233"/>
    </row>
    <row r="1606" spans="17:17" s="234" customFormat="1" x14ac:dyDescent="0.25">
      <c r="Q1606" s="233"/>
    </row>
    <row r="1607" spans="17:17" s="234" customFormat="1" x14ac:dyDescent="0.25">
      <c r="Q1607" s="233"/>
    </row>
    <row r="1608" spans="17:17" s="234" customFormat="1" x14ac:dyDescent="0.25">
      <c r="Q1608" s="233"/>
    </row>
    <row r="1609" spans="17:17" s="234" customFormat="1" x14ac:dyDescent="0.25">
      <c r="Q1609" s="233"/>
    </row>
    <row r="1610" spans="17:17" s="234" customFormat="1" x14ac:dyDescent="0.25">
      <c r="Q1610" s="233"/>
    </row>
    <row r="1611" spans="17:17" s="234" customFormat="1" x14ac:dyDescent="0.25">
      <c r="Q1611" s="233"/>
    </row>
    <row r="1612" spans="17:17" s="234" customFormat="1" x14ac:dyDescent="0.25">
      <c r="Q1612" s="233"/>
    </row>
    <row r="1613" spans="17:17" s="234" customFormat="1" x14ac:dyDescent="0.25">
      <c r="Q1613" s="233"/>
    </row>
    <row r="1614" spans="17:17" s="234" customFormat="1" x14ac:dyDescent="0.25">
      <c r="Q1614" s="233"/>
    </row>
    <row r="1615" spans="17:17" s="234" customFormat="1" x14ac:dyDescent="0.25">
      <c r="Q1615" s="233"/>
    </row>
    <row r="1616" spans="17:17" s="234" customFormat="1" x14ac:dyDescent="0.25">
      <c r="Q1616" s="233"/>
    </row>
    <row r="1617" spans="17:17" s="234" customFormat="1" x14ac:dyDescent="0.25">
      <c r="Q1617" s="233"/>
    </row>
    <row r="1618" spans="17:17" s="234" customFormat="1" x14ac:dyDescent="0.25">
      <c r="Q1618" s="233"/>
    </row>
    <row r="1619" spans="17:17" s="234" customFormat="1" x14ac:dyDescent="0.25">
      <c r="Q1619" s="233"/>
    </row>
    <row r="1620" spans="17:17" s="234" customFormat="1" x14ac:dyDescent="0.25">
      <c r="Q1620" s="233"/>
    </row>
    <row r="1621" spans="17:17" s="234" customFormat="1" x14ac:dyDescent="0.25">
      <c r="Q1621" s="233"/>
    </row>
    <row r="1622" spans="17:17" s="234" customFormat="1" x14ac:dyDescent="0.25">
      <c r="Q1622" s="233"/>
    </row>
    <row r="1623" spans="17:17" s="234" customFormat="1" x14ac:dyDescent="0.25">
      <c r="Q1623" s="233"/>
    </row>
    <row r="1624" spans="17:17" s="234" customFormat="1" x14ac:dyDescent="0.25">
      <c r="Q1624" s="233"/>
    </row>
    <row r="1625" spans="17:17" s="234" customFormat="1" x14ac:dyDescent="0.25">
      <c r="Q1625" s="233"/>
    </row>
    <row r="1626" spans="17:17" s="234" customFormat="1" x14ac:dyDescent="0.25">
      <c r="Q1626" s="233"/>
    </row>
    <row r="1627" spans="17:17" s="234" customFormat="1" x14ac:dyDescent="0.25">
      <c r="Q1627" s="233"/>
    </row>
    <row r="1628" spans="17:17" s="234" customFormat="1" x14ac:dyDescent="0.25">
      <c r="Q1628" s="233"/>
    </row>
    <row r="1629" spans="17:17" s="234" customFormat="1" x14ac:dyDescent="0.25">
      <c r="Q1629" s="233"/>
    </row>
    <row r="1630" spans="17:17" s="234" customFormat="1" x14ac:dyDescent="0.25">
      <c r="Q1630" s="233"/>
    </row>
    <row r="1631" spans="17:17" s="234" customFormat="1" x14ac:dyDescent="0.25">
      <c r="Q1631" s="233"/>
    </row>
    <row r="1632" spans="17:17" s="234" customFormat="1" x14ac:dyDescent="0.25">
      <c r="Q1632" s="233"/>
    </row>
    <row r="1633" spans="17:17" s="234" customFormat="1" x14ac:dyDescent="0.25">
      <c r="Q1633" s="233"/>
    </row>
    <row r="1634" spans="17:17" s="234" customFormat="1" x14ac:dyDescent="0.25">
      <c r="Q1634" s="233"/>
    </row>
    <row r="1635" spans="17:17" s="234" customFormat="1" x14ac:dyDescent="0.25">
      <c r="Q1635" s="233"/>
    </row>
    <row r="1636" spans="17:17" s="234" customFormat="1" x14ac:dyDescent="0.25">
      <c r="Q1636" s="233"/>
    </row>
    <row r="1637" spans="17:17" s="234" customFormat="1" x14ac:dyDescent="0.25">
      <c r="Q1637" s="233"/>
    </row>
    <row r="1638" spans="17:17" s="234" customFormat="1" x14ac:dyDescent="0.25">
      <c r="Q1638" s="233"/>
    </row>
    <row r="1639" spans="17:17" s="234" customFormat="1" x14ac:dyDescent="0.25">
      <c r="Q1639" s="233"/>
    </row>
    <row r="1640" spans="17:17" s="234" customFormat="1" x14ac:dyDescent="0.25">
      <c r="Q1640" s="233"/>
    </row>
    <row r="1641" spans="17:17" s="234" customFormat="1" x14ac:dyDescent="0.25">
      <c r="Q1641" s="233"/>
    </row>
    <row r="1642" spans="17:17" s="234" customFormat="1" x14ac:dyDescent="0.25">
      <c r="Q1642" s="233"/>
    </row>
    <row r="1643" spans="17:17" s="234" customFormat="1" x14ac:dyDescent="0.25">
      <c r="Q1643" s="233"/>
    </row>
    <row r="1644" spans="17:17" s="234" customFormat="1" x14ac:dyDescent="0.25">
      <c r="Q1644" s="233"/>
    </row>
    <row r="1645" spans="17:17" s="234" customFormat="1" x14ac:dyDescent="0.25">
      <c r="Q1645" s="233"/>
    </row>
    <row r="1646" spans="17:17" s="234" customFormat="1" x14ac:dyDescent="0.25">
      <c r="Q1646" s="233"/>
    </row>
    <row r="1647" spans="17:17" s="234" customFormat="1" x14ac:dyDescent="0.25">
      <c r="Q1647" s="233"/>
    </row>
    <row r="1648" spans="17:17" s="234" customFormat="1" x14ac:dyDescent="0.25">
      <c r="Q1648" s="233"/>
    </row>
    <row r="1649" spans="17:17" s="234" customFormat="1" x14ac:dyDescent="0.25">
      <c r="Q1649" s="233"/>
    </row>
    <row r="1650" spans="17:17" s="234" customFormat="1" x14ac:dyDescent="0.25">
      <c r="Q1650" s="233"/>
    </row>
    <row r="1651" spans="17:17" s="234" customFormat="1" x14ac:dyDescent="0.25">
      <c r="Q1651" s="233"/>
    </row>
    <row r="1652" spans="17:17" s="234" customFormat="1" x14ac:dyDescent="0.25">
      <c r="Q1652" s="233"/>
    </row>
    <row r="1653" spans="17:17" s="234" customFormat="1" x14ac:dyDescent="0.25">
      <c r="Q1653" s="233"/>
    </row>
    <row r="1654" spans="17:17" s="234" customFormat="1" x14ac:dyDescent="0.25">
      <c r="Q1654" s="233"/>
    </row>
    <row r="1655" spans="17:17" s="234" customFormat="1" x14ac:dyDescent="0.25">
      <c r="Q1655" s="233"/>
    </row>
    <row r="1656" spans="17:17" s="234" customFormat="1" x14ac:dyDescent="0.25">
      <c r="Q1656" s="233"/>
    </row>
    <row r="1657" spans="17:17" s="234" customFormat="1" x14ac:dyDescent="0.25">
      <c r="Q1657" s="233"/>
    </row>
    <row r="1658" spans="17:17" s="234" customFormat="1" x14ac:dyDescent="0.25">
      <c r="Q1658" s="233"/>
    </row>
    <row r="1659" spans="17:17" s="234" customFormat="1" x14ac:dyDescent="0.25">
      <c r="Q1659" s="233"/>
    </row>
    <row r="1660" spans="17:17" s="234" customFormat="1" x14ac:dyDescent="0.25">
      <c r="Q1660" s="233"/>
    </row>
    <row r="1661" spans="17:17" s="234" customFormat="1" x14ac:dyDescent="0.25">
      <c r="Q1661" s="233"/>
    </row>
    <row r="1662" spans="17:17" s="234" customFormat="1" x14ac:dyDescent="0.25">
      <c r="Q1662" s="233"/>
    </row>
    <row r="1663" spans="17:17" s="234" customFormat="1" x14ac:dyDescent="0.25">
      <c r="Q1663" s="233"/>
    </row>
    <row r="1664" spans="17:17" s="234" customFormat="1" x14ac:dyDescent="0.25">
      <c r="Q1664" s="233"/>
    </row>
    <row r="1665" spans="17:17" s="234" customFormat="1" x14ac:dyDescent="0.25">
      <c r="Q1665" s="233"/>
    </row>
    <row r="1666" spans="17:17" s="234" customFormat="1" x14ac:dyDescent="0.25">
      <c r="Q1666" s="233"/>
    </row>
    <row r="1667" spans="17:17" s="234" customFormat="1" x14ac:dyDescent="0.25">
      <c r="Q1667" s="233"/>
    </row>
    <row r="1668" spans="17:17" s="234" customFormat="1" x14ac:dyDescent="0.25">
      <c r="Q1668" s="233"/>
    </row>
    <row r="1669" spans="17:17" s="234" customFormat="1" x14ac:dyDescent="0.25">
      <c r="Q1669" s="233"/>
    </row>
    <row r="1670" spans="17:17" s="234" customFormat="1" x14ac:dyDescent="0.25">
      <c r="Q1670" s="233"/>
    </row>
    <row r="1671" spans="17:17" s="234" customFormat="1" x14ac:dyDescent="0.25">
      <c r="Q1671" s="233"/>
    </row>
    <row r="1672" spans="17:17" s="234" customFormat="1" x14ac:dyDescent="0.25">
      <c r="Q1672" s="233"/>
    </row>
    <row r="1673" spans="17:17" s="234" customFormat="1" x14ac:dyDescent="0.25">
      <c r="Q1673" s="233"/>
    </row>
    <row r="1674" spans="17:17" s="234" customFormat="1" x14ac:dyDescent="0.25">
      <c r="Q1674" s="233"/>
    </row>
    <row r="1675" spans="17:17" s="234" customFormat="1" x14ac:dyDescent="0.25">
      <c r="Q1675" s="233"/>
    </row>
    <row r="1676" spans="17:17" s="234" customFormat="1" x14ac:dyDescent="0.25">
      <c r="Q1676" s="233"/>
    </row>
    <row r="1677" spans="17:17" s="234" customFormat="1" x14ac:dyDescent="0.25">
      <c r="Q1677" s="233"/>
    </row>
    <row r="1678" spans="17:17" s="234" customFormat="1" x14ac:dyDescent="0.25">
      <c r="Q1678" s="233"/>
    </row>
    <row r="1679" spans="17:17" s="234" customFormat="1" x14ac:dyDescent="0.25">
      <c r="Q1679" s="233"/>
    </row>
    <row r="1680" spans="17:17" s="234" customFormat="1" x14ac:dyDescent="0.25">
      <c r="Q1680" s="233"/>
    </row>
    <row r="1681" spans="17:17" s="234" customFormat="1" x14ac:dyDescent="0.25">
      <c r="Q1681" s="233"/>
    </row>
    <row r="1682" spans="17:17" s="234" customFormat="1" x14ac:dyDescent="0.25">
      <c r="Q1682" s="233"/>
    </row>
    <row r="1683" spans="17:17" s="234" customFormat="1" x14ac:dyDescent="0.25">
      <c r="Q1683" s="233"/>
    </row>
    <row r="1684" spans="17:17" s="234" customFormat="1" x14ac:dyDescent="0.25">
      <c r="Q1684" s="233"/>
    </row>
    <row r="1685" spans="17:17" s="234" customFormat="1" x14ac:dyDescent="0.25">
      <c r="Q1685" s="233"/>
    </row>
    <row r="1686" spans="17:17" s="234" customFormat="1" x14ac:dyDescent="0.25">
      <c r="Q1686" s="233"/>
    </row>
    <row r="1687" spans="17:17" s="234" customFormat="1" x14ac:dyDescent="0.25">
      <c r="Q1687" s="233"/>
    </row>
    <row r="1688" spans="17:17" s="234" customFormat="1" x14ac:dyDescent="0.25">
      <c r="Q1688" s="233"/>
    </row>
    <row r="1689" spans="17:17" s="234" customFormat="1" x14ac:dyDescent="0.25">
      <c r="Q1689" s="233"/>
    </row>
    <row r="1690" spans="17:17" s="234" customFormat="1" x14ac:dyDescent="0.25">
      <c r="Q1690" s="233"/>
    </row>
    <row r="1691" spans="17:17" s="234" customFormat="1" x14ac:dyDescent="0.25">
      <c r="Q1691" s="233"/>
    </row>
  </sheetData>
  <mergeCells count="20">
    <mergeCell ref="Q12:Q15"/>
    <mergeCell ref="Q30:Q33"/>
    <mergeCell ref="A130:D130"/>
    <mergeCell ref="I130:J130"/>
    <mergeCell ref="C5:C6"/>
    <mergeCell ref="D5:F5"/>
    <mergeCell ref="H5:H6"/>
    <mergeCell ref="I5:K5"/>
    <mergeCell ref="M5:M6"/>
    <mergeCell ref="N5:P5"/>
    <mergeCell ref="A1:Q1"/>
    <mergeCell ref="A2:Q2"/>
    <mergeCell ref="A4:A6"/>
    <mergeCell ref="B4:B6"/>
    <mergeCell ref="C4:F4"/>
    <mergeCell ref="G4:G6"/>
    <mergeCell ref="H4:K4"/>
    <mergeCell ref="L4:L6"/>
    <mergeCell ref="M4:P4"/>
    <mergeCell ref="Q4:Q6"/>
  </mergeCells>
  <pageMargins left="0.7" right="0.7" top="0.75" bottom="0.75" header="0.3" footer="0.3"/>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139"/>
  <sheetViews>
    <sheetView view="pageBreakPreview" zoomScale="115" zoomScaleNormal="100" zoomScaleSheetLayoutView="115" workbookViewId="0">
      <selection activeCell="E8" sqref="E8"/>
    </sheetView>
  </sheetViews>
  <sheetFormatPr defaultRowHeight="15" outlineLevelRow="2" x14ac:dyDescent="0.25"/>
  <cols>
    <col min="1" max="1" width="4.42578125" style="359" customWidth="1"/>
    <col min="2" max="2" width="52.5703125" style="360" customWidth="1"/>
    <col min="3" max="3" width="10.5703125" style="359" customWidth="1"/>
    <col min="4" max="4" width="11" style="359" customWidth="1"/>
    <col min="5" max="5" width="13.85546875" style="359" customWidth="1"/>
    <col min="6" max="6" width="9.85546875" style="359" customWidth="1"/>
    <col min="7" max="7" width="12.7109375" style="359" customWidth="1"/>
    <col min="8" max="8" width="26.28515625" style="361" customWidth="1"/>
    <col min="9" max="9" width="9.140625" style="359" hidden="1" customWidth="1"/>
    <col min="10" max="16384" width="9.140625" style="359"/>
  </cols>
  <sheetData>
    <row r="1" spans="1:21" s="324" customFormat="1" ht="18.75" x14ac:dyDescent="0.25">
      <c r="A1" s="228" t="s">
        <v>75</v>
      </c>
      <c r="B1" s="228"/>
      <c r="C1" s="228"/>
      <c r="D1" s="228"/>
      <c r="E1" s="228"/>
      <c r="F1" s="228"/>
      <c r="G1" s="228"/>
      <c r="H1" s="228"/>
      <c r="I1" s="323"/>
      <c r="J1" s="323"/>
      <c r="K1" s="323"/>
      <c r="L1" s="323"/>
      <c r="M1" s="323"/>
      <c r="N1" s="323"/>
      <c r="O1" s="323"/>
      <c r="P1" s="323"/>
      <c r="Q1" s="323"/>
      <c r="R1" s="323"/>
      <c r="S1" s="323"/>
      <c r="T1" s="323"/>
      <c r="U1" s="323"/>
    </row>
    <row r="2" spans="1:21" s="324" customFormat="1" ht="43.5" customHeight="1" x14ac:dyDescent="0.25">
      <c r="A2" s="325" t="s">
        <v>896</v>
      </c>
      <c r="B2" s="325"/>
      <c r="C2" s="325"/>
      <c r="D2" s="325"/>
      <c r="E2" s="325"/>
      <c r="F2" s="325"/>
      <c r="G2" s="325"/>
      <c r="H2" s="325"/>
      <c r="I2" s="323"/>
      <c r="J2" s="323"/>
      <c r="K2" s="323"/>
      <c r="L2" s="323"/>
      <c r="M2" s="323"/>
      <c r="N2" s="323"/>
      <c r="O2" s="323"/>
      <c r="P2" s="323"/>
      <c r="Q2" s="323"/>
      <c r="R2" s="323"/>
      <c r="S2" s="323"/>
      <c r="T2" s="323"/>
      <c r="U2" s="323"/>
    </row>
    <row r="3" spans="1:21" s="324" customFormat="1" x14ac:dyDescent="0.25">
      <c r="B3" s="326"/>
      <c r="H3" s="327"/>
    </row>
    <row r="4" spans="1:21" s="324" customFormat="1" x14ac:dyDescent="0.25">
      <c r="A4" s="235" t="s">
        <v>0</v>
      </c>
      <c r="B4" s="328" t="s">
        <v>76</v>
      </c>
      <c r="C4" s="235" t="s">
        <v>77</v>
      </c>
      <c r="D4" s="235" t="s">
        <v>78</v>
      </c>
      <c r="E4" s="235" t="s">
        <v>79</v>
      </c>
      <c r="F4" s="329" t="s">
        <v>897</v>
      </c>
      <c r="G4" s="329" t="s">
        <v>102</v>
      </c>
      <c r="H4" s="329" t="s">
        <v>80</v>
      </c>
    </row>
    <row r="5" spans="1:21" s="324" customFormat="1" ht="45.75" customHeight="1" x14ac:dyDescent="0.25">
      <c r="A5" s="235"/>
      <c r="B5" s="328"/>
      <c r="C5" s="235"/>
      <c r="D5" s="235"/>
      <c r="E5" s="235"/>
      <c r="F5" s="329"/>
      <c r="G5" s="329"/>
      <c r="H5" s="329"/>
    </row>
    <row r="6" spans="1:21" s="324" customFormat="1" x14ac:dyDescent="0.25">
      <c r="A6" s="330" t="s">
        <v>748</v>
      </c>
      <c r="B6" s="331"/>
      <c r="C6" s="331"/>
      <c r="D6" s="331"/>
      <c r="E6" s="331"/>
      <c r="F6" s="331"/>
      <c r="G6" s="331"/>
      <c r="H6" s="332"/>
    </row>
    <row r="7" spans="1:21" s="337" customFormat="1" ht="41.25" customHeight="1" outlineLevel="1" x14ac:dyDescent="0.25">
      <c r="A7" s="333"/>
      <c r="B7" s="334" t="s">
        <v>750</v>
      </c>
      <c r="C7" s="335"/>
      <c r="D7" s="335"/>
      <c r="E7" s="335"/>
      <c r="F7" s="335"/>
      <c r="G7" s="335"/>
      <c r="H7" s="336"/>
    </row>
    <row r="8" spans="1:21" s="324" customFormat="1" ht="40.5" outlineLevel="1" x14ac:dyDescent="0.25">
      <c r="A8" s="181">
        <v>1</v>
      </c>
      <c r="B8" s="274" t="s">
        <v>898</v>
      </c>
      <c r="C8" s="181" t="s">
        <v>73</v>
      </c>
      <c r="D8" s="181">
        <v>100</v>
      </c>
      <c r="E8" s="181">
        <v>100</v>
      </c>
      <c r="F8" s="181">
        <v>76</v>
      </c>
      <c r="G8" s="338">
        <f>F8/E8</f>
        <v>0.76</v>
      </c>
      <c r="H8" s="99" t="s">
        <v>899</v>
      </c>
    </row>
    <row r="9" spans="1:21" s="324" customFormat="1" ht="54" outlineLevel="1" x14ac:dyDescent="0.25">
      <c r="A9" s="181">
        <v>2</v>
      </c>
      <c r="B9" s="179" t="s">
        <v>900</v>
      </c>
      <c r="C9" s="181" t="s">
        <v>73</v>
      </c>
      <c r="D9" s="181">
        <v>100</v>
      </c>
      <c r="E9" s="181">
        <v>100</v>
      </c>
      <c r="F9" s="181">
        <v>100</v>
      </c>
      <c r="G9" s="338">
        <f t="shared" ref="G9:G25" si="0">F9/E9</f>
        <v>1</v>
      </c>
      <c r="H9" s="99" t="s">
        <v>899</v>
      </c>
    </row>
    <row r="10" spans="1:21" s="324" customFormat="1" ht="40.5" outlineLevel="1" x14ac:dyDescent="0.25">
      <c r="A10" s="181">
        <v>3</v>
      </c>
      <c r="B10" s="179" t="s">
        <v>901</v>
      </c>
      <c r="C10" s="181" t="s">
        <v>73</v>
      </c>
      <c r="D10" s="181">
        <v>100</v>
      </c>
      <c r="E10" s="181">
        <v>100</v>
      </c>
      <c r="F10" s="181">
        <v>100</v>
      </c>
      <c r="G10" s="338">
        <f t="shared" si="0"/>
        <v>1</v>
      </c>
      <c r="H10" s="99" t="s">
        <v>899</v>
      </c>
    </row>
    <row r="11" spans="1:21" s="324" customFormat="1" ht="40.5" outlineLevel="1" x14ac:dyDescent="0.25">
      <c r="A11" s="181">
        <v>4</v>
      </c>
      <c r="B11" s="179" t="s">
        <v>902</v>
      </c>
      <c r="C11" s="181" t="s">
        <v>73</v>
      </c>
      <c r="D11" s="181">
        <v>100</v>
      </c>
      <c r="E11" s="181">
        <v>100</v>
      </c>
      <c r="F11" s="181">
        <v>96</v>
      </c>
      <c r="G11" s="338">
        <f t="shared" si="0"/>
        <v>0.96</v>
      </c>
      <c r="H11" s="99" t="s">
        <v>899</v>
      </c>
    </row>
    <row r="12" spans="1:21" s="324" customFormat="1" ht="40.5" outlineLevel="1" x14ac:dyDescent="0.25">
      <c r="A12" s="181">
        <v>5</v>
      </c>
      <c r="B12" s="179" t="s">
        <v>903</v>
      </c>
      <c r="C12" s="181" t="s">
        <v>73</v>
      </c>
      <c r="D12" s="181">
        <v>85</v>
      </c>
      <c r="E12" s="181">
        <v>2</v>
      </c>
      <c r="F12" s="181">
        <v>0</v>
      </c>
      <c r="G12" s="338">
        <f t="shared" si="0"/>
        <v>0</v>
      </c>
      <c r="H12" s="99" t="s">
        <v>899</v>
      </c>
    </row>
    <row r="13" spans="1:21" s="324" customFormat="1" ht="27" outlineLevel="1" x14ac:dyDescent="0.25">
      <c r="A13" s="181">
        <v>6</v>
      </c>
      <c r="B13" s="179" t="s">
        <v>904</v>
      </c>
      <c r="C13" s="181" t="s">
        <v>905</v>
      </c>
      <c r="D13" s="181">
        <v>500</v>
      </c>
      <c r="E13" s="181">
        <v>500</v>
      </c>
      <c r="F13" s="181">
        <v>500</v>
      </c>
      <c r="G13" s="338">
        <f t="shared" si="0"/>
        <v>1</v>
      </c>
      <c r="H13" s="99" t="s">
        <v>899</v>
      </c>
    </row>
    <row r="14" spans="1:21" s="324" customFormat="1" ht="27" outlineLevel="1" x14ac:dyDescent="0.25">
      <c r="A14" s="181">
        <v>7</v>
      </c>
      <c r="B14" s="179" t="s">
        <v>906</v>
      </c>
      <c r="C14" s="181" t="s">
        <v>129</v>
      </c>
      <c r="D14" s="181">
        <v>50</v>
      </c>
      <c r="E14" s="181">
        <v>50</v>
      </c>
      <c r="F14" s="181">
        <v>50</v>
      </c>
      <c r="G14" s="338">
        <f t="shared" si="0"/>
        <v>1</v>
      </c>
      <c r="H14" s="99" t="s">
        <v>899</v>
      </c>
    </row>
    <row r="15" spans="1:21" s="324" customFormat="1" ht="27" outlineLevel="1" x14ac:dyDescent="0.25">
      <c r="A15" s="181">
        <v>8</v>
      </c>
      <c r="B15" s="179" t="s">
        <v>907</v>
      </c>
      <c r="C15" s="181" t="s">
        <v>73</v>
      </c>
      <c r="D15" s="181">
        <v>70</v>
      </c>
      <c r="E15" s="181">
        <v>85</v>
      </c>
      <c r="F15" s="181">
        <v>0</v>
      </c>
      <c r="G15" s="338">
        <f t="shared" si="0"/>
        <v>0</v>
      </c>
      <c r="H15" s="99" t="s">
        <v>899</v>
      </c>
    </row>
    <row r="16" spans="1:21" s="324" customFormat="1" ht="27" outlineLevel="1" x14ac:dyDescent="0.25">
      <c r="A16" s="181">
        <v>9</v>
      </c>
      <c r="B16" s="179" t="s">
        <v>908</v>
      </c>
      <c r="C16" s="181" t="s">
        <v>73</v>
      </c>
      <c r="D16" s="181">
        <v>100</v>
      </c>
      <c r="E16" s="181">
        <v>0</v>
      </c>
      <c r="F16" s="181">
        <v>0</v>
      </c>
      <c r="G16" s="338">
        <v>0</v>
      </c>
      <c r="H16" s="99" t="s">
        <v>899</v>
      </c>
    </row>
    <row r="17" spans="1:133" s="324" customFormat="1" ht="27" outlineLevel="1" x14ac:dyDescent="0.25">
      <c r="A17" s="181">
        <v>10</v>
      </c>
      <c r="B17" s="58" t="s">
        <v>909</v>
      </c>
      <c r="C17" s="181" t="s">
        <v>73</v>
      </c>
      <c r="D17" s="181">
        <v>0</v>
      </c>
      <c r="E17" s="181">
        <v>0</v>
      </c>
      <c r="F17" s="181">
        <v>0</v>
      </c>
      <c r="G17" s="338">
        <v>0</v>
      </c>
      <c r="H17" s="99" t="s">
        <v>899</v>
      </c>
    </row>
    <row r="18" spans="1:133" s="324" customFormat="1" ht="27" outlineLevel="1" x14ac:dyDescent="0.25">
      <c r="A18" s="181">
        <v>11</v>
      </c>
      <c r="B18" s="339" t="s">
        <v>910</v>
      </c>
      <c r="C18" s="181" t="s">
        <v>73</v>
      </c>
      <c r="D18" s="181">
        <v>100</v>
      </c>
      <c r="E18" s="181">
        <v>100</v>
      </c>
      <c r="F18" s="181">
        <v>37</v>
      </c>
      <c r="G18" s="338">
        <f t="shared" si="0"/>
        <v>0.37</v>
      </c>
      <c r="H18" s="99" t="s">
        <v>899</v>
      </c>
    </row>
    <row r="19" spans="1:133" s="324" customFormat="1" ht="40.5" outlineLevel="1" x14ac:dyDescent="0.25">
      <c r="A19" s="181">
        <v>12</v>
      </c>
      <c r="B19" s="179" t="s">
        <v>911</v>
      </c>
      <c r="C19" s="181" t="s">
        <v>101</v>
      </c>
      <c r="D19" s="181">
        <v>0</v>
      </c>
      <c r="E19" s="181">
        <v>1</v>
      </c>
      <c r="F19" s="181">
        <v>1</v>
      </c>
      <c r="G19" s="338">
        <f t="shared" si="0"/>
        <v>1</v>
      </c>
      <c r="H19" s="99" t="s">
        <v>899</v>
      </c>
    </row>
    <row r="20" spans="1:133" s="324" customFormat="1" ht="27" outlineLevel="1" x14ac:dyDescent="0.25">
      <c r="A20" s="181">
        <v>13</v>
      </c>
      <c r="B20" s="179" t="s">
        <v>912</v>
      </c>
      <c r="C20" s="181" t="s">
        <v>73</v>
      </c>
      <c r="D20" s="181">
        <v>100</v>
      </c>
      <c r="E20" s="181">
        <v>100</v>
      </c>
      <c r="F20" s="181">
        <v>85</v>
      </c>
      <c r="G20" s="338">
        <f t="shared" si="0"/>
        <v>0.85</v>
      </c>
      <c r="H20" s="99" t="s">
        <v>899</v>
      </c>
    </row>
    <row r="21" spans="1:133" s="324" customFormat="1" ht="40.5" outlineLevel="1" x14ac:dyDescent="0.25">
      <c r="A21" s="181">
        <v>14</v>
      </c>
      <c r="B21" s="274" t="s">
        <v>913</v>
      </c>
      <c r="C21" s="181" t="s">
        <v>73</v>
      </c>
      <c r="D21" s="181">
        <v>100</v>
      </c>
      <c r="E21" s="181">
        <v>100</v>
      </c>
      <c r="F21" s="181">
        <v>59</v>
      </c>
      <c r="G21" s="338">
        <f t="shared" si="0"/>
        <v>0.59</v>
      </c>
      <c r="H21" s="99" t="s">
        <v>899</v>
      </c>
    </row>
    <row r="22" spans="1:133" s="324" customFormat="1" ht="27" outlineLevel="1" x14ac:dyDescent="0.25">
      <c r="A22" s="181">
        <v>15</v>
      </c>
      <c r="B22" s="179" t="s">
        <v>914</v>
      </c>
      <c r="C22" s="181" t="s">
        <v>101</v>
      </c>
      <c r="D22" s="181">
        <v>3</v>
      </c>
      <c r="E22" s="181">
        <v>5</v>
      </c>
      <c r="F22" s="181">
        <v>5</v>
      </c>
      <c r="G22" s="338">
        <f t="shared" si="0"/>
        <v>1</v>
      </c>
      <c r="H22" s="99" t="s">
        <v>899</v>
      </c>
    </row>
    <row r="23" spans="1:133" s="324" customFormat="1" ht="27" outlineLevel="1" x14ac:dyDescent="0.25">
      <c r="A23" s="181">
        <v>16</v>
      </c>
      <c r="B23" s="179" t="s">
        <v>915</v>
      </c>
      <c r="C23" s="181" t="s">
        <v>73</v>
      </c>
      <c r="D23" s="181">
        <v>100</v>
      </c>
      <c r="E23" s="181">
        <v>100</v>
      </c>
      <c r="F23" s="181">
        <v>49</v>
      </c>
      <c r="G23" s="338">
        <f t="shared" si="0"/>
        <v>0.49</v>
      </c>
      <c r="H23" s="99" t="s">
        <v>899</v>
      </c>
    </row>
    <row r="24" spans="1:133" s="324" customFormat="1" ht="54" outlineLevel="1" x14ac:dyDescent="0.25">
      <c r="A24" s="181">
        <v>17</v>
      </c>
      <c r="B24" s="179" t="s">
        <v>916</v>
      </c>
      <c r="C24" s="181" t="s">
        <v>73</v>
      </c>
      <c r="D24" s="181" t="s">
        <v>917</v>
      </c>
      <c r="E24" s="181" t="s">
        <v>917</v>
      </c>
      <c r="F24" s="181" t="s">
        <v>917</v>
      </c>
      <c r="G24" s="338"/>
      <c r="H24" s="99" t="s">
        <v>899</v>
      </c>
    </row>
    <row r="25" spans="1:133" s="324" customFormat="1" ht="40.5" outlineLevel="1" x14ac:dyDescent="0.25">
      <c r="A25" s="181">
        <v>18</v>
      </c>
      <c r="B25" s="179" t="s">
        <v>918</v>
      </c>
      <c r="C25" s="181" t="s">
        <v>73</v>
      </c>
      <c r="D25" s="181">
        <v>100</v>
      </c>
      <c r="E25" s="181">
        <v>100</v>
      </c>
      <c r="F25" s="181">
        <v>100</v>
      </c>
      <c r="G25" s="338">
        <f t="shared" si="0"/>
        <v>1</v>
      </c>
      <c r="H25" s="99" t="s">
        <v>899</v>
      </c>
    </row>
    <row r="26" spans="1:133" s="324" customFormat="1" x14ac:dyDescent="0.25">
      <c r="A26" s="330" t="s">
        <v>780</v>
      </c>
      <c r="B26" s="331"/>
      <c r="C26" s="331"/>
      <c r="D26" s="331"/>
      <c r="E26" s="331"/>
      <c r="F26" s="331"/>
      <c r="G26" s="331"/>
      <c r="H26" s="332"/>
    </row>
    <row r="27" spans="1:133" s="324" customFormat="1" outlineLevel="1" x14ac:dyDescent="0.25">
      <c r="A27" s="340"/>
      <c r="B27" s="341" t="s">
        <v>781</v>
      </c>
      <c r="C27" s="342"/>
      <c r="D27" s="342"/>
      <c r="E27" s="342"/>
      <c r="F27" s="342"/>
      <c r="G27" s="342"/>
      <c r="H27" s="343"/>
    </row>
    <row r="28" spans="1:133" s="345" customFormat="1" ht="40.5" outlineLevel="1" x14ac:dyDescent="0.25">
      <c r="A28" s="181">
        <v>1</v>
      </c>
      <c r="B28" s="179" t="s">
        <v>919</v>
      </c>
      <c r="C28" s="344" t="s">
        <v>73</v>
      </c>
      <c r="D28" s="181">
        <v>100</v>
      </c>
      <c r="E28" s="181">
        <v>100</v>
      </c>
      <c r="F28" s="181">
        <v>88</v>
      </c>
      <c r="G28" s="338">
        <f t="shared" ref="G28:G43" si="1">F28/E28</f>
        <v>0.88</v>
      </c>
      <c r="H28" s="99" t="s">
        <v>920</v>
      </c>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row>
    <row r="29" spans="1:133" s="345" customFormat="1" ht="54" outlineLevel="1" x14ac:dyDescent="0.25">
      <c r="A29" s="181">
        <v>2</v>
      </c>
      <c r="B29" s="179" t="s">
        <v>921</v>
      </c>
      <c r="C29" s="181" t="s">
        <v>73</v>
      </c>
      <c r="D29" s="181">
        <v>100</v>
      </c>
      <c r="E29" s="181">
        <v>100</v>
      </c>
      <c r="F29" s="181">
        <v>0</v>
      </c>
      <c r="G29" s="338">
        <f t="shared" si="1"/>
        <v>0</v>
      </c>
      <c r="H29" s="99" t="s">
        <v>920</v>
      </c>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row>
    <row r="30" spans="1:133" s="345" customFormat="1" ht="27" outlineLevel="1" x14ac:dyDescent="0.25">
      <c r="A30" s="181">
        <v>3</v>
      </c>
      <c r="B30" s="179" t="s">
        <v>922</v>
      </c>
      <c r="C30" s="181" t="s">
        <v>73</v>
      </c>
      <c r="D30" s="181">
        <v>100</v>
      </c>
      <c r="E30" s="181">
        <v>100</v>
      </c>
      <c r="F30" s="181">
        <v>0</v>
      </c>
      <c r="G30" s="338">
        <f t="shared" si="1"/>
        <v>0</v>
      </c>
      <c r="H30" s="99" t="s">
        <v>920</v>
      </c>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row>
    <row r="31" spans="1:133" s="345" customFormat="1" ht="54" outlineLevel="1" x14ac:dyDescent="0.25">
      <c r="A31" s="181">
        <v>4</v>
      </c>
      <c r="B31" s="179" t="s">
        <v>923</v>
      </c>
      <c r="C31" s="181" t="s">
        <v>73</v>
      </c>
      <c r="D31" s="181">
        <v>100</v>
      </c>
      <c r="E31" s="181">
        <v>100</v>
      </c>
      <c r="F31" s="181">
        <v>96</v>
      </c>
      <c r="G31" s="338">
        <f t="shared" si="1"/>
        <v>0.96</v>
      </c>
      <c r="H31" s="99" t="s">
        <v>920</v>
      </c>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row>
    <row r="32" spans="1:133" s="345" customFormat="1" ht="40.5" outlineLevel="1" x14ac:dyDescent="0.25">
      <c r="A32" s="181">
        <v>5</v>
      </c>
      <c r="B32" s="58" t="s">
        <v>924</v>
      </c>
      <c r="C32" s="181" t="s">
        <v>73</v>
      </c>
      <c r="D32" s="99">
        <v>80</v>
      </c>
      <c r="E32" s="99">
        <v>5</v>
      </c>
      <c r="F32" s="99">
        <v>5</v>
      </c>
      <c r="G32" s="338">
        <f t="shared" si="1"/>
        <v>1</v>
      </c>
      <c r="H32" s="99" t="s">
        <v>920</v>
      </c>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DE32" s="324"/>
      <c r="DF32" s="324"/>
      <c r="DG32" s="324"/>
      <c r="DH32" s="324"/>
      <c r="DI32" s="324"/>
      <c r="DJ32" s="324"/>
      <c r="DK32" s="324"/>
      <c r="DL32" s="324"/>
      <c r="DM32" s="324"/>
      <c r="DN32" s="324"/>
      <c r="DO32" s="324"/>
      <c r="DP32" s="324"/>
      <c r="DQ32" s="324"/>
      <c r="DR32" s="324"/>
      <c r="DS32" s="324"/>
      <c r="DT32" s="324"/>
      <c r="DU32" s="324"/>
      <c r="DV32" s="324"/>
      <c r="DW32" s="324"/>
      <c r="DX32" s="324"/>
      <c r="DY32" s="324"/>
      <c r="DZ32" s="324"/>
      <c r="EA32" s="324"/>
      <c r="EB32" s="324"/>
      <c r="EC32" s="324"/>
    </row>
    <row r="33" spans="1:133" s="345" customFormat="1" ht="27" outlineLevel="1" x14ac:dyDescent="0.25">
      <c r="A33" s="181">
        <v>6</v>
      </c>
      <c r="B33" s="339" t="s">
        <v>904</v>
      </c>
      <c r="C33" s="181" t="s">
        <v>905</v>
      </c>
      <c r="D33" s="99">
        <v>500</v>
      </c>
      <c r="E33" s="99">
        <v>500</v>
      </c>
      <c r="F33" s="99">
        <v>500</v>
      </c>
      <c r="G33" s="338">
        <f t="shared" si="1"/>
        <v>1</v>
      </c>
      <c r="H33" s="99" t="s">
        <v>920</v>
      </c>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DE33" s="324"/>
      <c r="DF33" s="324"/>
      <c r="DG33" s="324"/>
      <c r="DH33" s="324"/>
      <c r="DI33" s="324"/>
      <c r="DJ33" s="324"/>
      <c r="DK33" s="324"/>
      <c r="DL33" s="324"/>
      <c r="DM33" s="324"/>
      <c r="DN33" s="324"/>
      <c r="DO33" s="324"/>
      <c r="DP33" s="324"/>
      <c r="DQ33" s="324"/>
      <c r="DR33" s="324"/>
      <c r="DS33" s="324"/>
      <c r="DT33" s="324"/>
      <c r="DU33" s="324"/>
      <c r="DV33" s="324"/>
      <c r="DW33" s="324"/>
      <c r="DX33" s="324"/>
      <c r="DY33" s="324"/>
      <c r="DZ33" s="324"/>
      <c r="EA33" s="324"/>
      <c r="EB33" s="324"/>
      <c r="EC33" s="324"/>
    </row>
    <row r="34" spans="1:133" s="345" customFormat="1" ht="27" outlineLevel="1" x14ac:dyDescent="0.25">
      <c r="A34" s="181">
        <v>7</v>
      </c>
      <c r="B34" s="58" t="s">
        <v>925</v>
      </c>
      <c r="C34" s="181" t="s">
        <v>129</v>
      </c>
      <c r="D34" s="99">
        <v>50</v>
      </c>
      <c r="E34" s="99">
        <v>50</v>
      </c>
      <c r="F34" s="99">
        <v>50</v>
      </c>
      <c r="G34" s="338">
        <f t="shared" si="1"/>
        <v>1</v>
      </c>
      <c r="H34" s="99" t="s">
        <v>920</v>
      </c>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DE34" s="324"/>
      <c r="DF34" s="324"/>
      <c r="DG34" s="324"/>
      <c r="DH34" s="324"/>
      <c r="DI34" s="324"/>
      <c r="DJ34" s="324"/>
      <c r="DK34" s="324"/>
      <c r="DL34" s="324"/>
      <c r="DM34" s="324"/>
      <c r="DN34" s="324"/>
      <c r="DO34" s="324"/>
      <c r="DP34" s="324"/>
      <c r="DQ34" s="324"/>
      <c r="DR34" s="324"/>
      <c r="DS34" s="324"/>
      <c r="DT34" s="324"/>
      <c r="DU34" s="324"/>
      <c r="DV34" s="324"/>
      <c r="DW34" s="324"/>
      <c r="DX34" s="324"/>
      <c r="DY34" s="324"/>
      <c r="DZ34" s="324"/>
      <c r="EA34" s="324"/>
      <c r="EB34" s="324"/>
      <c r="EC34" s="324"/>
    </row>
    <row r="35" spans="1:133" s="345" customFormat="1" ht="27" outlineLevel="1" x14ac:dyDescent="0.25">
      <c r="A35" s="181">
        <v>8</v>
      </c>
      <c r="B35" s="58" t="s">
        <v>907</v>
      </c>
      <c r="C35" s="181" t="s">
        <v>73</v>
      </c>
      <c r="D35" s="99">
        <v>70</v>
      </c>
      <c r="E35" s="99">
        <v>75</v>
      </c>
      <c r="F35" s="99">
        <v>75</v>
      </c>
      <c r="G35" s="338">
        <f t="shared" si="1"/>
        <v>1</v>
      </c>
      <c r="H35" s="99" t="s">
        <v>920</v>
      </c>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DE35" s="324"/>
      <c r="DF35" s="324"/>
      <c r="DG35" s="324"/>
      <c r="DH35" s="324"/>
      <c r="DI35" s="324"/>
      <c r="DJ35" s="324"/>
      <c r="DK35" s="324"/>
      <c r="DL35" s="324"/>
      <c r="DM35" s="324"/>
      <c r="DN35" s="324"/>
      <c r="DO35" s="324"/>
      <c r="DP35" s="324"/>
      <c r="DQ35" s="324"/>
      <c r="DR35" s="324"/>
      <c r="DS35" s="324"/>
      <c r="DT35" s="324"/>
      <c r="DU35" s="324"/>
      <c r="DV35" s="324"/>
      <c r="DW35" s="324"/>
      <c r="DX35" s="324"/>
      <c r="DY35" s="324"/>
      <c r="DZ35" s="324"/>
      <c r="EA35" s="324"/>
      <c r="EB35" s="324"/>
      <c r="EC35" s="324"/>
    </row>
    <row r="36" spans="1:133" s="345" customFormat="1" ht="27" outlineLevel="1" x14ac:dyDescent="0.25">
      <c r="A36" s="181">
        <v>9</v>
      </c>
      <c r="B36" s="58" t="s">
        <v>926</v>
      </c>
      <c r="C36" s="181" t="s">
        <v>101</v>
      </c>
      <c r="D36" s="99">
        <v>1</v>
      </c>
      <c r="E36" s="99">
        <v>0</v>
      </c>
      <c r="F36" s="99">
        <v>0</v>
      </c>
      <c r="G36" s="338">
        <v>0</v>
      </c>
      <c r="H36" s="99" t="s">
        <v>920</v>
      </c>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DE36" s="324"/>
      <c r="DF36" s="324"/>
      <c r="DG36" s="324"/>
      <c r="DH36" s="324"/>
      <c r="DI36" s="324"/>
      <c r="DJ36" s="324"/>
      <c r="DK36" s="324"/>
      <c r="DL36" s="324"/>
      <c r="DM36" s="324"/>
      <c r="DN36" s="324"/>
      <c r="DO36" s="324"/>
      <c r="DP36" s="324"/>
      <c r="DQ36" s="324"/>
      <c r="DR36" s="324"/>
      <c r="DS36" s="324"/>
      <c r="DT36" s="324"/>
      <c r="DU36" s="324"/>
      <c r="DV36" s="324"/>
      <c r="DW36" s="324"/>
      <c r="DX36" s="324"/>
      <c r="DY36" s="324"/>
      <c r="DZ36" s="324"/>
      <c r="EA36" s="324"/>
      <c r="EB36" s="324"/>
      <c r="EC36" s="324"/>
    </row>
    <row r="37" spans="1:133" s="345" customFormat="1" ht="40.5" outlineLevel="1" x14ac:dyDescent="0.25">
      <c r="A37" s="181">
        <v>10</v>
      </c>
      <c r="B37" s="58" t="s">
        <v>927</v>
      </c>
      <c r="C37" s="181" t="s">
        <v>73</v>
      </c>
      <c r="D37" s="99">
        <v>100</v>
      </c>
      <c r="E37" s="99">
        <v>100</v>
      </c>
      <c r="F37" s="99">
        <v>100</v>
      </c>
      <c r="G37" s="338">
        <f t="shared" si="1"/>
        <v>1</v>
      </c>
      <c r="H37" s="99" t="s">
        <v>928</v>
      </c>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DE37" s="324"/>
      <c r="DF37" s="324"/>
      <c r="DG37" s="324"/>
      <c r="DH37" s="324"/>
      <c r="DI37" s="324"/>
      <c r="DJ37" s="324"/>
      <c r="DK37" s="324"/>
      <c r="DL37" s="324"/>
      <c r="DM37" s="324"/>
      <c r="DN37" s="324"/>
      <c r="DO37" s="324"/>
      <c r="DP37" s="324"/>
      <c r="DQ37" s="324"/>
      <c r="DR37" s="324"/>
      <c r="DS37" s="324"/>
      <c r="DT37" s="324"/>
      <c r="DU37" s="324"/>
      <c r="DV37" s="324"/>
      <c r="DW37" s="324"/>
      <c r="DX37" s="324"/>
      <c r="DY37" s="324"/>
      <c r="DZ37" s="324"/>
      <c r="EA37" s="324"/>
      <c r="EB37" s="324"/>
      <c r="EC37" s="324"/>
    </row>
    <row r="38" spans="1:133" s="345" customFormat="1" ht="40.5" outlineLevel="1" x14ac:dyDescent="0.25">
      <c r="A38" s="181">
        <v>11</v>
      </c>
      <c r="B38" s="58" t="s">
        <v>929</v>
      </c>
      <c r="C38" s="181" t="s">
        <v>73</v>
      </c>
      <c r="D38" s="99">
        <v>100</v>
      </c>
      <c r="E38" s="99">
        <v>100</v>
      </c>
      <c r="F38" s="99">
        <v>97</v>
      </c>
      <c r="G38" s="338">
        <f t="shared" si="1"/>
        <v>0.97</v>
      </c>
      <c r="H38" s="99" t="s">
        <v>920</v>
      </c>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DE38" s="324"/>
      <c r="DF38" s="324"/>
      <c r="DG38" s="324"/>
      <c r="DH38" s="324"/>
      <c r="DI38" s="324"/>
      <c r="DJ38" s="324"/>
      <c r="DK38" s="324"/>
      <c r="DL38" s="324"/>
      <c r="DM38" s="324"/>
      <c r="DN38" s="324"/>
      <c r="DO38" s="324"/>
      <c r="DP38" s="324"/>
      <c r="DQ38" s="324"/>
      <c r="DR38" s="324"/>
      <c r="DS38" s="324"/>
      <c r="DT38" s="324"/>
      <c r="DU38" s="324"/>
      <c r="DV38" s="324"/>
      <c r="DW38" s="324"/>
      <c r="DX38" s="324"/>
      <c r="DY38" s="324"/>
      <c r="DZ38" s="324"/>
      <c r="EA38" s="324"/>
      <c r="EB38" s="324"/>
      <c r="EC38" s="324"/>
    </row>
    <row r="39" spans="1:133" s="345" customFormat="1" ht="54" outlineLevel="1" x14ac:dyDescent="0.25">
      <c r="A39" s="181">
        <v>12</v>
      </c>
      <c r="B39" s="58" t="s">
        <v>913</v>
      </c>
      <c r="C39" s="181" t="s">
        <v>73</v>
      </c>
      <c r="D39" s="99">
        <v>100</v>
      </c>
      <c r="E39" s="99">
        <v>100</v>
      </c>
      <c r="F39" s="181">
        <v>74</v>
      </c>
      <c r="G39" s="338">
        <f t="shared" si="1"/>
        <v>0.74</v>
      </c>
      <c r="H39" s="99" t="s">
        <v>930</v>
      </c>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row>
    <row r="40" spans="1:133" s="345" customFormat="1" ht="54" outlineLevel="1" x14ac:dyDescent="0.25">
      <c r="A40" s="181">
        <v>13</v>
      </c>
      <c r="B40" s="58" t="s">
        <v>931</v>
      </c>
      <c r="C40" s="181" t="s">
        <v>73</v>
      </c>
      <c r="D40" s="99">
        <v>100</v>
      </c>
      <c r="E40" s="99">
        <v>100</v>
      </c>
      <c r="F40" s="181">
        <v>82</v>
      </c>
      <c r="G40" s="338">
        <f t="shared" si="1"/>
        <v>0.82</v>
      </c>
      <c r="H40" s="99" t="s">
        <v>930</v>
      </c>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DE40" s="324"/>
      <c r="DF40" s="324"/>
      <c r="DG40" s="324"/>
      <c r="DH40" s="324"/>
      <c r="DI40" s="324"/>
      <c r="DJ40" s="324"/>
      <c r="DK40" s="324"/>
      <c r="DL40" s="324"/>
      <c r="DM40" s="324"/>
      <c r="DN40" s="324"/>
      <c r="DO40" s="324"/>
      <c r="DP40" s="324"/>
      <c r="DQ40" s="324"/>
      <c r="DR40" s="324"/>
      <c r="DS40" s="324"/>
      <c r="DT40" s="324"/>
      <c r="DU40" s="324"/>
      <c r="DV40" s="324"/>
      <c r="DW40" s="324"/>
      <c r="DX40" s="324"/>
      <c r="DY40" s="324"/>
      <c r="DZ40" s="324"/>
      <c r="EA40" s="324"/>
      <c r="EB40" s="324"/>
      <c r="EC40" s="324"/>
    </row>
    <row r="41" spans="1:133" s="345" customFormat="1" ht="27" outlineLevel="1" x14ac:dyDescent="0.25">
      <c r="A41" s="181">
        <v>14</v>
      </c>
      <c r="B41" s="58" t="s">
        <v>932</v>
      </c>
      <c r="C41" s="181" t="s">
        <v>73</v>
      </c>
      <c r="D41" s="99">
        <v>100</v>
      </c>
      <c r="E41" s="99">
        <v>100</v>
      </c>
      <c r="F41" s="181">
        <v>70</v>
      </c>
      <c r="G41" s="338">
        <f t="shared" si="1"/>
        <v>0.7</v>
      </c>
      <c r="H41" s="99" t="s">
        <v>920</v>
      </c>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DE41" s="324"/>
      <c r="DF41" s="324"/>
      <c r="DG41" s="324"/>
      <c r="DH41" s="324"/>
      <c r="DI41" s="324"/>
      <c r="DJ41" s="324"/>
      <c r="DK41" s="324"/>
      <c r="DL41" s="324"/>
      <c r="DM41" s="324"/>
      <c r="DN41" s="324"/>
      <c r="DO41" s="324"/>
      <c r="DP41" s="324"/>
      <c r="DQ41" s="324"/>
      <c r="DR41" s="324"/>
      <c r="DS41" s="324"/>
      <c r="DT41" s="324"/>
      <c r="DU41" s="324"/>
      <c r="DV41" s="324"/>
      <c r="DW41" s="324"/>
      <c r="DX41" s="324"/>
      <c r="DY41" s="324"/>
      <c r="DZ41" s="324"/>
      <c r="EA41" s="324"/>
      <c r="EB41" s="324"/>
      <c r="EC41" s="324"/>
    </row>
    <row r="42" spans="1:133" s="345" customFormat="1" ht="54" outlineLevel="1" x14ac:dyDescent="0.25">
      <c r="A42" s="181">
        <v>15</v>
      </c>
      <c r="B42" s="58" t="s">
        <v>933</v>
      </c>
      <c r="C42" s="181" t="s">
        <v>73</v>
      </c>
      <c r="D42" s="99" t="s">
        <v>934</v>
      </c>
      <c r="E42" s="99" t="s">
        <v>934</v>
      </c>
      <c r="F42" s="181">
        <v>0</v>
      </c>
      <c r="G42" s="338"/>
      <c r="H42" s="99" t="s">
        <v>920</v>
      </c>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DE42" s="324"/>
      <c r="DF42" s="324"/>
      <c r="DG42" s="324"/>
      <c r="DH42" s="324"/>
      <c r="DI42" s="324"/>
      <c r="DJ42" s="324"/>
      <c r="DK42" s="324"/>
      <c r="DL42" s="324"/>
      <c r="DM42" s="324"/>
      <c r="DN42" s="324"/>
      <c r="DO42" s="324"/>
      <c r="DP42" s="324"/>
      <c r="DQ42" s="324"/>
      <c r="DR42" s="324"/>
      <c r="DS42" s="324"/>
      <c r="DT42" s="324"/>
      <c r="DU42" s="324"/>
      <c r="DV42" s="324"/>
      <c r="DW42" s="324"/>
      <c r="DX42" s="324"/>
      <c r="DY42" s="324"/>
      <c r="DZ42" s="324"/>
      <c r="EA42" s="324"/>
      <c r="EB42" s="324"/>
      <c r="EC42" s="324"/>
    </row>
    <row r="43" spans="1:133" s="345" customFormat="1" ht="81" outlineLevel="1" x14ac:dyDescent="0.25">
      <c r="A43" s="181">
        <v>16</v>
      </c>
      <c r="B43" s="58" t="s">
        <v>935</v>
      </c>
      <c r="C43" s="181" t="s">
        <v>73</v>
      </c>
      <c r="D43" s="99">
        <v>100</v>
      </c>
      <c r="E43" s="99">
        <v>100</v>
      </c>
      <c r="F43" s="181">
        <v>100</v>
      </c>
      <c r="G43" s="338">
        <f t="shared" si="1"/>
        <v>1</v>
      </c>
      <c r="H43" s="99" t="s">
        <v>920</v>
      </c>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row>
    <row r="44" spans="1:133" s="324" customFormat="1" x14ac:dyDescent="0.25">
      <c r="A44" s="346" t="s">
        <v>805</v>
      </c>
      <c r="B44" s="347"/>
      <c r="C44" s="347"/>
      <c r="D44" s="347"/>
      <c r="E44" s="347"/>
      <c r="F44" s="347"/>
      <c r="G44" s="347"/>
      <c r="H44" s="348"/>
    </row>
    <row r="45" spans="1:133" s="324" customFormat="1" outlineLevel="1" x14ac:dyDescent="0.25">
      <c r="A45" s="105"/>
      <c r="B45" s="349" t="s">
        <v>936</v>
      </c>
      <c r="C45" s="342"/>
      <c r="D45" s="342"/>
      <c r="E45" s="342"/>
      <c r="F45" s="342"/>
      <c r="G45" s="342"/>
      <c r="H45" s="350"/>
    </row>
    <row r="46" spans="1:133" s="324" customFormat="1" ht="40.5" outlineLevel="1" x14ac:dyDescent="0.25">
      <c r="A46" s="105"/>
      <c r="B46" s="179" t="s">
        <v>937</v>
      </c>
      <c r="C46" s="181" t="s">
        <v>129</v>
      </c>
      <c r="D46" s="351">
        <v>100</v>
      </c>
      <c r="E46" s="351">
        <v>100</v>
      </c>
      <c r="F46" s="181">
        <v>85</v>
      </c>
      <c r="G46" s="338">
        <f>F46/E46</f>
        <v>0.85</v>
      </c>
      <c r="H46" s="99" t="s">
        <v>938</v>
      </c>
    </row>
    <row r="47" spans="1:133" s="324" customFormat="1" ht="54" outlineLevel="1" x14ac:dyDescent="0.25">
      <c r="A47" s="105"/>
      <c r="B47" s="274" t="s">
        <v>921</v>
      </c>
      <c r="C47" s="181" t="s">
        <v>73</v>
      </c>
      <c r="D47" s="351">
        <v>100</v>
      </c>
      <c r="E47" s="351">
        <v>100</v>
      </c>
      <c r="F47" s="181">
        <v>60</v>
      </c>
      <c r="G47" s="338">
        <f>F47/E47</f>
        <v>0.6</v>
      </c>
      <c r="H47" s="99" t="s">
        <v>939</v>
      </c>
    </row>
    <row r="48" spans="1:133" s="324" customFormat="1" ht="27" outlineLevel="1" x14ac:dyDescent="0.25">
      <c r="A48" s="105"/>
      <c r="B48" s="179" t="s">
        <v>940</v>
      </c>
      <c r="C48" s="181" t="s">
        <v>73</v>
      </c>
      <c r="D48" s="351">
        <v>100</v>
      </c>
      <c r="E48" s="351">
        <v>100</v>
      </c>
      <c r="F48" s="181">
        <v>100</v>
      </c>
      <c r="G48" s="338">
        <f>F48/E48</f>
        <v>1</v>
      </c>
      <c r="H48" s="99" t="s">
        <v>938</v>
      </c>
    </row>
    <row r="49" spans="1:9" s="324" customFormat="1" ht="40.5" outlineLevel="1" x14ac:dyDescent="0.25">
      <c r="A49" s="105"/>
      <c r="B49" s="179" t="s">
        <v>941</v>
      </c>
      <c r="C49" s="180" t="s">
        <v>73</v>
      </c>
      <c r="D49" s="181">
        <v>100</v>
      </c>
      <c r="E49" s="181">
        <v>100</v>
      </c>
      <c r="F49" s="181">
        <v>87</v>
      </c>
      <c r="G49" s="338">
        <f>F49/E49</f>
        <v>0.87</v>
      </c>
      <c r="H49" s="99" t="s">
        <v>938</v>
      </c>
    </row>
    <row r="50" spans="1:9" s="324" customFormat="1" ht="40.5" outlineLevel="1" x14ac:dyDescent="0.25">
      <c r="A50" s="105"/>
      <c r="B50" s="179" t="s">
        <v>924</v>
      </c>
      <c r="C50" s="181" t="s">
        <v>73</v>
      </c>
      <c r="D50" s="181">
        <v>90</v>
      </c>
      <c r="E50" s="181">
        <v>2</v>
      </c>
      <c r="F50" s="181">
        <v>0</v>
      </c>
      <c r="G50" s="338">
        <f>F50/E50</f>
        <v>0</v>
      </c>
      <c r="H50" s="99" t="s">
        <v>938</v>
      </c>
    </row>
    <row r="51" spans="1:9" s="324" customFormat="1" ht="27" outlineLevel="1" x14ac:dyDescent="0.25">
      <c r="A51" s="105"/>
      <c r="B51" s="179" t="s">
        <v>904</v>
      </c>
      <c r="C51" s="181" t="s">
        <v>905</v>
      </c>
      <c r="D51" s="181">
        <v>400</v>
      </c>
      <c r="E51" s="181">
        <v>400</v>
      </c>
      <c r="F51" s="181">
        <v>400</v>
      </c>
      <c r="G51" s="338">
        <f t="shared" ref="G51:G58" si="2">F51/E51</f>
        <v>1</v>
      </c>
      <c r="H51" s="99" t="s">
        <v>938</v>
      </c>
    </row>
    <row r="52" spans="1:9" s="324" customFormat="1" ht="27" outlineLevel="1" x14ac:dyDescent="0.25">
      <c r="A52" s="105"/>
      <c r="B52" s="179" t="s">
        <v>942</v>
      </c>
      <c r="C52" s="181" t="s">
        <v>129</v>
      </c>
      <c r="D52" s="181">
        <v>40</v>
      </c>
      <c r="E52" s="181">
        <v>40</v>
      </c>
      <c r="F52" s="181">
        <v>40</v>
      </c>
      <c r="G52" s="338">
        <f t="shared" si="2"/>
        <v>1</v>
      </c>
      <c r="H52" s="99" t="s">
        <v>938</v>
      </c>
    </row>
    <row r="53" spans="1:9" s="324" customFormat="1" ht="27" outlineLevel="1" x14ac:dyDescent="0.25">
      <c r="A53" s="105"/>
      <c r="B53" s="179" t="s">
        <v>907</v>
      </c>
      <c r="C53" s="181" t="s">
        <v>73</v>
      </c>
      <c r="D53" s="181">
        <v>80</v>
      </c>
      <c r="E53" s="181">
        <v>90</v>
      </c>
      <c r="F53" s="181">
        <v>90</v>
      </c>
      <c r="G53" s="338">
        <f t="shared" si="2"/>
        <v>1</v>
      </c>
      <c r="H53" s="99" t="s">
        <v>943</v>
      </c>
      <c r="I53" s="324">
        <f>(G46+G47+G48+G49+G50+G51+G52+G53+G55+G54+G56+G57+G58+G59+G60+G61)/16*100%</f>
        <v>0.69374999999999998</v>
      </c>
    </row>
    <row r="54" spans="1:9" s="324" customFormat="1" ht="40.5" outlineLevel="1" x14ac:dyDescent="0.25">
      <c r="A54" s="105"/>
      <c r="B54" s="179" t="s">
        <v>944</v>
      </c>
      <c r="C54" s="181" t="s">
        <v>73</v>
      </c>
      <c r="D54" s="181">
        <v>100</v>
      </c>
      <c r="E54" s="181">
        <v>100</v>
      </c>
      <c r="F54" s="181">
        <v>38</v>
      </c>
      <c r="G54" s="338">
        <f t="shared" si="2"/>
        <v>0.38</v>
      </c>
      <c r="H54" s="99" t="s">
        <v>945</v>
      </c>
    </row>
    <row r="55" spans="1:9" s="324" customFormat="1" ht="40.5" outlineLevel="1" x14ac:dyDescent="0.25">
      <c r="A55" s="105"/>
      <c r="B55" s="179" t="s">
        <v>929</v>
      </c>
      <c r="C55" s="181" t="s">
        <v>73</v>
      </c>
      <c r="D55" s="181">
        <v>100</v>
      </c>
      <c r="E55" s="181">
        <v>100</v>
      </c>
      <c r="F55" s="181">
        <v>71</v>
      </c>
      <c r="G55" s="338">
        <f t="shared" si="2"/>
        <v>0.71</v>
      </c>
      <c r="H55" s="99" t="s">
        <v>938</v>
      </c>
    </row>
    <row r="56" spans="1:9" s="324" customFormat="1" ht="54" outlineLevel="1" x14ac:dyDescent="0.25">
      <c r="A56" s="105"/>
      <c r="B56" s="179" t="s">
        <v>913</v>
      </c>
      <c r="C56" s="181" t="s">
        <v>73</v>
      </c>
      <c r="D56" s="181">
        <v>100</v>
      </c>
      <c r="E56" s="181">
        <v>100</v>
      </c>
      <c r="F56" s="181">
        <v>69</v>
      </c>
      <c r="G56" s="338">
        <f t="shared" si="2"/>
        <v>0.69</v>
      </c>
      <c r="H56" s="99" t="s">
        <v>946</v>
      </c>
    </row>
    <row r="57" spans="1:9" s="324" customFormat="1" ht="40.5" outlineLevel="1" x14ac:dyDescent="0.25">
      <c r="A57" s="105"/>
      <c r="B57" s="179" t="s">
        <v>914</v>
      </c>
      <c r="C57" s="181" t="s">
        <v>101</v>
      </c>
      <c r="D57" s="181">
        <v>2</v>
      </c>
      <c r="E57" s="181">
        <v>4</v>
      </c>
      <c r="F57" s="181">
        <v>4</v>
      </c>
      <c r="G57" s="338">
        <f t="shared" si="2"/>
        <v>1</v>
      </c>
      <c r="H57" s="99" t="s">
        <v>947</v>
      </c>
    </row>
    <row r="58" spans="1:9" s="324" customFormat="1" ht="27" outlineLevel="1" x14ac:dyDescent="0.25">
      <c r="A58" s="105"/>
      <c r="B58" s="179" t="s">
        <v>948</v>
      </c>
      <c r="C58" s="181" t="s">
        <v>106</v>
      </c>
      <c r="D58" s="181">
        <v>0</v>
      </c>
      <c r="E58" s="181">
        <v>1</v>
      </c>
      <c r="F58" s="181">
        <v>2</v>
      </c>
      <c r="G58" s="338">
        <f t="shared" si="2"/>
        <v>2</v>
      </c>
      <c r="H58" s="99" t="s">
        <v>938</v>
      </c>
    </row>
    <row r="59" spans="1:9" s="324" customFormat="1" ht="54" outlineLevel="1" x14ac:dyDescent="0.25">
      <c r="A59" s="105"/>
      <c r="B59" s="179" t="s">
        <v>949</v>
      </c>
      <c r="C59" s="181" t="s">
        <v>73</v>
      </c>
      <c r="D59" s="181" t="s">
        <v>917</v>
      </c>
      <c r="E59" s="181" t="s">
        <v>917</v>
      </c>
      <c r="F59" s="181" t="s">
        <v>917</v>
      </c>
      <c r="G59" s="338">
        <v>0</v>
      </c>
      <c r="H59" s="99" t="s">
        <v>938</v>
      </c>
    </row>
    <row r="60" spans="1:9" s="324" customFormat="1" ht="67.5" outlineLevel="1" x14ac:dyDescent="0.25">
      <c r="A60" s="105"/>
      <c r="B60" s="179" t="s">
        <v>950</v>
      </c>
      <c r="C60" s="181" t="s">
        <v>73</v>
      </c>
      <c r="D60" s="181">
        <v>100</v>
      </c>
      <c r="E60" s="181">
        <v>100</v>
      </c>
      <c r="F60" s="181">
        <v>15</v>
      </c>
      <c r="G60" s="338">
        <v>0</v>
      </c>
      <c r="H60" s="99" t="s">
        <v>938</v>
      </c>
    </row>
    <row r="61" spans="1:9" s="324" customFormat="1" ht="40.5" outlineLevel="1" x14ac:dyDescent="0.25">
      <c r="A61" s="105"/>
      <c r="B61" s="179" t="s">
        <v>951</v>
      </c>
      <c r="C61" s="181" t="s">
        <v>147</v>
      </c>
      <c r="D61" s="181">
        <v>0</v>
      </c>
      <c r="E61" s="181">
        <v>1</v>
      </c>
      <c r="F61" s="181">
        <v>0</v>
      </c>
      <c r="G61" s="338">
        <v>0</v>
      </c>
      <c r="H61" s="99" t="s">
        <v>938</v>
      </c>
    </row>
    <row r="62" spans="1:9" s="324" customFormat="1" x14ac:dyDescent="0.25">
      <c r="A62" s="330" t="s">
        <v>820</v>
      </c>
      <c r="B62" s="331"/>
      <c r="C62" s="331"/>
      <c r="D62" s="331"/>
      <c r="E62" s="331"/>
      <c r="F62" s="331"/>
      <c r="G62" s="331"/>
      <c r="H62" s="332"/>
    </row>
    <row r="63" spans="1:9" s="324" customFormat="1" outlineLevel="1" x14ac:dyDescent="0.25">
      <c r="A63" s="105"/>
      <c r="B63" s="349" t="s">
        <v>952</v>
      </c>
      <c r="C63" s="352"/>
      <c r="D63" s="352"/>
      <c r="E63" s="352"/>
      <c r="F63" s="352"/>
      <c r="G63" s="352"/>
      <c r="H63" s="350"/>
    </row>
    <row r="64" spans="1:9" s="353" customFormat="1" ht="40.5" outlineLevel="1" x14ac:dyDescent="0.25">
      <c r="A64" s="57"/>
      <c r="B64" s="274" t="s">
        <v>937</v>
      </c>
      <c r="C64" s="99" t="s">
        <v>73</v>
      </c>
      <c r="D64" s="99">
        <v>100</v>
      </c>
      <c r="E64" s="99">
        <v>100</v>
      </c>
      <c r="F64" s="99">
        <v>85</v>
      </c>
      <c r="G64" s="338">
        <f t="shared" ref="G64:G68" si="3">F64/E64</f>
        <v>0.85</v>
      </c>
      <c r="H64" s="99" t="s">
        <v>953</v>
      </c>
    </row>
    <row r="65" spans="1:8" s="324" customFormat="1" ht="54" outlineLevel="1" x14ac:dyDescent="0.25">
      <c r="A65" s="105"/>
      <c r="B65" s="179" t="s">
        <v>921</v>
      </c>
      <c r="C65" s="181" t="s">
        <v>73</v>
      </c>
      <c r="D65" s="181">
        <v>100</v>
      </c>
      <c r="E65" s="181">
        <v>100</v>
      </c>
      <c r="F65" s="181">
        <v>100</v>
      </c>
      <c r="G65" s="338">
        <f t="shared" si="3"/>
        <v>1</v>
      </c>
      <c r="H65" s="99" t="s">
        <v>953</v>
      </c>
    </row>
    <row r="66" spans="1:8" s="324" customFormat="1" ht="27" outlineLevel="1" x14ac:dyDescent="0.25">
      <c r="A66" s="105"/>
      <c r="B66" s="179" t="s">
        <v>922</v>
      </c>
      <c r="C66" s="181" t="s">
        <v>73</v>
      </c>
      <c r="D66" s="181">
        <v>100</v>
      </c>
      <c r="E66" s="181">
        <v>100</v>
      </c>
      <c r="F66" s="181">
        <v>0</v>
      </c>
      <c r="G66" s="338">
        <f t="shared" si="3"/>
        <v>0</v>
      </c>
      <c r="H66" s="99" t="s">
        <v>953</v>
      </c>
    </row>
    <row r="67" spans="1:8" s="324" customFormat="1" ht="40.5" outlineLevel="1" x14ac:dyDescent="0.25">
      <c r="A67" s="105"/>
      <c r="B67" s="179" t="s">
        <v>954</v>
      </c>
      <c r="C67" s="181" t="s">
        <v>73</v>
      </c>
      <c r="D67" s="181">
        <v>100</v>
      </c>
      <c r="E67" s="181">
        <v>100</v>
      </c>
      <c r="F67" s="181">
        <v>56</v>
      </c>
      <c r="G67" s="338">
        <f t="shared" si="3"/>
        <v>0.56000000000000005</v>
      </c>
      <c r="H67" s="99" t="s">
        <v>953</v>
      </c>
    </row>
    <row r="68" spans="1:8" s="324" customFormat="1" ht="40.5" outlineLevel="1" x14ac:dyDescent="0.25">
      <c r="A68" s="105"/>
      <c r="B68" s="179" t="s">
        <v>924</v>
      </c>
      <c r="C68" s="181" t="s">
        <v>73</v>
      </c>
      <c r="D68" s="181">
        <v>90</v>
      </c>
      <c r="E68" s="181">
        <v>3</v>
      </c>
      <c r="F68" s="181">
        <v>0</v>
      </c>
      <c r="G68" s="338">
        <f t="shared" si="3"/>
        <v>0</v>
      </c>
      <c r="H68" s="99" t="s">
        <v>953</v>
      </c>
    </row>
    <row r="69" spans="1:8" s="324" customFormat="1" ht="27" outlineLevel="1" x14ac:dyDescent="0.25">
      <c r="A69" s="105"/>
      <c r="B69" s="179" t="s">
        <v>904</v>
      </c>
      <c r="C69" s="181" t="s">
        <v>955</v>
      </c>
      <c r="D69" s="181">
        <v>0</v>
      </c>
      <c r="E69" s="181">
        <v>400</v>
      </c>
      <c r="F69" s="181">
        <v>400</v>
      </c>
      <c r="G69" s="338">
        <f>F69/E69</f>
        <v>1</v>
      </c>
      <c r="H69" s="99" t="s">
        <v>953</v>
      </c>
    </row>
    <row r="70" spans="1:8" s="324" customFormat="1" ht="27" outlineLevel="1" x14ac:dyDescent="0.25">
      <c r="A70" s="105"/>
      <c r="B70" s="179" t="s">
        <v>956</v>
      </c>
      <c r="C70" s="181" t="s">
        <v>129</v>
      </c>
      <c r="D70" s="181">
        <v>300</v>
      </c>
      <c r="E70" s="181">
        <v>300</v>
      </c>
      <c r="F70" s="181">
        <v>300</v>
      </c>
      <c r="G70" s="338">
        <f t="shared" ref="G70:G80" si="4">F70/E70</f>
        <v>1</v>
      </c>
      <c r="H70" s="99" t="s">
        <v>953</v>
      </c>
    </row>
    <row r="71" spans="1:8" s="324" customFormat="1" ht="27" outlineLevel="1" x14ac:dyDescent="0.25">
      <c r="A71" s="105"/>
      <c r="B71" s="179" t="s">
        <v>907</v>
      </c>
      <c r="C71" s="181" t="s">
        <v>73</v>
      </c>
      <c r="D71" s="181">
        <v>35</v>
      </c>
      <c r="E71" s="181">
        <v>38</v>
      </c>
      <c r="F71" s="181">
        <v>35</v>
      </c>
      <c r="G71" s="338">
        <f t="shared" si="4"/>
        <v>0.92105263157894735</v>
      </c>
      <c r="H71" s="99" t="s">
        <v>953</v>
      </c>
    </row>
    <row r="72" spans="1:8" s="324" customFormat="1" ht="27" outlineLevel="1" x14ac:dyDescent="0.25">
      <c r="A72" s="105"/>
      <c r="B72" s="179" t="s">
        <v>957</v>
      </c>
      <c r="C72" s="181" t="s">
        <v>958</v>
      </c>
      <c r="D72" s="181">
        <v>0</v>
      </c>
      <c r="E72" s="181">
        <v>0.5</v>
      </c>
      <c r="F72" s="181">
        <v>0.3</v>
      </c>
      <c r="G72" s="338">
        <f t="shared" si="4"/>
        <v>0.6</v>
      </c>
      <c r="H72" s="99" t="s">
        <v>953</v>
      </c>
    </row>
    <row r="73" spans="1:8" s="324" customFormat="1" ht="40.5" outlineLevel="1" x14ac:dyDescent="0.25">
      <c r="A73" s="105"/>
      <c r="B73" s="179" t="s">
        <v>959</v>
      </c>
      <c r="C73" s="181" t="s">
        <v>73</v>
      </c>
      <c r="D73" s="181">
        <v>100</v>
      </c>
      <c r="E73" s="181">
        <v>100</v>
      </c>
      <c r="F73" s="181">
        <v>89</v>
      </c>
      <c r="G73" s="338">
        <f t="shared" si="4"/>
        <v>0.89</v>
      </c>
      <c r="H73" s="99" t="s">
        <v>953</v>
      </c>
    </row>
    <row r="74" spans="1:8" s="324" customFormat="1" ht="40.5" outlineLevel="1" x14ac:dyDescent="0.25">
      <c r="A74" s="105"/>
      <c r="B74" s="179" t="s">
        <v>929</v>
      </c>
      <c r="C74" s="181" t="s">
        <v>73</v>
      </c>
      <c r="D74" s="181">
        <v>100</v>
      </c>
      <c r="E74" s="181">
        <v>100</v>
      </c>
      <c r="F74" s="181">
        <v>70</v>
      </c>
      <c r="G74" s="338">
        <f t="shared" si="4"/>
        <v>0.7</v>
      </c>
      <c r="H74" s="99" t="s">
        <v>953</v>
      </c>
    </row>
    <row r="75" spans="1:8" s="324" customFormat="1" ht="40.5" outlineLevel="1" x14ac:dyDescent="0.25">
      <c r="A75" s="105"/>
      <c r="B75" s="179" t="s">
        <v>913</v>
      </c>
      <c r="C75" s="181" t="s">
        <v>73</v>
      </c>
      <c r="D75" s="181">
        <v>100</v>
      </c>
      <c r="E75" s="181">
        <v>100</v>
      </c>
      <c r="F75" s="181">
        <v>97</v>
      </c>
      <c r="G75" s="338">
        <f t="shared" si="4"/>
        <v>0.97</v>
      </c>
      <c r="H75" s="99" t="s">
        <v>953</v>
      </c>
    </row>
    <row r="76" spans="1:8" s="324" customFormat="1" ht="40.5" outlineLevel="1" x14ac:dyDescent="0.25">
      <c r="A76" s="105"/>
      <c r="B76" s="179" t="s">
        <v>931</v>
      </c>
      <c r="C76" s="181" t="s">
        <v>73</v>
      </c>
      <c r="D76" s="181">
        <v>100</v>
      </c>
      <c r="E76" s="181">
        <v>100</v>
      </c>
      <c r="F76" s="181">
        <v>98</v>
      </c>
      <c r="G76" s="338">
        <f t="shared" si="4"/>
        <v>0.98</v>
      </c>
      <c r="H76" s="99" t="s">
        <v>953</v>
      </c>
    </row>
    <row r="77" spans="1:8" s="324" customFormat="1" ht="27" outlineLevel="1" x14ac:dyDescent="0.25">
      <c r="A77" s="105"/>
      <c r="B77" s="179" t="s">
        <v>960</v>
      </c>
      <c r="C77" s="181" t="s">
        <v>106</v>
      </c>
      <c r="D77" s="181">
        <v>0</v>
      </c>
      <c r="E77" s="181">
        <v>100</v>
      </c>
      <c r="F77" s="181">
        <v>100</v>
      </c>
      <c r="G77" s="338">
        <f t="shared" si="4"/>
        <v>1</v>
      </c>
      <c r="H77" s="99" t="s">
        <v>953</v>
      </c>
    </row>
    <row r="78" spans="1:8" s="324" customFormat="1" ht="54" outlineLevel="1" x14ac:dyDescent="0.25">
      <c r="A78" s="105"/>
      <c r="B78" s="179" t="s">
        <v>961</v>
      </c>
      <c r="C78" s="181" t="s">
        <v>73</v>
      </c>
      <c r="D78" s="181" t="s">
        <v>917</v>
      </c>
      <c r="E78" s="181" t="s">
        <v>917</v>
      </c>
      <c r="F78" s="181" t="s">
        <v>917</v>
      </c>
      <c r="G78" s="338">
        <v>1</v>
      </c>
      <c r="H78" s="99" t="s">
        <v>953</v>
      </c>
    </row>
    <row r="79" spans="1:8" s="324" customFormat="1" ht="40.5" outlineLevel="1" x14ac:dyDescent="0.25">
      <c r="A79" s="105"/>
      <c r="B79" s="274" t="s">
        <v>962</v>
      </c>
      <c r="C79" s="181" t="s">
        <v>73</v>
      </c>
      <c r="D79" s="181">
        <v>100</v>
      </c>
      <c r="E79" s="181">
        <v>100</v>
      </c>
      <c r="F79" s="181">
        <v>15.6</v>
      </c>
      <c r="G79" s="338">
        <f t="shared" si="4"/>
        <v>0.156</v>
      </c>
      <c r="H79" s="99" t="s">
        <v>953</v>
      </c>
    </row>
    <row r="80" spans="1:8" s="324" customFormat="1" ht="40.5" outlineLevel="1" x14ac:dyDescent="0.25">
      <c r="A80" s="105"/>
      <c r="B80" s="179" t="s">
        <v>911</v>
      </c>
      <c r="C80" s="181" t="s">
        <v>963</v>
      </c>
      <c r="D80" s="181">
        <v>0</v>
      </c>
      <c r="E80" s="181">
        <v>1</v>
      </c>
      <c r="F80" s="181">
        <v>0</v>
      </c>
      <c r="G80" s="338">
        <f t="shared" si="4"/>
        <v>0</v>
      </c>
      <c r="H80" s="99" t="s">
        <v>953</v>
      </c>
    </row>
    <row r="81" spans="1:201" s="324" customFormat="1" ht="17.25" customHeight="1" x14ac:dyDescent="0.25">
      <c r="A81" s="330" t="s">
        <v>835</v>
      </c>
      <c r="B81" s="331"/>
      <c r="C81" s="331"/>
      <c r="D81" s="331"/>
      <c r="E81" s="331"/>
      <c r="F81" s="331"/>
      <c r="G81" s="331"/>
      <c r="H81" s="332"/>
    </row>
    <row r="82" spans="1:201" s="324" customFormat="1" ht="32.25" customHeight="1" outlineLevel="1" x14ac:dyDescent="0.25">
      <c r="A82" s="340"/>
      <c r="B82" s="341" t="s">
        <v>964</v>
      </c>
      <c r="C82" s="342"/>
      <c r="D82" s="342"/>
      <c r="E82" s="342"/>
      <c r="F82" s="342"/>
      <c r="G82" s="342"/>
      <c r="H82" s="343"/>
    </row>
    <row r="83" spans="1:201" s="355" customFormat="1" ht="40.5" outlineLevel="2" x14ac:dyDescent="0.25">
      <c r="A83" s="99">
        <v>1</v>
      </c>
      <c r="B83" s="58" t="s">
        <v>965</v>
      </c>
      <c r="C83" s="99" t="s">
        <v>73</v>
      </c>
      <c r="D83" s="351">
        <v>100</v>
      </c>
      <c r="E83" s="351">
        <v>100</v>
      </c>
      <c r="F83" s="99">
        <v>84</v>
      </c>
      <c r="G83" s="354">
        <f t="shared" ref="G83:G105" si="5">F83/E83</f>
        <v>0.84</v>
      </c>
      <c r="H83" s="180" t="s">
        <v>966</v>
      </c>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4"/>
      <c r="AX83" s="324"/>
      <c r="AY83" s="324"/>
      <c r="AZ83" s="324"/>
      <c r="BA83" s="324"/>
      <c r="BB83" s="324"/>
      <c r="BC83" s="324"/>
      <c r="BD83" s="324"/>
      <c r="BE83" s="324"/>
      <c r="BF83" s="324"/>
      <c r="BG83" s="324"/>
      <c r="BH83" s="324"/>
      <c r="BI83" s="324"/>
      <c r="BJ83" s="324"/>
      <c r="BK83" s="324"/>
      <c r="BL83" s="324"/>
      <c r="BM83" s="324"/>
      <c r="BN83" s="324"/>
      <c r="BO83" s="324"/>
      <c r="BP83" s="324"/>
      <c r="BQ83" s="324"/>
      <c r="BR83" s="324"/>
      <c r="BS83" s="324"/>
      <c r="BT83" s="324"/>
      <c r="BU83" s="324"/>
      <c r="BV83" s="324"/>
      <c r="BW83" s="324"/>
      <c r="BX83" s="324"/>
      <c r="BY83" s="324"/>
      <c r="BZ83" s="324"/>
      <c r="CA83" s="324"/>
      <c r="CB83" s="324"/>
      <c r="CC83" s="324"/>
      <c r="CD83" s="324"/>
      <c r="CE83" s="324"/>
      <c r="CF83" s="324"/>
      <c r="CG83" s="324"/>
      <c r="CH83" s="324"/>
      <c r="CI83" s="324"/>
      <c r="CJ83" s="324"/>
      <c r="CK83" s="324"/>
      <c r="CL83" s="324"/>
      <c r="CM83" s="324"/>
      <c r="CN83" s="324"/>
      <c r="CO83" s="324"/>
      <c r="CP83" s="324"/>
      <c r="CQ83" s="324"/>
      <c r="CR83" s="324"/>
      <c r="CS83" s="324"/>
      <c r="CT83" s="324"/>
      <c r="CU83" s="324"/>
      <c r="CV83" s="324"/>
      <c r="CW83" s="324"/>
      <c r="CX83" s="324"/>
      <c r="CY83" s="324"/>
      <c r="CZ83" s="324"/>
      <c r="DA83" s="324"/>
      <c r="DB83" s="324"/>
      <c r="DC83" s="324"/>
      <c r="DD83" s="324"/>
      <c r="DE83" s="324"/>
      <c r="DF83" s="324"/>
      <c r="DG83" s="324"/>
      <c r="DH83" s="324"/>
      <c r="DI83" s="324"/>
      <c r="DJ83" s="324"/>
      <c r="DK83" s="324"/>
      <c r="DL83" s="324"/>
      <c r="DM83" s="324"/>
      <c r="DN83" s="324"/>
      <c r="DO83" s="324"/>
      <c r="DP83" s="324"/>
      <c r="DQ83" s="324"/>
      <c r="DR83" s="324"/>
      <c r="DS83" s="324"/>
      <c r="DT83" s="324"/>
      <c r="DU83" s="324"/>
      <c r="DV83" s="324"/>
      <c r="DW83" s="324"/>
      <c r="DX83" s="324"/>
      <c r="DY83" s="324"/>
      <c r="DZ83" s="324"/>
      <c r="EA83" s="324"/>
      <c r="EB83" s="324"/>
      <c r="EC83" s="324"/>
      <c r="ED83" s="324"/>
      <c r="EE83" s="324"/>
      <c r="EF83" s="324"/>
      <c r="EG83" s="324"/>
      <c r="EH83" s="324"/>
      <c r="EI83" s="324"/>
      <c r="EJ83" s="324"/>
      <c r="EK83" s="324"/>
      <c r="EL83" s="324"/>
      <c r="EM83" s="324"/>
      <c r="EN83" s="324"/>
      <c r="EO83" s="324"/>
      <c r="EP83" s="324"/>
      <c r="EQ83" s="324"/>
      <c r="ER83" s="324"/>
      <c r="ES83" s="324"/>
      <c r="ET83" s="324"/>
      <c r="EU83" s="324"/>
      <c r="EV83" s="324"/>
      <c r="EW83" s="324"/>
      <c r="EX83" s="324"/>
      <c r="EY83" s="324"/>
      <c r="EZ83" s="324"/>
      <c r="FA83" s="324"/>
      <c r="FB83" s="324"/>
      <c r="FC83" s="324"/>
      <c r="FD83" s="324"/>
      <c r="FE83" s="324"/>
      <c r="FF83" s="324"/>
      <c r="FG83" s="324"/>
      <c r="FH83" s="324"/>
      <c r="FI83" s="324"/>
      <c r="FJ83" s="324"/>
      <c r="FK83" s="324"/>
      <c r="FL83" s="324"/>
      <c r="FM83" s="324"/>
      <c r="FN83" s="324"/>
      <c r="FO83" s="324"/>
      <c r="FP83" s="324"/>
      <c r="FQ83" s="324"/>
      <c r="FR83" s="324"/>
      <c r="FS83" s="324"/>
      <c r="FT83" s="324"/>
      <c r="FU83" s="324"/>
      <c r="FV83" s="324"/>
      <c r="FW83" s="324"/>
      <c r="FX83" s="324"/>
      <c r="FY83" s="324"/>
      <c r="FZ83" s="324"/>
      <c r="GA83" s="324"/>
      <c r="GB83" s="324"/>
      <c r="GC83" s="324"/>
      <c r="GD83" s="324"/>
      <c r="GE83" s="324"/>
      <c r="GF83" s="324"/>
      <c r="GG83" s="324"/>
      <c r="GH83" s="324"/>
      <c r="GI83" s="324"/>
      <c r="GJ83" s="324"/>
      <c r="GK83" s="324"/>
      <c r="GL83" s="324"/>
      <c r="GM83" s="324"/>
      <c r="GN83" s="324"/>
      <c r="GO83" s="324"/>
      <c r="GP83" s="324"/>
      <c r="GQ83" s="324"/>
      <c r="GR83" s="324"/>
      <c r="GS83" s="324"/>
    </row>
    <row r="84" spans="1:201" s="355" customFormat="1" ht="54" outlineLevel="2" x14ac:dyDescent="0.25">
      <c r="A84" s="99">
        <v>2</v>
      </c>
      <c r="B84" s="58" t="s">
        <v>967</v>
      </c>
      <c r="C84" s="99" t="s">
        <v>73</v>
      </c>
      <c r="D84" s="351">
        <v>100</v>
      </c>
      <c r="E84" s="351">
        <v>100</v>
      </c>
      <c r="F84" s="99">
        <v>100</v>
      </c>
      <c r="G84" s="354">
        <f t="shared" si="5"/>
        <v>1</v>
      </c>
      <c r="H84" s="180" t="s">
        <v>966</v>
      </c>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c r="AK84" s="324"/>
      <c r="AL84" s="324"/>
      <c r="AM84" s="324"/>
      <c r="AN84" s="324"/>
      <c r="AO84" s="324"/>
      <c r="AP84" s="324"/>
      <c r="AQ84" s="324"/>
      <c r="AR84" s="324"/>
      <c r="AS84" s="324"/>
      <c r="AT84" s="324"/>
      <c r="AU84" s="324"/>
      <c r="AV84" s="324"/>
      <c r="AW84" s="324"/>
      <c r="AX84" s="324"/>
      <c r="AY84" s="324"/>
      <c r="AZ84" s="324"/>
      <c r="BA84" s="324"/>
      <c r="BB84" s="324"/>
      <c r="BC84" s="324"/>
      <c r="BD84" s="324"/>
      <c r="BE84" s="324"/>
      <c r="BF84" s="324"/>
      <c r="BG84" s="324"/>
      <c r="BH84" s="324"/>
      <c r="BI84" s="324"/>
      <c r="BJ84" s="324"/>
      <c r="BK84" s="324"/>
      <c r="BL84" s="324"/>
      <c r="BM84" s="324"/>
      <c r="BN84" s="324"/>
      <c r="BO84" s="324"/>
      <c r="BP84" s="324"/>
      <c r="BQ84" s="324"/>
      <c r="BR84" s="324"/>
      <c r="BS84" s="324"/>
      <c r="BT84" s="324"/>
      <c r="BU84" s="324"/>
      <c r="BV84" s="324"/>
      <c r="BW84" s="324"/>
      <c r="BX84" s="324"/>
      <c r="BY84" s="324"/>
      <c r="BZ84" s="324"/>
      <c r="CA84" s="324"/>
      <c r="CB84" s="324"/>
      <c r="CC84" s="324"/>
      <c r="CD84" s="324"/>
      <c r="CE84" s="324"/>
      <c r="CF84" s="324"/>
      <c r="CG84" s="324"/>
      <c r="CH84" s="324"/>
      <c r="CI84" s="324"/>
      <c r="CJ84" s="324"/>
      <c r="CK84" s="324"/>
      <c r="CL84" s="324"/>
      <c r="CM84" s="324"/>
      <c r="CN84" s="324"/>
      <c r="CO84" s="324"/>
      <c r="CP84" s="324"/>
      <c r="CQ84" s="324"/>
      <c r="CR84" s="324"/>
      <c r="CS84" s="324"/>
      <c r="CT84" s="324"/>
      <c r="CU84" s="324"/>
      <c r="CV84" s="324"/>
      <c r="CW84" s="324"/>
      <c r="CX84" s="324"/>
      <c r="CY84" s="324"/>
      <c r="CZ84" s="324"/>
      <c r="DA84" s="324"/>
      <c r="DB84" s="324"/>
      <c r="DC84" s="324"/>
      <c r="DD84" s="324"/>
      <c r="DE84" s="324"/>
      <c r="DF84" s="324"/>
      <c r="DG84" s="324"/>
      <c r="DH84" s="324"/>
      <c r="DI84" s="324"/>
      <c r="DJ84" s="324"/>
      <c r="DK84" s="324"/>
      <c r="DL84" s="324"/>
      <c r="DM84" s="324"/>
      <c r="DN84" s="324"/>
      <c r="DO84" s="324"/>
      <c r="DP84" s="324"/>
      <c r="DQ84" s="324"/>
      <c r="DR84" s="324"/>
      <c r="DS84" s="324"/>
      <c r="DT84" s="324"/>
      <c r="DU84" s="324"/>
      <c r="DV84" s="324"/>
      <c r="DW84" s="324"/>
      <c r="DX84" s="324"/>
      <c r="DY84" s="324"/>
      <c r="DZ84" s="324"/>
      <c r="EA84" s="324"/>
      <c r="EB84" s="324"/>
      <c r="EC84" s="324"/>
      <c r="ED84" s="324"/>
      <c r="EE84" s="324"/>
      <c r="EF84" s="324"/>
      <c r="EG84" s="324"/>
      <c r="EH84" s="324"/>
      <c r="EI84" s="324"/>
      <c r="EJ84" s="324"/>
      <c r="EK84" s="324"/>
      <c r="EL84" s="324"/>
      <c r="EM84" s="324"/>
      <c r="EN84" s="324"/>
      <c r="EO84" s="324"/>
      <c r="EP84" s="324"/>
      <c r="EQ84" s="324"/>
      <c r="ER84" s="324"/>
      <c r="ES84" s="324"/>
      <c r="ET84" s="324"/>
      <c r="EU84" s="324"/>
      <c r="EV84" s="324"/>
      <c r="EW84" s="324"/>
      <c r="EX84" s="324"/>
      <c r="EY84" s="324"/>
      <c r="EZ84" s="324"/>
      <c r="FA84" s="324"/>
      <c r="FB84" s="324"/>
      <c r="FC84" s="324"/>
      <c r="FD84" s="324"/>
      <c r="FE84" s="324"/>
      <c r="FF84" s="324"/>
      <c r="FG84" s="324"/>
      <c r="FH84" s="324"/>
      <c r="FI84" s="324"/>
      <c r="FJ84" s="324"/>
      <c r="FK84" s="324"/>
      <c r="FL84" s="324"/>
      <c r="FM84" s="324"/>
      <c r="FN84" s="324"/>
      <c r="FO84" s="324"/>
      <c r="FP84" s="324"/>
      <c r="FQ84" s="324"/>
      <c r="FR84" s="324"/>
      <c r="FS84" s="324"/>
      <c r="FT84" s="324"/>
      <c r="FU84" s="324"/>
      <c r="FV84" s="324"/>
      <c r="FW84" s="324"/>
      <c r="FX84" s="324"/>
      <c r="FY84" s="324"/>
      <c r="FZ84" s="324"/>
      <c r="GA84" s="324"/>
      <c r="GB84" s="324"/>
      <c r="GC84" s="324"/>
      <c r="GD84" s="324"/>
      <c r="GE84" s="324"/>
      <c r="GF84" s="324"/>
      <c r="GG84" s="324"/>
      <c r="GH84" s="324"/>
      <c r="GI84" s="324"/>
      <c r="GJ84" s="324"/>
      <c r="GK84" s="324"/>
      <c r="GL84" s="324"/>
      <c r="GM84" s="324"/>
      <c r="GN84" s="324"/>
      <c r="GO84" s="324"/>
      <c r="GP84" s="324"/>
      <c r="GQ84" s="324"/>
      <c r="GR84" s="324"/>
      <c r="GS84" s="324"/>
    </row>
    <row r="85" spans="1:201" s="355" customFormat="1" ht="27" outlineLevel="2" x14ac:dyDescent="0.25">
      <c r="A85" s="99">
        <v>3</v>
      </c>
      <c r="B85" s="58" t="s">
        <v>968</v>
      </c>
      <c r="C85" s="99" t="s">
        <v>73</v>
      </c>
      <c r="D85" s="351">
        <v>100</v>
      </c>
      <c r="E85" s="351">
        <v>100</v>
      </c>
      <c r="F85" s="99">
        <v>100</v>
      </c>
      <c r="G85" s="354">
        <f t="shared" si="5"/>
        <v>1</v>
      </c>
      <c r="H85" s="180" t="s">
        <v>966</v>
      </c>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4"/>
      <c r="AY85" s="324"/>
      <c r="AZ85" s="324"/>
      <c r="BA85" s="324"/>
      <c r="BB85" s="324"/>
      <c r="BC85" s="324"/>
      <c r="BD85" s="324"/>
      <c r="BE85" s="324"/>
      <c r="BF85" s="324"/>
      <c r="BG85" s="324"/>
      <c r="BH85" s="324"/>
      <c r="BI85" s="324"/>
      <c r="BJ85" s="324"/>
      <c r="BK85" s="324"/>
      <c r="BL85" s="324"/>
      <c r="BM85" s="324"/>
      <c r="BN85" s="324"/>
      <c r="BO85" s="324"/>
      <c r="BP85" s="324"/>
      <c r="BQ85" s="324"/>
      <c r="BR85" s="324"/>
      <c r="BS85" s="324"/>
      <c r="BT85" s="324"/>
      <c r="BU85" s="324"/>
      <c r="BV85" s="324"/>
      <c r="BW85" s="324"/>
      <c r="BX85" s="324"/>
      <c r="BY85" s="324"/>
      <c r="BZ85" s="324"/>
      <c r="CA85" s="324"/>
      <c r="CB85" s="324"/>
      <c r="CC85" s="324"/>
      <c r="CD85" s="324"/>
      <c r="CE85" s="324"/>
      <c r="CF85" s="324"/>
      <c r="CG85" s="324"/>
      <c r="CH85" s="324"/>
      <c r="CI85" s="324"/>
      <c r="CJ85" s="324"/>
      <c r="CK85" s="324"/>
      <c r="CL85" s="324"/>
      <c r="CM85" s="324"/>
      <c r="CN85" s="324"/>
      <c r="CO85" s="324"/>
      <c r="CP85" s="324"/>
      <c r="CQ85" s="324"/>
      <c r="CR85" s="324"/>
      <c r="CS85" s="324"/>
      <c r="CT85" s="324"/>
      <c r="CU85" s="324"/>
      <c r="CV85" s="324"/>
      <c r="CW85" s="324"/>
      <c r="CX85" s="324"/>
      <c r="CY85" s="324"/>
      <c r="CZ85" s="324"/>
      <c r="DA85" s="324"/>
      <c r="DB85" s="324"/>
      <c r="DC85" s="324"/>
      <c r="DD85" s="324"/>
      <c r="DE85" s="324"/>
      <c r="DF85" s="324"/>
      <c r="DG85" s="324"/>
      <c r="DH85" s="324"/>
      <c r="DI85" s="324"/>
      <c r="DJ85" s="324"/>
      <c r="DK85" s="324"/>
      <c r="DL85" s="324"/>
      <c r="DM85" s="324"/>
      <c r="DN85" s="324"/>
      <c r="DO85" s="324"/>
      <c r="DP85" s="324"/>
      <c r="DQ85" s="324"/>
      <c r="DR85" s="324"/>
      <c r="DS85" s="324"/>
      <c r="DT85" s="324"/>
      <c r="DU85" s="324"/>
      <c r="DV85" s="324"/>
      <c r="DW85" s="324"/>
      <c r="DX85" s="324"/>
      <c r="DY85" s="324"/>
      <c r="DZ85" s="324"/>
      <c r="EA85" s="324"/>
      <c r="EB85" s="324"/>
      <c r="EC85" s="324"/>
      <c r="ED85" s="324"/>
      <c r="EE85" s="324"/>
      <c r="EF85" s="324"/>
      <c r="EG85" s="324"/>
      <c r="EH85" s="324"/>
      <c r="EI85" s="324"/>
      <c r="EJ85" s="324"/>
      <c r="EK85" s="324"/>
      <c r="EL85" s="324"/>
      <c r="EM85" s="324"/>
      <c r="EN85" s="324"/>
      <c r="EO85" s="324"/>
      <c r="EP85" s="324"/>
      <c r="EQ85" s="324"/>
      <c r="ER85" s="324"/>
      <c r="ES85" s="324"/>
      <c r="ET85" s="324"/>
      <c r="EU85" s="324"/>
      <c r="EV85" s="324"/>
      <c r="EW85" s="324"/>
      <c r="EX85" s="324"/>
      <c r="EY85" s="324"/>
      <c r="EZ85" s="324"/>
      <c r="FA85" s="324"/>
      <c r="FB85" s="324"/>
      <c r="FC85" s="324"/>
      <c r="FD85" s="324"/>
      <c r="FE85" s="324"/>
      <c r="FF85" s="324"/>
      <c r="FG85" s="324"/>
      <c r="FH85" s="324"/>
      <c r="FI85" s="324"/>
      <c r="FJ85" s="324"/>
      <c r="FK85" s="324"/>
      <c r="FL85" s="324"/>
      <c r="FM85" s="324"/>
      <c r="FN85" s="324"/>
      <c r="FO85" s="324"/>
      <c r="FP85" s="324"/>
      <c r="FQ85" s="324"/>
      <c r="FR85" s="324"/>
      <c r="FS85" s="324"/>
      <c r="FT85" s="324"/>
      <c r="FU85" s="324"/>
      <c r="FV85" s="324"/>
      <c r="FW85" s="324"/>
      <c r="FX85" s="324"/>
      <c r="FY85" s="324"/>
      <c r="FZ85" s="324"/>
      <c r="GA85" s="324"/>
      <c r="GB85" s="324"/>
      <c r="GC85" s="324"/>
      <c r="GD85" s="324"/>
      <c r="GE85" s="324"/>
      <c r="GF85" s="324"/>
      <c r="GG85" s="324"/>
      <c r="GH85" s="324"/>
      <c r="GI85" s="324"/>
      <c r="GJ85" s="324"/>
      <c r="GK85" s="324"/>
      <c r="GL85" s="324"/>
      <c r="GM85" s="324"/>
      <c r="GN85" s="324"/>
      <c r="GO85" s="324"/>
      <c r="GP85" s="324"/>
      <c r="GQ85" s="324"/>
      <c r="GR85" s="324"/>
      <c r="GS85" s="324"/>
    </row>
    <row r="86" spans="1:201" s="355" customFormat="1" ht="40.5" outlineLevel="2" x14ac:dyDescent="0.25">
      <c r="A86" s="99">
        <v>4</v>
      </c>
      <c r="B86" s="58" t="s">
        <v>954</v>
      </c>
      <c r="C86" s="99" t="s">
        <v>73</v>
      </c>
      <c r="D86" s="351">
        <v>100</v>
      </c>
      <c r="E86" s="351">
        <v>100</v>
      </c>
      <c r="F86" s="99">
        <v>52</v>
      </c>
      <c r="G86" s="354">
        <f t="shared" si="5"/>
        <v>0.52</v>
      </c>
      <c r="H86" s="180" t="s">
        <v>966</v>
      </c>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c r="AN86" s="324"/>
      <c r="AO86" s="324"/>
      <c r="AP86" s="324"/>
      <c r="AQ86" s="324"/>
      <c r="AR86" s="324"/>
      <c r="AS86" s="324"/>
      <c r="AT86" s="324"/>
      <c r="AU86" s="324"/>
      <c r="AV86" s="324"/>
      <c r="AW86" s="324"/>
      <c r="AX86" s="324"/>
      <c r="AY86" s="324"/>
      <c r="AZ86" s="324"/>
      <c r="BA86" s="324"/>
      <c r="BB86" s="324"/>
      <c r="BC86" s="324"/>
      <c r="BD86" s="324"/>
      <c r="BE86" s="324"/>
      <c r="BF86" s="324"/>
      <c r="BG86" s="324"/>
      <c r="BH86" s="324"/>
      <c r="BI86" s="324"/>
      <c r="BJ86" s="324"/>
      <c r="BK86" s="324"/>
      <c r="BL86" s="324"/>
      <c r="BM86" s="324"/>
      <c r="BN86" s="324"/>
      <c r="BO86" s="324"/>
      <c r="BP86" s="324"/>
      <c r="BQ86" s="324"/>
      <c r="BR86" s="324"/>
      <c r="BS86" s="324"/>
      <c r="BT86" s="324"/>
      <c r="BU86" s="324"/>
      <c r="BV86" s="324"/>
      <c r="BW86" s="324"/>
      <c r="BX86" s="324"/>
      <c r="BY86" s="324"/>
      <c r="BZ86" s="324"/>
      <c r="CA86" s="324"/>
      <c r="CB86" s="324"/>
      <c r="CC86" s="324"/>
      <c r="CD86" s="324"/>
      <c r="CE86" s="324"/>
      <c r="CF86" s="324"/>
      <c r="CG86" s="324"/>
      <c r="CH86" s="324"/>
      <c r="CI86" s="324"/>
      <c r="CJ86" s="324"/>
      <c r="CK86" s="324"/>
      <c r="CL86" s="324"/>
      <c r="CM86" s="324"/>
      <c r="CN86" s="324"/>
      <c r="CO86" s="324"/>
      <c r="CP86" s="324"/>
      <c r="CQ86" s="324"/>
      <c r="CR86" s="324"/>
      <c r="CS86" s="324"/>
      <c r="CT86" s="324"/>
      <c r="CU86" s="324"/>
      <c r="CV86" s="324"/>
      <c r="CW86" s="324"/>
      <c r="CX86" s="324"/>
      <c r="CY86" s="324"/>
      <c r="CZ86" s="324"/>
      <c r="DA86" s="324"/>
      <c r="DB86" s="324"/>
      <c r="DC86" s="324"/>
      <c r="DD86" s="324"/>
      <c r="DE86" s="324"/>
      <c r="DF86" s="324"/>
      <c r="DG86" s="324"/>
      <c r="DH86" s="324"/>
      <c r="DI86" s="324"/>
      <c r="DJ86" s="324"/>
      <c r="DK86" s="324"/>
      <c r="DL86" s="324"/>
      <c r="DM86" s="324"/>
      <c r="DN86" s="324"/>
      <c r="DO86" s="324"/>
      <c r="DP86" s="324"/>
      <c r="DQ86" s="324"/>
      <c r="DR86" s="324"/>
      <c r="DS86" s="324"/>
      <c r="DT86" s="324"/>
      <c r="DU86" s="324"/>
      <c r="DV86" s="324"/>
      <c r="DW86" s="324"/>
      <c r="DX86" s="324"/>
      <c r="DY86" s="324"/>
      <c r="DZ86" s="324"/>
      <c r="EA86" s="324"/>
      <c r="EB86" s="324"/>
      <c r="EC86" s="324"/>
      <c r="ED86" s="324"/>
      <c r="EE86" s="324"/>
      <c r="EF86" s="324"/>
      <c r="EG86" s="324"/>
      <c r="EH86" s="324"/>
      <c r="EI86" s="324"/>
      <c r="EJ86" s="324"/>
      <c r="EK86" s="324"/>
      <c r="EL86" s="324"/>
      <c r="EM86" s="324"/>
      <c r="EN86" s="324"/>
      <c r="EO86" s="324"/>
      <c r="EP86" s="324"/>
      <c r="EQ86" s="324"/>
      <c r="ER86" s="324"/>
      <c r="ES86" s="324"/>
      <c r="ET86" s="324"/>
      <c r="EU86" s="324"/>
      <c r="EV86" s="324"/>
      <c r="EW86" s="324"/>
      <c r="EX86" s="324"/>
      <c r="EY86" s="324"/>
      <c r="EZ86" s="324"/>
      <c r="FA86" s="324"/>
      <c r="FB86" s="324"/>
      <c r="FC86" s="324"/>
      <c r="FD86" s="324"/>
      <c r="FE86" s="324"/>
      <c r="FF86" s="324"/>
      <c r="FG86" s="324"/>
      <c r="FH86" s="324"/>
      <c r="FI86" s="324"/>
      <c r="FJ86" s="324"/>
      <c r="FK86" s="324"/>
      <c r="FL86" s="324"/>
      <c r="FM86" s="324"/>
      <c r="FN86" s="324"/>
      <c r="FO86" s="324"/>
      <c r="FP86" s="324"/>
      <c r="FQ86" s="324"/>
      <c r="FR86" s="324"/>
      <c r="FS86" s="324"/>
      <c r="FT86" s="324"/>
      <c r="FU86" s="324"/>
      <c r="FV86" s="324"/>
      <c r="FW86" s="324"/>
      <c r="FX86" s="324"/>
      <c r="FY86" s="324"/>
      <c r="FZ86" s="324"/>
      <c r="GA86" s="324"/>
      <c r="GB86" s="324"/>
      <c r="GC86" s="324"/>
      <c r="GD86" s="324"/>
      <c r="GE86" s="324"/>
      <c r="GF86" s="324"/>
      <c r="GG86" s="324"/>
      <c r="GH86" s="324"/>
      <c r="GI86" s="324"/>
      <c r="GJ86" s="324"/>
      <c r="GK86" s="324"/>
      <c r="GL86" s="324"/>
      <c r="GM86" s="324"/>
      <c r="GN86" s="324"/>
      <c r="GO86" s="324"/>
      <c r="GP86" s="324"/>
      <c r="GQ86" s="324"/>
      <c r="GR86" s="324"/>
      <c r="GS86" s="324"/>
    </row>
    <row r="87" spans="1:201" s="355" customFormat="1" ht="40.5" outlineLevel="2" x14ac:dyDescent="0.25">
      <c r="A87" s="99">
        <v>5</v>
      </c>
      <c r="B87" s="58" t="s">
        <v>903</v>
      </c>
      <c r="C87" s="99" t="s">
        <v>73</v>
      </c>
      <c r="D87" s="351">
        <v>80</v>
      </c>
      <c r="E87" s="351">
        <v>5</v>
      </c>
      <c r="F87" s="99">
        <v>0</v>
      </c>
      <c r="G87" s="354">
        <f t="shared" si="5"/>
        <v>0</v>
      </c>
      <c r="H87" s="180" t="s">
        <v>966</v>
      </c>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324"/>
      <c r="AP87" s="324"/>
      <c r="AQ87" s="324"/>
      <c r="AR87" s="324"/>
      <c r="AS87" s="324"/>
      <c r="AT87" s="324"/>
      <c r="AU87" s="324"/>
      <c r="AV87" s="324"/>
      <c r="AW87" s="324"/>
      <c r="AX87" s="324"/>
      <c r="AY87" s="324"/>
      <c r="AZ87" s="324"/>
      <c r="BA87" s="324"/>
      <c r="BB87" s="324"/>
      <c r="BC87" s="324"/>
      <c r="BD87" s="324"/>
      <c r="BE87" s="324"/>
      <c r="BF87" s="324"/>
      <c r="BG87" s="324"/>
      <c r="BH87" s="324"/>
      <c r="BI87" s="324"/>
      <c r="BJ87" s="324"/>
      <c r="BK87" s="324"/>
      <c r="BL87" s="324"/>
      <c r="BM87" s="324"/>
      <c r="BN87" s="324"/>
      <c r="BO87" s="324"/>
      <c r="BP87" s="324"/>
      <c r="BQ87" s="324"/>
      <c r="BR87" s="324"/>
      <c r="BS87" s="324"/>
      <c r="BT87" s="324"/>
      <c r="BU87" s="324"/>
      <c r="BV87" s="324"/>
      <c r="BW87" s="324"/>
      <c r="BX87" s="324"/>
      <c r="BY87" s="324"/>
      <c r="BZ87" s="324"/>
      <c r="CA87" s="324"/>
      <c r="CB87" s="324"/>
      <c r="CC87" s="324"/>
      <c r="CD87" s="324"/>
      <c r="CE87" s="324"/>
      <c r="CF87" s="324"/>
      <c r="CG87" s="324"/>
      <c r="CH87" s="324"/>
      <c r="CI87" s="324"/>
      <c r="CJ87" s="324"/>
      <c r="CK87" s="324"/>
      <c r="CL87" s="324"/>
      <c r="CM87" s="324"/>
      <c r="CN87" s="324"/>
      <c r="CO87" s="324"/>
      <c r="CP87" s="324"/>
      <c r="CQ87" s="324"/>
      <c r="CR87" s="324"/>
      <c r="CS87" s="324"/>
      <c r="CT87" s="324"/>
      <c r="CU87" s="324"/>
      <c r="CV87" s="324"/>
      <c r="CW87" s="324"/>
      <c r="CX87" s="324"/>
      <c r="CY87" s="324"/>
      <c r="CZ87" s="324"/>
      <c r="DA87" s="324"/>
      <c r="DB87" s="324"/>
      <c r="DC87" s="324"/>
      <c r="DD87" s="324"/>
      <c r="DE87" s="324"/>
      <c r="DF87" s="324"/>
      <c r="DG87" s="324"/>
      <c r="DH87" s="324"/>
      <c r="DI87" s="324"/>
      <c r="DJ87" s="324"/>
      <c r="DK87" s="324"/>
      <c r="DL87" s="324"/>
      <c r="DM87" s="324"/>
      <c r="DN87" s="324"/>
      <c r="DO87" s="324"/>
      <c r="DP87" s="324"/>
      <c r="DQ87" s="324"/>
      <c r="DR87" s="324"/>
      <c r="DS87" s="324"/>
      <c r="DT87" s="324"/>
      <c r="DU87" s="324"/>
      <c r="DV87" s="324"/>
      <c r="DW87" s="324"/>
      <c r="DX87" s="324"/>
      <c r="DY87" s="324"/>
      <c r="DZ87" s="324"/>
      <c r="EA87" s="324"/>
      <c r="EB87" s="324"/>
      <c r="EC87" s="324"/>
      <c r="ED87" s="324"/>
      <c r="EE87" s="324"/>
      <c r="EF87" s="324"/>
      <c r="EG87" s="324"/>
      <c r="EH87" s="324"/>
      <c r="EI87" s="324"/>
      <c r="EJ87" s="324"/>
      <c r="EK87" s="324"/>
      <c r="EL87" s="324"/>
      <c r="EM87" s="324"/>
      <c r="EN87" s="324"/>
      <c r="EO87" s="324"/>
      <c r="EP87" s="324"/>
      <c r="EQ87" s="324"/>
      <c r="ER87" s="324"/>
      <c r="ES87" s="324"/>
      <c r="ET87" s="324"/>
      <c r="EU87" s="324"/>
      <c r="EV87" s="324"/>
      <c r="EW87" s="324"/>
      <c r="EX87" s="324"/>
      <c r="EY87" s="324"/>
      <c r="EZ87" s="324"/>
      <c r="FA87" s="324"/>
      <c r="FB87" s="324"/>
      <c r="FC87" s="324"/>
      <c r="FD87" s="324"/>
      <c r="FE87" s="324"/>
      <c r="FF87" s="324"/>
      <c r="FG87" s="324"/>
      <c r="FH87" s="324"/>
      <c r="FI87" s="324"/>
      <c r="FJ87" s="324"/>
      <c r="FK87" s="324"/>
      <c r="FL87" s="324"/>
      <c r="FM87" s="324"/>
      <c r="FN87" s="324"/>
      <c r="FO87" s="324"/>
      <c r="FP87" s="324"/>
      <c r="FQ87" s="324"/>
      <c r="FR87" s="324"/>
      <c r="FS87" s="324"/>
      <c r="FT87" s="324"/>
      <c r="FU87" s="324"/>
      <c r="FV87" s="324"/>
      <c r="FW87" s="324"/>
      <c r="FX87" s="324"/>
      <c r="FY87" s="324"/>
      <c r="FZ87" s="324"/>
      <c r="GA87" s="324"/>
      <c r="GB87" s="324"/>
      <c r="GC87" s="324"/>
      <c r="GD87" s="324"/>
      <c r="GE87" s="324"/>
      <c r="GF87" s="324"/>
      <c r="GG87" s="324"/>
      <c r="GH87" s="324"/>
      <c r="GI87" s="324"/>
      <c r="GJ87" s="324"/>
      <c r="GK87" s="324"/>
      <c r="GL87" s="324"/>
      <c r="GM87" s="324"/>
      <c r="GN87" s="324"/>
      <c r="GO87" s="324"/>
      <c r="GP87" s="324"/>
      <c r="GQ87" s="324"/>
      <c r="GR87" s="324"/>
      <c r="GS87" s="324"/>
    </row>
    <row r="88" spans="1:201" s="355" customFormat="1" ht="27" outlineLevel="2" x14ac:dyDescent="0.25">
      <c r="A88" s="99">
        <v>6</v>
      </c>
      <c r="B88" s="58" t="s">
        <v>969</v>
      </c>
      <c r="C88" s="99" t="s">
        <v>129</v>
      </c>
      <c r="D88" s="351">
        <v>200</v>
      </c>
      <c r="E88" s="351">
        <v>200</v>
      </c>
      <c r="F88" s="99">
        <v>200</v>
      </c>
      <c r="G88" s="354">
        <f t="shared" si="5"/>
        <v>1</v>
      </c>
      <c r="H88" s="180" t="s">
        <v>966</v>
      </c>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4"/>
      <c r="AY88" s="324"/>
      <c r="AZ88" s="324"/>
      <c r="BA88" s="324"/>
      <c r="BB88" s="324"/>
      <c r="BC88" s="324"/>
      <c r="BD88" s="324"/>
      <c r="BE88" s="324"/>
      <c r="BF88" s="324"/>
      <c r="BG88" s="324"/>
      <c r="BH88" s="324"/>
      <c r="BI88" s="324"/>
      <c r="BJ88" s="324"/>
      <c r="BK88" s="324"/>
      <c r="BL88" s="324"/>
      <c r="BM88" s="324"/>
      <c r="BN88" s="324"/>
      <c r="BO88" s="324"/>
      <c r="BP88" s="324"/>
      <c r="BQ88" s="324"/>
      <c r="BR88" s="324"/>
      <c r="BS88" s="324"/>
      <c r="BT88" s="324"/>
      <c r="BU88" s="324"/>
      <c r="BV88" s="324"/>
      <c r="BW88" s="324"/>
      <c r="BX88" s="324"/>
      <c r="BY88" s="324"/>
      <c r="BZ88" s="324"/>
      <c r="CA88" s="324"/>
      <c r="CB88" s="324"/>
      <c r="CC88" s="324"/>
      <c r="CD88" s="324"/>
      <c r="CE88" s="324"/>
      <c r="CF88" s="324"/>
      <c r="CG88" s="324"/>
      <c r="CH88" s="324"/>
      <c r="CI88" s="324"/>
      <c r="CJ88" s="324"/>
      <c r="CK88" s="324"/>
      <c r="CL88" s="324"/>
      <c r="CM88" s="324"/>
      <c r="CN88" s="324"/>
      <c r="CO88" s="324"/>
      <c r="CP88" s="324"/>
      <c r="CQ88" s="324"/>
      <c r="CR88" s="324"/>
      <c r="CS88" s="324"/>
      <c r="CT88" s="324"/>
      <c r="CU88" s="324"/>
      <c r="CV88" s="324"/>
      <c r="CW88" s="324"/>
      <c r="CX88" s="324"/>
      <c r="CY88" s="324"/>
      <c r="CZ88" s="324"/>
      <c r="DA88" s="324"/>
      <c r="DB88" s="324"/>
      <c r="DC88" s="324"/>
      <c r="DD88" s="324"/>
      <c r="DE88" s="324"/>
      <c r="DF88" s="324"/>
      <c r="DG88" s="324"/>
      <c r="DH88" s="324"/>
      <c r="DI88" s="324"/>
      <c r="DJ88" s="324"/>
      <c r="DK88" s="324"/>
      <c r="DL88" s="324"/>
      <c r="DM88" s="324"/>
      <c r="DN88" s="324"/>
      <c r="DO88" s="324"/>
      <c r="DP88" s="324"/>
      <c r="DQ88" s="324"/>
      <c r="DR88" s="324"/>
      <c r="DS88" s="324"/>
      <c r="DT88" s="324"/>
      <c r="DU88" s="324"/>
      <c r="DV88" s="324"/>
      <c r="DW88" s="324"/>
      <c r="DX88" s="324"/>
      <c r="DY88" s="324"/>
      <c r="DZ88" s="324"/>
      <c r="EA88" s="324"/>
      <c r="EB88" s="324"/>
      <c r="EC88" s="324"/>
      <c r="ED88" s="324"/>
      <c r="EE88" s="324"/>
      <c r="EF88" s="324"/>
      <c r="EG88" s="324"/>
      <c r="EH88" s="324"/>
      <c r="EI88" s="324"/>
      <c r="EJ88" s="324"/>
      <c r="EK88" s="324"/>
      <c r="EL88" s="324"/>
      <c r="EM88" s="324"/>
      <c r="EN88" s="324"/>
      <c r="EO88" s="324"/>
      <c r="EP88" s="324"/>
      <c r="EQ88" s="324"/>
      <c r="ER88" s="324"/>
      <c r="ES88" s="324"/>
      <c r="ET88" s="324"/>
      <c r="EU88" s="324"/>
      <c r="EV88" s="324"/>
      <c r="EW88" s="324"/>
      <c r="EX88" s="324"/>
      <c r="EY88" s="324"/>
      <c r="EZ88" s="324"/>
      <c r="FA88" s="324"/>
      <c r="FB88" s="324"/>
      <c r="FC88" s="324"/>
      <c r="FD88" s="324"/>
      <c r="FE88" s="324"/>
      <c r="FF88" s="324"/>
      <c r="FG88" s="324"/>
      <c r="FH88" s="324"/>
      <c r="FI88" s="324"/>
      <c r="FJ88" s="324"/>
      <c r="FK88" s="324"/>
      <c r="FL88" s="324"/>
      <c r="FM88" s="324"/>
      <c r="FN88" s="324"/>
      <c r="FO88" s="324"/>
      <c r="FP88" s="324"/>
      <c r="FQ88" s="324"/>
      <c r="FR88" s="324"/>
      <c r="FS88" s="324"/>
      <c r="FT88" s="324"/>
      <c r="FU88" s="324"/>
      <c r="FV88" s="324"/>
      <c r="FW88" s="324"/>
      <c r="FX88" s="324"/>
      <c r="FY88" s="324"/>
      <c r="FZ88" s="324"/>
      <c r="GA88" s="324"/>
      <c r="GB88" s="324"/>
      <c r="GC88" s="324"/>
      <c r="GD88" s="324"/>
      <c r="GE88" s="324"/>
      <c r="GF88" s="324"/>
      <c r="GG88" s="324"/>
      <c r="GH88" s="324"/>
      <c r="GI88" s="324"/>
      <c r="GJ88" s="324"/>
      <c r="GK88" s="324"/>
      <c r="GL88" s="324"/>
      <c r="GM88" s="324"/>
      <c r="GN88" s="324"/>
      <c r="GO88" s="324"/>
      <c r="GP88" s="324"/>
      <c r="GQ88" s="324"/>
      <c r="GR88" s="324"/>
      <c r="GS88" s="324"/>
    </row>
    <row r="89" spans="1:201" s="355" customFormat="1" ht="27" outlineLevel="2" x14ac:dyDescent="0.25">
      <c r="A89" s="99">
        <v>7</v>
      </c>
      <c r="B89" s="58" t="s">
        <v>1008</v>
      </c>
      <c r="C89" s="99" t="s">
        <v>955</v>
      </c>
      <c r="D89" s="351">
        <v>7200</v>
      </c>
      <c r="E89" s="351">
        <v>7200</v>
      </c>
      <c r="F89" s="99">
        <v>7200</v>
      </c>
      <c r="G89" s="354">
        <f t="shared" si="5"/>
        <v>1</v>
      </c>
      <c r="H89" s="180" t="s">
        <v>966</v>
      </c>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4"/>
      <c r="BH89" s="324"/>
      <c r="BI89" s="324"/>
      <c r="BJ89" s="324"/>
      <c r="BK89" s="324"/>
      <c r="BL89" s="324"/>
      <c r="BM89" s="324"/>
      <c r="BN89" s="324"/>
      <c r="BO89" s="324"/>
      <c r="BP89" s="324"/>
      <c r="BQ89" s="324"/>
      <c r="BR89" s="324"/>
      <c r="BS89" s="324"/>
      <c r="BT89" s="324"/>
      <c r="BU89" s="324"/>
      <c r="BV89" s="324"/>
      <c r="BW89" s="324"/>
      <c r="BX89" s="324"/>
      <c r="BY89" s="324"/>
      <c r="BZ89" s="324"/>
      <c r="CA89" s="324"/>
      <c r="CB89" s="324"/>
      <c r="CC89" s="324"/>
      <c r="CD89" s="324"/>
      <c r="CE89" s="324"/>
      <c r="CF89" s="324"/>
      <c r="CG89" s="324"/>
      <c r="CH89" s="324"/>
      <c r="CI89" s="324"/>
      <c r="CJ89" s="324"/>
      <c r="CK89" s="324"/>
      <c r="CL89" s="324"/>
      <c r="CM89" s="324"/>
      <c r="CN89" s="324"/>
      <c r="CO89" s="324"/>
      <c r="CP89" s="324"/>
      <c r="CQ89" s="324"/>
      <c r="CR89" s="324"/>
      <c r="CS89" s="324"/>
      <c r="CT89" s="324"/>
      <c r="CU89" s="324"/>
      <c r="CV89" s="324"/>
      <c r="CW89" s="324"/>
      <c r="CX89" s="324"/>
      <c r="CY89" s="324"/>
      <c r="CZ89" s="324"/>
      <c r="DA89" s="324"/>
      <c r="DB89" s="324"/>
      <c r="DC89" s="324"/>
      <c r="DD89" s="324"/>
      <c r="DE89" s="324"/>
      <c r="DF89" s="324"/>
      <c r="DG89" s="324"/>
      <c r="DH89" s="324"/>
      <c r="DI89" s="324"/>
      <c r="DJ89" s="324"/>
      <c r="DK89" s="324"/>
      <c r="DL89" s="324"/>
      <c r="DM89" s="324"/>
      <c r="DN89" s="324"/>
      <c r="DO89" s="324"/>
      <c r="DP89" s="324"/>
      <c r="DQ89" s="324"/>
      <c r="DR89" s="324"/>
      <c r="DS89" s="324"/>
      <c r="DT89" s="324"/>
      <c r="DU89" s="324"/>
      <c r="DV89" s="324"/>
      <c r="DW89" s="324"/>
      <c r="DX89" s="324"/>
      <c r="DY89" s="324"/>
      <c r="DZ89" s="324"/>
      <c r="EA89" s="324"/>
      <c r="EB89" s="324"/>
      <c r="EC89" s="324"/>
      <c r="ED89" s="324"/>
      <c r="EE89" s="324"/>
      <c r="EF89" s="324"/>
      <c r="EG89" s="324"/>
      <c r="EH89" s="324"/>
      <c r="EI89" s="324"/>
      <c r="EJ89" s="324"/>
      <c r="EK89" s="324"/>
      <c r="EL89" s="324"/>
      <c r="EM89" s="324"/>
      <c r="EN89" s="324"/>
      <c r="EO89" s="324"/>
      <c r="EP89" s="324"/>
      <c r="EQ89" s="324"/>
      <c r="ER89" s="324"/>
      <c r="ES89" s="324"/>
      <c r="ET89" s="324"/>
      <c r="EU89" s="324"/>
      <c r="EV89" s="324"/>
      <c r="EW89" s="324"/>
      <c r="EX89" s="324"/>
      <c r="EY89" s="324"/>
      <c r="EZ89" s="324"/>
      <c r="FA89" s="324"/>
      <c r="FB89" s="324"/>
      <c r="FC89" s="324"/>
      <c r="FD89" s="324"/>
      <c r="FE89" s="324"/>
      <c r="FF89" s="324"/>
      <c r="FG89" s="324"/>
      <c r="FH89" s="324"/>
      <c r="FI89" s="324"/>
      <c r="FJ89" s="324"/>
      <c r="FK89" s="324"/>
      <c r="FL89" s="324"/>
      <c r="FM89" s="324"/>
      <c r="FN89" s="324"/>
      <c r="FO89" s="324"/>
      <c r="FP89" s="324"/>
      <c r="FQ89" s="324"/>
      <c r="FR89" s="324"/>
      <c r="FS89" s="324"/>
      <c r="FT89" s="324"/>
      <c r="FU89" s="324"/>
      <c r="FV89" s="324"/>
      <c r="FW89" s="324"/>
      <c r="FX89" s="324"/>
      <c r="FY89" s="324"/>
      <c r="FZ89" s="324"/>
      <c r="GA89" s="324"/>
      <c r="GB89" s="324"/>
      <c r="GC89" s="324"/>
      <c r="GD89" s="324"/>
      <c r="GE89" s="324"/>
      <c r="GF89" s="324"/>
      <c r="GG89" s="324"/>
      <c r="GH89" s="324"/>
      <c r="GI89" s="324"/>
      <c r="GJ89" s="324"/>
      <c r="GK89" s="324"/>
      <c r="GL89" s="324"/>
      <c r="GM89" s="324"/>
      <c r="GN89" s="324"/>
      <c r="GO89" s="324"/>
      <c r="GP89" s="324"/>
      <c r="GQ89" s="324"/>
      <c r="GR89" s="324"/>
      <c r="GS89" s="324"/>
    </row>
    <row r="90" spans="1:201" s="355" customFormat="1" ht="27" outlineLevel="2" x14ac:dyDescent="0.25">
      <c r="A90" s="99">
        <v>8</v>
      </c>
      <c r="B90" s="58" t="s">
        <v>907</v>
      </c>
      <c r="C90" s="99" t="s">
        <v>73</v>
      </c>
      <c r="D90" s="351">
        <v>70</v>
      </c>
      <c r="E90" s="351">
        <v>75</v>
      </c>
      <c r="F90" s="99">
        <v>73</v>
      </c>
      <c r="G90" s="354">
        <f t="shared" si="5"/>
        <v>0.97333333333333338</v>
      </c>
      <c r="H90" s="180" t="s">
        <v>966</v>
      </c>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4"/>
      <c r="AL90" s="324"/>
      <c r="AM90" s="324"/>
      <c r="AN90" s="324"/>
      <c r="AO90" s="324"/>
      <c r="AP90" s="324"/>
      <c r="AQ90" s="324"/>
      <c r="AR90" s="324"/>
      <c r="AS90" s="324"/>
      <c r="AT90" s="324"/>
      <c r="AU90" s="324"/>
      <c r="AV90" s="324"/>
      <c r="AW90" s="324"/>
      <c r="AX90" s="324"/>
      <c r="AY90" s="324"/>
      <c r="AZ90" s="324"/>
      <c r="BA90" s="324"/>
      <c r="BB90" s="324"/>
      <c r="BC90" s="324"/>
      <c r="BD90" s="324"/>
      <c r="BE90" s="324"/>
      <c r="BF90" s="324"/>
      <c r="BG90" s="324"/>
      <c r="BH90" s="324"/>
      <c r="BI90" s="324"/>
      <c r="BJ90" s="324"/>
      <c r="BK90" s="324"/>
      <c r="BL90" s="324"/>
      <c r="BM90" s="324"/>
      <c r="BN90" s="324"/>
      <c r="BO90" s="324"/>
      <c r="BP90" s="324"/>
      <c r="BQ90" s="324"/>
      <c r="BR90" s="324"/>
      <c r="BS90" s="324"/>
      <c r="BT90" s="324"/>
      <c r="BU90" s="324"/>
      <c r="BV90" s="324"/>
      <c r="BW90" s="324"/>
      <c r="BX90" s="324"/>
      <c r="BY90" s="324"/>
      <c r="BZ90" s="324"/>
      <c r="CA90" s="324"/>
      <c r="CB90" s="324"/>
      <c r="CC90" s="324"/>
      <c r="CD90" s="324"/>
      <c r="CE90" s="324"/>
      <c r="CF90" s="324"/>
      <c r="CG90" s="324"/>
      <c r="CH90" s="324"/>
      <c r="CI90" s="324"/>
      <c r="CJ90" s="324"/>
      <c r="CK90" s="324"/>
      <c r="CL90" s="324"/>
      <c r="CM90" s="324"/>
      <c r="CN90" s="324"/>
      <c r="CO90" s="324"/>
      <c r="CP90" s="324"/>
      <c r="CQ90" s="324"/>
      <c r="CR90" s="324"/>
      <c r="CS90" s="324"/>
      <c r="CT90" s="324"/>
      <c r="CU90" s="324"/>
      <c r="CV90" s="324"/>
      <c r="CW90" s="324"/>
      <c r="CX90" s="324"/>
      <c r="CY90" s="324"/>
      <c r="CZ90" s="324"/>
      <c r="DA90" s="324"/>
      <c r="DB90" s="324"/>
      <c r="DC90" s="324"/>
      <c r="DD90" s="324"/>
      <c r="DE90" s="324"/>
      <c r="DF90" s="324"/>
      <c r="DG90" s="324"/>
      <c r="DH90" s="324"/>
      <c r="DI90" s="324"/>
      <c r="DJ90" s="324"/>
      <c r="DK90" s="324"/>
      <c r="DL90" s="324"/>
      <c r="DM90" s="324"/>
      <c r="DN90" s="324"/>
      <c r="DO90" s="324"/>
      <c r="DP90" s="324"/>
      <c r="DQ90" s="324"/>
      <c r="DR90" s="324"/>
      <c r="DS90" s="324"/>
      <c r="DT90" s="324"/>
      <c r="DU90" s="324"/>
      <c r="DV90" s="324"/>
      <c r="DW90" s="324"/>
      <c r="DX90" s="324"/>
      <c r="DY90" s="324"/>
      <c r="DZ90" s="324"/>
      <c r="EA90" s="324"/>
      <c r="EB90" s="324"/>
      <c r="EC90" s="324"/>
      <c r="ED90" s="324"/>
      <c r="EE90" s="324"/>
      <c r="EF90" s="324"/>
      <c r="EG90" s="324"/>
      <c r="EH90" s="324"/>
      <c r="EI90" s="324"/>
      <c r="EJ90" s="324"/>
      <c r="EK90" s="324"/>
      <c r="EL90" s="324"/>
      <c r="EM90" s="324"/>
      <c r="EN90" s="324"/>
      <c r="EO90" s="324"/>
      <c r="EP90" s="324"/>
      <c r="EQ90" s="324"/>
      <c r="ER90" s="324"/>
      <c r="ES90" s="324"/>
      <c r="ET90" s="324"/>
      <c r="EU90" s="324"/>
      <c r="EV90" s="324"/>
      <c r="EW90" s="324"/>
      <c r="EX90" s="324"/>
      <c r="EY90" s="324"/>
      <c r="EZ90" s="324"/>
      <c r="FA90" s="324"/>
      <c r="FB90" s="324"/>
      <c r="FC90" s="324"/>
      <c r="FD90" s="324"/>
      <c r="FE90" s="324"/>
      <c r="FF90" s="324"/>
      <c r="FG90" s="324"/>
      <c r="FH90" s="324"/>
      <c r="FI90" s="324"/>
      <c r="FJ90" s="324"/>
      <c r="FK90" s="324"/>
      <c r="FL90" s="324"/>
      <c r="FM90" s="324"/>
      <c r="FN90" s="324"/>
      <c r="FO90" s="324"/>
      <c r="FP90" s="324"/>
      <c r="FQ90" s="324"/>
      <c r="FR90" s="324"/>
      <c r="FS90" s="324"/>
      <c r="FT90" s="324"/>
      <c r="FU90" s="324"/>
      <c r="FV90" s="324"/>
      <c r="FW90" s="324"/>
      <c r="FX90" s="324"/>
      <c r="FY90" s="324"/>
      <c r="FZ90" s="324"/>
      <c r="GA90" s="324"/>
      <c r="GB90" s="324"/>
      <c r="GC90" s="324"/>
      <c r="GD90" s="324"/>
      <c r="GE90" s="324"/>
      <c r="GF90" s="324"/>
      <c r="GG90" s="324"/>
      <c r="GH90" s="324"/>
      <c r="GI90" s="324"/>
      <c r="GJ90" s="324"/>
      <c r="GK90" s="324"/>
      <c r="GL90" s="324"/>
      <c r="GM90" s="324"/>
      <c r="GN90" s="324"/>
      <c r="GO90" s="324"/>
      <c r="GP90" s="324"/>
      <c r="GQ90" s="324"/>
      <c r="GR90" s="324"/>
      <c r="GS90" s="324"/>
    </row>
    <row r="91" spans="1:201" s="355" customFormat="1" ht="27" outlineLevel="2" x14ac:dyDescent="0.25">
      <c r="A91" s="99">
        <v>9</v>
      </c>
      <c r="B91" s="58" t="s">
        <v>970</v>
      </c>
      <c r="C91" s="99" t="s">
        <v>73</v>
      </c>
      <c r="D91" s="351">
        <v>100</v>
      </c>
      <c r="E91" s="351">
        <v>100</v>
      </c>
      <c r="F91" s="99">
        <v>0</v>
      </c>
      <c r="G91" s="354">
        <f t="shared" si="5"/>
        <v>0</v>
      </c>
      <c r="H91" s="180" t="s">
        <v>966</v>
      </c>
      <c r="I91" s="324"/>
      <c r="J91" s="324"/>
      <c r="K91" s="324"/>
      <c r="L91" s="324"/>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c r="AZ91" s="324"/>
      <c r="BA91" s="324"/>
      <c r="BB91" s="324"/>
      <c r="BC91" s="324"/>
      <c r="BD91" s="324"/>
      <c r="BE91" s="324"/>
      <c r="BF91" s="324"/>
      <c r="BG91" s="324"/>
      <c r="BH91" s="324"/>
      <c r="BI91" s="324"/>
      <c r="BJ91" s="324"/>
      <c r="BK91" s="324"/>
      <c r="BL91" s="324"/>
      <c r="BM91" s="324"/>
      <c r="BN91" s="324"/>
      <c r="BO91" s="324"/>
      <c r="BP91" s="324"/>
      <c r="BQ91" s="324"/>
      <c r="BR91" s="324"/>
      <c r="BS91" s="324"/>
      <c r="BT91" s="324"/>
      <c r="BU91" s="324"/>
      <c r="BV91" s="324"/>
      <c r="BW91" s="324"/>
      <c r="BX91" s="324"/>
      <c r="BY91" s="324"/>
      <c r="BZ91" s="324"/>
      <c r="CA91" s="324"/>
      <c r="CB91" s="324"/>
      <c r="CC91" s="324"/>
      <c r="CD91" s="324"/>
      <c r="CE91" s="324"/>
      <c r="CF91" s="324"/>
      <c r="CG91" s="324"/>
      <c r="CH91" s="324"/>
      <c r="CI91" s="324"/>
      <c r="CJ91" s="324"/>
      <c r="CK91" s="324"/>
      <c r="CL91" s="324"/>
      <c r="CM91" s="324"/>
      <c r="CN91" s="324"/>
      <c r="CO91" s="324"/>
      <c r="CP91" s="324"/>
      <c r="CQ91" s="324"/>
      <c r="CR91" s="324"/>
      <c r="CS91" s="324"/>
      <c r="CT91" s="324"/>
      <c r="CU91" s="324"/>
      <c r="CV91" s="324"/>
      <c r="CW91" s="324"/>
      <c r="CX91" s="324"/>
      <c r="CY91" s="324"/>
      <c r="CZ91" s="324"/>
      <c r="DA91" s="324"/>
      <c r="DB91" s="324"/>
      <c r="DC91" s="324"/>
      <c r="DD91" s="324"/>
      <c r="DE91" s="324"/>
      <c r="DF91" s="324"/>
      <c r="DG91" s="324"/>
      <c r="DH91" s="324"/>
      <c r="DI91" s="324"/>
      <c r="DJ91" s="324"/>
      <c r="DK91" s="324"/>
      <c r="DL91" s="324"/>
      <c r="DM91" s="324"/>
      <c r="DN91" s="324"/>
      <c r="DO91" s="324"/>
      <c r="DP91" s="324"/>
      <c r="DQ91" s="324"/>
      <c r="DR91" s="324"/>
      <c r="DS91" s="324"/>
      <c r="DT91" s="324"/>
      <c r="DU91" s="324"/>
      <c r="DV91" s="324"/>
      <c r="DW91" s="324"/>
      <c r="DX91" s="324"/>
      <c r="DY91" s="324"/>
      <c r="DZ91" s="324"/>
      <c r="EA91" s="324"/>
      <c r="EB91" s="324"/>
      <c r="EC91" s="324"/>
      <c r="ED91" s="324"/>
      <c r="EE91" s="324"/>
      <c r="EF91" s="324"/>
      <c r="EG91" s="324"/>
      <c r="EH91" s="324"/>
      <c r="EI91" s="324"/>
      <c r="EJ91" s="324"/>
      <c r="EK91" s="324"/>
      <c r="EL91" s="324"/>
      <c r="EM91" s="324"/>
      <c r="EN91" s="324"/>
      <c r="EO91" s="324"/>
      <c r="EP91" s="324"/>
      <c r="EQ91" s="324"/>
      <c r="ER91" s="324"/>
      <c r="ES91" s="324"/>
      <c r="ET91" s="324"/>
      <c r="EU91" s="324"/>
      <c r="EV91" s="324"/>
      <c r="EW91" s="324"/>
      <c r="EX91" s="324"/>
      <c r="EY91" s="324"/>
      <c r="EZ91" s="324"/>
      <c r="FA91" s="324"/>
      <c r="FB91" s="324"/>
      <c r="FC91" s="324"/>
      <c r="FD91" s="324"/>
      <c r="FE91" s="324"/>
      <c r="FF91" s="324"/>
      <c r="FG91" s="324"/>
      <c r="FH91" s="324"/>
      <c r="FI91" s="324"/>
      <c r="FJ91" s="324"/>
      <c r="FK91" s="324"/>
      <c r="FL91" s="324"/>
      <c r="FM91" s="324"/>
      <c r="FN91" s="324"/>
      <c r="FO91" s="324"/>
      <c r="FP91" s="324"/>
      <c r="FQ91" s="324"/>
      <c r="FR91" s="324"/>
      <c r="FS91" s="324"/>
      <c r="FT91" s="324"/>
      <c r="FU91" s="324"/>
      <c r="FV91" s="324"/>
      <c r="FW91" s="324"/>
      <c r="FX91" s="324"/>
      <c r="FY91" s="324"/>
      <c r="FZ91" s="324"/>
      <c r="GA91" s="324"/>
      <c r="GB91" s="324"/>
      <c r="GC91" s="324"/>
      <c r="GD91" s="324"/>
      <c r="GE91" s="324"/>
      <c r="GF91" s="324"/>
      <c r="GG91" s="324"/>
      <c r="GH91" s="324"/>
      <c r="GI91" s="324"/>
      <c r="GJ91" s="324"/>
      <c r="GK91" s="324"/>
      <c r="GL91" s="324"/>
      <c r="GM91" s="324"/>
      <c r="GN91" s="324"/>
      <c r="GO91" s="324"/>
      <c r="GP91" s="324"/>
      <c r="GQ91" s="324"/>
      <c r="GR91" s="324"/>
      <c r="GS91" s="324"/>
    </row>
    <row r="92" spans="1:201" s="355" customFormat="1" ht="27" outlineLevel="2" x14ac:dyDescent="0.25">
      <c r="A92" s="99">
        <v>10</v>
      </c>
      <c r="B92" s="58" t="s">
        <v>926</v>
      </c>
      <c r="C92" s="99" t="s">
        <v>101</v>
      </c>
      <c r="D92" s="351">
        <v>3</v>
      </c>
      <c r="E92" s="351">
        <v>1</v>
      </c>
      <c r="F92" s="99">
        <v>1</v>
      </c>
      <c r="G92" s="354">
        <f t="shared" si="5"/>
        <v>1</v>
      </c>
      <c r="H92" s="180" t="s">
        <v>966</v>
      </c>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324"/>
      <c r="BD92" s="324"/>
      <c r="BE92" s="324"/>
      <c r="BF92" s="324"/>
      <c r="BG92" s="324"/>
      <c r="BH92" s="324"/>
      <c r="BI92" s="324"/>
      <c r="BJ92" s="324"/>
      <c r="BK92" s="324"/>
      <c r="BL92" s="324"/>
      <c r="BM92" s="324"/>
      <c r="BN92" s="324"/>
      <c r="BO92" s="324"/>
      <c r="BP92" s="324"/>
      <c r="BQ92" s="324"/>
      <c r="BR92" s="324"/>
      <c r="BS92" s="324"/>
      <c r="BT92" s="324"/>
      <c r="BU92" s="324"/>
      <c r="BV92" s="324"/>
      <c r="BW92" s="324"/>
      <c r="BX92" s="324"/>
      <c r="BY92" s="324"/>
      <c r="BZ92" s="324"/>
      <c r="CA92" s="324"/>
      <c r="CB92" s="324"/>
      <c r="CC92" s="324"/>
      <c r="CD92" s="324"/>
      <c r="CE92" s="324"/>
      <c r="CF92" s="324"/>
      <c r="CG92" s="324"/>
      <c r="CH92" s="324"/>
      <c r="CI92" s="324"/>
      <c r="CJ92" s="324"/>
      <c r="CK92" s="324"/>
      <c r="CL92" s="324"/>
      <c r="CM92" s="324"/>
      <c r="CN92" s="324"/>
      <c r="CO92" s="324"/>
      <c r="CP92" s="324"/>
      <c r="CQ92" s="324"/>
      <c r="CR92" s="324"/>
      <c r="CS92" s="324"/>
      <c r="CT92" s="324"/>
      <c r="CU92" s="324"/>
      <c r="CV92" s="324"/>
      <c r="CW92" s="324"/>
      <c r="CX92" s="324"/>
      <c r="CY92" s="324"/>
      <c r="CZ92" s="324"/>
      <c r="DA92" s="324"/>
      <c r="DB92" s="324"/>
      <c r="DC92" s="324"/>
      <c r="DD92" s="324"/>
      <c r="DE92" s="324"/>
      <c r="DF92" s="324"/>
      <c r="DG92" s="324"/>
      <c r="DH92" s="324"/>
      <c r="DI92" s="324"/>
      <c r="DJ92" s="324"/>
      <c r="DK92" s="324"/>
      <c r="DL92" s="324"/>
      <c r="DM92" s="324"/>
      <c r="DN92" s="324"/>
      <c r="DO92" s="324"/>
      <c r="DP92" s="324"/>
      <c r="DQ92" s="324"/>
      <c r="DR92" s="324"/>
      <c r="DS92" s="324"/>
      <c r="DT92" s="324"/>
      <c r="DU92" s="324"/>
      <c r="DV92" s="324"/>
      <c r="DW92" s="324"/>
      <c r="DX92" s="324"/>
      <c r="DY92" s="324"/>
      <c r="DZ92" s="324"/>
      <c r="EA92" s="324"/>
      <c r="EB92" s="324"/>
      <c r="EC92" s="324"/>
      <c r="ED92" s="324"/>
      <c r="EE92" s="324"/>
      <c r="EF92" s="324"/>
      <c r="EG92" s="324"/>
      <c r="EH92" s="324"/>
      <c r="EI92" s="324"/>
      <c r="EJ92" s="324"/>
      <c r="EK92" s="324"/>
      <c r="EL92" s="324"/>
      <c r="EM92" s="324"/>
      <c r="EN92" s="324"/>
      <c r="EO92" s="324"/>
      <c r="EP92" s="324"/>
      <c r="EQ92" s="324"/>
      <c r="ER92" s="324"/>
      <c r="ES92" s="324"/>
      <c r="ET92" s="324"/>
      <c r="EU92" s="324"/>
      <c r="EV92" s="324"/>
      <c r="EW92" s="324"/>
      <c r="EX92" s="324"/>
      <c r="EY92" s="324"/>
      <c r="EZ92" s="324"/>
      <c r="FA92" s="324"/>
      <c r="FB92" s="324"/>
      <c r="FC92" s="324"/>
      <c r="FD92" s="324"/>
      <c r="FE92" s="324"/>
      <c r="FF92" s="324"/>
      <c r="FG92" s="324"/>
      <c r="FH92" s="324"/>
      <c r="FI92" s="324"/>
      <c r="FJ92" s="324"/>
      <c r="FK92" s="324"/>
      <c r="FL92" s="324"/>
      <c r="FM92" s="324"/>
      <c r="FN92" s="324"/>
      <c r="FO92" s="324"/>
      <c r="FP92" s="324"/>
      <c r="FQ92" s="324"/>
      <c r="FR92" s="324"/>
      <c r="FS92" s="324"/>
      <c r="FT92" s="324"/>
      <c r="FU92" s="324"/>
      <c r="FV92" s="324"/>
      <c r="FW92" s="324"/>
      <c r="FX92" s="324"/>
      <c r="FY92" s="324"/>
      <c r="FZ92" s="324"/>
      <c r="GA92" s="324"/>
      <c r="GB92" s="324"/>
      <c r="GC92" s="324"/>
      <c r="GD92" s="324"/>
      <c r="GE92" s="324"/>
      <c r="GF92" s="324"/>
      <c r="GG92" s="324"/>
      <c r="GH92" s="324"/>
      <c r="GI92" s="324"/>
      <c r="GJ92" s="324"/>
      <c r="GK92" s="324"/>
      <c r="GL92" s="324"/>
      <c r="GM92" s="324"/>
      <c r="GN92" s="324"/>
      <c r="GO92" s="324"/>
      <c r="GP92" s="324"/>
      <c r="GQ92" s="324"/>
      <c r="GR92" s="324"/>
      <c r="GS92" s="324"/>
    </row>
    <row r="93" spans="1:201" s="355" customFormat="1" ht="27" outlineLevel="2" x14ac:dyDescent="0.25">
      <c r="A93" s="99">
        <v>11</v>
      </c>
      <c r="B93" s="58" t="s">
        <v>971</v>
      </c>
      <c r="C93" s="99" t="s">
        <v>73</v>
      </c>
      <c r="D93" s="351">
        <v>100</v>
      </c>
      <c r="E93" s="351">
        <v>100</v>
      </c>
      <c r="F93" s="99">
        <v>56</v>
      </c>
      <c r="G93" s="354">
        <f t="shared" si="5"/>
        <v>0.56000000000000005</v>
      </c>
      <c r="H93" s="180" t="s">
        <v>966</v>
      </c>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4"/>
      <c r="BH93" s="324"/>
      <c r="BI93" s="324"/>
      <c r="BJ93" s="324"/>
      <c r="BK93" s="324"/>
      <c r="BL93" s="324"/>
      <c r="BM93" s="324"/>
      <c r="BN93" s="324"/>
      <c r="BO93" s="324"/>
      <c r="BP93" s="324"/>
      <c r="BQ93" s="324"/>
      <c r="BR93" s="324"/>
      <c r="BS93" s="324"/>
      <c r="BT93" s="324"/>
      <c r="BU93" s="324"/>
      <c r="BV93" s="324"/>
      <c r="BW93" s="324"/>
      <c r="BX93" s="324"/>
      <c r="BY93" s="324"/>
      <c r="BZ93" s="324"/>
      <c r="CA93" s="324"/>
      <c r="CB93" s="324"/>
      <c r="CC93" s="324"/>
      <c r="CD93" s="324"/>
      <c r="CE93" s="324"/>
      <c r="CF93" s="324"/>
      <c r="CG93" s="324"/>
      <c r="CH93" s="324"/>
      <c r="CI93" s="324"/>
      <c r="CJ93" s="324"/>
      <c r="CK93" s="324"/>
      <c r="CL93" s="324"/>
      <c r="CM93" s="324"/>
      <c r="CN93" s="324"/>
      <c r="CO93" s="324"/>
      <c r="CP93" s="324"/>
      <c r="CQ93" s="324"/>
      <c r="CR93" s="324"/>
      <c r="CS93" s="324"/>
      <c r="CT93" s="324"/>
      <c r="CU93" s="324"/>
      <c r="CV93" s="324"/>
      <c r="CW93" s="324"/>
      <c r="CX93" s="324"/>
      <c r="CY93" s="324"/>
      <c r="CZ93" s="324"/>
      <c r="DA93" s="324"/>
      <c r="DB93" s="324"/>
      <c r="DC93" s="324"/>
      <c r="DD93" s="324"/>
      <c r="DE93" s="324"/>
      <c r="DF93" s="324"/>
      <c r="DG93" s="324"/>
      <c r="DH93" s="324"/>
      <c r="DI93" s="324"/>
      <c r="DJ93" s="324"/>
      <c r="DK93" s="324"/>
      <c r="DL93" s="324"/>
      <c r="DM93" s="324"/>
      <c r="DN93" s="324"/>
      <c r="DO93" s="324"/>
      <c r="DP93" s="324"/>
      <c r="DQ93" s="324"/>
      <c r="DR93" s="324"/>
      <c r="DS93" s="324"/>
      <c r="DT93" s="324"/>
      <c r="DU93" s="324"/>
      <c r="DV93" s="324"/>
      <c r="DW93" s="324"/>
      <c r="DX93" s="324"/>
      <c r="DY93" s="324"/>
      <c r="DZ93" s="324"/>
      <c r="EA93" s="324"/>
      <c r="EB93" s="324"/>
      <c r="EC93" s="324"/>
      <c r="ED93" s="324"/>
      <c r="EE93" s="324"/>
      <c r="EF93" s="324"/>
      <c r="EG93" s="324"/>
      <c r="EH93" s="324"/>
      <c r="EI93" s="324"/>
      <c r="EJ93" s="324"/>
      <c r="EK93" s="324"/>
      <c r="EL93" s="324"/>
      <c r="EM93" s="324"/>
      <c r="EN93" s="324"/>
      <c r="EO93" s="324"/>
      <c r="EP93" s="324"/>
      <c r="EQ93" s="324"/>
      <c r="ER93" s="324"/>
      <c r="ES93" s="324"/>
      <c r="ET93" s="324"/>
      <c r="EU93" s="324"/>
      <c r="EV93" s="324"/>
      <c r="EW93" s="324"/>
      <c r="EX93" s="324"/>
      <c r="EY93" s="324"/>
      <c r="EZ93" s="324"/>
      <c r="FA93" s="324"/>
      <c r="FB93" s="324"/>
      <c r="FC93" s="324"/>
      <c r="FD93" s="324"/>
      <c r="FE93" s="324"/>
      <c r="FF93" s="324"/>
      <c r="FG93" s="324"/>
      <c r="FH93" s="324"/>
      <c r="FI93" s="324"/>
      <c r="FJ93" s="324"/>
      <c r="FK93" s="324"/>
      <c r="FL93" s="324"/>
      <c r="FM93" s="324"/>
      <c r="FN93" s="324"/>
      <c r="FO93" s="324"/>
      <c r="FP93" s="324"/>
      <c r="FQ93" s="324"/>
      <c r="FR93" s="324"/>
      <c r="FS93" s="324"/>
      <c r="FT93" s="324"/>
      <c r="FU93" s="324"/>
      <c r="FV93" s="324"/>
      <c r="FW93" s="324"/>
      <c r="FX93" s="324"/>
      <c r="FY93" s="324"/>
      <c r="FZ93" s="324"/>
      <c r="GA93" s="324"/>
      <c r="GB93" s="324"/>
      <c r="GC93" s="324"/>
      <c r="GD93" s="324"/>
      <c r="GE93" s="324"/>
      <c r="GF93" s="324"/>
      <c r="GG93" s="324"/>
      <c r="GH93" s="324"/>
      <c r="GI93" s="324"/>
      <c r="GJ93" s="324"/>
      <c r="GK93" s="324"/>
      <c r="GL93" s="324"/>
      <c r="GM93" s="324"/>
      <c r="GN93" s="324"/>
      <c r="GO93" s="324"/>
      <c r="GP93" s="324"/>
      <c r="GQ93" s="324"/>
      <c r="GR93" s="324"/>
      <c r="GS93" s="324"/>
    </row>
    <row r="94" spans="1:201" s="355" customFormat="1" ht="40.5" outlineLevel="2" x14ac:dyDescent="0.25">
      <c r="A94" s="99">
        <v>12</v>
      </c>
      <c r="B94" s="58" t="s">
        <v>929</v>
      </c>
      <c r="C94" s="99" t="s">
        <v>73</v>
      </c>
      <c r="D94" s="351">
        <v>100</v>
      </c>
      <c r="E94" s="351">
        <v>100</v>
      </c>
      <c r="F94" s="99">
        <v>67</v>
      </c>
      <c r="G94" s="354">
        <f t="shared" si="5"/>
        <v>0.67</v>
      </c>
      <c r="H94" s="180" t="s">
        <v>966</v>
      </c>
      <c r="I94" s="324"/>
      <c r="J94" s="324"/>
      <c r="K94" s="324"/>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4"/>
      <c r="AL94" s="324"/>
      <c r="AM94" s="324"/>
      <c r="AN94" s="324"/>
      <c r="AO94" s="324"/>
      <c r="AP94" s="324"/>
      <c r="AQ94" s="324"/>
      <c r="AR94" s="324"/>
      <c r="AS94" s="324"/>
      <c r="AT94" s="324"/>
      <c r="AU94" s="324"/>
      <c r="AV94" s="324"/>
      <c r="AW94" s="324"/>
      <c r="AX94" s="324"/>
      <c r="AY94" s="324"/>
      <c r="AZ94" s="324"/>
      <c r="BA94" s="324"/>
      <c r="BB94" s="324"/>
      <c r="BC94" s="324"/>
      <c r="BD94" s="324"/>
      <c r="BE94" s="324"/>
      <c r="BF94" s="324"/>
      <c r="BG94" s="324"/>
      <c r="BH94" s="324"/>
      <c r="BI94" s="324"/>
      <c r="BJ94" s="324"/>
      <c r="BK94" s="324"/>
      <c r="BL94" s="324"/>
      <c r="BM94" s="324"/>
      <c r="BN94" s="324"/>
      <c r="BO94" s="324"/>
      <c r="BP94" s="324"/>
      <c r="BQ94" s="324"/>
      <c r="BR94" s="324"/>
      <c r="BS94" s="324"/>
      <c r="BT94" s="324"/>
      <c r="BU94" s="324"/>
      <c r="BV94" s="324"/>
      <c r="BW94" s="324"/>
      <c r="BX94" s="324"/>
      <c r="BY94" s="324"/>
      <c r="BZ94" s="324"/>
      <c r="CA94" s="324"/>
      <c r="CB94" s="324"/>
      <c r="CC94" s="324"/>
      <c r="CD94" s="324"/>
      <c r="CE94" s="324"/>
      <c r="CF94" s="324"/>
      <c r="CG94" s="324"/>
      <c r="CH94" s="324"/>
      <c r="CI94" s="324"/>
      <c r="CJ94" s="324"/>
      <c r="CK94" s="324"/>
      <c r="CL94" s="324"/>
      <c r="CM94" s="324"/>
      <c r="CN94" s="324"/>
      <c r="CO94" s="324"/>
      <c r="CP94" s="324"/>
      <c r="CQ94" s="324"/>
      <c r="CR94" s="324"/>
      <c r="CS94" s="324"/>
      <c r="CT94" s="324"/>
      <c r="CU94" s="324"/>
      <c r="CV94" s="324"/>
      <c r="CW94" s="324"/>
      <c r="CX94" s="324"/>
      <c r="CY94" s="324"/>
      <c r="CZ94" s="324"/>
      <c r="DA94" s="324"/>
      <c r="DB94" s="324"/>
      <c r="DC94" s="324"/>
      <c r="DD94" s="324"/>
      <c r="DE94" s="324"/>
      <c r="DF94" s="324"/>
      <c r="DG94" s="324"/>
      <c r="DH94" s="324"/>
      <c r="DI94" s="324"/>
      <c r="DJ94" s="324"/>
      <c r="DK94" s="324"/>
      <c r="DL94" s="324"/>
      <c r="DM94" s="324"/>
      <c r="DN94" s="324"/>
      <c r="DO94" s="324"/>
      <c r="DP94" s="324"/>
      <c r="DQ94" s="324"/>
      <c r="DR94" s="324"/>
      <c r="DS94" s="324"/>
      <c r="DT94" s="324"/>
      <c r="DU94" s="324"/>
      <c r="DV94" s="324"/>
      <c r="DW94" s="324"/>
      <c r="DX94" s="324"/>
      <c r="DY94" s="324"/>
      <c r="DZ94" s="324"/>
      <c r="EA94" s="324"/>
      <c r="EB94" s="324"/>
      <c r="EC94" s="324"/>
      <c r="ED94" s="324"/>
      <c r="EE94" s="324"/>
      <c r="EF94" s="324"/>
      <c r="EG94" s="324"/>
      <c r="EH94" s="324"/>
      <c r="EI94" s="324"/>
      <c r="EJ94" s="324"/>
      <c r="EK94" s="324"/>
      <c r="EL94" s="324"/>
      <c r="EM94" s="324"/>
      <c r="EN94" s="324"/>
      <c r="EO94" s="324"/>
      <c r="EP94" s="324"/>
      <c r="EQ94" s="324"/>
      <c r="ER94" s="324"/>
      <c r="ES94" s="324"/>
      <c r="ET94" s="324"/>
      <c r="EU94" s="324"/>
      <c r="EV94" s="324"/>
      <c r="EW94" s="324"/>
      <c r="EX94" s="324"/>
      <c r="EY94" s="324"/>
      <c r="EZ94" s="324"/>
      <c r="FA94" s="324"/>
      <c r="FB94" s="324"/>
      <c r="FC94" s="324"/>
      <c r="FD94" s="324"/>
      <c r="FE94" s="324"/>
      <c r="FF94" s="324"/>
      <c r="FG94" s="324"/>
      <c r="FH94" s="324"/>
      <c r="FI94" s="324"/>
      <c r="FJ94" s="324"/>
      <c r="FK94" s="324"/>
      <c r="FL94" s="324"/>
      <c r="FM94" s="324"/>
      <c r="FN94" s="324"/>
      <c r="FO94" s="324"/>
      <c r="FP94" s="324"/>
      <c r="FQ94" s="324"/>
      <c r="FR94" s="324"/>
      <c r="FS94" s="324"/>
      <c r="FT94" s="324"/>
      <c r="FU94" s="324"/>
      <c r="FV94" s="324"/>
      <c r="FW94" s="324"/>
      <c r="FX94" s="324"/>
      <c r="FY94" s="324"/>
      <c r="FZ94" s="324"/>
      <c r="GA94" s="324"/>
      <c r="GB94" s="324"/>
      <c r="GC94" s="324"/>
      <c r="GD94" s="324"/>
      <c r="GE94" s="324"/>
      <c r="GF94" s="324"/>
      <c r="GG94" s="324"/>
      <c r="GH94" s="324"/>
      <c r="GI94" s="324"/>
      <c r="GJ94" s="324"/>
      <c r="GK94" s="324"/>
      <c r="GL94" s="324"/>
      <c r="GM94" s="324"/>
      <c r="GN94" s="324"/>
      <c r="GO94" s="324"/>
      <c r="GP94" s="324"/>
      <c r="GQ94" s="324"/>
      <c r="GR94" s="324"/>
      <c r="GS94" s="324"/>
    </row>
    <row r="95" spans="1:201" s="355" customFormat="1" ht="27" outlineLevel="2" x14ac:dyDescent="0.25">
      <c r="A95" s="99">
        <v>13</v>
      </c>
      <c r="B95" s="58" t="s">
        <v>972</v>
      </c>
      <c r="C95" s="99" t="s">
        <v>73</v>
      </c>
      <c r="D95" s="351">
        <v>100</v>
      </c>
      <c r="E95" s="351">
        <v>100</v>
      </c>
      <c r="F95" s="99">
        <v>100</v>
      </c>
      <c r="G95" s="354">
        <f t="shared" si="5"/>
        <v>1</v>
      </c>
      <c r="H95" s="180" t="s">
        <v>966</v>
      </c>
      <c r="I95" s="324"/>
      <c r="J95" s="324"/>
      <c r="K95" s="324"/>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4"/>
      <c r="AL95" s="324"/>
      <c r="AM95" s="324"/>
      <c r="AN95" s="324"/>
      <c r="AO95" s="324"/>
      <c r="AP95" s="324"/>
      <c r="AQ95" s="324"/>
      <c r="AR95" s="324"/>
      <c r="AS95" s="324"/>
      <c r="AT95" s="324"/>
      <c r="AU95" s="324"/>
      <c r="AV95" s="324"/>
      <c r="AW95" s="324"/>
      <c r="AX95" s="324"/>
      <c r="AY95" s="324"/>
      <c r="AZ95" s="324"/>
      <c r="BA95" s="324"/>
      <c r="BB95" s="324"/>
      <c r="BC95" s="324"/>
      <c r="BD95" s="324"/>
      <c r="BE95" s="324"/>
      <c r="BF95" s="324"/>
      <c r="BG95" s="324"/>
      <c r="BH95" s="324"/>
      <c r="BI95" s="324"/>
      <c r="BJ95" s="324"/>
      <c r="BK95" s="324"/>
      <c r="BL95" s="324"/>
      <c r="BM95" s="324"/>
      <c r="BN95" s="324"/>
      <c r="BO95" s="324"/>
      <c r="BP95" s="324"/>
      <c r="BQ95" s="324"/>
      <c r="BR95" s="324"/>
      <c r="BS95" s="324"/>
      <c r="BT95" s="324"/>
      <c r="BU95" s="324"/>
      <c r="BV95" s="324"/>
      <c r="BW95" s="324"/>
      <c r="BX95" s="324"/>
      <c r="BY95" s="324"/>
      <c r="BZ95" s="324"/>
      <c r="CA95" s="324"/>
      <c r="CB95" s="324"/>
      <c r="CC95" s="324"/>
      <c r="CD95" s="324"/>
      <c r="CE95" s="324"/>
      <c r="CF95" s="324"/>
      <c r="CG95" s="324"/>
      <c r="CH95" s="324"/>
      <c r="CI95" s="324"/>
      <c r="CJ95" s="324"/>
      <c r="CK95" s="324"/>
      <c r="CL95" s="324"/>
      <c r="CM95" s="324"/>
      <c r="CN95" s="324"/>
      <c r="CO95" s="324"/>
      <c r="CP95" s="324"/>
      <c r="CQ95" s="324"/>
      <c r="CR95" s="324"/>
      <c r="CS95" s="324"/>
      <c r="CT95" s="324"/>
      <c r="CU95" s="324"/>
      <c r="CV95" s="324"/>
      <c r="CW95" s="324"/>
      <c r="CX95" s="324"/>
      <c r="CY95" s="324"/>
      <c r="CZ95" s="324"/>
      <c r="DA95" s="324"/>
      <c r="DB95" s="324"/>
      <c r="DC95" s="324"/>
      <c r="DD95" s="324"/>
      <c r="DE95" s="324"/>
      <c r="DF95" s="324"/>
      <c r="DG95" s="324"/>
      <c r="DH95" s="324"/>
      <c r="DI95" s="324"/>
      <c r="DJ95" s="324"/>
      <c r="DK95" s="324"/>
      <c r="DL95" s="324"/>
      <c r="DM95" s="324"/>
      <c r="DN95" s="324"/>
      <c r="DO95" s="324"/>
      <c r="DP95" s="324"/>
      <c r="DQ95" s="324"/>
      <c r="DR95" s="324"/>
      <c r="DS95" s="324"/>
      <c r="DT95" s="324"/>
      <c r="DU95" s="324"/>
      <c r="DV95" s="324"/>
      <c r="DW95" s="324"/>
      <c r="DX95" s="324"/>
      <c r="DY95" s="324"/>
      <c r="DZ95" s="324"/>
      <c r="EA95" s="324"/>
      <c r="EB95" s="324"/>
      <c r="EC95" s="324"/>
      <c r="ED95" s="324"/>
      <c r="EE95" s="324"/>
      <c r="EF95" s="324"/>
      <c r="EG95" s="324"/>
      <c r="EH95" s="324"/>
      <c r="EI95" s="324"/>
      <c r="EJ95" s="324"/>
      <c r="EK95" s="324"/>
      <c r="EL95" s="324"/>
      <c r="EM95" s="324"/>
      <c r="EN95" s="324"/>
      <c r="EO95" s="324"/>
      <c r="EP95" s="324"/>
      <c r="EQ95" s="324"/>
      <c r="ER95" s="324"/>
      <c r="ES95" s="324"/>
      <c r="ET95" s="324"/>
      <c r="EU95" s="324"/>
      <c r="EV95" s="324"/>
      <c r="EW95" s="324"/>
      <c r="EX95" s="324"/>
      <c r="EY95" s="324"/>
      <c r="EZ95" s="324"/>
      <c r="FA95" s="324"/>
      <c r="FB95" s="324"/>
      <c r="FC95" s="324"/>
      <c r="FD95" s="324"/>
      <c r="FE95" s="324"/>
      <c r="FF95" s="324"/>
      <c r="FG95" s="324"/>
      <c r="FH95" s="324"/>
      <c r="FI95" s="324"/>
      <c r="FJ95" s="324"/>
      <c r="FK95" s="324"/>
      <c r="FL95" s="324"/>
      <c r="FM95" s="324"/>
      <c r="FN95" s="324"/>
      <c r="FO95" s="324"/>
      <c r="FP95" s="324"/>
      <c r="FQ95" s="324"/>
      <c r="FR95" s="324"/>
      <c r="FS95" s="324"/>
      <c r="FT95" s="324"/>
      <c r="FU95" s="324"/>
      <c r="FV95" s="324"/>
      <c r="FW95" s="324"/>
      <c r="FX95" s="324"/>
      <c r="FY95" s="324"/>
      <c r="FZ95" s="324"/>
      <c r="GA95" s="324"/>
      <c r="GB95" s="324"/>
      <c r="GC95" s="324"/>
      <c r="GD95" s="324"/>
      <c r="GE95" s="324"/>
      <c r="GF95" s="324"/>
      <c r="GG95" s="324"/>
      <c r="GH95" s="324"/>
      <c r="GI95" s="324"/>
      <c r="GJ95" s="324"/>
      <c r="GK95" s="324"/>
      <c r="GL95" s="324"/>
      <c r="GM95" s="324"/>
      <c r="GN95" s="324"/>
      <c r="GO95" s="324"/>
      <c r="GP95" s="324"/>
      <c r="GQ95" s="324"/>
      <c r="GR95" s="324"/>
      <c r="GS95" s="324"/>
    </row>
    <row r="96" spans="1:201" s="355" customFormat="1" ht="27" outlineLevel="2" x14ac:dyDescent="0.25">
      <c r="A96" s="99">
        <v>14</v>
      </c>
      <c r="B96" s="58" t="s">
        <v>973</v>
      </c>
      <c r="C96" s="99" t="s">
        <v>73</v>
      </c>
      <c r="D96" s="351">
        <v>100</v>
      </c>
      <c r="E96" s="351">
        <v>100</v>
      </c>
      <c r="F96" s="99">
        <v>100</v>
      </c>
      <c r="G96" s="354">
        <f t="shared" si="5"/>
        <v>1</v>
      </c>
      <c r="H96" s="180" t="s">
        <v>966</v>
      </c>
      <c r="I96" s="324"/>
      <c r="J96" s="324"/>
      <c r="K96" s="324"/>
      <c r="L96" s="324"/>
      <c r="M96" s="324"/>
      <c r="N96" s="324"/>
      <c r="O96" s="324"/>
      <c r="P96" s="324"/>
      <c r="Q96" s="324"/>
      <c r="R96" s="324"/>
      <c r="S96" s="324"/>
      <c r="T96" s="324"/>
      <c r="U96" s="324"/>
      <c r="V96" s="324"/>
      <c r="W96" s="324"/>
      <c r="X96" s="324"/>
      <c r="Y96" s="324"/>
      <c r="Z96" s="324"/>
      <c r="AA96" s="324"/>
      <c r="AB96" s="324"/>
      <c r="AC96" s="324"/>
      <c r="AD96" s="324"/>
      <c r="AE96" s="324"/>
      <c r="AF96" s="324"/>
      <c r="AG96" s="324"/>
      <c r="AH96" s="324"/>
      <c r="AI96" s="324"/>
      <c r="AJ96" s="324"/>
      <c r="AK96" s="324"/>
      <c r="AL96" s="324"/>
      <c r="AM96" s="324"/>
      <c r="AN96" s="324"/>
      <c r="AO96" s="324"/>
      <c r="AP96" s="324"/>
      <c r="AQ96" s="324"/>
      <c r="AR96" s="324"/>
      <c r="AS96" s="324"/>
      <c r="AT96" s="324"/>
      <c r="AU96" s="324"/>
      <c r="AV96" s="324"/>
      <c r="AW96" s="324"/>
      <c r="AX96" s="324"/>
      <c r="AY96" s="324"/>
      <c r="AZ96" s="324"/>
      <c r="BA96" s="324"/>
      <c r="BB96" s="324"/>
      <c r="BC96" s="324"/>
      <c r="BD96" s="324"/>
      <c r="BE96" s="324"/>
      <c r="BF96" s="324"/>
      <c r="BG96" s="324"/>
      <c r="BH96" s="324"/>
      <c r="BI96" s="324"/>
      <c r="BJ96" s="324"/>
      <c r="BK96" s="324"/>
      <c r="BL96" s="324"/>
      <c r="BM96" s="324"/>
      <c r="BN96" s="324"/>
      <c r="BO96" s="324"/>
      <c r="BP96" s="324"/>
      <c r="BQ96" s="324"/>
      <c r="BR96" s="324"/>
      <c r="BS96" s="324"/>
      <c r="BT96" s="324"/>
      <c r="BU96" s="324"/>
      <c r="BV96" s="324"/>
      <c r="BW96" s="324"/>
      <c r="BX96" s="324"/>
      <c r="BY96" s="324"/>
      <c r="BZ96" s="324"/>
      <c r="CA96" s="324"/>
      <c r="CB96" s="324"/>
      <c r="CC96" s="324"/>
      <c r="CD96" s="324"/>
      <c r="CE96" s="324"/>
      <c r="CF96" s="324"/>
      <c r="CG96" s="324"/>
      <c r="CH96" s="324"/>
      <c r="CI96" s="324"/>
      <c r="CJ96" s="324"/>
      <c r="CK96" s="324"/>
      <c r="CL96" s="324"/>
      <c r="CM96" s="324"/>
      <c r="CN96" s="324"/>
      <c r="CO96" s="324"/>
      <c r="CP96" s="324"/>
      <c r="CQ96" s="324"/>
      <c r="CR96" s="324"/>
      <c r="CS96" s="324"/>
      <c r="CT96" s="324"/>
      <c r="CU96" s="324"/>
      <c r="CV96" s="324"/>
      <c r="CW96" s="324"/>
      <c r="CX96" s="324"/>
      <c r="CY96" s="324"/>
      <c r="CZ96" s="324"/>
      <c r="DA96" s="324"/>
      <c r="DB96" s="324"/>
      <c r="DC96" s="324"/>
      <c r="DD96" s="324"/>
      <c r="DE96" s="324"/>
      <c r="DF96" s="324"/>
      <c r="DG96" s="324"/>
      <c r="DH96" s="324"/>
      <c r="DI96" s="324"/>
      <c r="DJ96" s="324"/>
      <c r="DK96" s="324"/>
      <c r="DL96" s="324"/>
      <c r="DM96" s="324"/>
      <c r="DN96" s="324"/>
      <c r="DO96" s="324"/>
      <c r="DP96" s="324"/>
      <c r="DQ96" s="324"/>
      <c r="DR96" s="324"/>
      <c r="DS96" s="324"/>
      <c r="DT96" s="324"/>
      <c r="DU96" s="324"/>
      <c r="DV96" s="324"/>
      <c r="DW96" s="324"/>
      <c r="DX96" s="324"/>
      <c r="DY96" s="324"/>
      <c r="DZ96" s="324"/>
      <c r="EA96" s="324"/>
      <c r="EB96" s="324"/>
      <c r="EC96" s="324"/>
      <c r="ED96" s="324"/>
      <c r="EE96" s="324"/>
      <c r="EF96" s="324"/>
      <c r="EG96" s="324"/>
      <c r="EH96" s="324"/>
      <c r="EI96" s="324"/>
      <c r="EJ96" s="324"/>
      <c r="EK96" s="324"/>
      <c r="EL96" s="324"/>
      <c r="EM96" s="324"/>
      <c r="EN96" s="324"/>
      <c r="EO96" s="324"/>
      <c r="EP96" s="324"/>
      <c r="EQ96" s="324"/>
      <c r="ER96" s="324"/>
      <c r="ES96" s="324"/>
      <c r="ET96" s="324"/>
      <c r="EU96" s="324"/>
      <c r="EV96" s="324"/>
      <c r="EW96" s="324"/>
      <c r="EX96" s="324"/>
      <c r="EY96" s="324"/>
      <c r="EZ96" s="324"/>
      <c r="FA96" s="324"/>
      <c r="FB96" s="324"/>
      <c r="FC96" s="324"/>
      <c r="FD96" s="324"/>
      <c r="FE96" s="324"/>
      <c r="FF96" s="324"/>
      <c r="FG96" s="324"/>
      <c r="FH96" s="324"/>
      <c r="FI96" s="324"/>
      <c r="FJ96" s="324"/>
      <c r="FK96" s="324"/>
      <c r="FL96" s="324"/>
      <c r="FM96" s="324"/>
      <c r="FN96" s="324"/>
      <c r="FO96" s="324"/>
      <c r="FP96" s="324"/>
      <c r="FQ96" s="324"/>
      <c r="FR96" s="324"/>
      <c r="FS96" s="324"/>
      <c r="FT96" s="324"/>
      <c r="FU96" s="324"/>
      <c r="FV96" s="324"/>
      <c r="FW96" s="324"/>
      <c r="FX96" s="324"/>
      <c r="FY96" s="324"/>
      <c r="FZ96" s="324"/>
      <c r="GA96" s="324"/>
      <c r="GB96" s="324"/>
      <c r="GC96" s="324"/>
      <c r="GD96" s="324"/>
      <c r="GE96" s="324"/>
      <c r="GF96" s="324"/>
      <c r="GG96" s="324"/>
      <c r="GH96" s="324"/>
      <c r="GI96" s="324"/>
      <c r="GJ96" s="324"/>
      <c r="GK96" s="324"/>
      <c r="GL96" s="324"/>
      <c r="GM96" s="324"/>
      <c r="GN96" s="324"/>
      <c r="GO96" s="324"/>
      <c r="GP96" s="324"/>
      <c r="GQ96" s="324"/>
      <c r="GR96" s="324"/>
      <c r="GS96" s="324"/>
    </row>
    <row r="97" spans="1:201" s="355" customFormat="1" ht="30" outlineLevel="2" x14ac:dyDescent="0.25">
      <c r="A97" s="99">
        <v>15</v>
      </c>
      <c r="B97" s="58" t="s">
        <v>1009</v>
      </c>
      <c r="C97" s="99" t="s">
        <v>974</v>
      </c>
      <c r="D97" s="351">
        <v>10</v>
      </c>
      <c r="E97" s="351">
        <v>10</v>
      </c>
      <c r="F97" s="99">
        <v>10</v>
      </c>
      <c r="G97" s="354">
        <f t="shared" si="5"/>
        <v>1</v>
      </c>
      <c r="H97" s="180" t="s">
        <v>966</v>
      </c>
      <c r="I97" s="324"/>
      <c r="J97" s="324"/>
      <c r="K97" s="324"/>
      <c r="L97" s="324"/>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c r="AK97" s="324"/>
      <c r="AL97" s="324"/>
      <c r="AM97" s="324"/>
      <c r="AN97" s="324"/>
      <c r="AO97" s="324"/>
      <c r="AP97" s="324"/>
      <c r="AQ97" s="324"/>
      <c r="AR97" s="324"/>
      <c r="AS97" s="324"/>
      <c r="AT97" s="324"/>
      <c r="AU97" s="324"/>
      <c r="AV97" s="324"/>
      <c r="AW97" s="324"/>
      <c r="AX97" s="324"/>
      <c r="AY97" s="324"/>
      <c r="AZ97" s="324"/>
      <c r="BA97" s="324"/>
      <c r="BB97" s="324"/>
      <c r="BC97" s="324"/>
      <c r="BD97" s="324"/>
      <c r="BE97" s="324"/>
      <c r="BF97" s="324"/>
      <c r="BG97" s="324"/>
      <c r="BH97" s="324"/>
      <c r="BI97" s="324"/>
      <c r="BJ97" s="324"/>
      <c r="BK97" s="324"/>
      <c r="BL97" s="324"/>
      <c r="BM97" s="324"/>
      <c r="BN97" s="324"/>
      <c r="BO97" s="324"/>
      <c r="BP97" s="324"/>
      <c r="BQ97" s="324"/>
      <c r="BR97" s="324"/>
      <c r="BS97" s="324"/>
      <c r="BT97" s="324"/>
      <c r="BU97" s="324"/>
      <c r="BV97" s="324"/>
      <c r="BW97" s="324"/>
      <c r="BX97" s="324"/>
      <c r="BY97" s="324"/>
      <c r="BZ97" s="324"/>
      <c r="CA97" s="324"/>
      <c r="CB97" s="324"/>
      <c r="CC97" s="324"/>
      <c r="CD97" s="324"/>
      <c r="CE97" s="324"/>
      <c r="CF97" s="324"/>
      <c r="CG97" s="324"/>
      <c r="CH97" s="324"/>
      <c r="CI97" s="324"/>
      <c r="CJ97" s="324"/>
      <c r="CK97" s="324"/>
      <c r="CL97" s="324"/>
      <c r="CM97" s="324"/>
      <c r="CN97" s="324"/>
      <c r="CO97" s="324"/>
      <c r="CP97" s="324"/>
      <c r="CQ97" s="324"/>
      <c r="CR97" s="324"/>
      <c r="CS97" s="324"/>
      <c r="CT97" s="324"/>
      <c r="CU97" s="324"/>
      <c r="CV97" s="324"/>
      <c r="CW97" s="324"/>
      <c r="CX97" s="324"/>
      <c r="CY97" s="324"/>
      <c r="CZ97" s="324"/>
      <c r="DA97" s="324"/>
      <c r="DB97" s="324"/>
      <c r="DC97" s="324"/>
      <c r="DD97" s="324"/>
      <c r="DE97" s="324"/>
      <c r="DF97" s="324"/>
      <c r="DG97" s="324"/>
      <c r="DH97" s="324"/>
      <c r="DI97" s="324"/>
      <c r="DJ97" s="324"/>
      <c r="DK97" s="324"/>
      <c r="DL97" s="324"/>
      <c r="DM97" s="324"/>
      <c r="DN97" s="324"/>
      <c r="DO97" s="324"/>
      <c r="DP97" s="324"/>
      <c r="DQ97" s="324"/>
      <c r="DR97" s="324"/>
      <c r="DS97" s="324"/>
      <c r="DT97" s="324"/>
      <c r="DU97" s="324"/>
      <c r="DV97" s="324"/>
      <c r="DW97" s="324"/>
      <c r="DX97" s="324"/>
      <c r="DY97" s="324"/>
      <c r="DZ97" s="324"/>
      <c r="EA97" s="324"/>
      <c r="EB97" s="324"/>
      <c r="EC97" s="324"/>
      <c r="ED97" s="324"/>
      <c r="EE97" s="324"/>
      <c r="EF97" s="324"/>
      <c r="EG97" s="324"/>
      <c r="EH97" s="324"/>
      <c r="EI97" s="324"/>
      <c r="EJ97" s="324"/>
      <c r="EK97" s="324"/>
      <c r="EL97" s="324"/>
      <c r="EM97" s="324"/>
      <c r="EN97" s="324"/>
      <c r="EO97" s="324"/>
      <c r="EP97" s="324"/>
      <c r="EQ97" s="324"/>
      <c r="ER97" s="324"/>
      <c r="ES97" s="324"/>
      <c r="ET97" s="324"/>
      <c r="EU97" s="324"/>
      <c r="EV97" s="324"/>
      <c r="EW97" s="324"/>
      <c r="EX97" s="324"/>
      <c r="EY97" s="324"/>
      <c r="EZ97" s="324"/>
      <c r="FA97" s="324"/>
      <c r="FB97" s="324"/>
      <c r="FC97" s="324"/>
      <c r="FD97" s="324"/>
      <c r="FE97" s="324"/>
      <c r="FF97" s="324"/>
      <c r="FG97" s="324"/>
      <c r="FH97" s="324"/>
      <c r="FI97" s="324"/>
      <c r="FJ97" s="324"/>
      <c r="FK97" s="324"/>
      <c r="FL97" s="324"/>
      <c r="FM97" s="324"/>
      <c r="FN97" s="324"/>
      <c r="FO97" s="324"/>
      <c r="FP97" s="324"/>
      <c r="FQ97" s="324"/>
      <c r="FR97" s="324"/>
      <c r="FS97" s="324"/>
      <c r="FT97" s="324"/>
      <c r="FU97" s="324"/>
      <c r="FV97" s="324"/>
      <c r="FW97" s="324"/>
      <c r="FX97" s="324"/>
      <c r="FY97" s="324"/>
      <c r="FZ97" s="324"/>
      <c r="GA97" s="324"/>
      <c r="GB97" s="324"/>
      <c r="GC97" s="324"/>
      <c r="GD97" s="324"/>
      <c r="GE97" s="324"/>
      <c r="GF97" s="324"/>
      <c r="GG97" s="324"/>
      <c r="GH97" s="324"/>
      <c r="GI97" s="324"/>
      <c r="GJ97" s="324"/>
      <c r="GK97" s="324"/>
      <c r="GL97" s="324"/>
      <c r="GM97" s="324"/>
      <c r="GN97" s="324"/>
      <c r="GO97" s="324"/>
      <c r="GP97" s="324"/>
      <c r="GQ97" s="324"/>
      <c r="GR97" s="324"/>
      <c r="GS97" s="324"/>
    </row>
    <row r="98" spans="1:201" s="355" customFormat="1" ht="40.5" outlineLevel="2" x14ac:dyDescent="0.25">
      <c r="A98" s="99">
        <v>16</v>
      </c>
      <c r="B98" s="58" t="s">
        <v>975</v>
      </c>
      <c r="C98" s="99" t="s">
        <v>101</v>
      </c>
      <c r="D98" s="351">
        <v>0</v>
      </c>
      <c r="E98" s="351">
        <v>1</v>
      </c>
      <c r="F98" s="99">
        <v>1</v>
      </c>
      <c r="G98" s="354">
        <f t="shared" si="5"/>
        <v>1</v>
      </c>
      <c r="H98" s="180" t="s">
        <v>966</v>
      </c>
      <c r="I98" s="324"/>
      <c r="J98" s="324"/>
      <c r="K98" s="324"/>
      <c r="L98" s="324"/>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c r="AK98" s="324"/>
      <c r="AL98" s="324"/>
      <c r="AM98" s="324"/>
      <c r="AN98" s="324"/>
      <c r="AO98" s="324"/>
      <c r="AP98" s="324"/>
      <c r="AQ98" s="324"/>
      <c r="AR98" s="324"/>
      <c r="AS98" s="324"/>
      <c r="AT98" s="324"/>
      <c r="AU98" s="324"/>
      <c r="AV98" s="324"/>
      <c r="AW98" s="324"/>
      <c r="AX98" s="324"/>
      <c r="AY98" s="324"/>
      <c r="AZ98" s="324"/>
      <c r="BA98" s="324"/>
      <c r="BB98" s="324"/>
      <c r="BC98" s="324"/>
      <c r="BD98" s="324"/>
      <c r="BE98" s="324"/>
      <c r="BF98" s="324"/>
      <c r="BG98" s="324"/>
      <c r="BH98" s="324"/>
      <c r="BI98" s="324"/>
      <c r="BJ98" s="324"/>
      <c r="BK98" s="324"/>
      <c r="BL98" s="324"/>
      <c r="BM98" s="324"/>
      <c r="BN98" s="324"/>
      <c r="BO98" s="324"/>
      <c r="BP98" s="324"/>
      <c r="BQ98" s="324"/>
      <c r="BR98" s="324"/>
      <c r="BS98" s="324"/>
      <c r="BT98" s="324"/>
      <c r="BU98" s="324"/>
      <c r="BV98" s="324"/>
      <c r="BW98" s="324"/>
      <c r="BX98" s="324"/>
      <c r="BY98" s="324"/>
      <c r="BZ98" s="324"/>
      <c r="CA98" s="324"/>
      <c r="CB98" s="324"/>
      <c r="CC98" s="324"/>
      <c r="CD98" s="324"/>
      <c r="CE98" s="324"/>
      <c r="CF98" s="324"/>
      <c r="CG98" s="324"/>
      <c r="CH98" s="324"/>
      <c r="CI98" s="324"/>
      <c r="CJ98" s="324"/>
      <c r="CK98" s="324"/>
      <c r="CL98" s="324"/>
      <c r="CM98" s="324"/>
      <c r="CN98" s="324"/>
      <c r="CO98" s="324"/>
      <c r="CP98" s="324"/>
      <c r="CQ98" s="324"/>
      <c r="CR98" s="324"/>
      <c r="CS98" s="324"/>
      <c r="CT98" s="324"/>
      <c r="CU98" s="324"/>
      <c r="CV98" s="324"/>
      <c r="CW98" s="324"/>
      <c r="CX98" s="324"/>
      <c r="CY98" s="324"/>
      <c r="CZ98" s="324"/>
      <c r="DA98" s="324"/>
      <c r="DB98" s="324"/>
      <c r="DC98" s="324"/>
      <c r="DD98" s="324"/>
      <c r="DE98" s="324"/>
      <c r="DF98" s="324"/>
      <c r="DG98" s="324"/>
      <c r="DH98" s="324"/>
      <c r="DI98" s="324"/>
      <c r="DJ98" s="324"/>
      <c r="DK98" s="324"/>
      <c r="DL98" s="324"/>
      <c r="DM98" s="324"/>
      <c r="DN98" s="324"/>
      <c r="DO98" s="324"/>
      <c r="DP98" s="324"/>
      <c r="DQ98" s="324"/>
      <c r="DR98" s="324"/>
      <c r="DS98" s="324"/>
      <c r="DT98" s="324"/>
      <c r="DU98" s="324"/>
      <c r="DV98" s="324"/>
      <c r="DW98" s="324"/>
      <c r="DX98" s="324"/>
      <c r="DY98" s="324"/>
      <c r="DZ98" s="324"/>
      <c r="EA98" s="324"/>
      <c r="EB98" s="324"/>
      <c r="EC98" s="324"/>
      <c r="ED98" s="324"/>
      <c r="EE98" s="324"/>
      <c r="EF98" s="324"/>
      <c r="EG98" s="324"/>
      <c r="EH98" s="324"/>
      <c r="EI98" s="324"/>
      <c r="EJ98" s="324"/>
      <c r="EK98" s="324"/>
      <c r="EL98" s="324"/>
      <c r="EM98" s="324"/>
      <c r="EN98" s="324"/>
      <c r="EO98" s="324"/>
      <c r="EP98" s="324"/>
      <c r="EQ98" s="324"/>
      <c r="ER98" s="324"/>
      <c r="ES98" s="324"/>
      <c r="ET98" s="324"/>
      <c r="EU98" s="324"/>
      <c r="EV98" s="324"/>
      <c r="EW98" s="324"/>
      <c r="EX98" s="324"/>
      <c r="EY98" s="324"/>
      <c r="EZ98" s="324"/>
      <c r="FA98" s="324"/>
      <c r="FB98" s="324"/>
      <c r="FC98" s="324"/>
      <c r="FD98" s="324"/>
      <c r="FE98" s="324"/>
      <c r="FF98" s="324"/>
      <c r="FG98" s="324"/>
      <c r="FH98" s="324"/>
      <c r="FI98" s="324"/>
      <c r="FJ98" s="324"/>
      <c r="FK98" s="324"/>
      <c r="FL98" s="324"/>
      <c r="FM98" s="324"/>
      <c r="FN98" s="324"/>
      <c r="FO98" s="324"/>
      <c r="FP98" s="324"/>
      <c r="FQ98" s="324"/>
      <c r="FR98" s="324"/>
      <c r="FS98" s="324"/>
      <c r="FT98" s="324"/>
      <c r="FU98" s="324"/>
      <c r="FV98" s="324"/>
      <c r="FW98" s="324"/>
      <c r="FX98" s="324"/>
      <c r="FY98" s="324"/>
      <c r="FZ98" s="324"/>
      <c r="GA98" s="324"/>
      <c r="GB98" s="324"/>
      <c r="GC98" s="324"/>
      <c r="GD98" s="324"/>
      <c r="GE98" s="324"/>
      <c r="GF98" s="324"/>
      <c r="GG98" s="324"/>
      <c r="GH98" s="324"/>
      <c r="GI98" s="324"/>
      <c r="GJ98" s="324"/>
      <c r="GK98" s="324"/>
      <c r="GL98" s="324"/>
      <c r="GM98" s="324"/>
      <c r="GN98" s="324"/>
      <c r="GO98" s="324"/>
      <c r="GP98" s="324"/>
      <c r="GQ98" s="324"/>
      <c r="GR98" s="324"/>
      <c r="GS98" s="324"/>
    </row>
    <row r="99" spans="1:201" s="355" customFormat="1" ht="27" outlineLevel="2" x14ac:dyDescent="0.25">
      <c r="A99" s="99">
        <v>17</v>
      </c>
      <c r="B99" s="58" t="s">
        <v>976</v>
      </c>
      <c r="C99" s="99" t="s">
        <v>73</v>
      </c>
      <c r="D99" s="99">
        <v>100</v>
      </c>
      <c r="E99" s="99">
        <v>100</v>
      </c>
      <c r="F99" s="99">
        <v>100</v>
      </c>
      <c r="G99" s="354">
        <f t="shared" si="5"/>
        <v>1</v>
      </c>
      <c r="H99" s="180" t="s">
        <v>966</v>
      </c>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4"/>
      <c r="AL99" s="324"/>
      <c r="AM99" s="324"/>
      <c r="AN99" s="324"/>
      <c r="AO99" s="324"/>
      <c r="AP99" s="324"/>
      <c r="AQ99" s="324"/>
      <c r="AR99" s="324"/>
      <c r="AS99" s="324"/>
      <c r="AT99" s="324"/>
      <c r="AU99" s="324"/>
      <c r="AV99" s="324"/>
      <c r="AW99" s="324"/>
      <c r="AX99" s="324"/>
      <c r="AY99" s="324"/>
      <c r="AZ99" s="324"/>
      <c r="BA99" s="324"/>
      <c r="BB99" s="324"/>
      <c r="BC99" s="324"/>
      <c r="BD99" s="324"/>
      <c r="BE99" s="324"/>
      <c r="BF99" s="324"/>
      <c r="BG99" s="324"/>
      <c r="BH99" s="324"/>
      <c r="BI99" s="324"/>
      <c r="BJ99" s="324"/>
      <c r="BK99" s="324"/>
      <c r="BL99" s="324"/>
      <c r="BM99" s="324"/>
      <c r="BN99" s="324"/>
      <c r="BO99" s="324"/>
      <c r="BP99" s="324"/>
      <c r="BQ99" s="324"/>
      <c r="BR99" s="324"/>
      <c r="BS99" s="324"/>
      <c r="BT99" s="324"/>
      <c r="BU99" s="324"/>
      <c r="BV99" s="324"/>
      <c r="BW99" s="324"/>
      <c r="BX99" s="324"/>
      <c r="BY99" s="324"/>
      <c r="BZ99" s="324"/>
      <c r="CA99" s="324"/>
      <c r="CB99" s="324"/>
      <c r="CC99" s="324"/>
      <c r="CD99" s="324"/>
      <c r="CE99" s="324"/>
      <c r="CF99" s="324"/>
      <c r="CG99" s="324"/>
      <c r="CH99" s="324"/>
      <c r="CI99" s="324"/>
      <c r="CJ99" s="324"/>
      <c r="CK99" s="324"/>
      <c r="CL99" s="324"/>
      <c r="CM99" s="324"/>
      <c r="CN99" s="324"/>
      <c r="CO99" s="324"/>
      <c r="CP99" s="324"/>
      <c r="CQ99" s="324"/>
      <c r="CR99" s="324"/>
      <c r="CS99" s="324"/>
      <c r="CT99" s="324"/>
      <c r="CU99" s="324"/>
      <c r="CV99" s="324"/>
      <c r="CW99" s="324"/>
      <c r="CX99" s="324"/>
      <c r="CY99" s="324"/>
      <c r="CZ99" s="324"/>
      <c r="DA99" s="324"/>
      <c r="DB99" s="324"/>
      <c r="DC99" s="324"/>
      <c r="DD99" s="324"/>
      <c r="DE99" s="324"/>
      <c r="DF99" s="324"/>
      <c r="DG99" s="324"/>
      <c r="DH99" s="324"/>
      <c r="DI99" s="324"/>
      <c r="DJ99" s="324"/>
      <c r="DK99" s="324"/>
      <c r="DL99" s="324"/>
      <c r="DM99" s="324"/>
      <c r="DN99" s="324"/>
      <c r="DO99" s="324"/>
      <c r="DP99" s="324"/>
      <c r="DQ99" s="324"/>
      <c r="DR99" s="324"/>
      <c r="DS99" s="324"/>
      <c r="DT99" s="324"/>
      <c r="DU99" s="324"/>
      <c r="DV99" s="324"/>
      <c r="DW99" s="324"/>
      <c r="DX99" s="324"/>
      <c r="DY99" s="324"/>
      <c r="DZ99" s="324"/>
      <c r="EA99" s="324"/>
      <c r="EB99" s="324"/>
      <c r="EC99" s="324"/>
      <c r="ED99" s="324"/>
      <c r="EE99" s="324"/>
      <c r="EF99" s="324"/>
      <c r="EG99" s="324"/>
      <c r="EH99" s="324"/>
      <c r="EI99" s="324"/>
      <c r="EJ99" s="324"/>
      <c r="EK99" s="324"/>
      <c r="EL99" s="324"/>
      <c r="EM99" s="324"/>
      <c r="EN99" s="324"/>
      <c r="EO99" s="324"/>
      <c r="EP99" s="324"/>
      <c r="EQ99" s="324"/>
      <c r="ER99" s="324"/>
      <c r="ES99" s="324"/>
      <c r="ET99" s="324"/>
      <c r="EU99" s="324"/>
      <c r="EV99" s="324"/>
      <c r="EW99" s="324"/>
      <c r="EX99" s="324"/>
      <c r="EY99" s="324"/>
      <c r="EZ99" s="324"/>
      <c r="FA99" s="324"/>
      <c r="FB99" s="324"/>
      <c r="FC99" s="324"/>
      <c r="FD99" s="324"/>
      <c r="FE99" s="324"/>
      <c r="FF99" s="324"/>
      <c r="FG99" s="324"/>
      <c r="FH99" s="324"/>
      <c r="FI99" s="324"/>
      <c r="FJ99" s="324"/>
      <c r="FK99" s="324"/>
      <c r="FL99" s="324"/>
      <c r="FM99" s="324"/>
      <c r="FN99" s="324"/>
      <c r="FO99" s="324"/>
      <c r="FP99" s="324"/>
      <c r="FQ99" s="324"/>
      <c r="FR99" s="324"/>
      <c r="FS99" s="324"/>
      <c r="FT99" s="324"/>
      <c r="FU99" s="324"/>
      <c r="FV99" s="324"/>
      <c r="FW99" s="324"/>
      <c r="FX99" s="324"/>
      <c r="FY99" s="324"/>
      <c r="FZ99" s="324"/>
      <c r="GA99" s="324"/>
      <c r="GB99" s="324"/>
      <c r="GC99" s="324"/>
      <c r="GD99" s="324"/>
      <c r="GE99" s="324"/>
      <c r="GF99" s="324"/>
      <c r="GG99" s="324"/>
      <c r="GH99" s="324"/>
      <c r="GI99" s="324"/>
      <c r="GJ99" s="324"/>
      <c r="GK99" s="324"/>
      <c r="GL99" s="324"/>
      <c r="GM99" s="324"/>
      <c r="GN99" s="324"/>
      <c r="GO99" s="324"/>
      <c r="GP99" s="324"/>
      <c r="GQ99" s="324"/>
      <c r="GR99" s="324"/>
      <c r="GS99" s="324"/>
    </row>
    <row r="100" spans="1:201" s="355" customFormat="1" ht="40.5" outlineLevel="2" x14ac:dyDescent="0.25">
      <c r="A100" s="99">
        <v>18</v>
      </c>
      <c r="B100" s="58" t="s">
        <v>977</v>
      </c>
      <c r="C100" s="99" t="s">
        <v>73</v>
      </c>
      <c r="D100" s="99">
        <v>100</v>
      </c>
      <c r="E100" s="99">
        <v>100</v>
      </c>
      <c r="F100" s="99">
        <v>68</v>
      </c>
      <c r="G100" s="354">
        <f t="shared" si="5"/>
        <v>0.68</v>
      </c>
      <c r="H100" s="180" t="s">
        <v>966</v>
      </c>
      <c r="I100" s="324"/>
      <c r="J100" s="324"/>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c r="AZ100" s="324"/>
      <c r="BA100" s="324"/>
      <c r="BB100" s="324"/>
      <c r="BC100" s="324"/>
      <c r="BD100" s="324"/>
      <c r="BE100" s="324"/>
      <c r="BF100" s="324"/>
      <c r="BG100" s="324"/>
      <c r="BH100" s="324"/>
      <c r="BI100" s="324"/>
      <c r="BJ100" s="324"/>
      <c r="BK100" s="324"/>
      <c r="BL100" s="324"/>
      <c r="BM100" s="324"/>
      <c r="BN100" s="324"/>
      <c r="BO100" s="324"/>
      <c r="BP100" s="324"/>
      <c r="BQ100" s="324"/>
      <c r="BR100" s="324"/>
      <c r="BS100" s="324"/>
      <c r="BT100" s="324"/>
      <c r="BU100" s="324"/>
      <c r="BV100" s="324"/>
      <c r="BW100" s="324"/>
      <c r="BX100" s="324"/>
      <c r="BY100" s="324"/>
      <c r="BZ100" s="324"/>
      <c r="CA100" s="324"/>
      <c r="CB100" s="324"/>
      <c r="CC100" s="324"/>
      <c r="CD100" s="324"/>
      <c r="CE100" s="324"/>
      <c r="CF100" s="324"/>
      <c r="CG100" s="324"/>
      <c r="CH100" s="324"/>
      <c r="CI100" s="324"/>
      <c r="CJ100" s="324"/>
      <c r="CK100" s="324"/>
      <c r="CL100" s="324"/>
      <c r="CM100" s="324"/>
      <c r="CN100" s="324"/>
      <c r="CO100" s="324"/>
      <c r="CP100" s="324"/>
      <c r="CQ100" s="324"/>
      <c r="CR100" s="324"/>
      <c r="CS100" s="324"/>
      <c r="CT100" s="324"/>
      <c r="CU100" s="324"/>
      <c r="CV100" s="324"/>
      <c r="CW100" s="324"/>
      <c r="CX100" s="324"/>
      <c r="CY100" s="324"/>
      <c r="CZ100" s="324"/>
      <c r="DA100" s="324"/>
      <c r="DB100" s="324"/>
      <c r="DC100" s="324"/>
      <c r="DD100" s="324"/>
      <c r="DE100" s="324"/>
      <c r="DF100" s="324"/>
      <c r="DG100" s="324"/>
      <c r="DH100" s="324"/>
      <c r="DI100" s="324"/>
      <c r="DJ100" s="324"/>
      <c r="DK100" s="324"/>
      <c r="DL100" s="324"/>
      <c r="DM100" s="324"/>
      <c r="DN100" s="324"/>
      <c r="DO100" s="324"/>
      <c r="DP100" s="324"/>
      <c r="DQ100" s="324"/>
      <c r="DR100" s="324"/>
      <c r="DS100" s="324"/>
      <c r="DT100" s="324"/>
      <c r="DU100" s="324"/>
      <c r="DV100" s="324"/>
      <c r="DW100" s="324"/>
      <c r="DX100" s="324"/>
      <c r="DY100" s="324"/>
      <c r="DZ100" s="324"/>
      <c r="EA100" s="324"/>
      <c r="EB100" s="324"/>
      <c r="EC100" s="324"/>
      <c r="ED100" s="324"/>
      <c r="EE100" s="324"/>
      <c r="EF100" s="324"/>
      <c r="EG100" s="324"/>
      <c r="EH100" s="324"/>
      <c r="EI100" s="324"/>
      <c r="EJ100" s="324"/>
      <c r="EK100" s="324"/>
      <c r="EL100" s="324"/>
      <c r="EM100" s="324"/>
      <c r="EN100" s="324"/>
      <c r="EO100" s="324"/>
      <c r="EP100" s="324"/>
      <c r="EQ100" s="324"/>
      <c r="ER100" s="324"/>
      <c r="ES100" s="324"/>
      <c r="ET100" s="324"/>
      <c r="EU100" s="324"/>
      <c r="EV100" s="324"/>
      <c r="EW100" s="324"/>
      <c r="EX100" s="324"/>
      <c r="EY100" s="324"/>
      <c r="EZ100" s="324"/>
      <c r="FA100" s="324"/>
      <c r="FB100" s="324"/>
      <c r="FC100" s="324"/>
      <c r="FD100" s="324"/>
      <c r="FE100" s="324"/>
      <c r="FF100" s="324"/>
      <c r="FG100" s="324"/>
      <c r="FH100" s="324"/>
      <c r="FI100" s="324"/>
      <c r="FJ100" s="324"/>
      <c r="FK100" s="324"/>
      <c r="FL100" s="324"/>
      <c r="FM100" s="324"/>
      <c r="FN100" s="324"/>
      <c r="FO100" s="324"/>
      <c r="FP100" s="324"/>
      <c r="FQ100" s="324"/>
      <c r="FR100" s="324"/>
      <c r="FS100" s="324"/>
      <c r="FT100" s="324"/>
      <c r="FU100" s="324"/>
      <c r="FV100" s="324"/>
      <c r="FW100" s="324"/>
      <c r="FX100" s="324"/>
      <c r="FY100" s="324"/>
      <c r="FZ100" s="324"/>
      <c r="GA100" s="324"/>
      <c r="GB100" s="324"/>
      <c r="GC100" s="324"/>
      <c r="GD100" s="324"/>
      <c r="GE100" s="324"/>
      <c r="GF100" s="324"/>
      <c r="GG100" s="324"/>
      <c r="GH100" s="324"/>
      <c r="GI100" s="324"/>
      <c r="GJ100" s="324"/>
      <c r="GK100" s="324"/>
      <c r="GL100" s="324"/>
      <c r="GM100" s="324"/>
      <c r="GN100" s="324"/>
      <c r="GO100" s="324"/>
      <c r="GP100" s="324"/>
      <c r="GQ100" s="324"/>
      <c r="GR100" s="324"/>
      <c r="GS100" s="324"/>
    </row>
    <row r="101" spans="1:201" s="355" customFormat="1" ht="32.25" customHeight="1" outlineLevel="2" x14ac:dyDescent="0.25">
      <c r="A101" s="99">
        <v>19</v>
      </c>
      <c r="B101" s="58" t="s">
        <v>978</v>
      </c>
      <c r="C101" s="99" t="s">
        <v>101</v>
      </c>
      <c r="D101" s="99">
        <v>2</v>
      </c>
      <c r="E101" s="99">
        <v>2</v>
      </c>
      <c r="F101" s="99">
        <v>0</v>
      </c>
      <c r="G101" s="354">
        <f t="shared" si="5"/>
        <v>0</v>
      </c>
      <c r="H101" s="180" t="s">
        <v>966</v>
      </c>
      <c r="I101" s="324"/>
      <c r="J101" s="324"/>
      <c r="K101" s="324"/>
      <c r="L101" s="324"/>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c r="AK101" s="324"/>
      <c r="AL101" s="324"/>
      <c r="AM101" s="324"/>
      <c r="AN101" s="324"/>
      <c r="AO101" s="324"/>
      <c r="AP101" s="324"/>
      <c r="AQ101" s="324"/>
      <c r="AR101" s="324"/>
      <c r="AS101" s="324"/>
      <c r="AT101" s="324"/>
      <c r="AU101" s="324"/>
      <c r="AV101" s="324"/>
      <c r="AW101" s="324"/>
      <c r="AX101" s="324"/>
      <c r="AY101" s="324"/>
      <c r="AZ101" s="324"/>
      <c r="BA101" s="324"/>
      <c r="BB101" s="324"/>
      <c r="BC101" s="324"/>
      <c r="BD101" s="324"/>
      <c r="BE101" s="324"/>
      <c r="BF101" s="324"/>
      <c r="BG101" s="324"/>
      <c r="BH101" s="324"/>
      <c r="BI101" s="324"/>
      <c r="BJ101" s="324"/>
      <c r="BK101" s="324"/>
      <c r="BL101" s="324"/>
      <c r="BM101" s="324"/>
      <c r="BN101" s="324"/>
      <c r="BO101" s="324"/>
      <c r="BP101" s="324"/>
      <c r="BQ101" s="324"/>
      <c r="BR101" s="324"/>
      <c r="BS101" s="324"/>
      <c r="BT101" s="324"/>
      <c r="BU101" s="324"/>
      <c r="BV101" s="324"/>
      <c r="BW101" s="324"/>
      <c r="BX101" s="324"/>
      <c r="BY101" s="324"/>
      <c r="BZ101" s="324"/>
      <c r="CA101" s="324"/>
      <c r="CB101" s="324"/>
      <c r="CC101" s="324"/>
      <c r="CD101" s="324"/>
      <c r="CE101" s="324"/>
      <c r="CF101" s="324"/>
      <c r="CG101" s="324"/>
      <c r="CH101" s="324"/>
      <c r="CI101" s="324"/>
      <c r="CJ101" s="324"/>
      <c r="CK101" s="324"/>
      <c r="CL101" s="324"/>
      <c r="CM101" s="324"/>
      <c r="CN101" s="324"/>
      <c r="CO101" s="324"/>
      <c r="CP101" s="324"/>
      <c r="CQ101" s="324"/>
      <c r="CR101" s="324"/>
      <c r="CS101" s="324"/>
      <c r="CT101" s="324"/>
      <c r="CU101" s="324"/>
      <c r="CV101" s="324"/>
      <c r="CW101" s="324"/>
      <c r="CX101" s="324"/>
      <c r="CY101" s="324"/>
      <c r="CZ101" s="324"/>
      <c r="DA101" s="324"/>
      <c r="DB101" s="324"/>
      <c r="DC101" s="324"/>
      <c r="DD101" s="324"/>
      <c r="DE101" s="324"/>
      <c r="DF101" s="324"/>
      <c r="DG101" s="324"/>
      <c r="DH101" s="324"/>
      <c r="DI101" s="324"/>
      <c r="DJ101" s="324"/>
      <c r="DK101" s="324"/>
      <c r="DL101" s="324"/>
      <c r="DM101" s="324"/>
      <c r="DN101" s="324"/>
      <c r="DO101" s="324"/>
      <c r="DP101" s="324"/>
      <c r="DQ101" s="324"/>
      <c r="DR101" s="324"/>
      <c r="DS101" s="324"/>
      <c r="DT101" s="324"/>
      <c r="DU101" s="324"/>
      <c r="DV101" s="324"/>
      <c r="DW101" s="324"/>
      <c r="DX101" s="324"/>
      <c r="DY101" s="324"/>
      <c r="DZ101" s="324"/>
      <c r="EA101" s="324"/>
      <c r="EB101" s="324"/>
      <c r="EC101" s="324"/>
      <c r="ED101" s="324"/>
      <c r="EE101" s="324"/>
      <c r="EF101" s="324"/>
      <c r="EG101" s="324"/>
      <c r="EH101" s="324"/>
      <c r="EI101" s="324"/>
      <c r="EJ101" s="324"/>
      <c r="EK101" s="324"/>
      <c r="EL101" s="324"/>
      <c r="EM101" s="324"/>
      <c r="EN101" s="324"/>
      <c r="EO101" s="324"/>
      <c r="EP101" s="324"/>
      <c r="EQ101" s="324"/>
      <c r="ER101" s="324"/>
      <c r="ES101" s="324"/>
      <c r="ET101" s="324"/>
      <c r="EU101" s="324"/>
      <c r="EV101" s="324"/>
      <c r="EW101" s="324"/>
      <c r="EX101" s="324"/>
      <c r="EY101" s="324"/>
      <c r="EZ101" s="324"/>
      <c r="FA101" s="324"/>
      <c r="FB101" s="324"/>
      <c r="FC101" s="324"/>
      <c r="FD101" s="324"/>
      <c r="FE101" s="324"/>
      <c r="FF101" s="324"/>
      <c r="FG101" s="324"/>
      <c r="FH101" s="324"/>
      <c r="FI101" s="324"/>
      <c r="FJ101" s="324"/>
      <c r="FK101" s="324"/>
      <c r="FL101" s="324"/>
      <c r="FM101" s="324"/>
      <c r="FN101" s="324"/>
      <c r="FO101" s="324"/>
      <c r="FP101" s="324"/>
      <c r="FQ101" s="324"/>
      <c r="FR101" s="324"/>
      <c r="FS101" s="324"/>
      <c r="FT101" s="324"/>
      <c r="FU101" s="324"/>
      <c r="FV101" s="324"/>
      <c r="FW101" s="324"/>
      <c r="FX101" s="324"/>
      <c r="FY101" s="324"/>
      <c r="FZ101" s="324"/>
      <c r="GA101" s="324"/>
      <c r="GB101" s="324"/>
      <c r="GC101" s="324"/>
      <c r="GD101" s="324"/>
      <c r="GE101" s="324"/>
      <c r="GF101" s="324"/>
      <c r="GG101" s="324"/>
      <c r="GH101" s="324"/>
      <c r="GI101" s="324"/>
      <c r="GJ101" s="324"/>
      <c r="GK101" s="324"/>
      <c r="GL101" s="324"/>
      <c r="GM101" s="324"/>
      <c r="GN101" s="324"/>
      <c r="GO101" s="324"/>
      <c r="GP101" s="324"/>
      <c r="GQ101" s="324"/>
      <c r="GR101" s="324"/>
      <c r="GS101" s="324"/>
    </row>
    <row r="102" spans="1:201" s="355" customFormat="1" ht="32.25" customHeight="1" outlineLevel="2" x14ac:dyDescent="0.25">
      <c r="A102" s="99">
        <v>20</v>
      </c>
      <c r="B102" s="58" t="s">
        <v>932</v>
      </c>
      <c r="C102" s="99" t="s">
        <v>73</v>
      </c>
      <c r="D102" s="351">
        <v>100</v>
      </c>
      <c r="E102" s="351">
        <v>100</v>
      </c>
      <c r="F102" s="99">
        <v>100</v>
      </c>
      <c r="G102" s="354">
        <f t="shared" si="5"/>
        <v>1</v>
      </c>
      <c r="H102" s="180" t="s">
        <v>966</v>
      </c>
      <c r="I102" s="324"/>
      <c r="J102" s="324"/>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4"/>
      <c r="AL102" s="324"/>
      <c r="AM102" s="324"/>
      <c r="AN102" s="324"/>
      <c r="AO102" s="324"/>
      <c r="AP102" s="324"/>
      <c r="AQ102" s="324"/>
      <c r="AR102" s="324"/>
      <c r="AS102" s="324"/>
      <c r="AT102" s="324"/>
      <c r="AU102" s="324"/>
      <c r="AV102" s="324"/>
      <c r="AW102" s="324"/>
      <c r="AX102" s="324"/>
      <c r="AY102" s="324"/>
      <c r="AZ102" s="324"/>
      <c r="BA102" s="324"/>
      <c r="BB102" s="324"/>
      <c r="BC102" s="324"/>
      <c r="BD102" s="324"/>
      <c r="BE102" s="324"/>
      <c r="BF102" s="324"/>
      <c r="BG102" s="324"/>
      <c r="BH102" s="324"/>
      <c r="BI102" s="324"/>
      <c r="BJ102" s="324"/>
      <c r="BK102" s="324"/>
      <c r="BL102" s="324"/>
      <c r="BM102" s="324"/>
      <c r="BN102" s="324"/>
      <c r="BO102" s="324"/>
      <c r="BP102" s="324"/>
      <c r="BQ102" s="324"/>
      <c r="BR102" s="324"/>
      <c r="BS102" s="324"/>
      <c r="BT102" s="324"/>
      <c r="BU102" s="324"/>
      <c r="BV102" s="324"/>
      <c r="BW102" s="324"/>
      <c r="BX102" s="324"/>
      <c r="BY102" s="324"/>
      <c r="BZ102" s="324"/>
      <c r="CA102" s="324"/>
      <c r="CB102" s="324"/>
      <c r="CC102" s="324"/>
      <c r="CD102" s="324"/>
      <c r="CE102" s="324"/>
      <c r="CF102" s="324"/>
      <c r="CG102" s="324"/>
      <c r="CH102" s="324"/>
      <c r="CI102" s="324"/>
      <c r="CJ102" s="324"/>
      <c r="CK102" s="324"/>
      <c r="CL102" s="324"/>
      <c r="CM102" s="324"/>
      <c r="CN102" s="324"/>
      <c r="CO102" s="324"/>
      <c r="CP102" s="324"/>
      <c r="CQ102" s="324"/>
      <c r="CR102" s="324"/>
      <c r="CS102" s="324"/>
      <c r="CT102" s="324"/>
      <c r="CU102" s="324"/>
      <c r="CV102" s="324"/>
      <c r="CW102" s="324"/>
      <c r="CX102" s="324"/>
      <c r="CY102" s="324"/>
      <c r="CZ102" s="324"/>
      <c r="DA102" s="324"/>
      <c r="DB102" s="324"/>
      <c r="DC102" s="324"/>
      <c r="DD102" s="324"/>
      <c r="DE102" s="324"/>
      <c r="DF102" s="324"/>
      <c r="DG102" s="324"/>
      <c r="DH102" s="324"/>
      <c r="DI102" s="324"/>
      <c r="DJ102" s="324"/>
      <c r="DK102" s="324"/>
      <c r="DL102" s="324"/>
      <c r="DM102" s="324"/>
      <c r="DN102" s="324"/>
      <c r="DO102" s="324"/>
      <c r="DP102" s="324"/>
      <c r="DQ102" s="324"/>
      <c r="DR102" s="324"/>
      <c r="DS102" s="324"/>
      <c r="DT102" s="324"/>
      <c r="DU102" s="324"/>
      <c r="DV102" s="324"/>
      <c r="DW102" s="324"/>
      <c r="DX102" s="324"/>
      <c r="DY102" s="324"/>
      <c r="DZ102" s="324"/>
      <c r="EA102" s="324"/>
      <c r="EB102" s="324"/>
      <c r="EC102" s="324"/>
      <c r="ED102" s="324"/>
      <c r="EE102" s="324"/>
      <c r="EF102" s="324"/>
      <c r="EG102" s="324"/>
      <c r="EH102" s="324"/>
      <c r="EI102" s="324"/>
      <c r="EJ102" s="324"/>
      <c r="EK102" s="324"/>
      <c r="EL102" s="324"/>
      <c r="EM102" s="324"/>
      <c r="EN102" s="324"/>
      <c r="EO102" s="324"/>
      <c r="EP102" s="324"/>
      <c r="EQ102" s="324"/>
      <c r="ER102" s="324"/>
      <c r="ES102" s="324"/>
      <c r="ET102" s="324"/>
      <c r="EU102" s="324"/>
      <c r="EV102" s="324"/>
      <c r="EW102" s="324"/>
      <c r="EX102" s="324"/>
      <c r="EY102" s="324"/>
      <c r="EZ102" s="324"/>
      <c r="FA102" s="324"/>
      <c r="FB102" s="324"/>
      <c r="FC102" s="324"/>
      <c r="FD102" s="324"/>
      <c r="FE102" s="324"/>
      <c r="FF102" s="324"/>
      <c r="FG102" s="324"/>
      <c r="FH102" s="324"/>
      <c r="FI102" s="324"/>
      <c r="FJ102" s="324"/>
      <c r="FK102" s="324"/>
      <c r="FL102" s="324"/>
      <c r="FM102" s="324"/>
      <c r="FN102" s="324"/>
      <c r="FO102" s="324"/>
      <c r="FP102" s="324"/>
      <c r="FQ102" s="324"/>
      <c r="FR102" s="324"/>
      <c r="FS102" s="324"/>
      <c r="FT102" s="324"/>
      <c r="FU102" s="324"/>
      <c r="FV102" s="324"/>
      <c r="FW102" s="324"/>
      <c r="FX102" s="324"/>
      <c r="FY102" s="324"/>
      <c r="FZ102" s="324"/>
      <c r="GA102" s="324"/>
      <c r="GB102" s="324"/>
      <c r="GC102" s="324"/>
      <c r="GD102" s="324"/>
      <c r="GE102" s="324"/>
      <c r="GF102" s="324"/>
      <c r="GG102" s="324"/>
      <c r="GH102" s="324"/>
      <c r="GI102" s="324"/>
      <c r="GJ102" s="324"/>
      <c r="GK102" s="324"/>
      <c r="GL102" s="324"/>
      <c r="GM102" s="324"/>
      <c r="GN102" s="324"/>
      <c r="GO102" s="324"/>
      <c r="GP102" s="324"/>
      <c r="GQ102" s="324"/>
      <c r="GR102" s="324"/>
      <c r="GS102" s="324"/>
    </row>
    <row r="103" spans="1:201" s="355" customFormat="1" ht="54" outlineLevel="2" x14ac:dyDescent="0.25">
      <c r="A103" s="99">
        <v>21</v>
      </c>
      <c r="B103" s="58" t="s">
        <v>979</v>
      </c>
      <c r="C103" s="99" t="s">
        <v>73</v>
      </c>
      <c r="D103" s="351" t="s">
        <v>917</v>
      </c>
      <c r="E103" s="351" t="s">
        <v>917</v>
      </c>
      <c r="F103" s="351" t="s">
        <v>917</v>
      </c>
      <c r="G103" s="354">
        <v>0</v>
      </c>
      <c r="H103" s="180" t="s">
        <v>966</v>
      </c>
      <c r="I103" s="324"/>
      <c r="J103" s="324"/>
      <c r="K103" s="324"/>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c r="AK103" s="324"/>
      <c r="AL103" s="324"/>
      <c r="AM103" s="324"/>
      <c r="AN103" s="324"/>
      <c r="AO103" s="324"/>
      <c r="AP103" s="324"/>
      <c r="AQ103" s="324"/>
      <c r="AR103" s="324"/>
      <c r="AS103" s="324"/>
      <c r="AT103" s="324"/>
      <c r="AU103" s="324"/>
      <c r="AV103" s="324"/>
      <c r="AW103" s="324"/>
      <c r="AX103" s="324"/>
      <c r="AY103" s="324"/>
      <c r="AZ103" s="324"/>
      <c r="BA103" s="324"/>
      <c r="BB103" s="324"/>
      <c r="BC103" s="324"/>
      <c r="BD103" s="324"/>
      <c r="BE103" s="324"/>
      <c r="BF103" s="324"/>
      <c r="BG103" s="324"/>
      <c r="BH103" s="324"/>
      <c r="BI103" s="324"/>
      <c r="BJ103" s="324"/>
      <c r="BK103" s="324"/>
      <c r="BL103" s="324"/>
      <c r="BM103" s="324"/>
      <c r="BN103" s="324"/>
      <c r="BO103" s="324"/>
      <c r="BP103" s="324"/>
      <c r="BQ103" s="324"/>
      <c r="BR103" s="324"/>
      <c r="BS103" s="324"/>
      <c r="BT103" s="324"/>
      <c r="BU103" s="324"/>
      <c r="BV103" s="324"/>
      <c r="BW103" s="324"/>
      <c r="BX103" s="324"/>
      <c r="BY103" s="324"/>
      <c r="BZ103" s="324"/>
      <c r="CA103" s="324"/>
      <c r="CB103" s="324"/>
      <c r="CC103" s="324"/>
      <c r="CD103" s="324"/>
      <c r="CE103" s="324"/>
      <c r="CF103" s="324"/>
      <c r="CG103" s="324"/>
      <c r="CH103" s="324"/>
      <c r="CI103" s="324"/>
      <c r="CJ103" s="324"/>
      <c r="CK103" s="324"/>
      <c r="CL103" s="324"/>
      <c r="CM103" s="324"/>
      <c r="CN103" s="324"/>
      <c r="CO103" s="324"/>
      <c r="CP103" s="324"/>
      <c r="CQ103" s="324"/>
      <c r="CR103" s="324"/>
      <c r="CS103" s="324"/>
      <c r="CT103" s="324"/>
      <c r="CU103" s="324"/>
      <c r="CV103" s="324"/>
      <c r="CW103" s="324"/>
      <c r="CX103" s="324"/>
      <c r="CY103" s="324"/>
      <c r="CZ103" s="324"/>
      <c r="DA103" s="324"/>
      <c r="DB103" s="324"/>
      <c r="DC103" s="324"/>
      <c r="DD103" s="324"/>
      <c r="DE103" s="324"/>
      <c r="DF103" s="324"/>
      <c r="DG103" s="324"/>
      <c r="DH103" s="324"/>
      <c r="DI103" s="324"/>
      <c r="DJ103" s="324"/>
      <c r="DK103" s="324"/>
      <c r="DL103" s="324"/>
      <c r="DM103" s="324"/>
      <c r="DN103" s="324"/>
      <c r="DO103" s="324"/>
      <c r="DP103" s="324"/>
      <c r="DQ103" s="324"/>
      <c r="DR103" s="324"/>
      <c r="DS103" s="324"/>
      <c r="DT103" s="324"/>
      <c r="DU103" s="324"/>
      <c r="DV103" s="324"/>
      <c r="DW103" s="324"/>
      <c r="DX103" s="324"/>
      <c r="DY103" s="324"/>
      <c r="DZ103" s="324"/>
      <c r="EA103" s="324"/>
      <c r="EB103" s="324"/>
      <c r="EC103" s="324"/>
      <c r="ED103" s="324"/>
      <c r="EE103" s="324"/>
      <c r="EF103" s="324"/>
      <c r="EG103" s="324"/>
      <c r="EH103" s="324"/>
      <c r="EI103" s="324"/>
      <c r="EJ103" s="324"/>
      <c r="EK103" s="324"/>
      <c r="EL103" s="324"/>
      <c r="EM103" s="324"/>
      <c r="EN103" s="324"/>
      <c r="EO103" s="324"/>
      <c r="EP103" s="324"/>
      <c r="EQ103" s="324"/>
      <c r="ER103" s="324"/>
      <c r="ES103" s="324"/>
      <c r="ET103" s="324"/>
      <c r="EU103" s="324"/>
      <c r="EV103" s="324"/>
      <c r="EW103" s="324"/>
      <c r="EX103" s="324"/>
      <c r="EY103" s="324"/>
      <c r="EZ103" s="324"/>
      <c r="FA103" s="324"/>
      <c r="FB103" s="324"/>
      <c r="FC103" s="324"/>
      <c r="FD103" s="324"/>
      <c r="FE103" s="324"/>
      <c r="FF103" s="324"/>
      <c r="FG103" s="324"/>
      <c r="FH103" s="324"/>
      <c r="FI103" s="324"/>
      <c r="FJ103" s="324"/>
      <c r="FK103" s="324"/>
      <c r="FL103" s="324"/>
      <c r="FM103" s="324"/>
      <c r="FN103" s="324"/>
      <c r="FO103" s="324"/>
      <c r="FP103" s="324"/>
      <c r="FQ103" s="324"/>
      <c r="FR103" s="324"/>
      <c r="FS103" s="324"/>
      <c r="FT103" s="324"/>
      <c r="FU103" s="324"/>
      <c r="FV103" s="324"/>
      <c r="FW103" s="324"/>
      <c r="FX103" s="324"/>
      <c r="FY103" s="324"/>
      <c r="FZ103" s="324"/>
      <c r="GA103" s="324"/>
      <c r="GB103" s="324"/>
      <c r="GC103" s="324"/>
      <c r="GD103" s="324"/>
      <c r="GE103" s="324"/>
      <c r="GF103" s="324"/>
      <c r="GG103" s="324"/>
      <c r="GH103" s="324"/>
      <c r="GI103" s="324"/>
      <c r="GJ103" s="324"/>
      <c r="GK103" s="324"/>
      <c r="GL103" s="324"/>
      <c r="GM103" s="324"/>
      <c r="GN103" s="324"/>
      <c r="GO103" s="324"/>
      <c r="GP103" s="324"/>
      <c r="GQ103" s="324"/>
      <c r="GR103" s="324"/>
      <c r="GS103" s="324"/>
    </row>
    <row r="104" spans="1:201" s="355" customFormat="1" ht="32.25" customHeight="1" outlineLevel="2" x14ac:dyDescent="0.25">
      <c r="A104" s="99">
        <v>22</v>
      </c>
      <c r="B104" s="58" t="s">
        <v>980</v>
      </c>
      <c r="C104" s="99" t="s">
        <v>73</v>
      </c>
      <c r="D104" s="351">
        <v>100</v>
      </c>
      <c r="E104" s="351">
        <v>100</v>
      </c>
      <c r="F104" s="99">
        <v>100</v>
      </c>
      <c r="G104" s="354">
        <f t="shared" si="5"/>
        <v>1</v>
      </c>
      <c r="H104" s="180" t="s">
        <v>966</v>
      </c>
      <c r="I104" s="324"/>
      <c r="J104" s="324"/>
      <c r="K104" s="324"/>
      <c r="L104" s="324"/>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4"/>
      <c r="AL104" s="324"/>
      <c r="AM104" s="324"/>
      <c r="AN104" s="324"/>
      <c r="AO104" s="324"/>
      <c r="AP104" s="324"/>
      <c r="AQ104" s="324"/>
      <c r="AR104" s="324"/>
      <c r="AS104" s="324"/>
      <c r="AT104" s="324"/>
      <c r="AU104" s="324"/>
      <c r="AV104" s="324"/>
      <c r="AW104" s="324"/>
      <c r="AX104" s="324"/>
      <c r="AY104" s="324"/>
      <c r="AZ104" s="324"/>
      <c r="BA104" s="324"/>
      <c r="BB104" s="324"/>
      <c r="BC104" s="324"/>
      <c r="BD104" s="324"/>
      <c r="BE104" s="324"/>
      <c r="BF104" s="324"/>
      <c r="BG104" s="324"/>
      <c r="BH104" s="324"/>
      <c r="BI104" s="324"/>
      <c r="BJ104" s="324"/>
      <c r="BK104" s="324"/>
      <c r="BL104" s="324"/>
      <c r="BM104" s="324"/>
      <c r="BN104" s="324"/>
      <c r="BO104" s="324"/>
      <c r="BP104" s="324"/>
      <c r="BQ104" s="324"/>
      <c r="BR104" s="324"/>
      <c r="BS104" s="324"/>
      <c r="BT104" s="324"/>
      <c r="BU104" s="324"/>
      <c r="BV104" s="324"/>
      <c r="BW104" s="324"/>
      <c r="BX104" s="324"/>
      <c r="BY104" s="324"/>
      <c r="BZ104" s="324"/>
      <c r="CA104" s="324"/>
      <c r="CB104" s="324"/>
      <c r="CC104" s="324"/>
      <c r="CD104" s="324"/>
      <c r="CE104" s="324"/>
      <c r="CF104" s="324"/>
      <c r="CG104" s="324"/>
      <c r="CH104" s="324"/>
      <c r="CI104" s="324"/>
      <c r="CJ104" s="324"/>
      <c r="CK104" s="324"/>
      <c r="CL104" s="324"/>
      <c r="CM104" s="324"/>
      <c r="CN104" s="324"/>
      <c r="CO104" s="324"/>
      <c r="CP104" s="324"/>
      <c r="CQ104" s="324"/>
      <c r="CR104" s="324"/>
      <c r="CS104" s="324"/>
      <c r="CT104" s="324"/>
      <c r="CU104" s="324"/>
      <c r="CV104" s="324"/>
      <c r="CW104" s="324"/>
      <c r="CX104" s="324"/>
      <c r="CY104" s="324"/>
      <c r="CZ104" s="324"/>
      <c r="DA104" s="324"/>
      <c r="DB104" s="324"/>
      <c r="DC104" s="324"/>
      <c r="DD104" s="324"/>
      <c r="DE104" s="324"/>
      <c r="DF104" s="324"/>
      <c r="DG104" s="324"/>
      <c r="DH104" s="324"/>
      <c r="DI104" s="324"/>
      <c r="DJ104" s="324"/>
      <c r="DK104" s="324"/>
      <c r="DL104" s="324"/>
      <c r="DM104" s="324"/>
      <c r="DN104" s="324"/>
      <c r="DO104" s="324"/>
      <c r="DP104" s="324"/>
      <c r="DQ104" s="324"/>
      <c r="DR104" s="324"/>
      <c r="DS104" s="324"/>
      <c r="DT104" s="324"/>
      <c r="DU104" s="324"/>
      <c r="DV104" s="324"/>
      <c r="DW104" s="324"/>
      <c r="DX104" s="324"/>
      <c r="DY104" s="324"/>
      <c r="DZ104" s="324"/>
      <c r="EA104" s="324"/>
      <c r="EB104" s="324"/>
      <c r="EC104" s="324"/>
      <c r="ED104" s="324"/>
      <c r="EE104" s="324"/>
      <c r="EF104" s="324"/>
      <c r="EG104" s="324"/>
      <c r="EH104" s="324"/>
      <c r="EI104" s="324"/>
      <c r="EJ104" s="324"/>
      <c r="EK104" s="324"/>
      <c r="EL104" s="324"/>
      <c r="EM104" s="324"/>
      <c r="EN104" s="324"/>
      <c r="EO104" s="324"/>
      <c r="EP104" s="324"/>
      <c r="EQ104" s="324"/>
      <c r="ER104" s="324"/>
      <c r="ES104" s="324"/>
      <c r="ET104" s="324"/>
      <c r="EU104" s="324"/>
      <c r="EV104" s="324"/>
      <c r="EW104" s="324"/>
      <c r="EX104" s="324"/>
      <c r="EY104" s="324"/>
      <c r="EZ104" s="324"/>
      <c r="FA104" s="324"/>
      <c r="FB104" s="324"/>
      <c r="FC104" s="324"/>
      <c r="FD104" s="324"/>
      <c r="FE104" s="324"/>
      <c r="FF104" s="324"/>
      <c r="FG104" s="324"/>
      <c r="FH104" s="324"/>
      <c r="FI104" s="324"/>
      <c r="FJ104" s="324"/>
      <c r="FK104" s="324"/>
      <c r="FL104" s="324"/>
      <c r="FM104" s="324"/>
      <c r="FN104" s="324"/>
      <c r="FO104" s="324"/>
      <c r="FP104" s="324"/>
      <c r="FQ104" s="324"/>
      <c r="FR104" s="324"/>
      <c r="FS104" s="324"/>
      <c r="FT104" s="324"/>
      <c r="FU104" s="324"/>
      <c r="FV104" s="324"/>
      <c r="FW104" s="324"/>
      <c r="FX104" s="324"/>
      <c r="FY104" s="324"/>
      <c r="FZ104" s="324"/>
      <c r="GA104" s="324"/>
      <c r="GB104" s="324"/>
      <c r="GC104" s="324"/>
      <c r="GD104" s="324"/>
      <c r="GE104" s="324"/>
      <c r="GF104" s="324"/>
      <c r="GG104" s="324"/>
      <c r="GH104" s="324"/>
      <c r="GI104" s="324"/>
      <c r="GJ104" s="324"/>
      <c r="GK104" s="324"/>
      <c r="GL104" s="324"/>
      <c r="GM104" s="324"/>
      <c r="GN104" s="324"/>
      <c r="GO104" s="324"/>
      <c r="GP104" s="324"/>
      <c r="GQ104" s="324"/>
      <c r="GR104" s="324"/>
      <c r="GS104" s="324"/>
    </row>
    <row r="105" spans="1:201" s="355" customFormat="1" ht="81" outlineLevel="2" x14ac:dyDescent="0.25">
      <c r="A105" s="99">
        <v>23</v>
      </c>
      <c r="B105" s="58" t="s">
        <v>981</v>
      </c>
      <c r="C105" s="99" t="s">
        <v>73</v>
      </c>
      <c r="D105" s="351">
        <v>100</v>
      </c>
      <c r="E105" s="351">
        <v>100</v>
      </c>
      <c r="F105" s="99">
        <v>100</v>
      </c>
      <c r="G105" s="354">
        <f t="shared" si="5"/>
        <v>1</v>
      </c>
      <c r="H105" s="180" t="s">
        <v>966</v>
      </c>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4"/>
      <c r="AR105" s="324"/>
      <c r="AS105" s="324"/>
      <c r="AT105" s="324"/>
      <c r="AU105" s="324"/>
      <c r="AV105" s="324"/>
      <c r="AW105" s="324"/>
      <c r="AX105" s="324"/>
      <c r="AY105" s="324"/>
      <c r="AZ105" s="324"/>
      <c r="BA105" s="324"/>
      <c r="BB105" s="324"/>
      <c r="BC105" s="324"/>
      <c r="BD105" s="324"/>
      <c r="BE105" s="324"/>
      <c r="BF105" s="324"/>
      <c r="BG105" s="324"/>
      <c r="BH105" s="324"/>
      <c r="BI105" s="324"/>
      <c r="BJ105" s="324"/>
      <c r="BK105" s="324"/>
      <c r="BL105" s="324"/>
      <c r="BM105" s="324"/>
      <c r="BN105" s="324"/>
      <c r="BO105" s="324"/>
      <c r="BP105" s="324"/>
      <c r="BQ105" s="324"/>
      <c r="BR105" s="324"/>
      <c r="BS105" s="324"/>
      <c r="BT105" s="324"/>
      <c r="BU105" s="324"/>
      <c r="BV105" s="324"/>
      <c r="BW105" s="324"/>
      <c r="BX105" s="324"/>
      <c r="BY105" s="324"/>
      <c r="BZ105" s="324"/>
      <c r="CA105" s="324"/>
      <c r="CB105" s="324"/>
      <c r="CC105" s="324"/>
      <c r="CD105" s="324"/>
      <c r="CE105" s="324"/>
      <c r="CF105" s="324"/>
      <c r="CG105" s="324"/>
      <c r="CH105" s="324"/>
      <c r="CI105" s="324"/>
      <c r="CJ105" s="324"/>
      <c r="CK105" s="324"/>
      <c r="CL105" s="324"/>
      <c r="CM105" s="324"/>
      <c r="CN105" s="324"/>
      <c r="CO105" s="324"/>
      <c r="CP105" s="324"/>
      <c r="CQ105" s="324"/>
      <c r="CR105" s="324"/>
      <c r="CS105" s="324"/>
      <c r="CT105" s="324"/>
      <c r="CU105" s="324"/>
      <c r="CV105" s="324"/>
      <c r="CW105" s="324"/>
      <c r="CX105" s="324"/>
      <c r="CY105" s="324"/>
      <c r="CZ105" s="324"/>
      <c r="DA105" s="324"/>
      <c r="DB105" s="324"/>
      <c r="DC105" s="324"/>
      <c r="DD105" s="324"/>
      <c r="DE105" s="324"/>
      <c r="DF105" s="324"/>
      <c r="DG105" s="324"/>
      <c r="DH105" s="324"/>
      <c r="DI105" s="324"/>
      <c r="DJ105" s="324"/>
      <c r="DK105" s="324"/>
      <c r="DL105" s="324"/>
      <c r="DM105" s="324"/>
      <c r="DN105" s="324"/>
      <c r="DO105" s="324"/>
      <c r="DP105" s="324"/>
      <c r="DQ105" s="324"/>
      <c r="DR105" s="324"/>
      <c r="DS105" s="324"/>
      <c r="DT105" s="324"/>
      <c r="DU105" s="324"/>
      <c r="DV105" s="324"/>
      <c r="DW105" s="324"/>
      <c r="DX105" s="324"/>
      <c r="DY105" s="324"/>
      <c r="DZ105" s="324"/>
      <c r="EA105" s="324"/>
      <c r="EB105" s="324"/>
      <c r="EC105" s="324"/>
      <c r="ED105" s="324"/>
      <c r="EE105" s="324"/>
      <c r="EF105" s="324"/>
      <c r="EG105" s="324"/>
      <c r="EH105" s="324"/>
      <c r="EI105" s="324"/>
      <c r="EJ105" s="324"/>
      <c r="EK105" s="324"/>
      <c r="EL105" s="324"/>
      <c r="EM105" s="324"/>
      <c r="EN105" s="324"/>
      <c r="EO105" s="324"/>
      <c r="EP105" s="324"/>
      <c r="EQ105" s="324"/>
      <c r="ER105" s="324"/>
      <c r="ES105" s="324"/>
      <c r="ET105" s="324"/>
      <c r="EU105" s="324"/>
      <c r="EV105" s="324"/>
      <c r="EW105" s="324"/>
      <c r="EX105" s="324"/>
      <c r="EY105" s="324"/>
      <c r="EZ105" s="324"/>
      <c r="FA105" s="324"/>
      <c r="FB105" s="324"/>
      <c r="FC105" s="324"/>
      <c r="FD105" s="324"/>
      <c r="FE105" s="324"/>
      <c r="FF105" s="324"/>
      <c r="FG105" s="324"/>
      <c r="FH105" s="324"/>
      <c r="FI105" s="324"/>
      <c r="FJ105" s="324"/>
      <c r="FK105" s="324"/>
      <c r="FL105" s="324"/>
      <c r="FM105" s="324"/>
      <c r="FN105" s="324"/>
      <c r="FO105" s="324"/>
      <c r="FP105" s="324"/>
      <c r="FQ105" s="324"/>
      <c r="FR105" s="324"/>
      <c r="FS105" s="324"/>
      <c r="FT105" s="324"/>
      <c r="FU105" s="324"/>
      <c r="FV105" s="324"/>
      <c r="FW105" s="324"/>
      <c r="FX105" s="324"/>
      <c r="FY105" s="324"/>
      <c r="FZ105" s="324"/>
      <c r="GA105" s="324"/>
      <c r="GB105" s="324"/>
      <c r="GC105" s="324"/>
      <c r="GD105" s="324"/>
      <c r="GE105" s="324"/>
      <c r="GF105" s="324"/>
      <c r="GG105" s="324"/>
      <c r="GH105" s="324"/>
      <c r="GI105" s="324"/>
      <c r="GJ105" s="324"/>
      <c r="GK105" s="324"/>
      <c r="GL105" s="324"/>
      <c r="GM105" s="324"/>
      <c r="GN105" s="324"/>
      <c r="GO105" s="324"/>
      <c r="GP105" s="324"/>
      <c r="GQ105" s="324"/>
      <c r="GR105" s="324"/>
      <c r="GS105" s="324"/>
    </row>
    <row r="106" spans="1:201" s="324" customFormat="1" ht="17.25" customHeight="1" x14ac:dyDescent="0.25">
      <c r="A106" s="330" t="s">
        <v>859</v>
      </c>
      <c r="B106" s="331"/>
      <c r="C106" s="331"/>
      <c r="D106" s="331"/>
      <c r="E106" s="331"/>
      <c r="F106" s="331"/>
      <c r="G106" s="331"/>
      <c r="H106" s="332"/>
    </row>
    <row r="107" spans="1:201" s="324" customFormat="1" ht="32.25" customHeight="1" outlineLevel="1" x14ac:dyDescent="0.25">
      <c r="A107" s="105"/>
      <c r="B107" s="349" t="s">
        <v>982</v>
      </c>
      <c r="C107" s="352"/>
      <c r="D107" s="352"/>
      <c r="E107" s="352"/>
      <c r="F107" s="352"/>
      <c r="G107" s="352"/>
      <c r="H107" s="350"/>
    </row>
    <row r="108" spans="1:201" s="324" customFormat="1" ht="40.5" outlineLevel="1" x14ac:dyDescent="0.25">
      <c r="A108" s="105"/>
      <c r="B108" s="179" t="s">
        <v>937</v>
      </c>
      <c r="C108" s="181" t="s">
        <v>73</v>
      </c>
      <c r="D108" s="181">
        <v>100</v>
      </c>
      <c r="E108" s="181">
        <v>100</v>
      </c>
      <c r="F108" s="181">
        <v>77</v>
      </c>
      <c r="G108" s="338">
        <f>F108/E108</f>
        <v>0.77</v>
      </c>
      <c r="H108" s="180" t="s">
        <v>983</v>
      </c>
    </row>
    <row r="109" spans="1:201" s="324" customFormat="1" ht="54" outlineLevel="1" x14ac:dyDescent="0.25">
      <c r="A109" s="105"/>
      <c r="B109" s="179" t="s">
        <v>921</v>
      </c>
      <c r="C109" s="181" t="s">
        <v>73</v>
      </c>
      <c r="D109" s="181">
        <v>100</v>
      </c>
      <c r="E109" s="181">
        <v>100</v>
      </c>
      <c r="F109" s="181">
        <v>50</v>
      </c>
      <c r="G109" s="338">
        <f t="shared" ref="G109:G123" si="6">F109/E109</f>
        <v>0.5</v>
      </c>
      <c r="H109" s="180" t="s">
        <v>983</v>
      </c>
    </row>
    <row r="110" spans="1:201" s="324" customFormat="1" ht="27" outlineLevel="1" x14ac:dyDescent="0.25">
      <c r="A110" s="105"/>
      <c r="B110" s="179" t="s">
        <v>922</v>
      </c>
      <c r="C110" s="181" t="s">
        <v>73</v>
      </c>
      <c r="D110" s="181">
        <v>100</v>
      </c>
      <c r="E110" s="181">
        <v>100</v>
      </c>
      <c r="F110" s="181">
        <v>0</v>
      </c>
      <c r="G110" s="338">
        <f t="shared" si="6"/>
        <v>0</v>
      </c>
      <c r="H110" s="180" t="s">
        <v>983</v>
      </c>
    </row>
    <row r="111" spans="1:201" s="324" customFormat="1" ht="40.5" outlineLevel="1" x14ac:dyDescent="0.25">
      <c r="A111" s="105"/>
      <c r="B111" s="179" t="s">
        <v>902</v>
      </c>
      <c r="C111" s="181" t="s">
        <v>73</v>
      </c>
      <c r="D111" s="181">
        <v>100</v>
      </c>
      <c r="E111" s="181">
        <v>100</v>
      </c>
      <c r="F111" s="181">
        <v>80</v>
      </c>
      <c r="G111" s="338">
        <f t="shared" si="6"/>
        <v>0.8</v>
      </c>
      <c r="H111" s="180" t="s">
        <v>983</v>
      </c>
    </row>
    <row r="112" spans="1:201" s="324" customFormat="1" ht="44.25" customHeight="1" outlineLevel="1" x14ac:dyDescent="0.25">
      <c r="A112" s="105"/>
      <c r="B112" s="179" t="s">
        <v>924</v>
      </c>
      <c r="C112" s="181" t="s">
        <v>73</v>
      </c>
      <c r="D112" s="351">
        <v>70</v>
      </c>
      <c r="E112" s="351">
        <v>10</v>
      </c>
      <c r="F112" s="181">
        <v>10</v>
      </c>
      <c r="G112" s="338">
        <f t="shared" si="6"/>
        <v>1</v>
      </c>
      <c r="H112" s="180" t="s">
        <v>983</v>
      </c>
    </row>
    <row r="113" spans="1:8" s="324" customFormat="1" ht="27" outlineLevel="1" x14ac:dyDescent="0.25">
      <c r="A113" s="105"/>
      <c r="B113" s="179" t="s">
        <v>925</v>
      </c>
      <c r="C113" s="181" t="s">
        <v>129</v>
      </c>
      <c r="D113" s="351">
        <v>200</v>
      </c>
      <c r="E113" s="351">
        <v>200</v>
      </c>
      <c r="F113" s="181">
        <v>200</v>
      </c>
      <c r="G113" s="338">
        <f t="shared" si="6"/>
        <v>1</v>
      </c>
      <c r="H113" s="180" t="s">
        <v>983</v>
      </c>
    </row>
    <row r="114" spans="1:8" s="324" customFormat="1" ht="27" outlineLevel="1" x14ac:dyDescent="0.25">
      <c r="A114" s="105"/>
      <c r="B114" s="179" t="s">
        <v>907</v>
      </c>
      <c r="C114" s="181" t="s">
        <v>73</v>
      </c>
      <c r="D114" s="351">
        <v>50</v>
      </c>
      <c r="E114" s="351">
        <v>70</v>
      </c>
      <c r="F114" s="181">
        <v>50</v>
      </c>
      <c r="G114" s="338">
        <f t="shared" si="6"/>
        <v>0.7142857142857143</v>
      </c>
      <c r="H114" s="180" t="s">
        <v>983</v>
      </c>
    </row>
    <row r="115" spans="1:8" s="324" customFormat="1" ht="27" outlineLevel="1" x14ac:dyDescent="0.25">
      <c r="A115" s="105"/>
      <c r="B115" s="179" t="s">
        <v>984</v>
      </c>
      <c r="C115" s="181" t="s">
        <v>955</v>
      </c>
      <c r="D115" s="351">
        <v>0</v>
      </c>
      <c r="E115" s="351">
        <v>0</v>
      </c>
      <c r="F115" s="181">
        <v>0</v>
      </c>
      <c r="G115" s="338">
        <v>0</v>
      </c>
      <c r="H115" s="180" t="s">
        <v>983</v>
      </c>
    </row>
    <row r="116" spans="1:8" s="324" customFormat="1" ht="27" outlineLevel="1" x14ac:dyDescent="0.25">
      <c r="A116" s="105"/>
      <c r="B116" s="179" t="s">
        <v>985</v>
      </c>
      <c r="C116" s="181" t="s">
        <v>73</v>
      </c>
      <c r="D116" s="351">
        <v>100</v>
      </c>
      <c r="E116" s="351">
        <v>100</v>
      </c>
      <c r="F116" s="181">
        <v>100</v>
      </c>
      <c r="G116" s="338">
        <f t="shared" si="6"/>
        <v>1</v>
      </c>
      <c r="H116" s="180" t="s">
        <v>983</v>
      </c>
    </row>
    <row r="117" spans="1:8" s="324" customFormat="1" ht="40.5" outlineLevel="1" x14ac:dyDescent="0.25">
      <c r="A117" s="105"/>
      <c r="B117" s="179" t="s">
        <v>986</v>
      </c>
      <c r="C117" s="181" t="s">
        <v>73</v>
      </c>
      <c r="D117" s="351">
        <v>100</v>
      </c>
      <c r="E117" s="351">
        <v>100</v>
      </c>
      <c r="F117" s="181">
        <v>46</v>
      </c>
      <c r="G117" s="338">
        <f t="shared" si="6"/>
        <v>0.46</v>
      </c>
      <c r="H117" s="180" t="s">
        <v>983</v>
      </c>
    </row>
    <row r="118" spans="1:8" s="324" customFormat="1" ht="40.5" outlineLevel="1" x14ac:dyDescent="0.25">
      <c r="A118" s="105"/>
      <c r="B118" s="179" t="s">
        <v>929</v>
      </c>
      <c r="C118" s="181" t="s">
        <v>73</v>
      </c>
      <c r="D118" s="351">
        <v>100</v>
      </c>
      <c r="E118" s="351">
        <v>100</v>
      </c>
      <c r="F118" s="181">
        <v>48</v>
      </c>
      <c r="G118" s="338">
        <f t="shared" si="6"/>
        <v>0.48</v>
      </c>
      <c r="H118" s="180" t="s">
        <v>983</v>
      </c>
    </row>
    <row r="119" spans="1:8" s="324" customFormat="1" ht="27" outlineLevel="1" x14ac:dyDescent="0.25">
      <c r="A119" s="105"/>
      <c r="B119" s="179" t="s">
        <v>973</v>
      </c>
      <c r="C119" s="181" t="s">
        <v>73</v>
      </c>
      <c r="D119" s="351">
        <v>100</v>
      </c>
      <c r="E119" s="351">
        <v>100</v>
      </c>
      <c r="F119" s="181">
        <v>58</v>
      </c>
      <c r="G119" s="338">
        <f t="shared" si="6"/>
        <v>0.57999999999999996</v>
      </c>
      <c r="H119" s="180" t="s">
        <v>983</v>
      </c>
    </row>
    <row r="120" spans="1:8" s="324" customFormat="1" ht="27" outlineLevel="1" x14ac:dyDescent="0.25">
      <c r="A120" s="105"/>
      <c r="B120" s="179" t="s">
        <v>987</v>
      </c>
      <c r="C120" s="181" t="s">
        <v>988</v>
      </c>
      <c r="D120" s="351">
        <v>20</v>
      </c>
      <c r="E120" s="351">
        <v>20</v>
      </c>
      <c r="F120" s="181">
        <v>0</v>
      </c>
      <c r="G120" s="338">
        <f t="shared" si="6"/>
        <v>0</v>
      </c>
      <c r="H120" s="180" t="s">
        <v>983</v>
      </c>
    </row>
    <row r="121" spans="1:8" s="324" customFormat="1" ht="40.5" outlineLevel="1" x14ac:dyDescent="0.25">
      <c r="A121" s="105"/>
      <c r="B121" s="179" t="s">
        <v>989</v>
      </c>
      <c r="C121" s="181" t="s">
        <v>73</v>
      </c>
      <c r="D121" s="351">
        <v>100</v>
      </c>
      <c r="E121" s="351">
        <v>100</v>
      </c>
      <c r="F121" s="181">
        <v>69</v>
      </c>
      <c r="G121" s="338">
        <f t="shared" si="6"/>
        <v>0.69</v>
      </c>
      <c r="H121" s="180" t="s">
        <v>983</v>
      </c>
    </row>
    <row r="122" spans="1:8" s="324" customFormat="1" ht="40.5" outlineLevel="1" x14ac:dyDescent="0.25">
      <c r="A122" s="105"/>
      <c r="B122" s="179" t="s">
        <v>990</v>
      </c>
      <c r="C122" s="181" t="s">
        <v>73</v>
      </c>
      <c r="D122" s="351">
        <v>100</v>
      </c>
      <c r="E122" s="351">
        <v>100</v>
      </c>
      <c r="F122" s="181">
        <v>61</v>
      </c>
      <c r="G122" s="338">
        <f t="shared" si="6"/>
        <v>0.61</v>
      </c>
      <c r="H122" s="180" t="s">
        <v>983</v>
      </c>
    </row>
    <row r="123" spans="1:8" s="324" customFormat="1" ht="27" outlineLevel="1" x14ac:dyDescent="0.25">
      <c r="A123" s="105"/>
      <c r="B123" s="179" t="s">
        <v>991</v>
      </c>
      <c r="C123" s="181" t="s">
        <v>106</v>
      </c>
      <c r="D123" s="351">
        <v>1</v>
      </c>
      <c r="E123" s="351">
        <v>1</v>
      </c>
      <c r="F123" s="181">
        <v>1</v>
      </c>
      <c r="G123" s="338">
        <f t="shared" si="6"/>
        <v>1</v>
      </c>
      <c r="H123" s="180" t="s">
        <v>983</v>
      </c>
    </row>
    <row r="124" spans="1:8" s="324" customFormat="1" ht="54" outlineLevel="1" x14ac:dyDescent="0.25">
      <c r="A124" s="105"/>
      <c r="B124" s="179" t="s">
        <v>992</v>
      </c>
      <c r="C124" s="181" t="s">
        <v>73</v>
      </c>
      <c r="D124" s="351" t="s">
        <v>934</v>
      </c>
      <c r="E124" s="351" t="s">
        <v>934</v>
      </c>
      <c r="F124" s="351" t="s">
        <v>934</v>
      </c>
      <c r="G124" s="338">
        <v>0</v>
      </c>
      <c r="H124" s="180" t="s">
        <v>983</v>
      </c>
    </row>
    <row r="125" spans="1:8" s="324" customFormat="1" ht="27" outlineLevel="1" x14ac:dyDescent="0.25">
      <c r="A125" s="105"/>
      <c r="B125" s="179" t="s">
        <v>993</v>
      </c>
      <c r="C125" s="181" t="s">
        <v>73</v>
      </c>
      <c r="D125" s="351">
        <v>100</v>
      </c>
      <c r="E125" s="351">
        <v>100</v>
      </c>
      <c r="F125" s="181">
        <v>9</v>
      </c>
      <c r="G125" s="338">
        <f>F125/E125</f>
        <v>0.09</v>
      </c>
      <c r="H125" s="180" t="s">
        <v>983</v>
      </c>
    </row>
    <row r="126" spans="1:8" s="324" customFormat="1" ht="76.5" outlineLevel="1" x14ac:dyDescent="0.25">
      <c r="A126" s="105"/>
      <c r="B126" s="356" t="s">
        <v>994</v>
      </c>
      <c r="C126" s="181" t="s">
        <v>73</v>
      </c>
      <c r="D126" s="351">
        <v>100</v>
      </c>
      <c r="E126" s="351">
        <v>100</v>
      </c>
      <c r="F126" s="181">
        <v>40</v>
      </c>
      <c r="G126" s="338">
        <f>F126/E126</f>
        <v>0.4</v>
      </c>
      <c r="H126" s="180" t="s">
        <v>983</v>
      </c>
    </row>
    <row r="127" spans="1:8" s="324" customFormat="1" x14ac:dyDescent="0.25">
      <c r="A127" s="346" t="s">
        <v>874</v>
      </c>
      <c r="B127" s="347"/>
      <c r="C127" s="347"/>
      <c r="D127" s="347"/>
      <c r="E127" s="347"/>
      <c r="F127" s="347"/>
      <c r="G127" s="347"/>
      <c r="H127" s="348"/>
    </row>
    <row r="128" spans="1:8" s="324" customFormat="1" outlineLevel="1" x14ac:dyDescent="0.25">
      <c r="A128" s="105"/>
      <c r="B128" s="349" t="s">
        <v>995</v>
      </c>
      <c r="C128" s="352"/>
      <c r="D128" s="352"/>
      <c r="E128" s="352"/>
      <c r="F128" s="352"/>
      <c r="G128" s="352"/>
      <c r="H128" s="350"/>
    </row>
    <row r="129" spans="1:8" s="358" customFormat="1" outlineLevel="1" x14ac:dyDescent="0.25">
      <c r="A129" s="357"/>
      <c r="B129" s="349" t="s">
        <v>996</v>
      </c>
      <c r="C129" s="352"/>
      <c r="D129" s="352"/>
      <c r="E129" s="352"/>
      <c r="F129" s="352"/>
      <c r="G129" s="352"/>
      <c r="H129" s="350"/>
    </row>
    <row r="130" spans="1:8" s="358" customFormat="1" ht="27" outlineLevel="1" x14ac:dyDescent="0.25">
      <c r="A130" s="357"/>
      <c r="B130" s="179" t="s">
        <v>997</v>
      </c>
      <c r="C130" s="180" t="s">
        <v>73</v>
      </c>
      <c r="D130" s="181">
        <v>100</v>
      </c>
      <c r="E130" s="181">
        <v>100</v>
      </c>
      <c r="F130" s="181">
        <v>72</v>
      </c>
      <c r="G130" s="106">
        <f>F130/E130</f>
        <v>0.72</v>
      </c>
      <c r="H130" s="180" t="s">
        <v>998</v>
      </c>
    </row>
    <row r="131" spans="1:8" s="358" customFormat="1" outlineLevel="1" x14ac:dyDescent="0.25">
      <c r="A131" s="357"/>
      <c r="B131" s="349" t="s">
        <v>145</v>
      </c>
      <c r="C131" s="352"/>
      <c r="D131" s="352"/>
      <c r="E131" s="352"/>
      <c r="F131" s="352"/>
      <c r="G131" s="352"/>
      <c r="H131" s="350"/>
    </row>
    <row r="132" spans="1:8" s="358" customFormat="1" ht="40.5" outlineLevel="1" x14ac:dyDescent="0.25">
      <c r="A132" s="357"/>
      <c r="B132" s="179" t="s">
        <v>999</v>
      </c>
      <c r="C132" s="180" t="s">
        <v>73</v>
      </c>
      <c r="D132" s="181">
        <v>100</v>
      </c>
      <c r="E132" s="181">
        <v>100</v>
      </c>
      <c r="F132" s="181">
        <v>0</v>
      </c>
      <c r="G132" s="106">
        <f>F132/E132</f>
        <v>0</v>
      </c>
      <c r="H132" s="180" t="s">
        <v>998</v>
      </c>
    </row>
    <row r="133" spans="1:8" s="358" customFormat="1" ht="40.5" outlineLevel="1" x14ac:dyDescent="0.25">
      <c r="A133" s="357"/>
      <c r="B133" s="179" t="s">
        <v>1000</v>
      </c>
      <c r="C133" s="180" t="s">
        <v>73</v>
      </c>
      <c r="D133" s="181">
        <v>100</v>
      </c>
      <c r="E133" s="181">
        <v>100</v>
      </c>
      <c r="F133" s="181">
        <v>18</v>
      </c>
      <c r="G133" s="106">
        <f>F133/E133</f>
        <v>0.18</v>
      </c>
      <c r="H133" s="180" t="s">
        <v>998</v>
      </c>
    </row>
    <row r="134" spans="1:8" s="324" customFormat="1" outlineLevel="1" x14ac:dyDescent="0.25">
      <c r="A134" s="105"/>
      <c r="B134" s="349" t="s">
        <v>1001</v>
      </c>
      <c r="C134" s="352"/>
      <c r="D134" s="352"/>
      <c r="E134" s="352"/>
      <c r="F134" s="352"/>
      <c r="G134" s="352"/>
      <c r="H134" s="350"/>
    </row>
    <row r="135" spans="1:8" s="324" customFormat="1" ht="67.5" outlineLevel="1" x14ac:dyDescent="0.25">
      <c r="A135" s="105"/>
      <c r="B135" s="58" t="s">
        <v>1002</v>
      </c>
      <c r="C135" s="181" t="s">
        <v>1003</v>
      </c>
      <c r="D135" s="181">
        <v>105</v>
      </c>
      <c r="E135" s="181">
        <v>50</v>
      </c>
      <c r="F135" s="181">
        <v>22.2</v>
      </c>
      <c r="G135" s="338">
        <f>F135/E135</f>
        <v>0.44400000000000001</v>
      </c>
      <c r="H135" s="180" t="s">
        <v>1004</v>
      </c>
    </row>
    <row r="136" spans="1:8" s="324" customFormat="1" ht="54" outlineLevel="1" x14ac:dyDescent="0.25">
      <c r="A136" s="105"/>
      <c r="B136" s="339" t="s">
        <v>1005</v>
      </c>
      <c r="C136" s="181" t="s">
        <v>1010</v>
      </c>
      <c r="D136" s="181">
        <v>6700</v>
      </c>
      <c r="E136" s="181">
        <v>6700</v>
      </c>
      <c r="F136" s="181">
        <v>913</v>
      </c>
      <c r="G136" s="338">
        <f>F136/E136</f>
        <v>0.13626865671641791</v>
      </c>
      <c r="H136" s="180" t="s">
        <v>1004</v>
      </c>
    </row>
    <row r="137" spans="1:8" s="324" customFormat="1" ht="54" outlineLevel="1" x14ac:dyDescent="0.25">
      <c r="A137" s="105"/>
      <c r="B137" s="58" t="s">
        <v>1006</v>
      </c>
      <c r="C137" s="181" t="s">
        <v>101</v>
      </c>
      <c r="D137" s="181">
        <v>0</v>
      </c>
      <c r="E137" s="181">
        <v>1</v>
      </c>
      <c r="F137" s="181">
        <v>1</v>
      </c>
      <c r="G137" s="338">
        <f>F137/E137</f>
        <v>1</v>
      </c>
      <c r="H137" s="180" t="s">
        <v>1004</v>
      </c>
    </row>
    <row r="139" spans="1:8" s="364" customFormat="1" ht="15.75" x14ac:dyDescent="0.25">
      <c r="A139" s="362" t="s">
        <v>188</v>
      </c>
      <c r="B139" s="363" t="s">
        <v>1007</v>
      </c>
      <c r="H139" s="317"/>
    </row>
  </sheetData>
  <mergeCells count="27">
    <mergeCell ref="A127:H127"/>
    <mergeCell ref="B128:H128"/>
    <mergeCell ref="B129:H129"/>
    <mergeCell ref="B131:H131"/>
    <mergeCell ref="B134:H134"/>
    <mergeCell ref="A62:H62"/>
    <mergeCell ref="B63:H63"/>
    <mergeCell ref="A81:H81"/>
    <mergeCell ref="B82:H82"/>
    <mergeCell ref="A106:H106"/>
    <mergeCell ref="B107:H107"/>
    <mergeCell ref="A6:H6"/>
    <mergeCell ref="B7:H7"/>
    <mergeCell ref="A26:H26"/>
    <mergeCell ref="B27:H27"/>
    <mergeCell ref="A44:H44"/>
    <mergeCell ref="B45:H45"/>
    <mergeCell ref="A1:H1"/>
    <mergeCell ref="A2:H2"/>
    <mergeCell ref="A4:A5"/>
    <mergeCell ref="B4:B5"/>
    <mergeCell ref="C4:C5"/>
    <mergeCell ref="D4:D5"/>
    <mergeCell ref="E4:E5"/>
    <mergeCell ref="F4:F5"/>
    <mergeCell ref="G4:G5"/>
    <mergeCell ref="H4:H5"/>
  </mergeCell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Белоярский район</vt:lpstr>
      <vt:lpstr>Показатели Бр</vt:lpstr>
      <vt:lpstr>Поселения</vt:lpstr>
      <vt:lpstr>Лист2</vt:lpstr>
      <vt:lpstr>'Белоярский район'!Заголовки_для_печати</vt:lpstr>
      <vt:lpstr>'Белоярский район'!Область_печати</vt:lpstr>
      <vt:lpstr>Лист2!Область_печати</vt:lpstr>
      <vt:lpstr>'Показатели Бр'!Область_печати</vt:lpstr>
      <vt:lpstr>Поселения!Область_печати</vt:lpstr>
    </vt:vector>
  </TitlesOfParts>
  <Company>RePack by SPecialiST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Morgunova</cp:lastModifiedBy>
  <cp:lastPrinted>2017-09-14T06:22:40Z</cp:lastPrinted>
  <dcterms:created xsi:type="dcterms:W3CDTF">2014-04-24T03:02:31Z</dcterms:created>
  <dcterms:modified xsi:type="dcterms:W3CDTF">2018-07-02T06:59:19Z</dcterms:modified>
</cp:coreProperties>
</file>