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75" yWindow="2580" windowWidth="12450" windowHeight="7770" activeTab="1"/>
  </bookViews>
  <sheets>
    <sheet name="Финансирование" sheetId="1" r:id="rId1"/>
    <sheet name="Целевые показатели" sheetId="5" r:id="rId2"/>
  </sheets>
  <definedNames>
    <definedName name="_xlnm.Print_Titles" localSheetId="0">Финансирование!$5:$8</definedName>
    <definedName name="_xlnm.Print_Titles" localSheetId="1">'Целевые показатели'!$5:$6</definedName>
    <definedName name="_xlnm.Print_Area" localSheetId="0">Финансирование!$A$1:$T$347</definedName>
    <definedName name="_xlnm.Print_Area" localSheetId="1">'Целевые показатели'!$A$1:$I$234</definedName>
  </definedNames>
  <calcPr calcId="145621" fullPrecision="0"/>
</workbook>
</file>

<file path=xl/calcChain.xml><?xml version="1.0" encoding="utf-8"?>
<calcChain xmlns="http://schemas.openxmlformats.org/spreadsheetml/2006/main">
  <c r="G75" i="5" l="1"/>
  <c r="G13" i="5" l="1"/>
  <c r="G12" i="5"/>
  <c r="G11" i="5"/>
  <c r="G10" i="5"/>
  <c r="G8" i="5"/>
  <c r="F201" i="5" l="1"/>
  <c r="F191" i="5"/>
  <c r="F190" i="5"/>
  <c r="J89" i="1" l="1"/>
  <c r="E89" i="1"/>
  <c r="F170" i="1"/>
  <c r="F168" i="1" s="1"/>
  <c r="L127" i="1" l="1"/>
  <c r="J128" i="1"/>
  <c r="J127" i="1" s="1"/>
  <c r="G137" i="5"/>
  <c r="G140" i="5"/>
  <c r="G141" i="5"/>
  <c r="G142" i="5"/>
  <c r="G143" i="5"/>
  <c r="G144" i="5"/>
  <c r="G145" i="5"/>
  <c r="G146" i="5"/>
  <c r="G136" i="5"/>
  <c r="G83" i="5" l="1"/>
  <c r="G84" i="5"/>
  <c r="G85" i="5"/>
  <c r="G86" i="5"/>
  <c r="G87" i="5"/>
  <c r="G88" i="5"/>
  <c r="G89" i="5"/>
  <c r="G91" i="5"/>
  <c r="G92" i="5"/>
  <c r="G82" i="5"/>
  <c r="G73" i="5"/>
  <c r="K128" i="1" l="1"/>
  <c r="E128" i="1"/>
  <c r="D114" i="1"/>
  <c r="D112" i="1" s="1"/>
  <c r="D108" i="1"/>
  <c r="D102" i="1"/>
  <c r="G100" i="1"/>
  <c r="D100" i="1" l="1"/>
  <c r="D99" i="1" s="1"/>
  <c r="J85" i="1" l="1"/>
  <c r="K85" i="1"/>
  <c r="K83" i="1" s="1"/>
  <c r="I85" i="1"/>
  <c r="D85" i="1"/>
  <c r="D83" i="1" s="1"/>
  <c r="E85" i="1"/>
  <c r="F85" i="1"/>
  <c r="F83" i="1" s="1"/>
  <c r="J92" i="1"/>
  <c r="J90" i="1" s="1"/>
  <c r="I92" i="1"/>
  <c r="E92" i="1"/>
  <c r="E90" i="1" s="1"/>
  <c r="D92" i="1"/>
  <c r="D90" i="1" s="1"/>
  <c r="P98" i="1"/>
  <c r="O98" i="1"/>
  <c r="T93" i="1"/>
  <c r="T94" i="1"/>
  <c r="T95" i="1"/>
  <c r="S93" i="1"/>
  <c r="S94" i="1"/>
  <c r="S95" i="1"/>
  <c r="R93" i="1"/>
  <c r="R94" i="1"/>
  <c r="R95" i="1"/>
  <c r="Q93" i="1"/>
  <c r="Q94" i="1"/>
  <c r="Q95" i="1"/>
  <c r="P93" i="1"/>
  <c r="P94" i="1"/>
  <c r="P95" i="1"/>
  <c r="O93" i="1"/>
  <c r="S98" i="1"/>
  <c r="T98" i="1"/>
  <c r="Q98" i="1"/>
  <c r="R98" i="1"/>
  <c r="K92" i="1"/>
  <c r="L92" i="1"/>
  <c r="L90" i="1" s="1"/>
  <c r="C93" i="1"/>
  <c r="F92" i="1"/>
  <c r="F90" i="1" s="1"/>
  <c r="G92" i="1"/>
  <c r="G90" i="1" s="1"/>
  <c r="J108" i="1"/>
  <c r="E114" i="1"/>
  <c r="E112" i="1" s="1"/>
  <c r="F114" i="1"/>
  <c r="F112" i="1" s="1"/>
  <c r="G114" i="1"/>
  <c r="G112" i="1" s="1"/>
  <c r="T120" i="1"/>
  <c r="T121" i="1"/>
  <c r="T122" i="1"/>
  <c r="T123" i="1"/>
  <c r="T124" i="1"/>
  <c r="S120" i="1"/>
  <c r="S121" i="1"/>
  <c r="S122" i="1"/>
  <c r="S123" i="1"/>
  <c r="R120" i="1"/>
  <c r="R121" i="1"/>
  <c r="R122" i="1"/>
  <c r="R123" i="1"/>
  <c r="Q122" i="1"/>
  <c r="Q123" i="1"/>
  <c r="Q115" i="1"/>
  <c r="Q116" i="1"/>
  <c r="Q117" i="1"/>
  <c r="Q118" i="1"/>
  <c r="Q119" i="1"/>
  <c r="Q120" i="1"/>
  <c r="Q121" i="1"/>
  <c r="P120" i="1"/>
  <c r="O120" i="1"/>
  <c r="O121" i="1"/>
  <c r="O122" i="1"/>
  <c r="T115" i="1"/>
  <c r="R115" i="1"/>
  <c r="P115" i="1"/>
  <c r="O115" i="1"/>
  <c r="E125" i="1"/>
  <c r="F125" i="1"/>
  <c r="G125" i="1"/>
  <c r="I125" i="1"/>
  <c r="J125" i="1"/>
  <c r="K125" i="1"/>
  <c r="L125" i="1"/>
  <c r="D125" i="1"/>
  <c r="E127" i="1"/>
  <c r="F128" i="1"/>
  <c r="F127" i="1" s="1"/>
  <c r="G128" i="1"/>
  <c r="G127" i="1" s="1"/>
  <c r="D128" i="1"/>
  <c r="D127" i="1" s="1"/>
  <c r="J132" i="1"/>
  <c r="K132" i="1"/>
  <c r="L132" i="1"/>
  <c r="I132" i="1"/>
  <c r="E132" i="1"/>
  <c r="F132" i="1"/>
  <c r="G132" i="1"/>
  <c r="D132" i="1"/>
  <c r="J134" i="1"/>
  <c r="K134" i="1"/>
  <c r="L134" i="1"/>
  <c r="I134" i="1"/>
  <c r="E134" i="1"/>
  <c r="F134" i="1"/>
  <c r="G134" i="1"/>
  <c r="D134" i="1"/>
  <c r="H133" i="1"/>
  <c r="H135" i="1"/>
  <c r="C133" i="1"/>
  <c r="C135" i="1"/>
  <c r="H130" i="1"/>
  <c r="H131" i="1"/>
  <c r="C129" i="1"/>
  <c r="C130" i="1"/>
  <c r="C131" i="1"/>
  <c r="I129" i="1"/>
  <c r="K127" i="1"/>
  <c r="H126" i="1"/>
  <c r="H125" i="1" s="1"/>
  <c r="C126" i="1"/>
  <c r="K114" i="1"/>
  <c r="K112" i="1" s="1"/>
  <c r="J114" i="1"/>
  <c r="J112" i="1" s="1"/>
  <c r="I114" i="1"/>
  <c r="I113" i="1"/>
  <c r="K108" i="1"/>
  <c r="I108" i="1"/>
  <c r="K102" i="1"/>
  <c r="J102" i="1"/>
  <c r="I102" i="1"/>
  <c r="I101" i="1"/>
  <c r="F108" i="1"/>
  <c r="E108" i="1"/>
  <c r="F102" i="1"/>
  <c r="E102" i="1"/>
  <c r="I91" i="1"/>
  <c r="I84" i="1"/>
  <c r="J100" i="1" l="1"/>
  <c r="J99" i="1" s="1"/>
  <c r="O92" i="1"/>
  <c r="K100" i="1"/>
  <c r="K99" i="1" s="1"/>
  <c r="R92" i="1"/>
  <c r="F82" i="1"/>
  <c r="H134" i="1"/>
  <c r="E83" i="1"/>
  <c r="C83" i="1" s="1"/>
  <c r="J83" i="1"/>
  <c r="J82" i="1" s="1"/>
  <c r="F100" i="1"/>
  <c r="F99" i="1" s="1"/>
  <c r="F81" i="1" s="1"/>
  <c r="H129" i="1"/>
  <c r="I128" i="1"/>
  <c r="I90" i="1"/>
  <c r="I83" i="1"/>
  <c r="C134" i="1"/>
  <c r="I100" i="1"/>
  <c r="E100" i="1"/>
  <c r="E99" i="1" s="1"/>
  <c r="P92" i="1"/>
  <c r="D82" i="1"/>
  <c r="D81" i="1" s="1"/>
  <c r="G99" i="1"/>
  <c r="S92" i="1"/>
  <c r="Q92" i="1"/>
  <c r="K90" i="1"/>
  <c r="K82" i="1" s="1"/>
  <c r="T92" i="1"/>
  <c r="O114" i="1"/>
  <c r="I112" i="1"/>
  <c r="H112" i="1" s="1"/>
  <c r="T114" i="1"/>
  <c r="R114" i="1"/>
  <c r="P114" i="1"/>
  <c r="S114" i="1"/>
  <c r="Q114" i="1"/>
  <c r="C127" i="1"/>
  <c r="C128" i="1"/>
  <c r="I82" i="1" l="1"/>
  <c r="E82" i="1"/>
  <c r="E81" i="1" s="1"/>
  <c r="C81" i="1" s="1"/>
  <c r="I99" i="1"/>
  <c r="K81" i="1"/>
  <c r="J81" i="1"/>
  <c r="H128" i="1"/>
  <c r="I127" i="1"/>
  <c r="H127" i="1" s="1"/>
  <c r="I81" i="1" l="1"/>
  <c r="H81" i="1" s="1"/>
  <c r="J157" i="1" l="1"/>
  <c r="K157" i="1"/>
  <c r="L157" i="1"/>
  <c r="I157" i="1"/>
  <c r="E157" i="1"/>
  <c r="F157" i="1"/>
  <c r="G157" i="1"/>
  <c r="D157" i="1"/>
  <c r="J163" i="1"/>
  <c r="K163" i="1"/>
  <c r="L163" i="1"/>
  <c r="I163" i="1"/>
  <c r="E163" i="1"/>
  <c r="F163" i="1"/>
  <c r="G163" i="1"/>
  <c r="D163" i="1"/>
  <c r="O166" i="1"/>
  <c r="P166" i="1"/>
  <c r="O165" i="1"/>
  <c r="P165" i="1"/>
  <c r="Q166" i="1"/>
  <c r="R166" i="1"/>
  <c r="Q165" i="1"/>
  <c r="R165" i="1"/>
  <c r="J161" i="1"/>
  <c r="K161" i="1"/>
  <c r="L161" i="1"/>
  <c r="I161" i="1"/>
  <c r="E161" i="1"/>
  <c r="F161" i="1"/>
  <c r="G161" i="1"/>
  <c r="D161" i="1"/>
  <c r="C159" i="1"/>
  <c r="C160" i="1"/>
  <c r="C162" i="1"/>
  <c r="C164" i="1"/>
  <c r="C165" i="1"/>
  <c r="C166" i="1"/>
  <c r="H159" i="1"/>
  <c r="H160" i="1"/>
  <c r="H162" i="1"/>
  <c r="H164" i="1"/>
  <c r="H165" i="1"/>
  <c r="H166" i="1"/>
  <c r="O159" i="1"/>
  <c r="O160" i="1"/>
  <c r="P160" i="1"/>
  <c r="P159" i="1"/>
  <c r="T154" i="1"/>
  <c r="T155" i="1"/>
  <c r="T156" i="1"/>
  <c r="S154" i="1"/>
  <c r="S155" i="1"/>
  <c r="S156" i="1"/>
  <c r="R154" i="1"/>
  <c r="R155" i="1"/>
  <c r="R156" i="1"/>
  <c r="Q154" i="1"/>
  <c r="Q155" i="1"/>
  <c r="Q156" i="1"/>
  <c r="P154" i="1"/>
  <c r="P155" i="1"/>
  <c r="P156" i="1"/>
  <c r="O154" i="1"/>
  <c r="O155" i="1"/>
  <c r="O156" i="1"/>
  <c r="J150" i="1"/>
  <c r="I150" i="1"/>
  <c r="I149" i="1" s="1"/>
  <c r="E150" i="1"/>
  <c r="D150" i="1"/>
  <c r="H152" i="1"/>
  <c r="H153" i="1"/>
  <c r="H154" i="1"/>
  <c r="H155" i="1"/>
  <c r="H156" i="1"/>
  <c r="H151" i="1"/>
  <c r="C152" i="1"/>
  <c r="C153" i="1"/>
  <c r="C154" i="1"/>
  <c r="C155" i="1"/>
  <c r="C156" i="1"/>
  <c r="C151" i="1"/>
  <c r="J146" i="1"/>
  <c r="K146" i="1"/>
  <c r="I146" i="1"/>
  <c r="E146" i="1"/>
  <c r="F146" i="1"/>
  <c r="G146" i="1"/>
  <c r="D146" i="1"/>
  <c r="H143" i="1"/>
  <c r="H145" i="1"/>
  <c r="H147" i="1"/>
  <c r="H148" i="1"/>
  <c r="H141" i="1"/>
  <c r="C143" i="1"/>
  <c r="C145" i="1"/>
  <c r="C147" i="1"/>
  <c r="C148" i="1"/>
  <c r="C139" i="1"/>
  <c r="C140" i="1"/>
  <c r="C141" i="1"/>
  <c r="I142" i="1"/>
  <c r="J142" i="1"/>
  <c r="E142" i="1"/>
  <c r="F142" i="1"/>
  <c r="G142" i="1"/>
  <c r="K142" i="1"/>
  <c r="L142" i="1"/>
  <c r="D142" i="1"/>
  <c r="E138" i="1"/>
  <c r="F138" i="1"/>
  <c r="G138" i="1"/>
  <c r="I138" i="1"/>
  <c r="J138" i="1"/>
  <c r="K138" i="1"/>
  <c r="L138" i="1"/>
  <c r="D138" i="1"/>
  <c r="N154" i="1" l="1"/>
  <c r="J149" i="1"/>
  <c r="M159" i="1"/>
  <c r="N159" i="1"/>
  <c r="N162" i="1"/>
  <c r="H161" i="1"/>
  <c r="N155" i="1"/>
  <c r="M156" i="1"/>
  <c r="M154" i="1"/>
  <c r="H142" i="1"/>
  <c r="C142" i="1"/>
  <c r="C138" i="1"/>
  <c r="D149" i="1"/>
  <c r="N160" i="1"/>
  <c r="M155" i="1"/>
  <c r="N156" i="1"/>
  <c r="C161" i="1"/>
  <c r="O161" i="1"/>
  <c r="M160" i="1"/>
  <c r="H146" i="1"/>
  <c r="C146" i="1"/>
  <c r="N161" i="1" l="1"/>
  <c r="M161" i="1"/>
  <c r="H243" i="1" l="1"/>
  <c r="H244" i="1"/>
  <c r="H246" i="1"/>
  <c r="H247" i="1"/>
  <c r="H248" i="1"/>
  <c r="C243" i="1"/>
  <c r="C244" i="1"/>
  <c r="C246" i="1"/>
  <c r="C247" i="1"/>
  <c r="C248" i="1"/>
  <c r="E242" i="1"/>
  <c r="F242" i="1"/>
  <c r="F241" i="1" s="1"/>
  <c r="G242" i="1"/>
  <c r="G241" i="1" s="1"/>
  <c r="J242" i="1"/>
  <c r="J241" i="1" s="1"/>
  <c r="K242" i="1"/>
  <c r="K241" i="1" s="1"/>
  <c r="L242" i="1"/>
  <c r="L241" i="1" s="1"/>
  <c r="I245" i="1"/>
  <c r="H245" i="1" s="1"/>
  <c r="D245" i="1"/>
  <c r="C245" i="1" s="1"/>
  <c r="D242" i="1" l="1"/>
  <c r="D241" i="1" s="1"/>
  <c r="I242" i="1"/>
  <c r="I241" i="1" s="1"/>
  <c r="H241" i="1" s="1"/>
  <c r="E241" i="1"/>
  <c r="J235" i="1"/>
  <c r="H235" i="1" s="1"/>
  <c r="H232" i="1"/>
  <c r="H234" i="1"/>
  <c r="H236" i="1"/>
  <c r="C236" i="1"/>
  <c r="E235" i="1"/>
  <c r="C235" i="1" s="1"/>
  <c r="C232" i="1"/>
  <c r="T232" i="1"/>
  <c r="S232" i="1"/>
  <c r="R232" i="1"/>
  <c r="Q232" i="1"/>
  <c r="P232" i="1"/>
  <c r="O232" i="1"/>
  <c r="O234" i="1"/>
  <c r="E231" i="1"/>
  <c r="E230" i="1" s="1"/>
  <c r="E229" i="1" s="1"/>
  <c r="F231" i="1"/>
  <c r="F230" i="1" s="1"/>
  <c r="F229" i="1" s="1"/>
  <c r="G231" i="1"/>
  <c r="G230" i="1" s="1"/>
  <c r="G229" i="1" s="1"/>
  <c r="I231" i="1"/>
  <c r="J231" i="1"/>
  <c r="J230" i="1" s="1"/>
  <c r="J229" i="1" s="1"/>
  <c r="K231" i="1"/>
  <c r="L231" i="1"/>
  <c r="L230" i="1" s="1"/>
  <c r="L229" i="1" s="1"/>
  <c r="D231" i="1"/>
  <c r="I233" i="1"/>
  <c r="H233" i="1" s="1"/>
  <c r="D233" i="1"/>
  <c r="G130" i="5"/>
  <c r="F129" i="5"/>
  <c r="G129" i="5" s="1"/>
  <c r="G131" i="5"/>
  <c r="G132" i="5"/>
  <c r="G133" i="5"/>
  <c r="G134" i="5"/>
  <c r="G128" i="5"/>
  <c r="J224" i="1"/>
  <c r="K224" i="1"/>
  <c r="L224" i="1"/>
  <c r="I224" i="1"/>
  <c r="E224" i="1"/>
  <c r="F224" i="1"/>
  <c r="G224" i="1"/>
  <c r="D224" i="1"/>
  <c r="H225" i="1"/>
  <c r="H226" i="1"/>
  <c r="H227" i="1"/>
  <c r="C225" i="1"/>
  <c r="C226" i="1"/>
  <c r="C227" i="1"/>
  <c r="H223" i="1"/>
  <c r="C223" i="1"/>
  <c r="T223" i="1"/>
  <c r="T225" i="1"/>
  <c r="T226" i="1"/>
  <c r="T227" i="1"/>
  <c r="S223" i="1"/>
  <c r="S225" i="1"/>
  <c r="S226" i="1"/>
  <c r="S227" i="1"/>
  <c r="R223" i="1"/>
  <c r="R225" i="1"/>
  <c r="R226" i="1"/>
  <c r="R227" i="1"/>
  <c r="Q223" i="1"/>
  <c r="Q225" i="1"/>
  <c r="Q226" i="1"/>
  <c r="Q227" i="1"/>
  <c r="P223" i="1"/>
  <c r="P225" i="1"/>
  <c r="P226" i="1"/>
  <c r="P227" i="1"/>
  <c r="O223" i="1"/>
  <c r="O225" i="1"/>
  <c r="O226" i="1"/>
  <c r="O227" i="1"/>
  <c r="E222" i="1"/>
  <c r="F222" i="1"/>
  <c r="G222" i="1"/>
  <c r="I222" i="1"/>
  <c r="J222" i="1"/>
  <c r="K222" i="1"/>
  <c r="S222" i="1" s="1"/>
  <c r="L222" i="1"/>
  <c r="D222" i="1"/>
  <c r="I127" i="5" l="1"/>
  <c r="H242" i="1"/>
  <c r="C242" i="1"/>
  <c r="D230" i="1"/>
  <c r="D229" i="1" s="1"/>
  <c r="C229" i="1" s="1"/>
  <c r="C241" i="1"/>
  <c r="O233" i="1"/>
  <c r="P233" i="1"/>
  <c r="I230" i="1"/>
  <c r="I229" i="1" s="1"/>
  <c r="H231" i="1"/>
  <c r="Q231" i="1"/>
  <c r="T231" i="1"/>
  <c r="O231" i="1"/>
  <c r="S231" i="1"/>
  <c r="C231" i="1"/>
  <c r="K230" i="1"/>
  <c r="K229" i="1" s="1"/>
  <c r="P231" i="1"/>
  <c r="R231" i="1"/>
  <c r="M225" i="1"/>
  <c r="H222" i="1"/>
  <c r="M227" i="1"/>
  <c r="R224" i="1"/>
  <c r="T222" i="1"/>
  <c r="R222" i="1"/>
  <c r="C222" i="1"/>
  <c r="O222" i="1"/>
  <c r="P222" i="1"/>
  <c r="Q224" i="1"/>
  <c r="C224" i="1"/>
  <c r="T224" i="1"/>
  <c r="H224" i="1"/>
  <c r="Q222" i="1"/>
  <c r="S224" i="1"/>
  <c r="P224" i="1"/>
  <c r="O224" i="1"/>
  <c r="M226" i="1"/>
  <c r="N226" i="1"/>
  <c r="N225" i="1"/>
  <c r="N227" i="1"/>
  <c r="N223" i="1"/>
  <c r="M223" i="1"/>
  <c r="C230" i="1" l="1"/>
  <c r="H229" i="1"/>
  <c r="H230" i="1"/>
  <c r="N222" i="1"/>
  <c r="N224" i="1"/>
  <c r="M222" i="1"/>
  <c r="M224" i="1"/>
  <c r="H219" i="1" l="1"/>
  <c r="H220" i="1"/>
  <c r="H221" i="1"/>
  <c r="C219" i="1"/>
  <c r="C220" i="1"/>
  <c r="C221" i="1"/>
  <c r="E218" i="1"/>
  <c r="E217" i="1" s="1"/>
  <c r="F218" i="1"/>
  <c r="F217" i="1" s="1"/>
  <c r="G218" i="1"/>
  <c r="G217" i="1" s="1"/>
  <c r="I218" i="1"/>
  <c r="J218" i="1"/>
  <c r="J217" i="1" s="1"/>
  <c r="K218" i="1"/>
  <c r="K217" i="1" s="1"/>
  <c r="L218" i="1"/>
  <c r="L217" i="1" s="1"/>
  <c r="D218" i="1"/>
  <c r="D217" i="1" s="1"/>
  <c r="R221" i="1"/>
  <c r="Q221" i="1"/>
  <c r="P221" i="1"/>
  <c r="O221" i="1"/>
  <c r="S221" i="1"/>
  <c r="T221" i="1"/>
  <c r="C215" i="1"/>
  <c r="C216" i="1"/>
  <c r="H215" i="1"/>
  <c r="H216" i="1"/>
  <c r="E214" i="1"/>
  <c r="F214" i="1"/>
  <c r="G214" i="1"/>
  <c r="I214" i="1"/>
  <c r="J214" i="1"/>
  <c r="K214" i="1"/>
  <c r="L214" i="1"/>
  <c r="D214" i="1"/>
  <c r="T215" i="1"/>
  <c r="T216" i="1"/>
  <c r="S215" i="1"/>
  <c r="S216" i="1"/>
  <c r="R215" i="1"/>
  <c r="Q215" i="1"/>
  <c r="O216" i="1"/>
  <c r="P216" i="1"/>
  <c r="O215" i="1"/>
  <c r="P215" i="1"/>
  <c r="C213" i="1"/>
  <c r="H213" i="1"/>
  <c r="T213" i="1"/>
  <c r="S213" i="1"/>
  <c r="R213" i="1"/>
  <c r="Q213" i="1"/>
  <c r="P213" i="1"/>
  <c r="O213" i="1"/>
  <c r="E212" i="1"/>
  <c r="F212" i="1"/>
  <c r="G212" i="1"/>
  <c r="I212" i="1"/>
  <c r="J212" i="1"/>
  <c r="K212" i="1"/>
  <c r="L212" i="1"/>
  <c r="D212" i="1"/>
  <c r="N213" i="1" l="1"/>
  <c r="C217" i="1"/>
  <c r="H218" i="1"/>
  <c r="M221" i="1"/>
  <c r="N221" i="1"/>
  <c r="C218" i="1"/>
  <c r="I217" i="1"/>
  <c r="H214" i="1"/>
  <c r="C212" i="1"/>
  <c r="C214" i="1"/>
  <c r="M215" i="1"/>
  <c r="M216" i="1"/>
  <c r="H212" i="1"/>
  <c r="M213" i="1"/>
  <c r="N214" i="1" l="1"/>
  <c r="H217" i="1"/>
  <c r="E209" i="1" l="1"/>
  <c r="E208" i="1" s="1"/>
  <c r="E207" i="1" s="1"/>
  <c r="F209" i="1"/>
  <c r="F208" i="1" s="1"/>
  <c r="F207" i="1" s="1"/>
  <c r="G209" i="1"/>
  <c r="G208" i="1" s="1"/>
  <c r="G207" i="1" s="1"/>
  <c r="I209" i="1"/>
  <c r="I208" i="1" s="1"/>
  <c r="I207" i="1" s="1"/>
  <c r="J209" i="1"/>
  <c r="J208" i="1" s="1"/>
  <c r="J207" i="1" s="1"/>
  <c r="K209" i="1"/>
  <c r="K208" i="1" s="1"/>
  <c r="K207" i="1" s="1"/>
  <c r="L209" i="1"/>
  <c r="L208" i="1" s="1"/>
  <c r="L207" i="1" s="1"/>
  <c r="D209" i="1"/>
  <c r="D208" i="1" s="1"/>
  <c r="C208" i="1" l="1"/>
  <c r="D207" i="1"/>
  <c r="C207" i="1" s="1"/>
  <c r="H208" i="1"/>
  <c r="H207" i="1" s="1"/>
  <c r="H209" i="1"/>
  <c r="N208" i="1" l="1"/>
  <c r="G195" i="5"/>
  <c r="G196" i="5"/>
  <c r="G190" i="5"/>
  <c r="G191" i="5"/>
  <c r="G192" i="5"/>
  <c r="T325" i="1"/>
  <c r="T326" i="1"/>
  <c r="T327" i="1"/>
  <c r="T328" i="1"/>
  <c r="T330" i="1"/>
  <c r="T331" i="1"/>
  <c r="T332" i="1"/>
  <c r="T333" i="1"/>
  <c r="T334" i="1"/>
  <c r="S325" i="1"/>
  <c r="S326" i="1"/>
  <c r="S327" i="1"/>
  <c r="S328" i="1"/>
  <c r="S330" i="1"/>
  <c r="S331" i="1"/>
  <c r="S332" i="1"/>
  <c r="S333" i="1"/>
  <c r="S334" i="1"/>
  <c r="R334" i="1"/>
  <c r="R325" i="1"/>
  <c r="R326" i="1"/>
  <c r="R327" i="1"/>
  <c r="R328" i="1"/>
  <c r="R330" i="1"/>
  <c r="R331" i="1"/>
  <c r="R332" i="1"/>
  <c r="R333" i="1"/>
  <c r="Q325" i="1"/>
  <c r="Q326" i="1"/>
  <c r="Q327" i="1"/>
  <c r="Q328" i="1"/>
  <c r="Q330" i="1"/>
  <c r="Q331" i="1"/>
  <c r="Q332" i="1"/>
  <c r="Q333" i="1"/>
  <c r="Q334" i="1"/>
  <c r="P325" i="1"/>
  <c r="P326" i="1"/>
  <c r="P327" i="1"/>
  <c r="P328" i="1"/>
  <c r="P330" i="1"/>
  <c r="P331" i="1"/>
  <c r="P332" i="1"/>
  <c r="P333" i="1"/>
  <c r="P334" i="1"/>
  <c r="O325" i="1"/>
  <c r="O326" i="1"/>
  <c r="O327" i="1"/>
  <c r="O328" i="1"/>
  <c r="O330" i="1"/>
  <c r="O331" i="1"/>
  <c r="O332" i="1"/>
  <c r="O333" i="1"/>
  <c r="O334" i="1"/>
  <c r="H325" i="1"/>
  <c r="H326" i="1"/>
  <c r="H327" i="1"/>
  <c r="H328" i="1"/>
  <c r="H330" i="1"/>
  <c r="H331" i="1"/>
  <c r="H332" i="1"/>
  <c r="H333" i="1"/>
  <c r="H334" i="1"/>
  <c r="G329" i="1"/>
  <c r="G323" i="1" s="1"/>
  <c r="C330" i="1"/>
  <c r="C331" i="1"/>
  <c r="C332" i="1"/>
  <c r="C333" i="1"/>
  <c r="C334" i="1"/>
  <c r="E329" i="1"/>
  <c r="F329" i="1"/>
  <c r="I329" i="1"/>
  <c r="J329" i="1"/>
  <c r="K329" i="1"/>
  <c r="L329" i="1"/>
  <c r="D329" i="1"/>
  <c r="C325" i="1"/>
  <c r="C326" i="1"/>
  <c r="C327" i="1"/>
  <c r="C328" i="1"/>
  <c r="E324" i="1"/>
  <c r="F324" i="1"/>
  <c r="I324" i="1"/>
  <c r="J324" i="1"/>
  <c r="K324" i="1"/>
  <c r="L324" i="1"/>
  <c r="D324" i="1"/>
  <c r="G212" i="5"/>
  <c r="N326" i="1" l="1"/>
  <c r="N331" i="1"/>
  <c r="I323" i="1"/>
  <c r="D323" i="1"/>
  <c r="N327" i="1"/>
  <c r="N332" i="1"/>
  <c r="J323" i="1"/>
  <c r="N328" i="1"/>
  <c r="L323" i="1"/>
  <c r="F323" i="1"/>
  <c r="K323" i="1"/>
  <c r="H323" i="1" s="1"/>
  <c r="E323" i="1"/>
  <c r="N325" i="1"/>
  <c r="S329" i="1"/>
  <c r="N333" i="1"/>
  <c r="Q329" i="1"/>
  <c r="N334" i="1"/>
  <c r="N330" i="1"/>
  <c r="C329" i="1"/>
  <c r="R329" i="1"/>
  <c r="T329" i="1"/>
  <c r="M334" i="1"/>
  <c r="M330" i="1"/>
  <c r="M325" i="1"/>
  <c r="M333" i="1"/>
  <c r="M328" i="1"/>
  <c r="M332" i="1"/>
  <c r="M327" i="1"/>
  <c r="H329" i="1"/>
  <c r="M331" i="1"/>
  <c r="M326" i="1"/>
  <c r="H324" i="1"/>
  <c r="O329" i="1"/>
  <c r="C324" i="1"/>
  <c r="P329" i="1"/>
  <c r="G217" i="5"/>
  <c r="G216" i="5"/>
  <c r="G215" i="5"/>
  <c r="G205" i="5"/>
  <c r="M329" i="1" l="1"/>
  <c r="N329" i="1"/>
  <c r="I203" i="5"/>
  <c r="G154" i="5" l="1"/>
  <c r="G221" i="5"/>
  <c r="G224" i="5"/>
  <c r="G95" i="5"/>
  <c r="G96" i="5"/>
  <c r="G97" i="5"/>
  <c r="G98" i="5"/>
  <c r="G99" i="5"/>
  <c r="G100" i="5"/>
  <c r="G101" i="5"/>
  <c r="G102" i="5"/>
  <c r="G94" i="5"/>
  <c r="I93" i="5" s="1"/>
  <c r="I220" i="5" l="1"/>
  <c r="G105" i="5" l="1"/>
  <c r="G106" i="5"/>
  <c r="G107" i="5"/>
  <c r="G108" i="5"/>
  <c r="G109" i="5"/>
  <c r="G110" i="5"/>
  <c r="G111" i="5"/>
  <c r="G112" i="5"/>
  <c r="G113" i="5"/>
  <c r="G159" i="5"/>
  <c r="I156" i="5" s="1"/>
  <c r="H269" i="1"/>
  <c r="H270" i="1"/>
  <c r="H271" i="1"/>
  <c r="H272" i="1"/>
  <c r="H273" i="1"/>
  <c r="H274" i="1"/>
  <c r="C269" i="1"/>
  <c r="C270" i="1"/>
  <c r="C271" i="1"/>
  <c r="N271" i="1" s="1"/>
  <c r="C272" i="1"/>
  <c r="C273" i="1"/>
  <c r="C274" i="1"/>
  <c r="J268" i="1"/>
  <c r="I268" i="1"/>
  <c r="D268" i="1"/>
  <c r="E268" i="1"/>
  <c r="T271" i="1"/>
  <c r="S271" i="1"/>
  <c r="R271" i="1"/>
  <c r="Q271" i="1"/>
  <c r="P271" i="1"/>
  <c r="O271" i="1"/>
  <c r="C266" i="1"/>
  <c r="C267" i="1"/>
  <c r="H266" i="1"/>
  <c r="H267" i="1"/>
  <c r="I265" i="1"/>
  <c r="I264" i="1" s="1"/>
  <c r="D265" i="1"/>
  <c r="D264" i="1" s="1"/>
  <c r="D263" i="1" s="1"/>
  <c r="M271" i="1" l="1"/>
  <c r="H310" i="1" l="1"/>
  <c r="H311" i="1"/>
  <c r="H315" i="1"/>
  <c r="H316" i="1"/>
  <c r="H317" i="1"/>
  <c r="H318" i="1"/>
  <c r="H321" i="1"/>
  <c r="H322" i="1"/>
  <c r="C310" i="1"/>
  <c r="C311" i="1"/>
  <c r="C315" i="1"/>
  <c r="C316" i="1"/>
  <c r="C317" i="1"/>
  <c r="C318" i="1"/>
  <c r="C321" i="1"/>
  <c r="C322" i="1"/>
  <c r="T321" i="1"/>
  <c r="T322" i="1"/>
  <c r="S321" i="1"/>
  <c r="S322" i="1"/>
  <c r="R321" i="1"/>
  <c r="R322" i="1"/>
  <c r="Q321" i="1"/>
  <c r="Q322" i="1"/>
  <c r="P321" i="1"/>
  <c r="P322" i="1"/>
  <c r="O321" i="1"/>
  <c r="O322" i="1"/>
  <c r="E320" i="1"/>
  <c r="F320" i="1"/>
  <c r="G320" i="1"/>
  <c r="I320" i="1"/>
  <c r="J320" i="1"/>
  <c r="K320" i="1"/>
  <c r="L320" i="1"/>
  <c r="D320" i="1"/>
  <c r="T315" i="1"/>
  <c r="T316" i="1"/>
  <c r="T317" i="1"/>
  <c r="T318" i="1"/>
  <c r="S315" i="1"/>
  <c r="S316" i="1"/>
  <c r="S317" i="1"/>
  <c r="R315" i="1"/>
  <c r="R316" i="1"/>
  <c r="R317" i="1"/>
  <c r="R318" i="1"/>
  <c r="Q315" i="1"/>
  <c r="Q316" i="1"/>
  <c r="Q317" i="1"/>
  <c r="Q318" i="1"/>
  <c r="P315" i="1"/>
  <c r="P316" i="1"/>
  <c r="P317" i="1"/>
  <c r="P318" i="1"/>
  <c r="O315" i="1"/>
  <c r="O316" i="1"/>
  <c r="O317" i="1"/>
  <c r="O318" i="1"/>
  <c r="E314" i="1"/>
  <c r="E313" i="1" s="1"/>
  <c r="F314" i="1"/>
  <c r="F313" i="1" s="1"/>
  <c r="G314" i="1"/>
  <c r="G313" i="1" s="1"/>
  <c r="I314" i="1"/>
  <c r="I313" i="1" s="1"/>
  <c r="J314" i="1"/>
  <c r="J313" i="1" s="1"/>
  <c r="K314" i="1"/>
  <c r="K313" i="1" s="1"/>
  <c r="L314" i="1"/>
  <c r="L313" i="1" s="1"/>
  <c r="D314" i="1"/>
  <c r="D313" i="1" s="1"/>
  <c r="T310" i="1"/>
  <c r="T311" i="1"/>
  <c r="T312" i="1"/>
  <c r="S310" i="1"/>
  <c r="S311" i="1"/>
  <c r="S312" i="1"/>
  <c r="R310" i="1"/>
  <c r="R311" i="1"/>
  <c r="R312" i="1"/>
  <c r="Q310" i="1"/>
  <c r="Q311" i="1"/>
  <c r="Q312" i="1"/>
  <c r="P310" i="1"/>
  <c r="P311" i="1"/>
  <c r="O310" i="1"/>
  <c r="O311" i="1"/>
  <c r="M316" i="1"/>
  <c r="E309" i="1"/>
  <c r="E308" i="1" s="1"/>
  <c r="F309" i="1"/>
  <c r="G309" i="1"/>
  <c r="G308" i="1" s="1"/>
  <c r="J309" i="1"/>
  <c r="J308" i="1" s="1"/>
  <c r="K309" i="1"/>
  <c r="K308" i="1" s="1"/>
  <c r="L309" i="1"/>
  <c r="L308" i="1" s="1"/>
  <c r="I312" i="1"/>
  <c r="I309" i="1" s="1"/>
  <c r="I308" i="1" s="1"/>
  <c r="D312" i="1"/>
  <c r="D309" i="1" s="1"/>
  <c r="D308" i="1" s="1"/>
  <c r="C320" i="1" l="1"/>
  <c r="H320" i="1"/>
  <c r="M321" i="1"/>
  <c r="C312" i="1"/>
  <c r="M310" i="1"/>
  <c r="H313" i="1"/>
  <c r="M315" i="1"/>
  <c r="C313" i="1"/>
  <c r="C314" i="1"/>
  <c r="C309" i="1"/>
  <c r="H314" i="1"/>
  <c r="H308" i="1"/>
  <c r="H309" i="1"/>
  <c r="H312" i="1"/>
  <c r="N311" i="1"/>
  <c r="N310" i="1"/>
  <c r="M322" i="1"/>
  <c r="N321" i="1"/>
  <c r="N317" i="1"/>
  <c r="N322" i="1"/>
  <c r="M311" i="1"/>
  <c r="M318" i="1"/>
  <c r="T309" i="1"/>
  <c r="S309" i="1"/>
  <c r="M317" i="1"/>
  <c r="N316" i="1"/>
  <c r="N318" i="1"/>
  <c r="Q308" i="1"/>
  <c r="R308" i="1"/>
  <c r="P308" i="1"/>
  <c r="O308" i="1"/>
  <c r="P312" i="1"/>
  <c r="N315" i="1"/>
  <c r="O309" i="1"/>
  <c r="P309" i="1"/>
  <c r="Q309" i="1"/>
  <c r="R309" i="1"/>
  <c r="F308" i="1"/>
  <c r="C308" i="1" s="1"/>
  <c r="O312" i="1"/>
  <c r="T308" i="1" l="1"/>
  <c r="M312" i="1"/>
  <c r="N312" i="1"/>
  <c r="N309" i="1"/>
  <c r="M309" i="1"/>
  <c r="S308" i="1"/>
  <c r="G166" i="5" l="1"/>
  <c r="G167" i="5"/>
  <c r="G170" i="5"/>
  <c r="G171" i="5"/>
  <c r="H277" i="1" l="1"/>
  <c r="H278" i="1"/>
  <c r="H280" i="1"/>
  <c r="H281" i="1"/>
  <c r="H282" i="1"/>
  <c r="H283" i="1"/>
  <c r="H284" i="1"/>
  <c r="H285" i="1"/>
  <c r="H286" i="1"/>
  <c r="H287" i="1"/>
  <c r="H288" i="1"/>
  <c r="H289" i="1"/>
  <c r="H291" i="1"/>
  <c r="H292" i="1"/>
  <c r="H293" i="1"/>
  <c r="H294" i="1"/>
  <c r="H296" i="1"/>
  <c r="H297" i="1"/>
  <c r="H298" i="1"/>
  <c r="C277" i="1"/>
  <c r="N277" i="1" s="1"/>
  <c r="C278" i="1"/>
  <c r="C280" i="1"/>
  <c r="C281" i="1"/>
  <c r="C282" i="1"/>
  <c r="C283" i="1"/>
  <c r="C284" i="1"/>
  <c r="C285" i="1"/>
  <c r="C286" i="1"/>
  <c r="C287" i="1"/>
  <c r="C288" i="1"/>
  <c r="C289" i="1"/>
  <c r="C291" i="1"/>
  <c r="M291" i="1" s="1"/>
  <c r="C292" i="1"/>
  <c r="C293" i="1"/>
  <c r="C294" i="1"/>
  <c r="C296" i="1"/>
  <c r="N296" i="1" s="1"/>
  <c r="C297" i="1"/>
  <c r="C298" i="1"/>
  <c r="E295" i="1"/>
  <c r="F295" i="1"/>
  <c r="G295" i="1"/>
  <c r="I295" i="1"/>
  <c r="J295" i="1"/>
  <c r="Q295" i="1" s="1"/>
  <c r="K295" i="1"/>
  <c r="S295" i="1" s="1"/>
  <c r="L295" i="1"/>
  <c r="D295" i="1"/>
  <c r="P295" i="1" s="1"/>
  <c r="E290" i="1"/>
  <c r="F290" i="1"/>
  <c r="G290" i="1"/>
  <c r="I290" i="1"/>
  <c r="J290" i="1"/>
  <c r="Q290" i="1" s="1"/>
  <c r="K290" i="1"/>
  <c r="S290" i="1" s="1"/>
  <c r="L290" i="1"/>
  <c r="D290" i="1"/>
  <c r="E279" i="1"/>
  <c r="F279" i="1"/>
  <c r="G279" i="1"/>
  <c r="G276" i="1" s="1"/>
  <c r="G275" i="1" s="1"/>
  <c r="I279" i="1"/>
  <c r="I276" i="1" s="1"/>
  <c r="J279" i="1"/>
  <c r="Q279" i="1" s="1"/>
  <c r="K279" i="1"/>
  <c r="S279" i="1" s="1"/>
  <c r="L279" i="1"/>
  <c r="L276" i="1" s="1"/>
  <c r="L275" i="1" s="1"/>
  <c r="D279" i="1"/>
  <c r="P279" i="1" s="1"/>
  <c r="T277" i="1"/>
  <c r="T278" i="1"/>
  <c r="T280" i="1"/>
  <c r="T281" i="1"/>
  <c r="T282" i="1"/>
  <c r="T283" i="1"/>
  <c r="T284" i="1"/>
  <c r="T285" i="1"/>
  <c r="T286" i="1"/>
  <c r="T287" i="1"/>
  <c r="T288" i="1"/>
  <c r="T289" i="1"/>
  <c r="T291" i="1"/>
  <c r="T292" i="1"/>
  <c r="T293" i="1"/>
  <c r="T294" i="1"/>
  <c r="T296" i="1"/>
  <c r="T297" i="1"/>
  <c r="T298" i="1"/>
  <c r="S277" i="1"/>
  <c r="S278" i="1"/>
  <c r="S280" i="1"/>
  <c r="S281" i="1"/>
  <c r="S282" i="1"/>
  <c r="S283" i="1"/>
  <c r="S284" i="1"/>
  <c r="S285" i="1"/>
  <c r="S286" i="1"/>
  <c r="S287" i="1"/>
  <c r="S288" i="1"/>
  <c r="S289" i="1"/>
  <c r="S291" i="1"/>
  <c r="S292" i="1"/>
  <c r="S293" i="1"/>
  <c r="S294" i="1"/>
  <c r="S296" i="1"/>
  <c r="S297" i="1"/>
  <c r="S298" i="1"/>
  <c r="R277" i="1"/>
  <c r="R278" i="1"/>
  <c r="R280" i="1"/>
  <c r="R281" i="1"/>
  <c r="R282" i="1"/>
  <c r="R283" i="1"/>
  <c r="R284" i="1"/>
  <c r="R285" i="1"/>
  <c r="R286" i="1"/>
  <c r="R287" i="1"/>
  <c r="R288" i="1"/>
  <c r="R289" i="1"/>
  <c r="R291" i="1"/>
  <c r="R292" i="1"/>
  <c r="R293" i="1"/>
  <c r="R294" i="1"/>
  <c r="R296" i="1"/>
  <c r="R297" i="1"/>
  <c r="R298" i="1"/>
  <c r="Q277" i="1"/>
  <c r="Q278" i="1"/>
  <c r="Q280" i="1"/>
  <c r="Q281" i="1"/>
  <c r="Q282" i="1"/>
  <c r="Q283" i="1"/>
  <c r="Q284" i="1"/>
  <c r="Q285" i="1"/>
  <c r="Q286" i="1"/>
  <c r="Q287" i="1"/>
  <c r="Q288" i="1"/>
  <c r="Q289" i="1"/>
  <c r="Q291" i="1"/>
  <c r="Q292" i="1"/>
  <c r="Q293" i="1"/>
  <c r="Q294" i="1"/>
  <c r="Q296" i="1"/>
  <c r="Q297" i="1"/>
  <c r="Q298" i="1"/>
  <c r="P277" i="1"/>
  <c r="P278" i="1"/>
  <c r="P280" i="1"/>
  <c r="P281" i="1"/>
  <c r="P282" i="1"/>
  <c r="P283" i="1"/>
  <c r="P284" i="1"/>
  <c r="P285" i="1"/>
  <c r="P286" i="1"/>
  <c r="P287" i="1"/>
  <c r="P288" i="1"/>
  <c r="P289" i="1"/>
  <c r="P291" i="1"/>
  <c r="P292" i="1"/>
  <c r="P293" i="1"/>
  <c r="P294" i="1"/>
  <c r="P296" i="1"/>
  <c r="P297" i="1"/>
  <c r="P298" i="1"/>
  <c r="O277" i="1"/>
  <c r="O278" i="1"/>
  <c r="O280" i="1"/>
  <c r="O281" i="1"/>
  <c r="O282" i="1"/>
  <c r="O283" i="1"/>
  <c r="O284" i="1"/>
  <c r="O285" i="1"/>
  <c r="O286" i="1"/>
  <c r="O287" i="1"/>
  <c r="O288" i="1"/>
  <c r="O289" i="1"/>
  <c r="O290" i="1"/>
  <c r="O291" i="1"/>
  <c r="O292" i="1"/>
  <c r="O293" i="1"/>
  <c r="O294" i="1"/>
  <c r="O296" i="1"/>
  <c r="O297" i="1"/>
  <c r="O298" i="1"/>
  <c r="N278" i="1"/>
  <c r="N283" i="1"/>
  <c r="M277" i="1"/>
  <c r="M278" i="1"/>
  <c r="M282" i="1"/>
  <c r="M283" i="1"/>
  <c r="M287" i="1"/>
  <c r="M297" i="1"/>
  <c r="O295" i="1" l="1"/>
  <c r="M289" i="1"/>
  <c r="N285" i="1"/>
  <c r="M281" i="1"/>
  <c r="P290" i="1"/>
  <c r="N292" i="1"/>
  <c r="M294" i="1"/>
  <c r="N293" i="1"/>
  <c r="R290" i="1"/>
  <c r="C290" i="1"/>
  <c r="M298" i="1"/>
  <c r="M293" i="1"/>
  <c r="N294" i="1"/>
  <c r="N288" i="1"/>
  <c r="N284" i="1"/>
  <c r="N280" i="1"/>
  <c r="H295" i="1"/>
  <c r="M285" i="1"/>
  <c r="O279" i="1"/>
  <c r="N281" i="1"/>
  <c r="H279" i="1"/>
  <c r="N282" i="1"/>
  <c r="N289" i="1"/>
  <c r="N287" i="1"/>
  <c r="M286" i="1"/>
  <c r="H290" i="1"/>
  <c r="N291" i="1"/>
  <c r="R295" i="1"/>
  <c r="N298" i="1"/>
  <c r="N297" i="1"/>
  <c r="I275" i="1"/>
  <c r="R279" i="1"/>
  <c r="J276" i="1"/>
  <c r="J275" i="1" s="1"/>
  <c r="E276" i="1"/>
  <c r="E275" i="1" s="1"/>
  <c r="D276" i="1"/>
  <c r="C295" i="1"/>
  <c r="C279" i="1"/>
  <c r="N279" i="1" s="1"/>
  <c r="T279" i="1"/>
  <c r="K276" i="1"/>
  <c r="K275" i="1" s="1"/>
  <c r="F276" i="1"/>
  <c r="F275" i="1" s="1"/>
  <c r="T290" i="1"/>
  <c r="T295" i="1"/>
  <c r="N286" i="1"/>
  <c r="M296" i="1"/>
  <c r="M292" i="1"/>
  <c r="M288" i="1"/>
  <c r="M284" i="1"/>
  <c r="M280" i="1"/>
  <c r="M290" i="1" l="1"/>
  <c r="N295" i="1"/>
  <c r="N290" i="1"/>
  <c r="H276" i="1"/>
  <c r="H275" i="1" s="1"/>
  <c r="M295" i="1"/>
  <c r="D275" i="1"/>
  <c r="C276" i="1"/>
  <c r="C275" i="1" s="1"/>
  <c r="M279" i="1"/>
  <c r="H185" i="1" l="1"/>
  <c r="H186" i="1"/>
  <c r="H187" i="1"/>
  <c r="H188" i="1"/>
  <c r="H189" i="1"/>
  <c r="H192" i="1"/>
  <c r="H193" i="1"/>
  <c r="H194" i="1"/>
  <c r="H195" i="1"/>
  <c r="C185" i="1"/>
  <c r="C186" i="1"/>
  <c r="C187" i="1"/>
  <c r="C188" i="1"/>
  <c r="C189" i="1"/>
  <c r="C192" i="1"/>
  <c r="C193" i="1"/>
  <c r="C194" i="1"/>
  <c r="C195" i="1"/>
  <c r="I190" i="1"/>
  <c r="D190" i="1"/>
  <c r="T185" i="1"/>
  <c r="T186" i="1"/>
  <c r="T187" i="1"/>
  <c r="T188" i="1"/>
  <c r="T189" i="1"/>
  <c r="T192" i="1"/>
  <c r="S185" i="1"/>
  <c r="S186" i="1"/>
  <c r="S187" i="1"/>
  <c r="S188" i="1"/>
  <c r="S189" i="1"/>
  <c r="S192" i="1"/>
  <c r="R184" i="1"/>
  <c r="R185" i="1"/>
  <c r="R186" i="1"/>
  <c r="R187" i="1"/>
  <c r="R188" i="1"/>
  <c r="R189" i="1"/>
  <c r="R192" i="1"/>
  <c r="Q184" i="1"/>
  <c r="Q185" i="1"/>
  <c r="Q186" i="1"/>
  <c r="Q187" i="1"/>
  <c r="Q188" i="1"/>
  <c r="Q189" i="1"/>
  <c r="Q192" i="1"/>
  <c r="P184" i="1"/>
  <c r="P185" i="1"/>
  <c r="P186" i="1"/>
  <c r="P187" i="1"/>
  <c r="P188" i="1"/>
  <c r="P189" i="1"/>
  <c r="P191" i="1"/>
  <c r="P192" i="1"/>
  <c r="O184" i="1"/>
  <c r="O185" i="1"/>
  <c r="O186" i="1"/>
  <c r="O187" i="1"/>
  <c r="O188" i="1"/>
  <c r="O189" i="1"/>
  <c r="O191" i="1"/>
  <c r="O192" i="1"/>
  <c r="J183" i="1"/>
  <c r="I183" i="1"/>
  <c r="E183" i="1"/>
  <c r="D183" i="1"/>
  <c r="L191" i="1"/>
  <c r="L190" i="1" s="1"/>
  <c r="K191" i="1"/>
  <c r="K190" i="1" s="1"/>
  <c r="J191" i="1"/>
  <c r="J190" i="1" s="1"/>
  <c r="G191" i="1"/>
  <c r="G190" i="1" s="1"/>
  <c r="F191" i="1"/>
  <c r="E191" i="1"/>
  <c r="E190" i="1" s="1"/>
  <c r="L184" i="1"/>
  <c r="L183" i="1" s="1"/>
  <c r="K184" i="1"/>
  <c r="G184" i="1"/>
  <c r="G183" i="1" s="1"/>
  <c r="F184" i="1"/>
  <c r="C184" i="1" s="1"/>
  <c r="I182" i="1" l="1"/>
  <c r="P190" i="1"/>
  <c r="O190" i="1"/>
  <c r="C191" i="1"/>
  <c r="G182" i="1"/>
  <c r="R191" i="1"/>
  <c r="T184" i="1"/>
  <c r="D182" i="1"/>
  <c r="S184" i="1"/>
  <c r="M189" i="1"/>
  <c r="M185" i="1"/>
  <c r="M192" i="1"/>
  <c r="E182" i="1"/>
  <c r="H191" i="1"/>
  <c r="P183" i="1"/>
  <c r="N192" i="1"/>
  <c r="N189" i="1"/>
  <c r="N186" i="1"/>
  <c r="N188" i="1"/>
  <c r="L182" i="1"/>
  <c r="R190" i="1"/>
  <c r="Q190" i="1"/>
  <c r="H190" i="1"/>
  <c r="S191" i="1"/>
  <c r="F190" i="1"/>
  <c r="M188" i="1"/>
  <c r="O183" i="1"/>
  <c r="Q191" i="1"/>
  <c r="Q183" i="1"/>
  <c r="F183" i="1"/>
  <c r="C183" i="1" s="1"/>
  <c r="K183" i="1"/>
  <c r="H183" i="1" s="1"/>
  <c r="N185" i="1"/>
  <c r="R183" i="1"/>
  <c r="T191" i="1"/>
  <c r="H184" i="1"/>
  <c r="M184" i="1" s="1"/>
  <c r="M187" i="1"/>
  <c r="J182" i="1"/>
  <c r="N187" i="1"/>
  <c r="M186" i="1"/>
  <c r="N191" i="1" l="1"/>
  <c r="M183" i="1"/>
  <c r="M191" i="1"/>
  <c r="N183" i="1"/>
  <c r="H182" i="1"/>
  <c r="T190" i="1"/>
  <c r="C190" i="1"/>
  <c r="S190" i="1"/>
  <c r="K182" i="1"/>
  <c r="S183" i="1"/>
  <c r="N184" i="1"/>
  <c r="F182" i="1"/>
  <c r="C182" i="1" s="1"/>
  <c r="T183" i="1"/>
  <c r="N190" i="1" l="1"/>
  <c r="M190" i="1"/>
  <c r="G202" i="5" l="1"/>
  <c r="G201" i="5"/>
  <c r="G200" i="5"/>
  <c r="G199" i="5"/>
  <c r="G198" i="5"/>
  <c r="G194" i="5"/>
  <c r="I193" i="5" s="1"/>
  <c r="G185" i="5"/>
  <c r="I184" i="5" s="1"/>
  <c r="G182" i="5"/>
  <c r="G181" i="5"/>
  <c r="G180" i="5"/>
  <c r="G179" i="5"/>
  <c r="G176" i="5"/>
  <c r="G175" i="5"/>
  <c r="G174" i="5"/>
  <c r="G172" i="5"/>
  <c r="I164" i="5" s="1"/>
  <c r="G155" i="5"/>
  <c r="G153" i="5"/>
  <c r="G152" i="5"/>
  <c r="G150" i="5"/>
  <c r="G148" i="5"/>
  <c r="G147" i="5"/>
  <c r="G126" i="5"/>
  <c r="G125" i="5"/>
  <c r="G124" i="5"/>
  <c r="G122" i="5"/>
  <c r="G121" i="5"/>
  <c r="G120" i="5"/>
  <c r="G119" i="5"/>
  <c r="G118" i="5"/>
  <c r="G117" i="5"/>
  <c r="G116" i="5"/>
  <c r="G115" i="5"/>
  <c r="G104" i="5"/>
  <c r="I103" i="5" s="1"/>
  <c r="G81" i="5"/>
  <c r="G80" i="5"/>
  <c r="G79" i="5"/>
  <c r="G78" i="5"/>
  <c r="G77" i="5"/>
  <c r="G76" i="5"/>
  <c r="G72" i="5"/>
  <c r="G71" i="5"/>
  <c r="G70" i="5"/>
  <c r="G69" i="5"/>
  <c r="G68" i="5"/>
  <c r="G67" i="5"/>
  <c r="G66" i="5"/>
  <c r="G65" i="5"/>
  <c r="G64" i="5"/>
  <c r="G63" i="5"/>
  <c r="G62" i="5"/>
  <c r="G60" i="5"/>
  <c r="G59" i="5"/>
  <c r="G58" i="5"/>
  <c r="G56" i="5"/>
  <c r="G55" i="5"/>
  <c r="G54" i="5"/>
  <c r="G53" i="5"/>
  <c r="G52" i="5"/>
  <c r="G51" i="5"/>
  <c r="G49" i="5"/>
  <c r="G48" i="5"/>
  <c r="G47" i="5"/>
  <c r="G45" i="5"/>
  <c r="G44" i="5"/>
  <c r="G43" i="5"/>
  <c r="G40" i="5"/>
  <c r="I39" i="5" s="1"/>
  <c r="G38" i="5"/>
  <c r="G37" i="5"/>
  <c r="G35" i="5"/>
  <c r="G34" i="5"/>
  <c r="G31" i="5"/>
  <c r="I30" i="5" s="1"/>
  <c r="G29" i="5"/>
  <c r="G28" i="5"/>
  <c r="G27" i="5"/>
  <c r="G26" i="5"/>
  <c r="G25" i="5"/>
  <c r="G24" i="5"/>
  <c r="G23" i="5"/>
  <c r="G22" i="5"/>
  <c r="G21" i="5"/>
  <c r="G20" i="5"/>
  <c r="G19" i="5"/>
  <c r="G18" i="5"/>
  <c r="G17" i="5"/>
  <c r="G16" i="5"/>
  <c r="F9" i="5"/>
  <c r="G9" i="5" s="1"/>
  <c r="I7" i="5" s="1"/>
  <c r="T340" i="1"/>
  <c r="S340" i="1"/>
  <c r="R340" i="1"/>
  <c r="Q340" i="1"/>
  <c r="P340" i="1"/>
  <c r="O340" i="1"/>
  <c r="H340" i="1"/>
  <c r="C340" i="1"/>
  <c r="T339" i="1"/>
  <c r="S339" i="1"/>
  <c r="R339" i="1"/>
  <c r="Q339" i="1"/>
  <c r="P339" i="1"/>
  <c r="O339" i="1"/>
  <c r="H339" i="1"/>
  <c r="C339" i="1"/>
  <c r="L338" i="1"/>
  <c r="L335" i="1" s="1"/>
  <c r="K338" i="1"/>
  <c r="J338" i="1"/>
  <c r="J335" i="1" s="1"/>
  <c r="I338" i="1"/>
  <c r="I335" i="1" s="1"/>
  <c r="G338" i="1"/>
  <c r="F338" i="1"/>
  <c r="E338" i="1"/>
  <c r="D338" i="1"/>
  <c r="T337" i="1"/>
  <c r="S337" i="1"/>
  <c r="R337" i="1"/>
  <c r="Q337" i="1"/>
  <c r="P337" i="1"/>
  <c r="O337" i="1"/>
  <c r="H337" i="1"/>
  <c r="C337" i="1"/>
  <c r="T336" i="1"/>
  <c r="S336" i="1"/>
  <c r="R336" i="1"/>
  <c r="Q336" i="1"/>
  <c r="P336" i="1"/>
  <c r="O336" i="1"/>
  <c r="H336" i="1"/>
  <c r="C336" i="1"/>
  <c r="G335" i="1"/>
  <c r="F335" i="1"/>
  <c r="P324" i="1"/>
  <c r="K319" i="1"/>
  <c r="K307" i="1" s="1"/>
  <c r="J319" i="1"/>
  <c r="J307" i="1" s="1"/>
  <c r="E319" i="1"/>
  <c r="E307" i="1" s="1"/>
  <c r="L319" i="1"/>
  <c r="G319" i="1"/>
  <c r="G307" i="1" s="1"/>
  <c r="F319" i="1"/>
  <c r="F307" i="1" s="1"/>
  <c r="S318" i="1"/>
  <c r="T314" i="1"/>
  <c r="R314" i="1"/>
  <c r="T306" i="1"/>
  <c r="S306" i="1"/>
  <c r="R306" i="1"/>
  <c r="Q306" i="1"/>
  <c r="P306" i="1"/>
  <c r="O306" i="1"/>
  <c r="H306" i="1"/>
  <c r="C306" i="1"/>
  <c r="L305" i="1"/>
  <c r="K305" i="1"/>
  <c r="J305" i="1"/>
  <c r="I305" i="1"/>
  <c r="G305" i="1"/>
  <c r="F305" i="1"/>
  <c r="T305" i="1" s="1"/>
  <c r="E305" i="1"/>
  <c r="R305" i="1" s="1"/>
  <c r="D305" i="1"/>
  <c r="P305" i="1" s="1"/>
  <c r="T304" i="1"/>
  <c r="S304" i="1"/>
  <c r="R304" i="1"/>
  <c r="Q304" i="1"/>
  <c r="P304" i="1"/>
  <c r="O304" i="1"/>
  <c r="H304" i="1"/>
  <c r="C304" i="1"/>
  <c r="T303" i="1"/>
  <c r="S303" i="1"/>
  <c r="R303" i="1"/>
  <c r="Q303" i="1"/>
  <c r="P303" i="1"/>
  <c r="O303" i="1"/>
  <c r="H303" i="1"/>
  <c r="C303" i="1"/>
  <c r="T302" i="1"/>
  <c r="S302" i="1"/>
  <c r="R302" i="1"/>
  <c r="Q302" i="1"/>
  <c r="H302" i="1"/>
  <c r="C302" i="1"/>
  <c r="T301" i="1"/>
  <c r="S301" i="1"/>
  <c r="R301" i="1"/>
  <c r="Q301" i="1"/>
  <c r="H301" i="1"/>
  <c r="C301" i="1"/>
  <c r="K300" i="1"/>
  <c r="J300" i="1"/>
  <c r="J299" i="1" s="1"/>
  <c r="I300" i="1"/>
  <c r="F300" i="1"/>
  <c r="F299" i="1" s="1"/>
  <c r="E300" i="1"/>
  <c r="L299" i="1"/>
  <c r="G299" i="1"/>
  <c r="Q276" i="1"/>
  <c r="M276" i="1"/>
  <c r="T276" i="1"/>
  <c r="N276" i="1"/>
  <c r="S275" i="1"/>
  <c r="T274" i="1"/>
  <c r="S274" i="1"/>
  <c r="R274" i="1"/>
  <c r="Q274" i="1"/>
  <c r="P274" i="1"/>
  <c r="O274" i="1"/>
  <c r="T273" i="1"/>
  <c r="S273" i="1"/>
  <c r="R273" i="1"/>
  <c r="Q273" i="1"/>
  <c r="P273" i="1"/>
  <c r="O273" i="1"/>
  <c r="T272" i="1"/>
  <c r="S272" i="1"/>
  <c r="R272" i="1"/>
  <c r="Q272" i="1"/>
  <c r="P272" i="1"/>
  <c r="O272" i="1"/>
  <c r="T270" i="1"/>
  <c r="S270" i="1"/>
  <c r="R270" i="1"/>
  <c r="Q270" i="1"/>
  <c r="P270" i="1"/>
  <c r="O270" i="1"/>
  <c r="T269" i="1"/>
  <c r="S269" i="1"/>
  <c r="R269" i="1"/>
  <c r="Q269" i="1"/>
  <c r="P269" i="1"/>
  <c r="O269" i="1"/>
  <c r="L268" i="1"/>
  <c r="K268" i="1"/>
  <c r="G268" i="1"/>
  <c r="F268" i="1"/>
  <c r="R268" i="1"/>
  <c r="P268" i="1"/>
  <c r="T267" i="1"/>
  <c r="S267" i="1"/>
  <c r="R267" i="1"/>
  <c r="Q267" i="1"/>
  <c r="P267" i="1"/>
  <c r="O267" i="1"/>
  <c r="T266" i="1"/>
  <c r="S266" i="1"/>
  <c r="R266" i="1"/>
  <c r="Q266" i="1"/>
  <c r="P266" i="1"/>
  <c r="O266" i="1"/>
  <c r="L265" i="1"/>
  <c r="L264" i="1" s="1"/>
  <c r="K265" i="1"/>
  <c r="K264" i="1" s="1"/>
  <c r="J265" i="1"/>
  <c r="G265" i="1"/>
  <c r="G264" i="1" s="1"/>
  <c r="F265" i="1"/>
  <c r="E265" i="1"/>
  <c r="O265" i="1"/>
  <c r="T262" i="1"/>
  <c r="S262" i="1"/>
  <c r="R262" i="1"/>
  <c r="Q262" i="1"/>
  <c r="P262" i="1"/>
  <c r="O262" i="1"/>
  <c r="C262" i="1"/>
  <c r="N262" i="1" s="1"/>
  <c r="L261" i="1"/>
  <c r="K261" i="1"/>
  <c r="J261" i="1"/>
  <c r="I261" i="1"/>
  <c r="G261" i="1"/>
  <c r="F261" i="1"/>
  <c r="T261" i="1" s="1"/>
  <c r="E261" i="1"/>
  <c r="D261" i="1"/>
  <c r="P261" i="1" s="1"/>
  <c r="T260" i="1"/>
  <c r="S260" i="1"/>
  <c r="R260" i="1"/>
  <c r="Q260" i="1"/>
  <c r="P260" i="1"/>
  <c r="O260" i="1"/>
  <c r="H260" i="1"/>
  <c r="C260" i="1"/>
  <c r="T259" i="1"/>
  <c r="S259" i="1"/>
  <c r="R259" i="1"/>
  <c r="Q259" i="1"/>
  <c r="P259" i="1"/>
  <c r="O259" i="1"/>
  <c r="H259" i="1"/>
  <c r="C259" i="1"/>
  <c r="T258" i="1"/>
  <c r="S258" i="1"/>
  <c r="R258" i="1"/>
  <c r="Q258" i="1"/>
  <c r="P258" i="1"/>
  <c r="O258" i="1"/>
  <c r="H258" i="1"/>
  <c r="C258" i="1"/>
  <c r="T257" i="1"/>
  <c r="S257" i="1"/>
  <c r="R257" i="1"/>
  <c r="Q257" i="1"/>
  <c r="P257" i="1"/>
  <c r="O257" i="1"/>
  <c r="H257" i="1"/>
  <c r="C257" i="1"/>
  <c r="T256" i="1"/>
  <c r="S256" i="1"/>
  <c r="R256" i="1"/>
  <c r="Q256" i="1"/>
  <c r="P256" i="1"/>
  <c r="O256" i="1"/>
  <c r="H256" i="1"/>
  <c r="C256" i="1"/>
  <c r="T255" i="1"/>
  <c r="S255" i="1"/>
  <c r="R255" i="1"/>
  <c r="Q255" i="1"/>
  <c r="P255" i="1"/>
  <c r="O255" i="1"/>
  <c r="H255" i="1"/>
  <c r="C255" i="1"/>
  <c r="T254" i="1"/>
  <c r="S254" i="1"/>
  <c r="R254" i="1"/>
  <c r="Q254" i="1"/>
  <c r="P254" i="1"/>
  <c r="O254" i="1"/>
  <c r="H254" i="1"/>
  <c r="C254" i="1"/>
  <c r="T253" i="1"/>
  <c r="S253" i="1"/>
  <c r="R253" i="1"/>
  <c r="Q253" i="1"/>
  <c r="P253" i="1"/>
  <c r="O253" i="1"/>
  <c r="H253" i="1"/>
  <c r="C253" i="1"/>
  <c r="T252" i="1"/>
  <c r="S252" i="1"/>
  <c r="R252" i="1"/>
  <c r="Q252" i="1"/>
  <c r="P252" i="1"/>
  <c r="O252" i="1"/>
  <c r="H252" i="1"/>
  <c r="C252" i="1"/>
  <c r="T251" i="1"/>
  <c r="S251" i="1"/>
  <c r="R251" i="1"/>
  <c r="Q251" i="1"/>
  <c r="P251" i="1"/>
  <c r="O251" i="1"/>
  <c r="H251" i="1"/>
  <c r="C251" i="1"/>
  <c r="L250" i="1"/>
  <c r="K250" i="1"/>
  <c r="K249" i="1" s="1"/>
  <c r="J250" i="1"/>
  <c r="I250" i="1"/>
  <c r="G250" i="1"/>
  <c r="G249" i="1" s="1"/>
  <c r="F250" i="1"/>
  <c r="F249" i="1" s="1"/>
  <c r="E250" i="1"/>
  <c r="D250" i="1"/>
  <c r="T248" i="1"/>
  <c r="S248" i="1"/>
  <c r="R248" i="1"/>
  <c r="Q248" i="1"/>
  <c r="P248" i="1"/>
  <c r="O248" i="1"/>
  <c r="T247" i="1"/>
  <c r="S247" i="1"/>
  <c r="R247" i="1"/>
  <c r="Q247" i="1"/>
  <c r="P247" i="1"/>
  <c r="O247" i="1"/>
  <c r="T246" i="1"/>
  <c r="S246" i="1"/>
  <c r="R246" i="1"/>
  <c r="Q246" i="1"/>
  <c r="P246" i="1"/>
  <c r="O246" i="1"/>
  <c r="T245" i="1"/>
  <c r="S245" i="1"/>
  <c r="R245" i="1"/>
  <c r="Q245" i="1"/>
  <c r="P245" i="1"/>
  <c r="T244" i="1"/>
  <c r="S244" i="1"/>
  <c r="R244" i="1"/>
  <c r="Q244" i="1"/>
  <c r="P244" i="1"/>
  <c r="T243" i="1"/>
  <c r="S243" i="1"/>
  <c r="R243" i="1"/>
  <c r="Q243" i="1"/>
  <c r="S242" i="1"/>
  <c r="T240" i="1"/>
  <c r="S240" i="1"/>
  <c r="R240" i="1"/>
  <c r="Q240" i="1"/>
  <c r="P240" i="1"/>
  <c r="O240" i="1"/>
  <c r="H240" i="1"/>
  <c r="C240" i="1"/>
  <c r="K239" i="1"/>
  <c r="J239" i="1"/>
  <c r="I239" i="1"/>
  <c r="F239" i="1"/>
  <c r="E239" i="1"/>
  <c r="D239" i="1"/>
  <c r="T238" i="1"/>
  <c r="S238" i="1"/>
  <c r="R238" i="1"/>
  <c r="Q238" i="1"/>
  <c r="P238" i="1"/>
  <c r="O238" i="1"/>
  <c r="H238" i="1"/>
  <c r="C238" i="1"/>
  <c r="L237" i="1"/>
  <c r="L228" i="1" s="1"/>
  <c r="K237" i="1"/>
  <c r="J237" i="1"/>
  <c r="I237" i="1"/>
  <c r="G237" i="1"/>
  <c r="G228" i="1" s="1"/>
  <c r="F237" i="1"/>
  <c r="E237" i="1"/>
  <c r="D237" i="1"/>
  <c r="T236" i="1"/>
  <c r="S236" i="1"/>
  <c r="R236" i="1"/>
  <c r="Q236" i="1"/>
  <c r="P236" i="1"/>
  <c r="O236" i="1"/>
  <c r="T235" i="1"/>
  <c r="S235" i="1"/>
  <c r="R235" i="1"/>
  <c r="Q235" i="1"/>
  <c r="T234" i="1"/>
  <c r="S234" i="1"/>
  <c r="R234" i="1"/>
  <c r="Q234" i="1"/>
  <c r="P234" i="1"/>
  <c r="C234" i="1"/>
  <c r="T233" i="1"/>
  <c r="S233" i="1"/>
  <c r="R233" i="1"/>
  <c r="Q233" i="1"/>
  <c r="C233" i="1"/>
  <c r="M233" i="1" s="1"/>
  <c r="T220" i="1"/>
  <c r="S220" i="1"/>
  <c r="R220" i="1"/>
  <c r="Q220" i="1"/>
  <c r="P220" i="1"/>
  <c r="O220" i="1"/>
  <c r="T219" i="1"/>
  <c r="S219" i="1"/>
  <c r="R219" i="1"/>
  <c r="Q219" i="1"/>
  <c r="P219" i="1"/>
  <c r="O219" i="1"/>
  <c r="T218" i="1"/>
  <c r="P218" i="1"/>
  <c r="T214" i="1"/>
  <c r="S214" i="1"/>
  <c r="R214" i="1"/>
  <c r="Q214" i="1"/>
  <c r="P214" i="1"/>
  <c r="O214" i="1"/>
  <c r="T211" i="1"/>
  <c r="S211" i="1"/>
  <c r="R211" i="1"/>
  <c r="Q211" i="1"/>
  <c r="P211" i="1"/>
  <c r="O211" i="1"/>
  <c r="H211" i="1"/>
  <c r="C211" i="1"/>
  <c r="T210" i="1"/>
  <c r="S210" i="1"/>
  <c r="R210" i="1"/>
  <c r="Q210" i="1"/>
  <c r="P210" i="1"/>
  <c r="O210" i="1"/>
  <c r="H210" i="1"/>
  <c r="C210" i="1"/>
  <c r="R209" i="1"/>
  <c r="P209" i="1"/>
  <c r="T206" i="1"/>
  <c r="S206" i="1"/>
  <c r="R206" i="1"/>
  <c r="Q206" i="1"/>
  <c r="P206" i="1"/>
  <c r="O206" i="1"/>
  <c r="H206" i="1"/>
  <c r="C206" i="1"/>
  <c r="T205" i="1"/>
  <c r="S205" i="1"/>
  <c r="R205" i="1"/>
  <c r="Q205" i="1"/>
  <c r="P205" i="1"/>
  <c r="O205" i="1"/>
  <c r="H205" i="1"/>
  <c r="C205" i="1"/>
  <c r="T204" i="1"/>
  <c r="S204" i="1"/>
  <c r="R204" i="1"/>
  <c r="Q204" i="1"/>
  <c r="P204" i="1"/>
  <c r="O204" i="1"/>
  <c r="H204" i="1"/>
  <c r="C204" i="1"/>
  <c r="L203" i="1"/>
  <c r="K203" i="1"/>
  <c r="J203" i="1"/>
  <c r="I203" i="1"/>
  <c r="G203" i="1"/>
  <c r="F203" i="1"/>
  <c r="T203" i="1" s="1"/>
  <c r="E203" i="1"/>
  <c r="D203" i="1"/>
  <c r="P203" i="1" s="1"/>
  <c r="T202" i="1"/>
  <c r="S202" i="1"/>
  <c r="R202" i="1"/>
  <c r="Q202" i="1"/>
  <c r="P202" i="1"/>
  <c r="O202" i="1"/>
  <c r="H202" i="1"/>
  <c r="C202" i="1"/>
  <c r="P201" i="1"/>
  <c r="O201" i="1"/>
  <c r="L201" i="1"/>
  <c r="K201" i="1"/>
  <c r="J201" i="1"/>
  <c r="J197" i="1" s="1"/>
  <c r="G201" i="1"/>
  <c r="F201" i="1"/>
  <c r="E201" i="1"/>
  <c r="R200" i="1"/>
  <c r="Q200" i="1"/>
  <c r="P200" i="1"/>
  <c r="O200" i="1"/>
  <c r="H200" i="1"/>
  <c r="G200" i="1"/>
  <c r="G197" i="1" s="1"/>
  <c r="G196" i="1" s="1"/>
  <c r="T199" i="1"/>
  <c r="S199" i="1"/>
  <c r="R199" i="1"/>
  <c r="Q199" i="1"/>
  <c r="P199" i="1"/>
  <c r="O199" i="1"/>
  <c r="H199" i="1"/>
  <c r="C199" i="1"/>
  <c r="T198" i="1"/>
  <c r="S198" i="1"/>
  <c r="R198" i="1"/>
  <c r="Q198" i="1"/>
  <c r="P198" i="1"/>
  <c r="O198" i="1"/>
  <c r="H198" i="1"/>
  <c r="C198" i="1"/>
  <c r="L197" i="1"/>
  <c r="L196" i="1" s="1"/>
  <c r="K197" i="1"/>
  <c r="K196" i="1" s="1"/>
  <c r="I197" i="1"/>
  <c r="D197" i="1"/>
  <c r="D196" i="1" s="1"/>
  <c r="T195" i="1"/>
  <c r="S195" i="1"/>
  <c r="R195" i="1"/>
  <c r="Q195" i="1"/>
  <c r="P195" i="1"/>
  <c r="O195" i="1"/>
  <c r="N195" i="1"/>
  <c r="M195" i="1"/>
  <c r="T194" i="1"/>
  <c r="S194" i="1"/>
  <c r="R194" i="1"/>
  <c r="Q194" i="1"/>
  <c r="P194" i="1"/>
  <c r="O194" i="1"/>
  <c r="N194" i="1"/>
  <c r="M194" i="1"/>
  <c r="T193" i="1"/>
  <c r="S193" i="1"/>
  <c r="R193" i="1"/>
  <c r="Q193" i="1"/>
  <c r="P193" i="1"/>
  <c r="O193" i="1"/>
  <c r="N193" i="1"/>
  <c r="M193" i="1"/>
  <c r="T182" i="1"/>
  <c r="Q182" i="1"/>
  <c r="P182" i="1"/>
  <c r="T181" i="1"/>
  <c r="S181" i="1"/>
  <c r="R181" i="1"/>
  <c r="Q181" i="1"/>
  <c r="P181" i="1"/>
  <c r="O181" i="1"/>
  <c r="H181" i="1"/>
  <c r="C181" i="1"/>
  <c r="L180" i="1"/>
  <c r="K180" i="1"/>
  <c r="J180" i="1"/>
  <c r="I180" i="1"/>
  <c r="G180" i="1"/>
  <c r="F180" i="1"/>
  <c r="E180" i="1"/>
  <c r="R180" i="1" s="1"/>
  <c r="D180" i="1"/>
  <c r="P180" i="1" s="1"/>
  <c r="T179" i="1"/>
  <c r="S179" i="1"/>
  <c r="R179" i="1"/>
  <c r="Q179" i="1"/>
  <c r="P179" i="1"/>
  <c r="O179" i="1"/>
  <c r="H179" i="1"/>
  <c r="C179" i="1"/>
  <c r="T178" i="1"/>
  <c r="S178" i="1"/>
  <c r="R178" i="1"/>
  <c r="Q178" i="1"/>
  <c r="P178" i="1"/>
  <c r="O178" i="1"/>
  <c r="H178" i="1"/>
  <c r="C178" i="1"/>
  <c r="T177" i="1"/>
  <c r="S177" i="1"/>
  <c r="R177" i="1"/>
  <c r="Q177" i="1"/>
  <c r="P177" i="1"/>
  <c r="O177" i="1"/>
  <c r="H177" i="1"/>
  <c r="C177" i="1"/>
  <c r="L176" i="1"/>
  <c r="L175" i="1" s="1"/>
  <c r="K176" i="1"/>
  <c r="J176" i="1"/>
  <c r="J175" i="1" s="1"/>
  <c r="I176" i="1"/>
  <c r="I175" i="1" s="1"/>
  <c r="G176" i="1"/>
  <c r="G175" i="1" s="1"/>
  <c r="F176" i="1"/>
  <c r="F175" i="1" s="1"/>
  <c r="F167" i="1" s="1"/>
  <c r="E176" i="1"/>
  <c r="E175" i="1" s="1"/>
  <c r="D176" i="1"/>
  <c r="P176" i="1" s="1"/>
  <c r="T174" i="1"/>
  <c r="S174" i="1"/>
  <c r="R174" i="1"/>
  <c r="Q174" i="1"/>
  <c r="P174" i="1"/>
  <c r="O174" i="1"/>
  <c r="H174" i="1"/>
  <c r="C174" i="1"/>
  <c r="T173" i="1"/>
  <c r="S173" i="1"/>
  <c r="R173" i="1"/>
  <c r="Q173" i="1"/>
  <c r="P173" i="1"/>
  <c r="O173" i="1"/>
  <c r="H173" i="1"/>
  <c r="C173" i="1"/>
  <c r="T172" i="1"/>
  <c r="S172" i="1"/>
  <c r="R172" i="1"/>
  <c r="Q172" i="1"/>
  <c r="P172" i="1"/>
  <c r="O172" i="1"/>
  <c r="H172" i="1"/>
  <c r="C172" i="1"/>
  <c r="T171" i="1"/>
  <c r="S171" i="1"/>
  <c r="R171" i="1"/>
  <c r="Q171" i="1"/>
  <c r="P171" i="1"/>
  <c r="O171" i="1"/>
  <c r="H171" i="1"/>
  <c r="C171" i="1"/>
  <c r="L170" i="1"/>
  <c r="L168" i="1" s="1"/>
  <c r="K170" i="1"/>
  <c r="J170" i="1"/>
  <c r="J168" i="1" s="1"/>
  <c r="J167" i="1" s="1"/>
  <c r="I170" i="1"/>
  <c r="I168" i="1" s="1"/>
  <c r="I167" i="1" s="1"/>
  <c r="G170" i="1"/>
  <c r="G168" i="1" s="1"/>
  <c r="E170" i="1"/>
  <c r="D170" i="1"/>
  <c r="T169" i="1"/>
  <c r="S169" i="1"/>
  <c r="R169" i="1"/>
  <c r="Q169" i="1"/>
  <c r="P169" i="1"/>
  <c r="O169" i="1"/>
  <c r="H169" i="1"/>
  <c r="C169" i="1"/>
  <c r="T164" i="1"/>
  <c r="S164" i="1"/>
  <c r="R164" i="1"/>
  <c r="Q164" i="1"/>
  <c r="H163" i="1"/>
  <c r="C163" i="1"/>
  <c r="T162" i="1"/>
  <c r="S162" i="1"/>
  <c r="R162" i="1"/>
  <c r="Q162" i="1"/>
  <c r="T161" i="1"/>
  <c r="S161" i="1"/>
  <c r="R161" i="1"/>
  <c r="Q161" i="1"/>
  <c r="T158" i="1"/>
  <c r="S158" i="1"/>
  <c r="R158" i="1"/>
  <c r="Q158" i="1"/>
  <c r="H158" i="1"/>
  <c r="C158" i="1"/>
  <c r="S157" i="1"/>
  <c r="R157" i="1"/>
  <c r="L150" i="1"/>
  <c r="L149" i="1" s="1"/>
  <c r="G150" i="1"/>
  <c r="G149" i="1" s="1"/>
  <c r="T153" i="1"/>
  <c r="S153" i="1"/>
  <c r="R153" i="1"/>
  <c r="Q153" i="1"/>
  <c r="T152" i="1"/>
  <c r="S152" i="1"/>
  <c r="R152" i="1"/>
  <c r="Q152" i="1"/>
  <c r="T151" i="1"/>
  <c r="S151" i="1"/>
  <c r="P151" i="1"/>
  <c r="O151" i="1"/>
  <c r="K150" i="1"/>
  <c r="F150" i="1"/>
  <c r="T148" i="1"/>
  <c r="S148" i="1"/>
  <c r="T147" i="1"/>
  <c r="S147" i="1"/>
  <c r="K144" i="1"/>
  <c r="F144" i="1"/>
  <c r="T145" i="1"/>
  <c r="S145" i="1"/>
  <c r="L144" i="1"/>
  <c r="G144" i="1"/>
  <c r="T143" i="1"/>
  <c r="S143" i="1"/>
  <c r="T141" i="1"/>
  <c r="S141" i="1"/>
  <c r="P141" i="1"/>
  <c r="O141" i="1"/>
  <c r="T140" i="1"/>
  <c r="S140" i="1"/>
  <c r="R140" i="1"/>
  <c r="Q140" i="1"/>
  <c r="H140" i="1"/>
  <c r="T139" i="1"/>
  <c r="S139" i="1"/>
  <c r="F137" i="1"/>
  <c r="T135" i="1"/>
  <c r="S135" i="1"/>
  <c r="T133" i="1"/>
  <c r="S133" i="1"/>
  <c r="R133" i="1"/>
  <c r="Q133" i="1"/>
  <c r="T132" i="1"/>
  <c r="S132" i="1"/>
  <c r="R132" i="1"/>
  <c r="Q132" i="1"/>
  <c r="H132" i="1"/>
  <c r="T131" i="1"/>
  <c r="S131" i="1"/>
  <c r="R131" i="1"/>
  <c r="Q131" i="1"/>
  <c r="P131" i="1"/>
  <c r="O131" i="1"/>
  <c r="T130" i="1"/>
  <c r="S130" i="1"/>
  <c r="P130" i="1"/>
  <c r="O130" i="1"/>
  <c r="T129" i="1"/>
  <c r="S129" i="1"/>
  <c r="R129" i="1"/>
  <c r="Q129" i="1"/>
  <c r="T128" i="1"/>
  <c r="S128" i="1"/>
  <c r="R128" i="1"/>
  <c r="Q128" i="1"/>
  <c r="T127" i="1"/>
  <c r="S127" i="1"/>
  <c r="R127" i="1"/>
  <c r="Q127" i="1"/>
  <c r="T126" i="1"/>
  <c r="S126" i="1"/>
  <c r="R126" i="1"/>
  <c r="Q126" i="1"/>
  <c r="T125" i="1"/>
  <c r="S125" i="1"/>
  <c r="R125" i="1"/>
  <c r="Q125" i="1"/>
  <c r="C125" i="1"/>
  <c r="S124" i="1"/>
  <c r="R124" i="1"/>
  <c r="Q124" i="1"/>
  <c r="H124" i="1"/>
  <c r="C123" i="1"/>
  <c r="H122" i="1"/>
  <c r="C122" i="1"/>
  <c r="C121" i="1"/>
  <c r="T119" i="1"/>
  <c r="S119" i="1"/>
  <c r="T117" i="1"/>
  <c r="S117" i="1"/>
  <c r="P117" i="1"/>
  <c r="O117" i="1"/>
  <c r="T116" i="1"/>
  <c r="S116" i="1"/>
  <c r="R116" i="1"/>
  <c r="C116" i="1"/>
  <c r="S115" i="1"/>
  <c r="H115" i="1"/>
  <c r="L114" i="1"/>
  <c r="L112" i="1" s="1"/>
  <c r="T113" i="1"/>
  <c r="S113" i="1"/>
  <c r="R113" i="1"/>
  <c r="Q113" i="1"/>
  <c r="H113" i="1"/>
  <c r="T112" i="1"/>
  <c r="S112" i="1"/>
  <c r="R112" i="1"/>
  <c r="Q112" i="1"/>
  <c r="C112" i="1"/>
  <c r="T111" i="1"/>
  <c r="S111" i="1"/>
  <c r="R111" i="1"/>
  <c r="Q111" i="1"/>
  <c r="H111" i="1"/>
  <c r="T110" i="1"/>
  <c r="S110" i="1"/>
  <c r="R110" i="1"/>
  <c r="Q110" i="1"/>
  <c r="T109" i="1"/>
  <c r="S109" i="1"/>
  <c r="R109" i="1"/>
  <c r="Q109" i="1"/>
  <c r="L108" i="1"/>
  <c r="L100" i="1" s="1"/>
  <c r="G108" i="1"/>
  <c r="T107" i="1"/>
  <c r="S107" i="1"/>
  <c r="T104" i="1"/>
  <c r="S104" i="1"/>
  <c r="R104" i="1"/>
  <c r="Q104" i="1"/>
  <c r="H104" i="1"/>
  <c r="T103" i="1"/>
  <c r="S103" i="1"/>
  <c r="T102" i="1"/>
  <c r="S102" i="1"/>
  <c r="P102" i="1"/>
  <c r="O102" i="1"/>
  <c r="C102" i="1"/>
  <c r="T101" i="1"/>
  <c r="S101" i="1"/>
  <c r="P101" i="1"/>
  <c r="O101" i="1"/>
  <c r="H101" i="1"/>
  <c r="T100" i="1"/>
  <c r="S100" i="1"/>
  <c r="P100" i="1"/>
  <c r="O100" i="1"/>
  <c r="Q100" i="1"/>
  <c r="C100" i="1"/>
  <c r="T99" i="1"/>
  <c r="S99" i="1"/>
  <c r="R99" i="1"/>
  <c r="Q99" i="1"/>
  <c r="H99" i="1"/>
  <c r="H98" i="1"/>
  <c r="C98" i="1"/>
  <c r="T97" i="1"/>
  <c r="S97" i="1"/>
  <c r="R97" i="1"/>
  <c r="Q97" i="1"/>
  <c r="H97" i="1"/>
  <c r="T96" i="1"/>
  <c r="S96" i="1"/>
  <c r="R96" i="1"/>
  <c r="Q96" i="1"/>
  <c r="H96" i="1"/>
  <c r="H95" i="1"/>
  <c r="H94" i="1"/>
  <c r="T91" i="1"/>
  <c r="S91" i="1"/>
  <c r="T89" i="1"/>
  <c r="S89" i="1"/>
  <c r="R89" i="1"/>
  <c r="Q89" i="1"/>
  <c r="H89" i="1"/>
  <c r="T88" i="1"/>
  <c r="S88" i="1"/>
  <c r="R88" i="1"/>
  <c r="Q88" i="1"/>
  <c r="H88" i="1"/>
  <c r="H87" i="1" s="1"/>
  <c r="L87" i="1"/>
  <c r="L85" i="1" s="1"/>
  <c r="L83" i="1" s="1"/>
  <c r="L82" i="1" s="1"/>
  <c r="G87" i="1"/>
  <c r="R86" i="1"/>
  <c r="Q86" i="1"/>
  <c r="P86" i="1"/>
  <c r="O86" i="1"/>
  <c r="T84" i="1"/>
  <c r="S84" i="1"/>
  <c r="T80" i="1"/>
  <c r="S80" i="1"/>
  <c r="R80" i="1"/>
  <c r="Q80" i="1"/>
  <c r="P80" i="1"/>
  <c r="O80" i="1"/>
  <c r="H80" i="1"/>
  <c r="C80" i="1"/>
  <c r="T79" i="1"/>
  <c r="S79" i="1"/>
  <c r="R79" i="1"/>
  <c r="Q79" i="1"/>
  <c r="P79" i="1"/>
  <c r="O79" i="1"/>
  <c r="H79" i="1"/>
  <c r="C79" i="1"/>
  <c r="T78" i="1"/>
  <c r="S78" i="1"/>
  <c r="R78" i="1"/>
  <c r="Q78" i="1"/>
  <c r="P78" i="1"/>
  <c r="O78" i="1"/>
  <c r="H78" i="1"/>
  <c r="C78" i="1"/>
  <c r="T77" i="1"/>
  <c r="S77" i="1"/>
  <c r="R77" i="1"/>
  <c r="Q77" i="1"/>
  <c r="P77" i="1"/>
  <c r="O77" i="1"/>
  <c r="H77" i="1"/>
  <c r="C77" i="1"/>
  <c r="T76" i="1"/>
  <c r="S76" i="1"/>
  <c r="R76" i="1"/>
  <c r="Q76" i="1"/>
  <c r="P76" i="1"/>
  <c r="O76" i="1"/>
  <c r="H76" i="1"/>
  <c r="C76" i="1"/>
  <c r="K75" i="1"/>
  <c r="J75" i="1"/>
  <c r="I75" i="1"/>
  <c r="F75" i="1"/>
  <c r="E75" i="1"/>
  <c r="D75" i="1"/>
  <c r="L74" i="1"/>
  <c r="K74" i="1"/>
  <c r="J74" i="1"/>
  <c r="I74" i="1"/>
  <c r="G74" i="1"/>
  <c r="F74" i="1"/>
  <c r="E74" i="1"/>
  <c r="R74" i="1" s="1"/>
  <c r="D74" i="1"/>
  <c r="P74" i="1" s="1"/>
  <c r="T73" i="1"/>
  <c r="S73" i="1"/>
  <c r="R73" i="1"/>
  <c r="Q73" i="1"/>
  <c r="P73" i="1"/>
  <c r="O73" i="1"/>
  <c r="H73" i="1"/>
  <c r="C73" i="1"/>
  <c r="T72" i="1"/>
  <c r="S72" i="1"/>
  <c r="R72" i="1"/>
  <c r="Q72" i="1"/>
  <c r="P72" i="1"/>
  <c r="O72" i="1"/>
  <c r="H72" i="1"/>
  <c r="C72" i="1"/>
  <c r="T71" i="1"/>
  <c r="S71" i="1"/>
  <c r="R71" i="1"/>
  <c r="Q71" i="1"/>
  <c r="P71" i="1"/>
  <c r="O71" i="1"/>
  <c r="H71" i="1"/>
  <c r="C71" i="1"/>
  <c r="T70" i="1"/>
  <c r="S70" i="1"/>
  <c r="R70" i="1"/>
  <c r="Q70" i="1"/>
  <c r="P70" i="1"/>
  <c r="O70" i="1"/>
  <c r="H70" i="1"/>
  <c r="C70" i="1"/>
  <c r="L69" i="1"/>
  <c r="L67" i="1" s="1"/>
  <c r="K69" i="1"/>
  <c r="K67" i="1" s="1"/>
  <c r="J69" i="1"/>
  <c r="J67" i="1" s="1"/>
  <c r="I69" i="1"/>
  <c r="I67" i="1" s="1"/>
  <c r="G69" i="1"/>
  <c r="G67" i="1" s="1"/>
  <c r="F69" i="1"/>
  <c r="T69" i="1" s="1"/>
  <c r="E69" i="1"/>
  <c r="R69" i="1" s="1"/>
  <c r="D69" i="1"/>
  <c r="P69" i="1" s="1"/>
  <c r="T68" i="1"/>
  <c r="S68" i="1"/>
  <c r="R68" i="1"/>
  <c r="Q68" i="1"/>
  <c r="P68" i="1"/>
  <c r="O68" i="1"/>
  <c r="H68" i="1"/>
  <c r="C68" i="1"/>
  <c r="T66" i="1"/>
  <c r="S66" i="1"/>
  <c r="R66" i="1"/>
  <c r="Q66" i="1"/>
  <c r="P66" i="1"/>
  <c r="O66" i="1"/>
  <c r="H66" i="1"/>
  <c r="C66" i="1"/>
  <c r="L65" i="1"/>
  <c r="K65" i="1"/>
  <c r="J65" i="1"/>
  <c r="I65" i="1"/>
  <c r="G65" i="1"/>
  <c r="F65" i="1"/>
  <c r="E65" i="1"/>
  <c r="D65" i="1"/>
  <c r="T64" i="1"/>
  <c r="S64" i="1"/>
  <c r="R64" i="1"/>
  <c r="Q64" i="1"/>
  <c r="P64" i="1"/>
  <c r="O64" i="1"/>
  <c r="H64" i="1"/>
  <c r="C64" i="1"/>
  <c r="T63" i="1"/>
  <c r="S63" i="1"/>
  <c r="R63" i="1"/>
  <c r="Q63" i="1"/>
  <c r="P63" i="1"/>
  <c r="O63" i="1"/>
  <c r="H63" i="1"/>
  <c r="C63" i="1"/>
  <c r="T62" i="1"/>
  <c r="S62" i="1"/>
  <c r="R62" i="1"/>
  <c r="Q62" i="1"/>
  <c r="P62" i="1"/>
  <c r="O62" i="1"/>
  <c r="H62" i="1"/>
  <c r="C62" i="1"/>
  <c r="T61" i="1"/>
  <c r="S61" i="1"/>
  <c r="R61" i="1"/>
  <c r="Q61" i="1"/>
  <c r="P61" i="1"/>
  <c r="O61" i="1"/>
  <c r="H61" i="1"/>
  <c r="C61" i="1"/>
  <c r="T60" i="1"/>
  <c r="S60" i="1"/>
  <c r="R60" i="1"/>
  <c r="Q60" i="1"/>
  <c r="P60" i="1"/>
  <c r="O60" i="1"/>
  <c r="H60" i="1"/>
  <c r="C60" i="1"/>
  <c r="T59" i="1"/>
  <c r="S59" i="1"/>
  <c r="R59" i="1"/>
  <c r="Q59" i="1"/>
  <c r="P59" i="1"/>
  <c r="O59" i="1"/>
  <c r="H59" i="1"/>
  <c r="C59" i="1"/>
  <c r="T58" i="1"/>
  <c r="S58" i="1"/>
  <c r="R58" i="1"/>
  <c r="Q58" i="1"/>
  <c r="P58" i="1"/>
  <c r="O58" i="1"/>
  <c r="H58" i="1"/>
  <c r="C58" i="1"/>
  <c r="K57" i="1"/>
  <c r="K56" i="1" s="1"/>
  <c r="J57" i="1"/>
  <c r="I57" i="1"/>
  <c r="I56" i="1" s="1"/>
  <c r="G57" i="1"/>
  <c r="G56" i="1" s="1"/>
  <c r="F57" i="1"/>
  <c r="E57" i="1"/>
  <c r="E56" i="1" s="1"/>
  <c r="D57" i="1"/>
  <c r="D56" i="1" s="1"/>
  <c r="L56" i="1"/>
  <c r="T54" i="1"/>
  <c r="S54" i="1"/>
  <c r="R54" i="1"/>
  <c r="Q54" i="1"/>
  <c r="P54" i="1"/>
  <c r="O54" i="1"/>
  <c r="H54" i="1"/>
  <c r="C54" i="1"/>
  <c r="L53" i="1"/>
  <c r="K53" i="1"/>
  <c r="J53" i="1"/>
  <c r="I53" i="1"/>
  <c r="G53" i="1"/>
  <c r="F53" i="1"/>
  <c r="T53" i="1" s="1"/>
  <c r="E53" i="1"/>
  <c r="R53" i="1" s="1"/>
  <c r="D53" i="1"/>
  <c r="T52" i="1"/>
  <c r="S52" i="1"/>
  <c r="R52" i="1"/>
  <c r="Q52" i="1"/>
  <c r="P52" i="1"/>
  <c r="O52" i="1"/>
  <c r="H52" i="1"/>
  <c r="C52" i="1"/>
  <c r="L51" i="1"/>
  <c r="K51" i="1"/>
  <c r="J51" i="1"/>
  <c r="I51" i="1"/>
  <c r="G51" i="1"/>
  <c r="F51" i="1"/>
  <c r="T51" i="1" s="1"/>
  <c r="E51" i="1"/>
  <c r="R51" i="1" s="1"/>
  <c r="D51" i="1"/>
  <c r="T50" i="1"/>
  <c r="S50" i="1"/>
  <c r="R50" i="1"/>
  <c r="Q50" i="1"/>
  <c r="P50" i="1"/>
  <c r="O50" i="1"/>
  <c r="H50" i="1"/>
  <c r="C50" i="1"/>
  <c r="L49" i="1"/>
  <c r="K49" i="1"/>
  <c r="J49" i="1"/>
  <c r="I49" i="1"/>
  <c r="G49" i="1"/>
  <c r="F49" i="1"/>
  <c r="T49" i="1" s="1"/>
  <c r="E49" i="1"/>
  <c r="R49" i="1" s="1"/>
  <c r="D49" i="1"/>
  <c r="T48" i="1"/>
  <c r="S48" i="1"/>
  <c r="R48" i="1"/>
  <c r="Q48" i="1"/>
  <c r="P48" i="1"/>
  <c r="O48" i="1"/>
  <c r="H48" i="1"/>
  <c r="C48" i="1"/>
  <c r="T47" i="1"/>
  <c r="S47" i="1"/>
  <c r="R47" i="1"/>
  <c r="Q47" i="1"/>
  <c r="P47" i="1"/>
  <c r="O47" i="1"/>
  <c r="H47" i="1"/>
  <c r="C47" i="1"/>
  <c r="T46" i="1"/>
  <c r="S46" i="1"/>
  <c r="R46" i="1"/>
  <c r="Q46" i="1"/>
  <c r="P46" i="1"/>
  <c r="O46" i="1"/>
  <c r="H46" i="1"/>
  <c r="C46" i="1"/>
  <c r="T45" i="1"/>
  <c r="S45" i="1"/>
  <c r="R45" i="1"/>
  <c r="Q45" i="1"/>
  <c r="P45" i="1"/>
  <c r="O45" i="1"/>
  <c r="H45" i="1"/>
  <c r="C45" i="1"/>
  <c r="L44" i="1"/>
  <c r="K44" i="1"/>
  <c r="J44" i="1"/>
  <c r="J42" i="1" s="1"/>
  <c r="I44" i="1"/>
  <c r="G44" i="1"/>
  <c r="G42" i="1" s="1"/>
  <c r="F44" i="1"/>
  <c r="F42" i="1" s="1"/>
  <c r="E44" i="1"/>
  <c r="R44" i="1" s="1"/>
  <c r="D44" i="1"/>
  <c r="P44" i="1" s="1"/>
  <c r="T43" i="1"/>
  <c r="S43" i="1"/>
  <c r="R43" i="1"/>
  <c r="Q43" i="1"/>
  <c r="P43" i="1"/>
  <c r="O43" i="1"/>
  <c r="H43" i="1"/>
  <c r="C43" i="1"/>
  <c r="L42" i="1"/>
  <c r="T41" i="1"/>
  <c r="S41" i="1"/>
  <c r="R41" i="1"/>
  <c r="Q41" i="1"/>
  <c r="P41" i="1"/>
  <c r="O41" i="1"/>
  <c r="H41" i="1"/>
  <c r="C41" i="1"/>
  <c r="T40" i="1"/>
  <c r="S40" i="1"/>
  <c r="R40" i="1"/>
  <c r="Q40" i="1"/>
  <c r="P40" i="1"/>
  <c r="O40" i="1"/>
  <c r="H40" i="1"/>
  <c r="C40" i="1"/>
  <c r="T39" i="1"/>
  <c r="S39" i="1"/>
  <c r="R39" i="1"/>
  <c r="Q39" i="1"/>
  <c r="P39" i="1"/>
  <c r="O39" i="1"/>
  <c r="H39" i="1"/>
  <c r="C39" i="1"/>
  <c r="L38" i="1"/>
  <c r="L37" i="1" s="1"/>
  <c r="K38" i="1"/>
  <c r="K37" i="1" s="1"/>
  <c r="J38" i="1"/>
  <c r="I38" i="1"/>
  <c r="I37" i="1" s="1"/>
  <c r="G38" i="1"/>
  <c r="G37" i="1" s="1"/>
  <c r="F38" i="1"/>
  <c r="E38" i="1"/>
  <c r="E37" i="1" s="1"/>
  <c r="D38" i="1"/>
  <c r="T36" i="1"/>
  <c r="S36" i="1"/>
  <c r="R36" i="1"/>
  <c r="Q36" i="1"/>
  <c r="P36" i="1"/>
  <c r="O36" i="1"/>
  <c r="H36" i="1"/>
  <c r="C36" i="1"/>
  <c r="T35" i="1"/>
  <c r="S35" i="1"/>
  <c r="R35" i="1"/>
  <c r="Q35" i="1"/>
  <c r="P35" i="1"/>
  <c r="O35" i="1"/>
  <c r="H35" i="1"/>
  <c r="C35" i="1"/>
  <c r="T34" i="1"/>
  <c r="S34" i="1"/>
  <c r="R34" i="1"/>
  <c r="Q34" i="1"/>
  <c r="P34" i="1"/>
  <c r="O34" i="1"/>
  <c r="H34" i="1"/>
  <c r="C34" i="1"/>
  <c r="T33" i="1"/>
  <c r="S33" i="1"/>
  <c r="R33" i="1"/>
  <c r="Q33" i="1"/>
  <c r="P33" i="1"/>
  <c r="O33" i="1"/>
  <c r="H33" i="1"/>
  <c r="C33" i="1"/>
  <c r="L32" i="1"/>
  <c r="K32" i="1"/>
  <c r="J32" i="1"/>
  <c r="I32" i="1"/>
  <c r="G32" i="1"/>
  <c r="F32" i="1"/>
  <c r="T32" i="1" s="1"/>
  <c r="E32" i="1"/>
  <c r="D32" i="1"/>
  <c r="T31" i="1"/>
  <c r="S31" i="1"/>
  <c r="R31" i="1"/>
  <c r="Q31" i="1"/>
  <c r="P31" i="1"/>
  <c r="O31" i="1"/>
  <c r="H31" i="1"/>
  <c r="C31" i="1"/>
  <c r="T30" i="1"/>
  <c r="S30" i="1"/>
  <c r="R30" i="1"/>
  <c r="Q30" i="1"/>
  <c r="P30" i="1"/>
  <c r="O30" i="1"/>
  <c r="H30" i="1"/>
  <c r="C30" i="1"/>
  <c r="L29" i="1"/>
  <c r="K29" i="1"/>
  <c r="J29" i="1"/>
  <c r="I29" i="1"/>
  <c r="G29" i="1"/>
  <c r="F29" i="1"/>
  <c r="E29" i="1"/>
  <c r="R29" i="1" s="1"/>
  <c r="D29" i="1"/>
  <c r="T28" i="1"/>
  <c r="S28" i="1"/>
  <c r="R28" i="1"/>
  <c r="Q28" i="1"/>
  <c r="P28" i="1"/>
  <c r="O28" i="1"/>
  <c r="H28" i="1"/>
  <c r="C28" i="1"/>
  <c r="T27" i="1"/>
  <c r="S27" i="1"/>
  <c r="R27" i="1"/>
  <c r="Q27" i="1"/>
  <c r="P27" i="1"/>
  <c r="O27" i="1"/>
  <c r="H27" i="1"/>
  <c r="C27" i="1"/>
  <c r="L26" i="1"/>
  <c r="K26" i="1"/>
  <c r="J26" i="1"/>
  <c r="I26" i="1"/>
  <c r="G26" i="1"/>
  <c r="F26" i="1"/>
  <c r="E26" i="1"/>
  <c r="D26" i="1"/>
  <c r="T23" i="1"/>
  <c r="S23" i="1"/>
  <c r="R23" i="1"/>
  <c r="Q23" i="1"/>
  <c r="P23" i="1"/>
  <c r="O23" i="1"/>
  <c r="H23" i="1"/>
  <c r="C23" i="1"/>
  <c r="T22" i="1"/>
  <c r="S22" i="1"/>
  <c r="R22" i="1"/>
  <c r="Q22" i="1"/>
  <c r="P22" i="1"/>
  <c r="O22" i="1"/>
  <c r="H22" i="1"/>
  <c r="C22" i="1"/>
  <c r="L21" i="1"/>
  <c r="K21" i="1"/>
  <c r="J21" i="1"/>
  <c r="I21" i="1"/>
  <c r="G21" i="1"/>
  <c r="F21" i="1"/>
  <c r="E21" i="1"/>
  <c r="D21" i="1"/>
  <c r="T20" i="1"/>
  <c r="S20" i="1"/>
  <c r="R20" i="1"/>
  <c r="Q20" i="1"/>
  <c r="P20" i="1"/>
  <c r="O20" i="1"/>
  <c r="H20" i="1"/>
  <c r="C20" i="1"/>
  <c r="T19" i="1"/>
  <c r="S19" i="1"/>
  <c r="R19" i="1"/>
  <c r="Q19" i="1"/>
  <c r="P19" i="1"/>
  <c r="O19" i="1"/>
  <c r="H19" i="1"/>
  <c r="C19" i="1"/>
  <c r="T18" i="1"/>
  <c r="S18" i="1"/>
  <c r="R18" i="1"/>
  <c r="Q18" i="1"/>
  <c r="P18" i="1"/>
  <c r="O18" i="1"/>
  <c r="H18" i="1"/>
  <c r="C18" i="1"/>
  <c r="L17" i="1"/>
  <c r="K17" i="1"/>
  <c r="J17" i="1"/>
  <c r="I17" i="1"/>
  <c r="G17" i="1"/>
  <c r="F17" i="1"/>
  <c r="T17" i="1" s="1"/>
  <c r="E17" i="1"/>
  <c r="D17" i="1"/>
  <c r="T16" i="1"/>
  <c r="S16" i="1"/>
  <c r="R16" i="1"/>
  <c r="Q16" i="1"/>
  <c r="P16" i="1"/>
  <c r="O16" i="1"/>
  <c r="H16" i="1"/>
  <c r="C16" i="1"/>
  <c r="T15" i="1"/>
  <c r="S15" i="1"/>
  <c r="R15" i="1"/>
  <c r="Q15" i="1"/>
  <c r="P15" i="1"/>
  <c r="O15" i="1"/>
  <c r="H15" i="1"/>
  <c r="C15" i="1"/>
  <c r="T14" i="1"/>
  <c r="S14" i="1"/>
  <c r="R14" i="1"/>
  <c r="Q14" i="1"/>
  <c r="P14" i="1"/>
  <c r="O14" i="1"/>
  <c r="H14" i="1"/>
  <c r="C14" i="1"/>
  <c r="T13" i="1"/>
  <c r="S13" i="1"/>
  <c r="R13" i="1"/>
  <c r="Q13" i="1"/>
  <c r="P13" i="1"/>
  <c r="O13" i="1"/>
  <c r="H13" i="1"/>
  <c r="C13" i="1"/>
  <c r="T12" i="1"/>
  <c r="S12" i="1"/>
  <c r="R12" i="1"/>
  <c r="Q12" i="1"/>
  <c r="P12" i="1"/>
  <c r="O12" i="1"/>
  <c r="H12" i="1"/>
  <c r="C12" i="1"/>
  <c r="L11" i="1"/>
  <c r="K11" i="1"/>
  <c r="K10" i="1" s="1"/>
  <c r="J11" i="1"/>
  <c r="J10" i="1" s="1"/>
  <c r="I11" i="1"/>
  <c r="G11" i="1"/>
  <c r="G10" i="1" s="1"/>
  <c r="F11" i="1"/>
  <c r="E11" i="1"/>
  <c r="R11" i="1" s="1"/>
  <c r="D11" i="1"/>
  <c r="I46" i="5" l="1"/>
  <c r="R26" i="1"/>
  <c r="N251" i="1"/>
  <c r="N253" i="1"/>
  <c r="N259" i="1"/>
  <c r="R170" i="1"/>
  <c r="R21" i="1"/>
  <c r="I61" i="5"/>
  <c r="I15" i="5"/>
  <c r="I135" i="5"/>
  <c r="I33" i="5"/>
  <c r="I50" i="5"/>
  <c r="I74" i="5"/>
  <c r="I42" i="5"/>
  <c r="T338" i="1"/>
  <c r="N255" i="1"/>
  <c r="L99" i="1"/>
  <c r="L81" i="1" s="1"/>
  <c r="T74" i="1"/>
  <c r="T11" i="1"/>
  <c r="G85" i="1"/>
  <c r="N98" i="1"/>
  <c r="M98" i="1"/>
  <c r="K149" i="1"/>
  <c r="H150" i="1"/>
  <c r="K228" i="1"/>
  <c r="I228" i="1"/>
  <c r="T237" i="1"/>
  <c r="F228" i="1"/>
  <c r="P237" i="1"/>
  <c r="D228" i="1"/>
  <c r="R237" i="1"/>
  <c r="E228" i="1"/>
  <c r="Q237" i="1"/>
  <c r="J228" i="1"/>
  <c r="N233" i="1"/>
  <c r="N232" i="1"/>
  <c r="M232" i="1"/>
  <c r="T26" i="1"/>
  <c r="T242" i="1"/>
  <c r="I197" i="5"/>
  <c r="I183" i="5" s="1"/>
  <c r="P96" i="1"/>
  <c r="T38" i="1"/>
  <c r="T21" i="1"/>
  <c r="P26" i="1"/>
  <c r="I149" i="5"/>
  <c r="R323" i="1"/>
  <c r="I114" i="5"/>
  <c r="I123" i="5"/>
  <c r="K263" i="1"/>
  <c r="T268" i="1"/>
  <c r="C268" i="1"/>
  <c r="I57" i="5"/>
  <c r="I178" i="5"/>
  <c r="I173" i="5"/>
  <c r="I137" i="1"/>
  <c r="P140" i="1"/>
  <c r="T229" i="1"/>
  <c r="J264" i="1"/>
  <c r="H265" i="1"/>
  <c r="R265" i="1"/>
  <c r="E264" i="1"/>
  <c r="E263" i="1" s="1"/>
  <c r="C265" i="1"/>
  <c r="F264" i="1"/>
  <c r="F263" i="1" s="1"/>
  <c r="L263" i="1"/>
  <c r="O145" i="1"/>
  <c r="Q163" i="1"/>
  <c r="M340" i="1"/>
  <c r="G106" i="1"/>
  <c r="P164" i="1"/>
  <c r="Q151" i="1"/>
  <c r="R201" i="1"/>
  <c r="O91" i="1"/>
  <c r="Q147" i="1"/>
  <c r="Q230" i="1"/>
  <c r="P239" i="1"/>
  <c r="Q239" i="1"/>
  <c r="O127" i="1"/>
  <c r="S203" i="1"/>
  <c r="T239" i="1"/>
  <c r="N240" i="1"/>
  <c r="P135" i="1"/>
  <c r="Q319" i="1"/>
  <c r="H17" i="1"/>
  <c r="P126" i="1"/>
  <c r="N127" i="1"/>
  <c r="M174" i="1"/>
  <c r="N219" i="1"/>
  <c r="E67" i="1"/>
  <c r="R67" i="1" s="1"/>
  <c r="R85" i="1"/>
  <c r="S85" i="1"/>
  <c r="C96" i="1"/>
  <c r="N96" i="1" s="1"/>
  <c r="O109" i="1"/>
  <c r="R145" i="1"/>
  <c r="S150" i="1"/>
  <c r="O129" i="1"/>
  <c r="L137" i="1"/>
  <c r="L136" i="1" s="1"/>
  <c r="R143" i="1"/>
  <c r="T163" i="1"/>
  <c r="M337" i="1"/>
  <c r="L307" i="1"/>
  <c r="T144" i="1"/>
  <c r="O116" i="1"/>
  <c r="Q17" i="1"/>
  <c r="D67" i="1"/>
  <c r="P67" i="1" s="1"/>
  <c r="T86" i="1"/>
  <c r="T87" i="1"/>
  <c r="P99" i="1"/>
  <c r="R117" i="1"/>
  <c r="R135" i="1"/>
  <c r="R139" i="1"/>
  <c r="J144" i="1"/>
  <c r="F149" i="1"/>
  <c r="F136" i="1" s="1"/>
  <c r="O212" i="1"/>
  <c r="S218" i="1"/>
  <c r="O56" i="1"/>
  <c r="T241" i="1"/>
  <c r="Q74" i="1"/>
  <c r="R75" i="1"/>
  <c r="S75" i="1"/>
  <c r="R87" i="1"/>
  <c r="H107" i="1"/>
  <c r="R108" i="1"/>
  <c r="S108" i="1"/>
  <c r="C115" i="1"/>
  <c r="N115" i="1" s="1"/>
  <c r="H116" i="1"/>
  <c r="M116" i="1" s="1"/>
  <c r="H119" i="1"/>
  <c r="T134" i="1"/>
  <c r="O139" i="1"/>
  <c r="P161" i="1"/>
  <c r="M210" i="1"/>
  <c r="R212" i="1"/>
  <c r="S212" i="1"/>
  <c r="N340" i="1"/>
  <c r="M270" i="1"/>
  <c r="T75" i="1"/>
  <c r="O84" i="1"/>
  <c r="T85" i="1"/>
  <c r="O94" i="1"/>
  <c r="H100" i="1"/>
  <c r="M100" i="1" s="1"/>
  <c r="R100" i="1"/>
  <c r="R102" i="1"/>
  <c r="Q107" i="1"/>
  <c r="P110" i="1"/>
  <c r="P113" i="1"/>
  <c r="O119" i="1"/>
  <c r="O125" i="1"/>
  <c r="N131" i="1"/>
  <c r="O133" i="1"/>
  <c r="R138" i="1"/>
  <c r="Q150" i="1"/>
  <c r="P158" i="1"/>
  <c r="O197" i="1"/>
  <c r="M219" i="1"/>
  <c r="Q338" i="1"/>
  <c r="S90" i="1"/>
  <c r="O99" i="1"/>
  <c r="O103" i="1"/>
  <c r="O104" i="1"/>
  <c r="K137" i="1"/>
  <c r="R148" i="1"/>
  <c r="Q209" i="1"/>
  <c r="S338" i="1"/>
  <c r="S21" i="1"/>
  <c r="H65" i="1"/>
  <c r="P75" i="1"/>
  <c r="H75" i="1"/>
  <c r="S86" i="1"/>
  <c r="P97" i="1"/>
  <c r="C99" i="1"/>
  <c r="M99" i="1" s="1"/>
  <c r="P111" i="1"/>
  <c r="H121" i="1"/>
  <c r="M121" i="1" s="1"/>
  <c r="O123" i="1"/>
  <c r="M130" i="1"/>
  <c r="P133" i="1"/>
  <c r="P139" i="1"/>
  <c r="M145" i="1"/>
  <c r="T146" i="1"/>
  <c r="R151" i="1"/>
  <c r="O180" i="1"/>
  <c r="T208" i="1"/>
  <c r="O218" i="1"/>
  <c r="R239" i="1"/>
  <c r="H239" i="1"/>
  <c r="R242" i="1"/>
  <c r="M274" i="1"/>
  <c r="H338" i="1"/>
  <c r="P11" i="1"/>
  <c r="D10" i="1"/>
  <c r="L10" i="1"/>
  <c r="Q176" i="1"/>
  <c r="M336" i="1"/>
  <c r="M19" i="1"/>
  <c r="N20" i="1"/>
  <c r="M23" i="1"/>
  <c r="N267" i="1"/>
  <c r="N63" i="1"/>
  <c r="M234" i="1"/>
  <c r="R300" i="1"/>
  <c r="S65" i="1"/>
  <c r="I196" i="1"/>
  <c r="O196" i="1" s="1"/>
  <c r="P197" i="1"/>
  <c r="Q65" i="1"/>
  <c r="G55" i="1"/>
  <c r="P65" i="1"/>
  <c r="H250" i="1"/>
  <c r="J249" i="1"/>
  <c r="T249" i="1"/>
  <c r="O261" i="1"/>
  <c r="R57" i="1"/>
  <c r="T65" i="1"/>
  <c r="H74" i="1"/>
  <c r="C75" i="1"/>
  <c r="R84" i="1"/>
  <c r="O88" i="1"/>
  <c r="C92" i="1"/>
  <c r="R103" i="1"/>
  <c r="P109" i="1"/>
  <c r="P128" i="1"/>
  <c r="P129" i="1"/>
  <c r="P132" i="1"/>
  <c r="T201" i="1"/>
  <c r="F200" i="1"/>
  <c r="S200" i="1" s="1"/>
  <c r="O17" i="1"/>
  <c r="H38" i="1"/>
  <c r="C57" i="1"/>
  <c r="N71" i="1"/>
  <c r="C74" i="1"/>
  <c r="O75" i="1"/>
  <c r="H86" i="1"/>
  <c r="O87" i="1"/>
  <c r="Q87" i="1"/>
  <c r="C94" i="1"/>
  <c r="M94" i="1" s="1"/>
  <c r="C97" i="1"/>
  <c r="M97" i="1" s="1"/>
  <c r="R107" i="1"/>
  <c r="T108" i="1"/>
  <c r="H109" i="1"/>
  <c r="O110" i="1"/>
  <c r="S118" i="1"/>
  <c r="R119" i="1"/>
  <c r="H123" i="1"/>
  <c r="M123" i="1" s="1"/>
  <c r="M126" i="1"/>
  <c r="O126" i="1"/>
  <c r="Q139" i="1"/>
  <c r="P143" i="1"/>
  <c r="Q143" i="1"/>
  <c r="P152" i="1"/>
  <c r="N152" i="1"/>
  <c r="C21" i="1"/>
  <c r="Q38" i="1"/>
  <c r="L55" i="1"/>
  <c r="O74" i="1"/>
  <c r="Q75" i="1"/>
  <c r="R141" i="1"/>
  <c r="S11" i="1"/>
  <c r="M15" i="1"/>
  <c r="H21" i="1"/>
  <c r="O11" i="1"/>
  <c r="S17" i="1"/>
  <c r="Q21" i="1"/>
  <c r="C49" i="1"/>
  <c r="C51" i="1"/>
  <c r="P56" i="1"/>
  <c r="P57" i="1"/>
  <c r="R65" i="1"/>
  <c r="O65" i="1"/>
  <c r="H69" i="1"/>
  <c r="O69" i="1"/>
  <c r="P85" i="1"/>
  <c r="Q85" i="1"/>
  <c r="C86" i="1"/>
  <c r="T83" i="1"/>
  <c r="C88" i="1"/>
  <c r="M88" i="1" s="1"/>
  <c r="P89" i="1"/>
  <c r="O96" i="1"/>
  <c r="Q101" i="1"/>
  <c r="P104" i="1"/>
  <c r="T106" i="1"/>
  <c r="C108" i="1"/>
  <c r="Q108" i="1"/>
  <c r="C110" i="1"/>
  <c r="C113" i="1"/>
  <c r="N113" i="1" s="1"/>
  <c r="H120" i="1"/>
  <c r="P121" i="1"/>
  <c r="P122" i="1"/>
  <c r="P124" i="1"/>
  <c r="P127" i="1"/>
  <c r="M128" i="1"/>
  <c r="N129" i="1"/>
  <c r="N133" i="1"/>
  <c r="O134" i="1"/>
  <c r="S134" i="1"/>
  <c r="H139" i="1"/>
  <c r="H138" i="1" s="1"/>
  <c r="R146" i="1"/>
  <c r="O170" i="1"/>
  <c r="C170" i="1"/>
  <c r="P170" i="1"/>
  <c r="T176" i="1"/>
  <c r="H176" i="1"/>
  <c r="K175" i="1"/>
  <c r="S175" i="1" s="1"/>
  <c r="T142" i="1"/>
  <c r="Q145" i="1"/>
  <c r="R147" i="1"/>
  <c r="Q148" i="1"/>
  <c r="N151" i="1"/>
  <c r="P153" i="1"/>
  <c r="P162" i="1"/>
  <c r="E168" i="1"/>
  <c r="Q168" i="1" s="1"/>
  <c r="M169" i="1"/>
  <c r="G167" i="1"/>
  <c r="L167" i="1"/>
  <c r="Q175" i="1"/>
  <c r="R175" i="1"/>
  <c r="N199" i="1"/>
  <c r="S201" i="1"/>
  <c r="N210" i="1"/>
  <c r="Q212" i="1"/>
  <c r="N220" i="1"/>
  <c r="T230" i="1"/>
  <c r="S241" i="1"/>
  <c r="M244" i="1"/>
  <c r="M245" i="1"/>
  <c r="N246" i="1"/>
  <c r="M247" i="1"/>
  <c r="R250" i="1"/>
  <c r="O250" i="1"/>
  <c r="T250" i="1"/>
  <c r="D300" i="1"/>
  <c r="C300" i="1" s="1"/>
  <c r="T300" i="1"/>
  <c r="P301" i="1"/>
  <c r="P302" i="1"/>
  <c r="R320" i="1"/>
  <c r="Q324" i="1"/>
  <c r="K335" i="1"/>
  <c r="Q218" i="1"/>
  <c r="S237" i="1"/>
  <c r="S265" i="1"/>
  <c r="T319" i="1"/>
  <c r="N336" i="1"/>
  <c r="M339" i="1"/>
  <c r="Q170" i="1"/>
  <c r="C180" i="1"/>
  <c r="S180" i="1"/>
  <c r="M202" i="1"/>
  <c r="T212" i="1"/>
  <c r="P217" i="1"/>
  <c r="C239" i="1"/>
  <c r="M240" i="1"/>
  <c r="P243" i="1"/>
  <c r="O244" i="1"/>
  <c r="O245" i="1"/>
  <c r="S249" i="1"/>
  <c r="S250" i="1"/>
  <c r="G263" i="1"/>
  <c r="E299" i="1"/>
  <c r="R299" i="1" s="1"/>
  <c r="M301" i="1"/>
  <c r="R313" i="1"/>
  <c r="Q314" i="1"/>
  <c r="R319" i="1"/>
  <c r="G137" i="1"/>
  <c r="G136" i="1" s="1"/>
  <c r="P145" i="1"/>
  <c r="S146" i="1"/>
  <c r="P148" i="1"/>
  <c r="T150" i="1"/>
  <c r="O152" i="1"/>
  <c r="R163" i="1"/>
  <c r="H170" i="1"/>
  <c r="D175" i="1"/>
  <c r="C175" i="1" s="1"/>
  <c r="R176" i="1"/>
  <c r="O176" i="1"/>
  <c r="H237" i="1"/>
  <c r="O239" i="1"/>
  <c r="D249" i="1"/>
  <c r="L249" i="1"/>
  <c r="N260" i="1"/>
  <c r="H261" i="1"/>
  <c r="P265" i="1"/>
  <c r="Q268" i="1"/>
  <c r="N269" i="1"/>
  <c r="N270" i="1"/>
  <c r="O302" i="1"/>
  <c r="T320" i="1"/>
  <c r="N339" i="1"/>
  <c r="M30" i="1"/>
  <c r="M73" i="1"/>
  <c r="N78" i="1"/>
  <c r="N122" i="1"/>
  <c r="M178" i="1"/>
  <c r="N198" i="1"/>
  <c r="M199" i="1"/>
  <c r="N247" i="1"/>
  <c r="N252" i="1"/>
  <c r="M253" i="1"/>
  <c r="N256" i="1"/>
  <c r="M257" i="1"/>
  <c r="N12" i="1"/>
  <c r="N59" i="1"/>
  <c r="N60" i="1"/>
  <c r="N202" i="1"/>
  <c r="N272" i="1"/>
  <c r="N273" i="1"/>
  <c r="N13" i="1"/>
  <c r="M14" i="1"/>
  <c r="N46" i="1"/>
  <c r="N47" i="1"/>
  <c r="N48" i="1"/>
  <c r="N50" i="1"/>
  <c r="N52" i="1"/>
  <c r="N54" i="1"/>
  <c r="M61" i="1"/>
  <c r="M62" i="1"/>
  <c r="M63" i="1"/>
  <c r="M71" i="1"/>
  <c r="N97" i="1"/>
  <c r="N112" i="1"/>
  <c r="M171" i="1"/>
  <c r="N172" i="1"/>
  <c r="N238" i="1"/>
  <c r="N248" i="1"/>
  <c r="N254" i="1"/>
  <c r="M255" i="1"/>
  <c r="N80" i="1"/>
  <c r="M76" i="1"/>
  <c r="M177" i="1"/>
  <c r="N178" i="1"/>
  <c r="M179" i="1"/>
  <c r="N234" i="1"/>
  <c r="M236" i="1"/>
  <c r="M251" i="1"/>
  <c r="N257" i="1"/>
  <c r="N258" i="1"/>
  <c r="M259" i="1"/>
  <c r="M266" i="1"/>
  <c r="M273" i="1"/>
  <c r="M302" i="1"/>
  <c r="M303" i="1"/>
  <c r="M304" i="1"/>
  <c r="M306" i="1"/>
  <c r="T275" i="1"/>
  <c r="N206" i="1"/>
  <c r="H203" i="1"/>
  <c r="M205" i="1"/>
  <c r="R203" i="1"/>
  <c r="Q203" i="1"/>
  <c r="M204" i="1"/>
  <c r="K55" i="1"/>
  <c r="H67" i="1"/>
  <c r="S83" i="1"/>
  <c r="O107" i="1"/>
  <c r="P107" i="1"/>
  <c r="C107" i="1"/>
  <c r="O21" i="1"/>
  <c r="C11" i="1"/>
  <c r="P21" i="1"/>
  <c r="E10" i="1"/>
  <c r="R10" i="1" s="1"/>
  <c r="I10" i="1"/>
  <c r="H11" i="1"/>
  <c r="M11" i="1" s="1"/>
  <c r="M12" i="1"/>
  <c r="N15" i="1"/>
  <c r="R17" i="1"/>
  <c r="M18" i="1"/>
  <c r="N22" i="1"/>
  <c r="N23" i="1"/>
  <c r="P38" i="1"/>
  <c r="M43" i="1"/>
  <c r="F56" i="1"/>
  <c r="C56" i="1" s="1"/>
  <c r="J56" i="1"/>
  <c r="R56" i="1" s="1"/>
  <c r="H57" i="1"/>
  <c r="M57" i="1" s="1"/>
  <c r="O57" i="1"/>
  <c r="S57" i="1"/>
  <c r="M60" i="1"/>
  <c r="Q69" i="1"/>
  <c r="S74" i="1"/>
  <c r="M80" i="1"/>
  <c r="H84" i="1"/>
  <c r="P84" i="1"/>
  <c r="S87" i="1"/>
  <c r="P88" i="1"/>
  <c r="T90" i="1"/>
  <c r="H91" i="1"/>
  <c r="P91" i="1"/>
  <c r="Q90" i="1"/>
  <c r="O97" i="1"/>
  <c r="R101" i="1"/>
  <c r="H103" i="1"/>
  <c r="P103" i="1"/>
  <c r="O111" i="1"/>
  <c r="O112" i="1"/>
  <c r="H114" i="1"/>
  <c r="P116" i="1"/>
  <c r="T118" i="1"/>
  <c r="M122" i="1"/>
  <c r="P125" i="1"/>
  <c r="N130" i="1"/>
  <c r="M131" i="1"/>
  <c r="C132" i="1"/>
  <c r="N132" i="1" s="1"/>
  <c r="O132" i="1"/>
  <c r="P134" i="1"/>
  <c r="Q135" i="1"/>
  <c r="Q141" i="1"/>
  <c r="O143" i="1"/>
  <c r="P147" i="1"/>
  <c r="Q11" i="1"/>
  <c r="T29" i="1"/>
  <c r="F10" i="1"/>
  <c r="T10" i="1" s="1"/>
  <c r="N16" i="1"/>
  <c r="C17" i="1"/>
  <c r="M20" i="1"/>
  <c r="H29" i="1"/>
  <c r="N30" i="1"/>
  <c r="M39" i="1"/>
  <c r="N40" i="1"/>
  <c r="M41" i="1"/>
  <c r="I55" i="1"/>
  <c r="T57" i="1"/>
  <c r="C65" i="1"/>
  <c r="F67" i="1"/>
  <c r="S67" i="1" s="1"/>
  <c r="C84" i="1"/>
  <c r="Q84" i="1"/>
  <c r="C85" i="1"/>
  <c r="H85" i="1"/>
  <c r="C89" i="1"/>
  <c r="C91" i="1"/>
  <c r="Q91" i="1"/>
  <c r="H93" i="1"/>
  <c r="C95" i="1"/>
  <c r="N95" i="1" s="1"/>
  <c r="C101" i="1"/>
  <c r="N101" i="1" s="1"/>
  <c r="H102" i="1"/>
  <c r="N102" i="1" s="1"/>
  <c r="Q102" i="1"/>
  <c r="C103" i="1"/>
  <c r="Q103" i="1"/>
  <c r="C104" i="1"/>
  <c r="N104" i="1" s="1"/>
  <c r="C109" i="1"/>
  <c r="N109" i="1" s="1"/>
  <c r="H110" i="1"/>
  <c r="C111" i="1"/>
  <c r="N111" i="1" s="1"/>
  <c r="P112" i="1"/>
  <c r="O113" i="1"/>
  <c r="C117" i="1"/>
  <c r="P119" i="1"/>
  <c r="C119" i="1"/>
  <c r="P123" i="1"/>
  <c r="C124" i="1"/>
  <c r="N124" i="1" s="1"/>
  <c r="O124" i="1"/>
  <c r="M125" i="1"/>
  <c r="O128" i="1"/>
  <c r="R130" i="1"/>
  <c r="Q134" i="1"/>
  <c r="O135" i="1"/>
  <c r="J137" i="1"/>
  <c r="T138" i="1"/>
  <c r="S144" i="1"/>
  <c r="Q57" i="1"/>
  <c r="S69" i="1"/>
  <c r="O85" i="1"/>
  <c r="N88" i="1"/>
  <c r="O89" i="1"/>
  <c r="R91" i="1"/>
  <c r="O95" i="1"/>
  <c r="S138" i="1"/>
  <c r="O140" i="1"/>
  <c r="N140" i="1"/>
  <c r="P142" i="1"/>
  <c r="E144" i="1"/>
  <c r="R144" i="1" s="1"/>
  <c r="O147" i="1"/>
  <c r="O148" i="1"/>
  <c r="H197" i="1"/>
  <c r="J196" i="1"/>
  <c r="P17" i="1"/>
  <c r="M58" i="1"/>
  <c r="M59" i="1"/>
  <c r="C69" i="1"/>
  <c r="N73" i="1"/>
  <c r="N76" i="1"/>
  <c r="M78" i="1"/>
  <c r="P108" i="1"/>
  <c r="M112" i="1"/>
  <c r="C114" i="1"/>
  <c r="H117" i="1"/>
  <c r="Q130" i="1"/>
  <c r="T137" i="1"/>
  <c r="S142" i="1"/>
  <c r="N153" i="1"/>
  <c r="O153" i="1"/>
  <c r="T157" i="1"/>
  <c r="O163" i="1"/>
  <c r="O164" i="1"/>
  <c r="K168" i="1"/>
  <c r="M173" i="1"/>
  <c r="N174" i="1"/>
  <c r="P175" i="1"/>
  <c r="S176" i="1"/>
  <c r="H180" i="1"/>
  <c r="M198" i="1"/>
  <c r="O203" i="1"/>
  <c r="M206" i="1"/>
  <c r="T209" i="1"/>
  <c r="O217" i="1"/>
  <c r="S229" i="1"/>
  <c r="R230" i="1"/>
  <c r="N235" i="1"/>
  <c r="C237" i="1"/>
  <c r="N237" i="1" s="1"/>
  <c r="S239" i="1"/>
  <c r="I144" i="1"/>
  <c r="H144" i="1" s="1"/>
  <c r="E149" i="1"/>
  <c r="H157" i="1"/>
  <c r="Q157" i="1"/>
  <c r="N158" i="1"/>
  <c r="O158" i="1"/>
  <c r="O162" i="1"/>
  <c r="D168" i="1"/>
  <c r="D167" i="1" s="1"/>
  <c r="S170" i="1"/>
  <c r="M172" i="1"/>
  <c r="C176" i="1"/>
  <c r="N176" i="1" s="1"/>
  <c r="Q180" i="1"/>
  <c r="T180" i="1"/>
  <c r="C203" i="1"/>
  <c r="C209" i="1"/>
  <c r="S208" i="1"/>
  <c r="S217" i="1"/>
  <c r="R218" i="1"/>
  <c r="R229" i="1"/>
  <c r="S230" i="1"/>
  <c r="P235" i="1"/>
  <c r="O237" i="1"/>
  <c r="Q275" i="1"/>
  <c r="R275" i="1"/>
  <c r="S163" i="1"/>
  <c r="T170" i="1"/>
  <c r="Q201" i="1"/>
  <c r="H201" i="1"/>
  <c r="C201" i="1"/>
  <c r="E197" i="1"/>
  <c r="Q197" i="1" s="1"/>
  <c r="N205" i="1"/>
  <c r="O209" i="1"/>
  <c r="P212" i="1"/>
  <c r="M220" i="1"/>
  <c r="O235" i="1"/>
  <c r="M181" i="1"/>
  <c r="N204" i="1"/>
  <c r="N211" i="1"/>
  <c r="M214" i="1"/>
  <c r="N236" i="1"/>
  <c r="R241" i="1"/>
  <c r="P241" i="1"/>
  <c r="M243" i="1"/>
  <c r="O243" i="1"/>
  <c r="E249" i="1"/>
  <c r="R249" i="1" s="1"/>
  <c r="I249" i="1"/>
  <c r="C250" i="1"/>
  <c r="Q261" i="1"/>
  <c r="M262" i="1"/>
  <c r="Q265" i="1"/>
  <c r="T265" i="1"/>
  <c r="N266" i="1"/>
  <c r="M267" i="1"/>
  <c r="O268" i="1"/>
  <c r="S276" i="1"/>
  <c r="P276" i="1"/>
  <c r="K299" i="1"/>
  <c r="S300" i="1"/>
  <c r="N302" i="1"/>
  <c r="N303" i="1"/>
  <c r="Q305" i="1"/>
  <c r="S319" i="1"/>
  <c r="T324" i="1"/>
  <c r="S324" i="1"/>
  <c r="P242" i="1"/>
  <c r="P250" i="1"/>
  <c r="R261" i="1"/>
  <c r="O264" i="1"/>
  <c r="P264" i="1"/>
  <c r="Q242" i="1"/>
  <c r="M246" i="1"/>
  <c r="M248" i="1"/>
  <c r="Q250" i="1"/>
  <c r="M252" i="1"/>
  <c r="M254" i="1"/>
  <c r="M256" i="1"/>
  <c r="M258" i="1"/>
  <c r="M260" i="1"/>
  <c r="C261" i="1"/>
  <c r="S261" i="1"/>
  <c r="S268" i="1"/>
  <c r="M272" i="1"/>
  <c r="N274" i="1"/>
  <c r="O276" i="1"/>
  <c r="R276" i="1"/>
  <c r="H300" i="1"/>
  <c r="I299" i="1"/>
  <c r="S314" i="1"/>
  <c r="S313" i="1"/>
  <c r="M238" i="1"/>
  <c r="I263" i="1"/>
  <c r="H268" i="1"/>
  <c r="M269" i="1"/>
  <c r="N301" i="1"/>
  <c r="C338" i="1"/>
  <c r="D335" i="1"/>
  <c r="N304" i="1"/>
  <c r="H305" i="1"/>
  <c r="O305" i="1"/>
  <c r="N306" i="1"/>
  <c r="O320" i="1"/>
  <c r="R324" i="1"/>
  <c r="N337" i="1"/>
  <c r="E335" i="1"/>
  <c r="R338" i="1"/>
  <c r="O338" i="1"/>
  <c r="I319" i="1"/>
  <c r="O324" i="1"/>
  <c r="P338" i="1"/>
  <c r="Q300" i="1"/>
  <c r="O301" i="1"/>
  <c r="S305" i="1"/>
  <c r="Q320" i="1"/>
  <c r="Q323" i="1"/>
  <c r="C305" i="1"/>
  <c r="S320" i="1"/>
  <c r="S182" i="1"/>
  <c r="M22" i="1"/>
  <c r="N18" i="1"/>
  <c r="N19" i="1"/>
  <c r="N64" i="1"/>
  <c r="M64" i="1"/>
  <c r="N72" i="1"/>
  <c r="M72" i="1"/>
  <c r="N66" i="1"/>
  <c r="M66" i="1"/>
  <c r="N77" i="1"/>
  <c r="M77" i="1"/>
  <c r="M13" i="1"/>
  <c r="N14" i="1"/>
  <c r="N61" i="1"/>
  <c r="N68" i="1"/>
  <c r="M68" i="1"/>
  <c r="N79" i="1"/>
  <c r="M79" i="1"/>
  <c r="M16" i="1"/>
  <c r="N58" i="1"/>
  <c r="N62" i="1"/>
  <c r="N70" i="1"/>
  <c r="M70" i="1"/>
  <c r="M45" i="1"/>
  <c r="C87" i="1"/>
  <c r="N147" i="1"/>
  <c r="N169" i="1"/>
  <c r="N171" i="1"/>
  <c r="N173" i="1"/>
  <c r="N177" i="1"/>
  <c r="N179" i="1"/>
  <c r="N181" i="1"/>
  <c r="M133" i="1"/>
  <c r="M151" i="1"/>
  <c r="M152" i="1"/>
  <c r="M153" i="1"/>
  <c r="M235" i="1"/>
  <c r="N31" i="1"/>
  <c r="M33" i="1"/>
  <c r="N34" i="1"/>
  <c r="N35" i="1"/>
  <c r="N36" i="1"/>
  <c r="M211" i="1"/>
  <c r="R182" i="1"/>
  <c r="N182" i="1"/>
  <c r="O182" i="1"/>
  <c r="N43" i="1"/>
  <c r="D42" i="1"/>
  <c r="T44" i="1"/>
  <c r="M47" i="1"/>
  <c r="Q49" i="1"/>
  <c r="M50" i="1"/>
  <c r="Q51" i="1"/>
  <c r="M52" i="1"/>
  <c r="Q53" i="1"/>
  <c r="M54" i="1"/>
  <c r="S49" i="1"/>
  <c r="S51" i="1"/>
  <c r="S53" i="1"/>
  <c r="H44" i="1"/>
  <c r="N45" i="1"/>
  <c r="O49" i="1"/>
  <c r="O51" i="1"/>
  <c r="C53" i="1"/>
  <c r="O53" i="1"/>
  <c r="E42" i="1"/>
  <c r="R42" i="1" s="1"/>
  <c r="I42" i="1"/>
  <c r="Q44" i="1"/>
  <c r="M48" i="1"/>
  <c r="K42" i="1"/>
  <c r="M46" i="1"/>
  <c r="M36" i="1"/>
  <c r="N28" i="1"/>
  <c r="P29" i="1"/>
  <c r="M31" i="1"/>
  <c r="M35" i="1"/>
  <c r="Q29" i="1"/>
  <c r="F37" i="1"/>
  <c r="T37" i="1" s="1"/>
  <c r="R38" i="1"/>
  <c r="N39" i="1"/>
  <c r="N41" i="1"/>
  <c r="M40" i="1"/>
  <c r="J37" i="1"/>
  <c r="Q37" i="1" s="1"/>
  <c r="D37" i="1"/>
  <c r="H49" i="1"/>
  <c r="P49" i="1"/>
  <c r="H51" i="1"/>
  <c r="M51" i="1" s="1"/>
  <c r="P51" i="1"/>
  <c r="H53" i="1"/>
  <c r="P53" i="1"/>
  <c r="C38" i="1"/>
  <c r="O38" i="1"/>
  <c r="S38" i="1"/>
  <c r="C44" i="1"/>
  <c r="O44" i="1"/>
  <c r="S44" i="1"/>
  <c r="H26" i="1"/>
  <c r="M27" i="1"/>
  <c r="L25" i="1"/>
  <c r="L24" i="1" s="1"/>
  <c r="C26" i="1"/>
  <c r="G25" i="1"/>
  <c r="G24" i="1" s="1"/>
  <c r="C29" i="1"/>
  <c r="O29" i="1"/>
  <c r="S29" i="1"/>
  <c r="D25" i="1"/>
  <c r="N27" i="1"/>
  <c r="S26" i="1"/>
  <c r="M28" i="1"/>
  <c r="O26" i="1"/>
  <c r="E25" i="1"/>
  <c r="J25" i="1"/>
  <c r="J24" i="1" s="1"/>
  <c r="K25" i="1"/>
  <c r="Q26" i="1"/>
  <c r="H32" i="1"/>
  <c r="O32" i="1"/>
  <c r="N33" i="1"/>
  <c r="M34" i="1"/>
  <c r="I25" i="1"/>
  <c r="C32" i="1"/>
  <c r="Q32" i="1"/>
  <c r="F25" i="1"/>
  <c r="R32" i="1"/>
  <c r="S32" i="1"/>
  <c r="M115" i="1" l="1"/>
  <c r="P300" i="1"/>
  <c r="N261" i="1"/>
  <c r="D55" i="1"/>
  <c r="Q67" i="1"/>
  <c r="I14" i="5"/>
  <c r="E55" i="1"/>
  <c r="I41" i="5"/>
  <c r="N250" i="1"/>
  <c r="P196" i="1"/>
  <c r="N11" i="1"/>
  <c r="N17" i="1"/>
  <c r="N57" i="1"/>
  <c r="O67" i="1"/>
  <c r="L9" i="1"/>
  <c r="H137" i="1"/>
  <c r="J136" i="1"/>
  <c r="H228" i="1"/>
  <c r="M265" i="1"/>
  <c r="R168" i="1"/>
  <c r="E167" i="1"/>
  <c r="H168" i="1"/>
  <c r="K167" i="1"/>
  <c r="S167" i="1" s="1"/>
  <c r="I24" i="1"/>
  <c r="T42" i="1"/>
  <c r="K24" i="1"/>
  <c r="R335" i="1"/>
  <c r="S335" i="1"/>
  <c r="P10" i="1"/>
  <c r="G83" i="1"/>
  <c r="M96" i="1"/>
  <c r="M95" i="1"/>
  <c r="M93" i="1"/>
  <c r="N93" i="1"/>
  <c r="T82" i="1"/>
  <c r="N94" i="1"/>
  <c r="N103" i="1"/>
  <c r="N114" i="1"/>
  <c r="N121" i="1"/>
  <c r="M114" i="1"/>
  <c r="N116" i="1"/>
  <c r="M91" i="1"/>
  <c r="I136" i="1"/>
  <c r="S137" i="1"/>
  <c r="K136" i="1"/>
  <c r="T136" i="1" s="1"/>
  <c r="R149" i="1"/>
  <c r="R150" i="1"/>
  <c r="Q138" i="1"/>
  <c r="C228" i="1"/>
  <c r="M124" i="1"/>
  <c r="O157" i="1"/>
  <c r="C157" i="1"/>
  <c r="N157" i="1" s="1"/>
  <c r="N141" i="1"/>
  <c r="N126" i="1"/>
  <c r="M139" i="1"/>
  <c r="M101" i="1"/>
  <c r="M117" i="1"/>
  <c r="S149" i="1"/>
  <c r="R118" i="1"/>
  <c r="N74" i="1"/>
  <c r="M75" i="1"/>
  <c r="E137" i="1"/>
  <c r="E136" i="1" s="1"/>
  <c r="N239" i="1"/>
  <c r="M231" i="1"/>
  <c r="N231" i="1"/>
  <c r="Q146" i="1"/>
  <c r="N128" i="1"/>
  <c r="T149" i="1"/>
  <c r="Q142" i="1"/>
  <c r="N75" i="1"/>
  <c r="M74" i="1"/>
  <c r="C264" i="1"/>
  <c r="N69" i="1"/>
  <c r="R142" i="1"/>
  <c r="O142" i="1"/>
  <c r="N338" i="1"/>
  <c r="R167" i="1"/>
  <c r="O138" i="1"/>
  <c r="H175" i="1"/>
  <c r="N175" i="1" s="1"/>
  <c r="R216" i="1"/>
  <c r="Q216" i="1"/>
  <c r="M109" i="1"/>
  <c r="M49" i="1"/>
  <c r="M113" i="1"/>
  <c r="M180" i="1"/>
  <c r="M148" i="1"/>
  <c r="M141" i="1"/>
  <c r="N99" i="1"/>
  <c r="M129" i="1"/>
  <c r="N123" i="1"/>
  <c r="N86" i="1"/>
  <c r="H196" i="1"/>
  <c r="H264" i="1"/>
  <c r="J263" i="1"/>
  <c r="Q263" i="1" s="1"/>
  <c r="N143" i="1"/>
  <c r="M135" i="1"/>
  <c r="M164" i="1"/>
  <c r="M84" i="1"/>
  <c r="M132" i="1"/>
  <c r="N38" i="1"/>
  <c r="N203" i="1"/>
  <c r="N65" i="1"/>
  <c r="N100" i="1"/>
  <c r="N244" i="1"/>
  <c r="M147" i="1"/>
  <c r="M127" i="1"/>
  <c r="N245" i="1"/>
  <c r="N145" i="1"/>
  <c r="N212" i="1"/>
  <c r="N164" i="1"/>
  <c r="N135" i="1"/>
  <c r="C263" i="1"/>
  <c r="H319" i="1"/>
  <c r="H307" i="1" s="1"/>
  <c r="I307" i="1"/>
  <c r="N44" i="1"/>
  <c r="H299" i="1"/>
  <c r="N308" i="1"/>
  <c r="M308" i="1"/>
  <c r="M212" i="1"/>
  <c r="M158" i="1"/>
  <c r="N209" i="1"/>
  <c r="T335" i="1"/>
  <c r="N170" i="1"/>
  <c r="M21" i="1"/>
  <c r="N29" i="1"/>
  <c r="M102" i="1"/>
  <c r="M209" i="1"/>
  <c r="M170" i="1"/>
  <c r="M110" i="1"/>
  <c r="M104" i="1"/>
  <c r="E24" i="1"/>
  <c r="S37" i="1"/>
  <c r="S42" i="1"/>
  <c r="N21" i="1"/>
  <c r="Q299" i="1"/>
  <c r="N201" i="1"/>
  <c r="N300" i="1"/>
  <c r="M268" i="1"/>
  <c r="M140" i="1"/>
  <c r="O242" i="1"/>
  <c r="N242" i="1"/>
  <c r="R208" i="1"/>
  <c r="O175" i="1"/>
  <c r="N139" i="1"/>
  <c r="S106" i="1"/>
  <c r="Q208" i="1"/>
  <c r="M86" i="1"/>
  <c r="M239" i="1"/>
  <c r="O42" i="1"/>
  <c r="C249" i="1"/>
  <c r="Q144" i="1"/>
  <c r="T175" i="1"/>
  <c r="C200" i="1"/>
  <c r="T200" i="1"/>
  <c r="F197" i="1"/>
  <c r="C197" i="1" s="1"/>
  <c r="N197" i="1" s="1"/>
  <c r="Q249" i="1"/>
  <c r="H92" i="1"/>
  <c r="M92" i="1" s="1"/>
  <c r="D299" i="1"/>
  <c r="O299" i="1" s="1"/>
  <c r="O300" i="1"/>
  <c r="P87" i="1"/>
  <c r="N324" i="1"/>
  <c r="Q241" i="1"/>
  <c r="Q313" i="1"/>
  <c r="N305" i="1"/>
  <c r="N148" i="1"/>
  <c r="M111" i="1"/>
  <c r="M103" i="1"/>
  <c r="N180" i="1"/>
  <c r="N91" i="1"/>
  <c r="M26" i="1"/>
  <c r="M142" i="1"/>
  <c r="M143" i="1"/>
  <c r="M162" i="1"/>
  <c r="N125" i="1"/>
  <c r="N110" i="1"/>
  <c r="N85" i="1"/>
  <c r="M17" i="1"/>
  <c r="N218" i="1"/>
  <c r="M203" i="1"/>
  <c r="C82" i="1"/>
  <c r="H335" i="1"/>
  <c r="O335" i="1"/>
  <c r="M324" i="1"/>
  <c r="O314" i="1"/>
  <c r="P314" i="1"/>
  <c r="M314" i="1"/>
  <c r="N268" i="1"/>
  <c r="S299" i="1"/>
  <c r="T299" i="1"/>
  <c r="H249" i="1"/>
  <c r="O249" i="1"/>
  <c r="P249" i="1"/>
  <c r="M218" i="1"/>
  <c r="N265" i="1"/>
  <c r="T228" i="1"/>
  <c r="S228" i="1"/>
  <c r="P163" i="1"/>
  <c r="N163" i="1"/>
  <c r="M237" i="1"/>
  <c r="O108" i="1"/>
  <c r="H108" i="1"/>
  <c r="H149" i="1"/>
  <c r="N142" i="1"/>
  <c r="Q149" i="1"/>
  <c r="H118" i="1"/>
  <c r="M85" i="1"/>
  <c r="P55" i="1"/>
  <c r="D24" i="1"/>
  <c r="M305" i="1"/>
  <c r="Q335" i="1"/>
  <c r="M338" i="1"/>
  <c r="M300" i="1"/>
  <c r="T313" i="1"/>
  <c r="T323" i="1"/>
  <c r="S323" i="1"/>
  <c r="C323" i="1"/>
  <c r="Q264" i="1"/>
  <c r="O241" i="1"/>
  <c r="R264" i="1"/>
  <c r="M261" i="1"/>
  <c r="M242" i="1"/>
  <c r="R217" i="1"/>
  <c r="Q217" i="1"/>
  <c r="P146" i="1"/>
  <c r="D144" i="1"/>
  <c r="C144" i="1" s="1"/>
  <c r="N243" i="1"/>
  <c r="P150" i="1"/>
  <c r="C150" i="1"/>
  <c r="N150" i="1" s="1"/>
  <c r="O149" i="1"/>
  <c r="O150" i="1"/>
  <c r="O146" i="1"/>
  <c r="M65" i="1"/>
  <c r="T168" i="1"/>
  <c r="R134" i="1"/>
  <c r="O118" i="1"/>
  <c r="C120" i="1"/>
  <c r="N120" i="1" s="1"/>
  <c r="N117" i="1"/>
  <c r="T67" i="1"/>
  <c r="C67" i="1"/>
  <c r="N67" i="1" s="1"/>
  <c r="O55" i="1"/>
  <c r="R83" i="1"/>
  <c r="Q83" i="1"/>
  <c r="P106" i="1"/>
  <c r="C106" i="1"/>
  <c r="C10" i="1"/>
  <c r="O90" i="1"/>
  <c r="H90" i="1"/>
  <c r="S82" i="1"/>
  <c r="S10" i="1"/>
  <c r="P323" i="1"/>
  <c r="O323" i="1"/>
  <c r="P320" i="1"/>
  <c r="D319" i="1"/>
  <c r="O263" i="1"/>
  <c r="S264" i="1"/>
  <c r="H263" i="1"/>
  <c r="T264" i="1"/>
  <c r="O230" i="1"/>
  <c r="R197" i="1"/>
  <c r="E196" i="1"/>
  <c r="Q196" i="1" s="1"/>
  <c r="M250" i="1"/>
  <c r="T217" i="1"/>
  <c r="T207" i="1"/>
  <c r="P168" i="1"/>
  <c r="C168" i="1"/>
  <c r="O208" i="1"/>
  <c r="O168" i="1"/>
  <c r="N119" i="1"/>
  <c r="M119" i="1"/>
  <c r="P90" i="1"/>
  <c r="C90" i="1"/>
  <c r="R106" i="1"/>
  <c r="Q105" i="1"/>
  <c r="Q56" i="1"/>
  <c r="H56" i="1"/>
  <c r="M56" i="1" s="1"/>
  <c r="J55" i="1"/>
  <c r="J9" i="1" s="1"/>
  <c r="O10" i="1"/>
  <c r="H10" i="1"/>
  <c r="Q106" i="1"/>
  <c r="R90" i="1"/>
  <c r="P335" i="1"/>
  <c r="C335" i="1"/>
  <c r="O275" i="1"/>
  <c r="P263" i="1"/>
  <c r="P275" i="1"/>
  <c r="P230" i="1"/>
  <c r="M201" i="1"/>
  <c r="Q229" i="1"/>
  <c r="P157" i="1"/>
  <c r="P208" i="1"/>
  <c r="S168" i="1"/>
  <c r="M176" i="1"/>
  <c r="P138" i="1"/>
  <c r="D137" i="1"/>
  <c r="M89" i="1"/>
  <c r="N89" i="1"/>
  <c r="N84" i="1"/>
  <c r="T56" i="1"/>
  <c r="F55" i="1"/>
  <c r="T55" i="1" s="1"/>
  <c r="N107" i="1"/>
  <c r="M107" i="1"/>
  <c r="S56" i="1"/>
  <c r="M69" i="1"/>
  <c r="Q10" i="1"/>
  <c r="N87" i="1"/>
  <c r="M87" i="1"/>
  <c r="M182" i="1"/>
  <c r="M53" i="1"/>
  <c r="C42" i="1"/>
  <c r="Q42" i="1"/>
  <c r="H42" i="1"/>
  <c r="P42" i="1"/>
  <c r="N26" i="1"/>
  <c r="H37" i="1"/>
  <c r="R37" i="1"/>
  <c r="C37" i="1"/>
  <c r="P37" i="1"/>
  <c r="N53" i="1"/>
  <c r="M38" i="1"/>
  <c r="N51" i="1"/>
  <c r="M44" i="1"/>
  <c r="N49" i="1"/>
  <c r="O37" i="1"/>
  <c r="S25" i="1"/>
  <c r="M29" i="1"/>
  <c r="M32" i="1"/>
  <c r="R25" i="1"/>
  <c r="C25" i="1"/>
  <c r="Q25" i="1"/>
  <c r="F24" i="1"/>
  <c r="T25" i="1"/>
  <c r="H25" i="1"/>
  <c r="O25" i="1"/>
  <c r="P25" i="1"/>
  <c r="N168" i="1" l="1"/>
  <c r="C137" i="1"/>
  <c r="N137" i="1" s="1"/>
  <c r="M264" i="1"/>
  <c r="I9" i="1"/>
  <c r="M175" i="1"/>
  <c r="H24" i="1"/>
  <c r="R137" i="1"/>
  <c r="D136" i="1"/>
  <c r="O136" i="1" s="1"/>
  <c r="M249" i="1"/>
  <c r="N249" i="1"/>
  <c r="E9" i="1"/>
  <c r="N335" i="1"/>
  <c r="Q167" i="1"/>
  <c r="K9" i="1"/>
  <c r="G82" i="1"/>
  <c r="N92" i="1"/>
  <c r="M120" i="1"/>
  <c r="S136" i="1"/>
  <c r="M150" i="1"/>
  <c r="Q137" i="1"/>
  <c r="O144" i="1"/>
  <c r="O83" i="1"/>
  <c r="P83" i="1"/>
  <c r="H83" i="1"/>
  <c r="O319" i="1"/>
  <c r="C319" i="1"/>
  <c r="N319" i="1" s="1"/>
  <c r="D307" i="1"/>
  <c r="Q136" i="1"/>
  <c r="Q228" i="1"/>
  <c r="T307" i="1"/>
  <c r="N230" i="1"/>
  <c r="N241" i="1"/>
  <c r="T167" i="1"/>
  <c r="M42" i="1"/>
  <c r="C24" i="1"/>
  <c r="M263" i="1"/>
  <c r="N263" i="1"/>
  <c r="N90" i="1"/>
  <c r="M323" i="1"/>
  <c r="N200" i="1"/>
  <c r="M200" i="1"/>
  <c r="S105" i="1"/>
  <c r="T105" i="1"/>
  <c r="T197" i="1"/>
  <c r="F196" i="1"/>
  <c r="C196" i="1" s="1"/>
  <c r="S197" i="1"/>
  <c r="N275" i="1"/>
  <c r="M208" i="1"/>
  <c r="C299" i="1"/>
  <c r="M299" i="1" s="1"/>
  <c r="P299" i="1"/>
  <c r="M146" i="1"/>
  <c r="M37" i="1"/>
  <c r="M157" i="1"/>
  <c r="M163" i="1"/>
  <c r="N10" i="1"/>
  <c r="P207" i="1"/>
  <c r="P137" i="1"/>
  <c r="S207" i="1"/>
  <c r="N264" i="1"/>
  <c r="M10" i="1"/>
  <c r="M217" i="1"/>
  <c r="N217" i="1"/>
  <c r="O229" i="1"/>
  <c r="S307" i="1"/>
  <c r="C118" i="1"/>
  <c r="P118" i="1"/>
  <c r="C149" i="1"/>
  <c r="P149" i="1"/>
  <c r="P144" i="1"/>
  <c r="M241" i="1"/>
  <c r="S55" i="1"/>
  <c r="O106" i="1"/>
  <c r="H106" i="1"/>
  <c r="N106" i="1" s="1"/>
  <c r="R228" i="1"/>
  <c r="R263" i="1"/>
  <c r="M168" i="1"/>
  <c r="M138" i="1"/>
  <c r="N138" i="1"/>
  <c r="P229" i="1"/>
  <c r="M275" i="1"/>
  <c r="R105" i="1"/>
  <c r="R196" i="1"/>
  <c r="P313" i="1"/>
  <c r="P319" i="1"/>
  <c r="M90" i="1"/>
  <c r="Q82" i="1"/>
  <c r="R82" i="1"/>
  <c r="R136" i="1"/>
  <c r="N146" i="1"/>
  <c r="N314" i="1"/>
  <c r="M67" i="1"/>
  <c r="M108" i="1"/>
  <c r="N108" i="1"/>
  <c r="Q55" i="1"/>
  <c r="R55" i="1"/>
  <c r="O207" i="1"/>
  <c r="P167" i="1"/>
  <c r="C167" i="1"/>
  <c r="M230" i="1"/>
  <c r="N320" i="1"/>
  <c r="M320" i="1"/>
  <c r="H55" i="1"/>
  <c r="M134" i="1"/>
  <c r="N134" i="1"/>
  <c r="N323" i="1"/>
  <c r="H136" i="1"/>
  <c r="O167" i="1"/>
  <c r="M335" i="1"/>
  <c r="S263" i="1"/>
  <c r="T263" i="1"/>
  <c r="S81" i="1"/>
  <c r="T81" i="1"/>
  <c r="Q207" i="1"/>
  <c r="R207" i="1"/>
  <c r="C55" i="1"/>
  <c r="M197" i="1"/>
  <c r="O137" i="1"/>
  <c r="H167" i="1"/>
  <c r="M313" i="1"/>
  <c r="O313" i="1"/>
  <c r="N56" i="1"/>
  <c r="N37" i="1"/>
  <c r="N42" i="1"/>
  <c r="M25" i="1"/>
  <c r="Q24" i="1"/>
  <c r="R24" i="1"/>
  <c r="N25" i="1"/>
  <c r="O24" i="1"/>
  <c r="T24" i="1"/>
  <c r="S24" i="1"/>
  <c r="P24" i="1"/>
  <c r="H9" i="1" l="1"/>
  <c r="D9" i="1"/>
  <c r="F9" i="1"/>
  <c r="T9" i="1" s="1"/>
  <c r="M24" i="1"/>
  <c r="G81" i="1"/>
  <c r="G9" i="1" s="1"/>
  <c r="M106" i="1"/>
  <c r="M83" i="1"/>
  <c r="N83" i="1"/>
  <c r="H82" i="1"/>
  <c r="P82" i="1"/>
  <c r="O82" i="1"/>
  <c r="C105" i="1"/>
  <c r="Q81" i="1"/>
  <c r="N55" i="1"/>
  <c r="N299" i="1"/>
  <c r="T196" i="1"/>
  <c r="S196" i="1"/>
  <c r="M167" i="1"/>
  <c r="M137" i="1"/>
  <c r="N229" i="1"/>
  <c r="P228" i="1"/>
  <c r="O105" i="1"/>
  <c r="H105" i="1"/>
  <c r="P81" i="1"/>
  <c r="M149" i="1"/>
  <c r="N149" i="1"/>
  <c r="O228" i="1"/>
  <c r="Q307" i="1"/>
  <c r="R307" i="1"/>
  <c r="M55" i="1"/>
  <c r="N167" i="1"/>
  <c r="M319" i="1"/>
  <c r="R81" i="1"/>
  <c r="M118" i="1"/>
  <c r="N118" i="1"/>
  <c r="P136" i="1"/>
  <c r="C136" i="1"/>
  <c r="M207" i="1"/>
  <c r="N207" i="1"/>
  <c r="P307" i="1"/>
  <c r="C307" i="1"/>
  <c r="N196" i="1"/>
  <c r="M196" i="1"/>
  <c r="M144" i="1"/>
  <c r="N144" i="1"/>
  <c r="N313" i="1"/>
  <c r="O307" i="1"/>
  <c r="P105" i="1"/>
  <c r="M229" i="1"/>
  <c r="N24" i="1"/>
  <c r="S9" i="1" l="1"/>
  <c r="M82" i="1"/>
  <c r="N82" i="1"/>
  <c r="M105" i="1"/>
  <c r="M228" i="1"/>
  <c r="N105" i="1"/>
  <c r="M307" i="1"/>
  <c r="R9" i="1"/>
  <c r="C9" i="1"/>
  <c r="N228" i="1"/>
  <c r="N307" i="1"/>
  <c r="M136" i="1"/>
  <c r="N136" i="1"/>
  <c r="Q9" i="1"/>
  <c r="O81" i="1"/>
  <c r="P9" i="1" l="1"/>
  <c r="O9" i="1"/>
  <c r="N81" i="1"/>
  <c r="M81" i="1"/>
  <c r="M9" i="1" l="1"/>
  <c r="N9" i="1"/>
</calcChain>
</file>

<file path=xl/sharedStrings.xml><?xml version="1.0" encoding="utf-8"?>
<sst xmlns="http://schemas.openxmlformats.org/spreadsheetml/2006/main" count="1388" uniqueCount="781">
  <si>
    <t>№ п/п</t>
  </si>
  <si>
    <t>Всего</t>
  </si>
  <si>
    <t>в том числе</t>
  </si>
  <si>
    <t xml:space="preserve"> бюджет Белоярского района</t>
  </si>
  <si>
    <t>бюджет ХМАО</t>
  </si>
  <si>
    <t>Всего по муниципальным программам Белоярского района</t>
  </si>
  <si>
    <t>Развитие качества содержания и технологий образования</t>
  </si>
  <si>
    <t>Организация питания детей в оздоровительных лагерях дневного пребывания</t>
  </si>
  <si>
    <t>Внебюджетные источники финансирования</t>
  </si>
  <si>
    <t>Подпрограмма 3 «Обеспечение реализации муниципальной программы»</t>
  </si>
  <si>
    <t>Подпрограмма 1 «Развитие физической культуры и массового спорта»</t>
  </si>
  <si>
    <t>Подпрограмма 2 «Организация и осуществление мероприятий по работе с детьми и молодежью»</t>
  </si>
  <si>
    <t>Подпрограмма 3 «Организация отдыха и оздоровления детей»</t>
  </si>
  <si>
    <t>Организация работы в клубах по месту  жительства на базе молодежных клубов МКУ МЦ «Спутник» в каникулярное время</t>
  </si>
  <si>
    <t>Проведение диспансеризации муниципальных служащих</t>
  </si>
  <si>
    <t>Подпрограмма 3 «Улучшение жилищных условий населения Белоярского района»</t>
  </si>
  <si>
    <t>Подпрограмма 1 «Модернизация и реформирование жилищно-коммунального комплекса Белоярского района»</t>
  </si>
  <si>
    <t xml:space="preserve">Подпрограмма 2 «Энергосбережение и повышение энергетической эффективности» </t>
  </si>
  <si>
    <t>Обеспечение надлежащего уровня эксплуатации муниципального имущества</t>
  </si>
  <si>
    <t>Подпрограмма 1 «Развитие, совершенствование сети автомобильных дорог в Белоярском районе»</t>
  </si>
  <si>
    <t>Ремонт автомобильных дорог общего пользования местного значения</t>
  </si>
  <si>
    <t>Подпрограмма 2 «Организация транспортного обслуживания населения Белоярского района»</t>
  </si>
  <si>
    <t>Подпрограмма 4 «Обеспечение реализации муниципальной программы»</t>
  </si>
  <si>
    <t>Федеральный бюджет</t>
  </si>
  <si>
    <t>Отчет</t>
  </si>
  <si>
    <t>тыс.руб.</t>
  </si>
  <si>
    <t>%</t>
  </si>
  <si>
    <t>Относительное/абсолютное отклонение исполнения муниципальных программ</t>
  </si>
  <si>
    <t>Информация</t>
  </si>
  <si>
    <t>Наименование  целевых показателей</t>
  </si>
  <si>
    <t>Единица измерения</t>
  </si>
  <si>
    <t>Базовый показатель на начало разработки</t>
  </si>
  <si>
    <t>Предусмотрено по программе на отчетный год</t>
  </si>
  <si>
    <t>Информационная обеспеченность</t>
  </si>
  <si>
    <t>1.</t>
  </si>
  <si>
    <t>2.</t>
  </si>
  <si>
    <t>3.</t>
  </si>
  <si>
    <t>4.</t>
  </si>
  <si>
    <t>5.</t>
  </si>
  <si>
    <t>6.</t>
  </si>
  <si>
    <t>8.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</si>
  <si>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</si>
  <si>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</si>
  <si>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</si>
  <si>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</si>
  <si>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</si>
  <si>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</si>
  <si>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</si>
  <si>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</si>
  <si>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</si>
  <si>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</si>
  <si>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</si>
  <si>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ед.</t>
  </si>
  <si>
    <t>% выполнения за отчетный период</t>
  </si>
  <si>
    <t>чел</t>
  </si>
  <si>
    <t>чел.</t>
  </si>
  <si>
    <t>7.</t>
  </si>
  <si>
    <t>семья</t>
  </si>
  <si>
    <t>Приобретение предметов народного промысла для обустройства этнографической экспозиции</t>
  </si>
  <si>
    <t>Доля муниципальных служащих, прошедших  диспансеризацию, от потребности</t>
  </si>
  <si>
    <t>шт.</t>
  </si>
  <si>
    <t>тонн</t>
  </si>
  <si>
    <t>человек</t>
  </si>
  <si>
    <t>кол-во</t>
  </si>
  <si>
    <t>ОМВД по Белоярскому району</t>
  </si>
  <si>
    <t>Количество социально значимых мероприятий, проводимых социально ориентированными некоммерческими организациями</t>
  </si>
  <si>
    <t>Уровень удовлетворенности населения качеством организации предоставления государственных и муниципальных услуг</t>
  </si>
  <si>
    <t>Доля граждан, имеющих доступ к получению государственных и муниципальных услуг по принципу «одного окна» по месту пребывания</t>
  </si>
  <si>
    <t>м.п.</t>
  </si>
  <si>
    <t>Количество парковок и стоянок автотранспорта</t>
  </si>
  <si>
    <t>Количество нанесенной дорожной разметки</t>
  </si>
  <si>
    <t>Количество светофорных объектов на УДС</t>
  </si>
  <si>
    <t>Подпрограмма 1 «Долгосрочное финансовое планирование и организация бюджетного процесса»</t>
  </si>
  <si>
    <t>≥95</t>
  </si>
  <si>
    <t>Информация о фактической среднемесячной заработной плате работников образовательных организаций</t>
  </si>
  <si>
    <t>Подпрограмма 1 «Общее образование. Дополнительное образование детей»</t>
  </si>
  <si>
    <t>Подпрограмма 2 «Система оценки качества образования и информационная прозрачность системы образования»</t>
  </si>
  <si>
    <t>Подпрограмма 3 «Ресурсное обеспечение системы образования»</t>
  </si>
  <si>
    <t>Подпрограмма 4 «Формирование доступной среды для инвалидов и других маломобильных групп населения в образовательных учреждениях»</t>
  </si>
  <si>
    <t>Подпрограмма 1 «Социальная поддержка отдельных категорий граждан на территории Белоярского района»</t>
  </si>
  <si>
    <t>Численность граждан, охваченных социально значимыми мероприятиями</t>
  </si>
  <si>
    <t>Подпрограмма 2 «Поддержка социально ориентированных некоммерческих организаций»</t>
  </si>
  <si>
    <t>Количество социально ориентированных некоммерческих организаций, получивших финансовую поддержку</t>
  </si>
  <si>
    <t>Численность граждан, охваченных социально значимыми мероприятиями, проводимыми социально ориентированными некоммерческими организациями</t>
  </si>
  <si>
    <t>Подпрограмма 1 «Функционирование органов местного самоуправления Белоярского района»</t>
  </si>
  <si>
    <t>Доля муниципальных служащих, прошедших курсы повышения квалификации по программам дополнительного профессионального образования, от потребности</t>
  </si>
  <si>
    <t>тыс. тонн</t>
  </si>
  <si>
    <t>Проведение мероприятий, направленных на сохранение культурного наследия коренных малочисленных народов</t>
  </si>
  <si>
    <t>кв.м.</t>
  </si>
  <si>
    <t>Подпрограмма 4 «Переселение граждан из аварийного жилищного фонда»</t>
  </si>
  <si>
    <t>Доля административных правонарушений, посягающих на общественный порядок и общественную безопасность, выявленных с участием народных дружинников (глава 20 КоАП РФ), в общем количестве таких правонарушений</t>
  </si>
  <si>
    <t>Подпрограмма 1 «Укрепление пожарной безопасности»</t>
  </si>
  <si>
    <t>балл</t>
  </si>
  <si>
    <t>≤3</t>
  </si>
  <si>
    <t>Выполнено за отчетный период</t>
  </si>
  <si>
    <t>Данные представлены ОНД по     г. Белоярский и району</t>
  </si>
  <si>
    <t>Подпрограмма 2 «Организация и осуществление мероприятий по гражданской обороне, защите населения от чрезвычайных ситуаций природного и техногенного характера, обеспечение безопасности людей на водных объектах»</t>
  </si>
  <si>
    <t>Оказание поддержки гражданам и их объединениям, участвующим в охране общественного порядка, создание условий для деятельности народных дружин</t>
  </si>
  <si>
    <t>Департамент общественных и внешних связей ХМАО</t>
  </si>
  <si>
    <t>Обеспечение деятельности муниципальных образовательных учреждений Белоярского района, реализующих программу дошкольного образования</t>
  </si>
  <si>
    <t>Организация проведения мероприятий</t>
  </si>
  <si>
    <t>Паспорта материально-технической оснащенности учреждений</t>
  </si>
  <si>
    <t>Строительство жилья</t>
  </si>
  <si>
    <t>Подпрограмма 2 «Градостроительная деятельность на территории  Белоярского района»</t>
  </si>
  <si>
    <t>Документация по планировке территории</t>
  </si>
  <si>
    <t>Обеспечение водоснабжением г.Белоярский</t>
  </si>
  <si>
    <t xml:space="preserve">Подпрограмма 3 «Проведение капитального ремонта многоквартирных домов» </t>
  </si>
  <si>
    <t>Субсидии по содержанию авторечвокзала</t>
  </si>
  <si>
    <t>Проведение районного семинара для работников библиотек</t>
  </si>
  <si>
    <t>Организация отдыха и оздоровления детей</t>
  </si>
  <si>
    <t>Данные из муниципального задания</t>
  </si>
  <si>
    <t>Управление и распоряжение муниципальным имуществом</t>
  </si>
  <si>
    <t>Содержание вертолетных площадок</t>
  </si>
  <si>
    <t>Подпрограмма 3 «Повышение безопасности дорожного движения  в Белоярском районе»</t>
  </si>
  <si>
    <t>Содержание автомобильных дорог</t>
  </si>
  <si>
    <t>Отчетные данные социально ориентированных некоммерческих организаций, получивших финансовую поддержку</t>
  </si>
  <si>
    <t>Управление жилищно-коммунального хозяйства администрации Белоярского района</t>
  </si>
  <si>
    <t>Организация социально значимых мероприятий для отдельных категорий граждан</t>
  </si>
  <si>
    <t>Уровень обеспеченности населения спортивными сооружениями исходя из единовременной пропускной способности объектов спорта</t>
  </si>
  <si>
    <t>Доля лиц с ограниченными возможностями здоровья и инвалидов, систематически занимающихся физической культурой и спортом, в общей численности данной категории населения</t>
  </si>
  <si>
    <t>из них учащихся и студентов</t>
  </si>
  <si>
    <t>Отдел по учету и контролю за расходованием финансовых средств администрации Белоярского района</t>
  </si>
  <si>
    <t>Управление по транспорту и связи администрации Белоярского района</t>
  </si>
  <si>
    <t>Отдел по делам ГОиЧС администрации Белоярского района</t>
  </si>
  <si>
    <t>Данные предоставлены ФКУ "ЦУКС по ХМАО-Югре""</t>
  </si>
  <si>
    <t>Комитет муниципальной собственности администрации Белоярского района</t>
  </si>
  <si>
    <t>Плата за пользование водным объектом – участок реки Казым (79,65-79,70 км от устья (затон)) – в соответствии с договором водопользования, зарегистрированным в государственном водном реестре 03.08.2015 за № 86.15.02.01.001-Р-ДРБК-С-2015-01655/00</t>
  </si>
  <si>
    <t>Ведение регулярного наблюдения за состоянием водного объекта – участок реки Казым (79,65-79,70 км от устья (затон)) – в соответствии с договором водопользования, зарегистрированным в государственном водном реестре 03.08.2015 за № 86.15.02.01.001-Р-ДРБК-С-2015-01655/00</t>
  </si>
  <si>
    <t>Проведение в образовательных учреждениях мероприятий, приуроченных к Международной экологической акции «Спасти и сохранить»</t>
  </si>
  <si>
    <t>Начальник управления экономики, реформ и программ администрации Белоярского района        ___________________________     Бурматова Л.М.</t>
  </si>
  <si>
    <t>Управление капитального строительства администрации Белоярского района</t>
  </si>
  <si>
    <t>Предоставление выплат и компенсаций отдельным категориям граждан</t>
  </si>
  <si>
    <t>Приобретение и установка технических средств для обеспечения безопасности в местах с массовым пребыванием людей</t>
  </si>
  <si>
    <t>По заключенным соглашениям между МФЦ и УМФЦ, и МФЦ и ОМСУ</t>
  </si>
  <si>
    <t>9.</t>
  </si>
  <si>
    <t>1.1.</t>
  </si>
  <si>
    <t>1.2.</t>
  </si>
  <si>
    <t>1.3.</t>
  </si>
  <si>
    <t>1.4.</t>
  </si>
  <si>
    <t>1.5.</t>
  </si>
  <si>
    <t>1.6.</t>
  </si>
  <si>
    <t>1.7.</t>
  </si>
  <si>
    <t>1.8.</t>
  </si>
  <si>
    <t>1.9.</t>
  </si>
  <si>
    <t xml:space="preserve">Исп. </t>
  </si>
  <si>
    <t>2.1.</t>
  </si>
  <si>
    <t>2.2.</t>
  </si>
  <si>
    <t>2.3.</t>
  </si>
  <si>
    <t>3.1.</t>
  </si>
  <si>
    <t>3.2.</t>
  </si>
  <si>
    <t>3.3.</t>
  </si>
  <si>
    <t>3.4.</t>
  </si>
  <si>
    <t>3.5.</t>
  </si>
  <si>
    <t>2.4.</t>
  </si>
  <si>
    <t>2.5.</t>
  </si>
  <si>
    <t>Приобретение жилья</t>
  </si>
  <si>
    <t>Обеспечение деятельности ДДЮТ</t>
  </si>
  <si>
    <t>Развитие управленческих и организационно-экономических механизмов, обновление содержания дополнительного образования</t>
  </si>
  <si>
    <t>Комитет по образованию администрации Белоярского района</t>
  </si>
  <si>
    <t>4.1.</t>
  </si>
  <si>
    <t>4.2.</t>
  </si>
  <si>
    <t>5.1.</t>
  </si>
  <si>
    <t>6.1.</t>
  </si>
  <si>
    <t>Моргунова Е.В. Тел. (34670) 2-06-10</t>
  </si>
  <si>
    <t>Комитет по культуре администрации Белоярского района</t>
  </si>
  <si>
    <t>1.10.</t>
  </si>
  <si>
    <t>1.11.</t>
  </si>
  <si>
    <t>Создание условий для развития субъектов малого и среднего предпринимательства, осуществляющих деятельность в сфере внутреннего водного пассажирского транспорта</t>
  </si>
  <si>
    <t>2.6.</t>
  </si>
  <si>
    <t>1.2.1.</t>
  </si>
  <si>
    <t xml:space="preserve">Реализация мероприятий </t>
  </si>
  <si>
    <t>1.3.1.</t>
  </si>
  <si>
    <t>2.2.1.</t>
  </si>
  <si>
    <t>2.2.2.</t>
  </si>
  <si>
    <t>2.2.3.</t>
  </si>
  <si>
    <t>1.2.2.</t>
  </si>
  <si>
    <t>1.2.3.</t>
  </si>
  <si>
    <t>1.2.4.</t>
  </si>
  <si>
    <t>1.3.2.</t>
  </si>
  <si>
    <t>1.3.3.</t>
  </si>
  <si>
    <t>1.3.4.</t>
  </si>
  <si>
    <t>Предоставление дополнительных мер социальной поддержки детям-сиротам и детям, оставшимся без попечения родителей, лицам из числа детей-сирот и детей, оставшихся без попечения родителей, усыновителям, приемным родителям</t>
  </si>
  <si>
    <t>Обеспечение дополнительных гарантий прав на имущество и жилые помещения для детей-сирот и детей, оставшихся без попечения родителей, лиц из числа детей-сирот и детей, оставшихся без попечения родителей</t>
  </si>
  <si>
    <t>«Формирование современной городской среды на 2018 – 2022 годы»</t>
  </si>
  <si>
    <t>Укрепление пожарной безопасности</t>
  </si>
  <si>
    <t>Укрепление санитарно-эпидемиологической безопасности</t>
  </si>
  <si>
    <t>Укрепление антитеррористической безопасности</t>
  </si>
  <si>
    <t>Осуществление деятельности по опеке и попечительству</t>
  </si>
  <si>
    <t>Осуществление отдельных государственных полномочий в сфере трудовых отношений и государственного управления охраной труда</t>
  </si>
  <si>
    <t>Осуществление отдельных государственных полномочий по осуществлению контроля за использованием и распоряжением жилыми помещениями отдельных категорий граждан</t>
  </si>
  <si>
    <t>Отдел опеки и попечительства администрации Белоярского района</t>
  </si>
  <si>
    <t>Отдел организации деятельности комиссии по делам несовершеннолетних и зашите их прав администрации Белоярского района</t>
  </si>
  <si>
    <t>3.6.</t>
  </si>
  <si>
    <t>Обустройство объектов социальной инфраструктуры, находящихся в муниципальной собственности</t>
  </si>
  <si>
    <t>Осуществление отдельных государственных полномочий в сфере государственной регистрации актов гражданского состояния</t>
  </si>
  <si>
    <t>Осуществление отдельных государственных полномочий в сфере архивного отдела</t>
  </si>
  <si>
    <t>Осуществление отдельных государственных полномочий по составлению (изменению) списков кандидатов в присяжные заседатели федеральных судов общей юрисдикции в РФ</t>
  </si>
  <si>
    <t>Управление делами администрации Белоярского района</t>
  </si>
  <si>
    <t>Озеленение</t>
  </si>
  <si>
    <t>Прочие мероприятия по благоустройству</t>
  </si>
  <si>
    <t>Содействие развитию исторических и иных местных традиций</t>
  </si>
  <si>
    <t>Численность участников мероприятий, направленных на этнокультурное развитие народов России, проживающих в Белоярском районе</t>
  </si>
  <si>
    <t>«Формирование современной городской среды на 2018-2022 годы»</t>
  </si>
  <si>
    <t>км</t>
  </si>
  <si>
    <t>Х</t>
  </si>
  <si>
    <t>Подпрограмма 3  «Повышение безопасности дорожного движения в Белоярском районе»</t>
  </si>
  <si>
    <t>Протяженность обслуживаемой УДС</t>
  </si>
  <si>
    <t>Количество  дорожных знаков на УДС</t>
  </si>
  <si>
    <t>Наличие торговых мест в труднодоступных и отдаленных населенных пунктах Белоярского района (д.Нумто, д.Юильск), обеспечивающих жителей продовольственными и непродовольственными товарами</t>
  </si>
  <si>
    <t>Объемы бюджетных ассигнований на реализацию муниципальных программ в соответствии со сводной бюджетной росписью за 2019 год, тыс. рублей</t>
  </si>
  <si>
    <t>Фактические объемы бюджетных ассигнований на реализацию муниципальной программы за 2019 год, тыс. рублей</t>
  </si>
  <si>
    <t xml:space="preserve">Благоустройство дворовых территорий поселений Белоярского района </t>
  </si>
  <si>
    <t xml:space="preserve">Благоустройство общественных территорий поселений Белоярского района </t>
  </si>
  <si>
    <t>Предоставление субсидии субъектам малого и среднего предпринимательства, осуществляющих регулярные автомобильные перевозки</t>
  </si>
  <si>
    <t>Предоставление субсидии субъектам малого и среднего предпринимательства, осуществляющим деятельность в сфере переработки рыбы</t>
  </si>
  <si>
    <t>Популяризация предпринимательства на территории Белоярского района</t>
  </si>
  <si>
    <t xml:space="preserve">Наименование  муниципальной программы, подпрограммы, основных мероприятий </t>
  </si>
  <si>
    <t>Количество субъектов малого и среднего предпринимательства, единиц</t>
  </si>
  <si>
    <t>Число субъектов малого и среднего предпринимательства в расчете на 10 тыс. человек населения, единиц</t>
  </si>
  <si>
    <t>Доля среднесписочной численности работников (без внешних совместителей) малых и средних предприятий в среднесписочной численности работников (без внешних совместителей) всех предприятий и организаций, %</t>
  </si>
  <si>
    <t>Количество мероприятий, организованных для субъектов малого и среднего предпринимательства и лиц, желающих начать предпринимательскую деятельность, единиц</t>
  </si>
  <si>
    <t>Количество начинающих предпринимателей, получивших финансовую поддержку, единиц</t>
  </si>
  <si>
    <t>Количество физических лиц в возрасте до 30 лет (включительно), вовлеченных в реализацию мероприятий, единиц</t>
  </si>
  <si>
    <t>Фактические данные  Межрайонной инспекции Федеральной налоговой службы России № 8 по Ханты-Мансийскому автономному округу – Югре на конец отчетного периода.</t>
  </si>
  <si>
    <t xml:space="preserve">«Развитие малого и среднего предпринимательства и туризма в Белоярском районе на 2019 – 2024 годы» </t>
  </si>
  <si>
    <t>Количество государственных и муниципальных услуг, предоставляемых в МФЦ</t>
  </si>
  <si>
    <t>Среднее количество обращений в месяц за получением услуги</t>
  </si>
  <si>
    <t>«Информационное общество на 2019-2024 годы»</t>
  </si>
  <si>
    <t>Количество благоустроенных дворовых территорий (единиц)</t>
  </si>
  <si>
    <t>Количество благоустроенных общественных территорий в городском поселении (единиц)</t>
  </si>
  <si>
    <t>Количество благоустроенных общественных территорий в сельских поселениях (единиц)</t>
  </si>
  <si>
    <t>Доля граждан, принявших участие в решении вопросов развития городской среды от общего количества граждан в возрасте от 14 лет, проживающих в Белоярском районе</t>
  </si>
  <si>
    <t>единиц</t>
  </si>
  <si>
    <t>1*</t>
  </si>
  <si>
    <t>«Развитие транспортной системы Белоярского района на 2019-2024 годы»</t>
  </si>
  <si>
    <t>Финансовая поддержка субъектов малого и среднего предпринимательства, осуществляющих социально - значимые виды деятельности на территории Белоярского района и (или) деятельность в социальной сфере</t>
  </si>
  <si>
    <t>Финансовая поддержка начинающих предпринимателей</t>
  </si>
  <si>
    <t>Финансовая поддержка субъектов малого и среднего предпринимательства, зарегистрированных и осуществляющих деятельность в районах Крайнего Севера и приравненных к ним местностей с ограниченными сроками завоза грузов (продукции) на территории Белоярского района</t>
  </si>
  <si>
    <t>Создание условий для развития субъектов малого и среднего предпринимательства</t>
  </si>
  <si>
    <t>Развитие инновационного и молодежного предпринимательства</t>
  </si>
  <si>
    <t>1.1.1.</t>
  </si>
  <si>
    <t>Оказание адресной социальной поддержки отдельным категориям граждан</t>
  </si>
  <si>
    <t>1.1.2.</t>
  </si>
  <si>
    <t>1.1.3.</t>
  </si>
  <si>
    <t>Выплата пенсии за выслугу лет лицам, замещавшим муниципальные должности и должности  муниципальной службы</t>
  </si>
  <si>
    <t>1.1.4.</t>
  </si>
  <si>
    <t>1.1.5.</t>
  </si>
  <si>
    <t>1.1.6.</t>
  </si>
  <si>
    <t>Организация отдыха и оздоровления детей из малообеспеченных семей, детей-сирот и детей, оставшихся без попечения родителей</t>
  </si>
  <si>
    <t>1.1.7.</t>
  </si>
  <si>
    <t>3.2.1.</t>
  </si>
  <si>
    <t>3.2.2.</t>
  </si>
  <si>
    <t>Осуществление отдельных государственных полномочий по созданию и осуществлению деятельности муниципальных комиссий по делам несовершен-нолетних и защите их прав</t>
  </si>
  <si>
    <t>3.2.3.</t>
  </si>
  <si>
    <t>3.2.4.</t>
  </si>
  <si>
    <t>Проведение конкурса художественного творчества для инвалидов</t>
  </si>
  <si>
    <t xml:space="preserve">Организация посещения плавательного бассейна инвалидами </t>
  </si>
  <si>
    <t>Оформление подписки  на газету «Белоярские    вести» для инвалидов  1группы</t>
  </si>
  <si>
    <t xml:space="preserve">«Доступная среда на 2019 - 2024 годы» </t>
  </si>
  <si>
    <t xml:space="preserve">Оказание поддержки некоммерческим организациям для реализации проектов и участия в мероприятиях в сфере межнациональных (межэтнических) отношений, профилактики экстремизма </t>
  </si>
  <si>
    <t>Укрепление общероссийской гражданской идентичности. Торжественные мероприятия, приуроченные к памятным датам в истории народов России, государственным праздникам (День России, День государственного флага России, День народного единства) </t>
  </si>
  <si>
    <t>Развитие и использование потенциала молодежи в интересах укрепления единства российской нации, упрочения мира и согласия</t>
  </si>
  <si>
    <t>Создание и поддержка деятельности центров национальных культур, домов дружбы народов, центров межнационального сотрудничества, центров этнокультурного развития, этнокультурных комплексов (Организация и проведение национальных праздников «День оленевода», «День рыбака»)</t>
  </si>
  <si>
    <t xml:space="preserve">«Укрепление межнационального и межконфессионального согласия, профилактика экстремизма на 2019 - 2024 годы» </t>
  </si>
  <si>
    <t>Доля граждан, положительно оценивающих состояние межнациональных отношений      в Белоярском районе</t>
  </si>
  <si>
    <t xml:space="preserve">Количество участников мероприятий, направленных на укрепление общероссийского гражданского единства </t>
  </si>
  <si>
    <t xml:space="preserve">Количество мероприятий (проектов, программ), реализованных некоммерческими организациями по укреплению межнационального и межконфессионального согласия, поддержке и развитию языков и культуры народов Российской Федерации, проживающих на территории Белоярского района, обеспечению социальной и культурной адаптации мигрантов и профилактике экстремизма </t>
  </si>
  <si>
    <t>Количество участников мероприятий, направленных на поддержку русского языка как государственного языка Российской Федерации и средства межнационального общения и языков народов России, проживающих в Белоярском районе</t>
  </si>
  <si>
    <t>Количество молодых людей в возрасте от 14 до 30 лет, участвующих в проектах и программах по укреплению межнационального и межконфессионального согласия, поддержке и развитию языков и культуры народов Российской Федерации, проживающих на территории муниципального образования, обеспечению социальной и культурной адаптации мигрантов и профилактике экстремизма</t>
  </si>
  <si>
    <t xml:space="preserve">Количество муниципальных служащих и работников муниципальных учреждений, прошедших курсы повышения квалификации по вопросам укрепления межнационального и межконфессионального согласия, поддержки и развития языков и культуры народов Российской Федерации, проживающих на территории Белоярского района, обеспечения социальной и культурной адаптации мигрантов и профилактики экстремизма </t>
  </si>
  <si>
    <t>Количество публикаций в муниципальных средствах массовой информации, направленных на формирование этнокультурной компетентности граждан и пропаганду ценностей добрососедства и взаимоуважения</t>
  </si>
  <si>
    <t xml:space="preserve"> процент</t>
  </si>
  <si>
    <t>Отчет Департамента внутренней политики ХМАО-Югры по результатам проведенного Департаментом общественных и внешних связей ХМАО-Югры  в 2019 году социологического исследования состояния межнациональных и межконфессиональных отношений в ХМАО-Югре</t>
  </si>
  <si>
    <t>Годовые отчеты учреждений кльтуры</t>
  </si>
  <si>
    <t xml:space="preserve"> Протоколы общеобразовтельных учреждений от 15.10.2019 г. </t>
  </si>
  <si>
    <t>Итоговый протокол конкурса программ и проектов по гражданско-патриотическому и духовно-нравственному воспитанию детей и молодежи в 2019 году в Белоярском районе 26.02.2019 г.</t>
  </si>
  <si>
    <t>Информация  автономного учреждения "Белоярский информационный центр "Квадрат"</t>
  </si>
  <si>
    <t>«Социальная поддержка отдельных категорий граждан на территории  Белоярского района на 2019 - 2024 годы»</t>
  </si>
  <si>
    <t>Количество граждан, получающих социальную поддержку</t>
  </si>
  <si>
    <t>Количество жилых помещений предоставленных детям-сиротам и детям, оставшимся без попечения родителей, с учетом использования  средств бюджета Ханты-Мансийского автономного округа – Югры в форме субвенций</t>
  </si>
  <si>
    <t>Информационно-пропагандистское сопровождение противодействия терроризму</t>
  </si>
  <si>
    <t>Организация и проведение мероприятий посвященных памятной дате «День солидарности в борьбе с терроризмом»</t>
  </si>
  <si>
    <t>Обеспечение функционирования системы видеонаблюдения, установленной в месте массового пребывания людей  - администрации Белоярского района</t>
  </si>
  <si>
    <t>Мониторинг состояния общественно-политических, социально-экономических и иных процессов, оказывающих влияние на ситуацию в сфере противодействия терроризму</t>
  </si>
  <si>
    <t>Правовое просвещение и правовое информирование населения в сфере общественной безопасности</t>
  </si>
  <si>
    <t>Проведение информационной антинаркотической политики</t>
  </si>
  <si>
    <t>Участие в профилактических мероприятиях, акциях, проводимых субъектами профилактики наркомании Ханты-Мансийского автономного округа - Югры</t>
  </si>
  <si>
    <t xml:space="preserve">Обеспечение функционирования и развития систем  видеонаблюдения, в том числе с целью повышения безопасности дорожного движения, информирования населения </t>
  </si>
  <si>
    <t xml:space="preserve">Осуществление отдельных государственных полномочий по созданию административных комиссий </t>
  </si>
  <si>
    <t xml:space="preserve">«Профилактика терроризма и  правонарушений в сфере общественного порядка в  Белоярском районе на 2019 – 2024 годы» </t>
  </si>
  <si>
    <t>«Повышение эффективности деятельности органов местного самоуправления Белоярского района на 2019-2024 годы»</t>
  </si>
  <si>
    <t>Осуществление отдельных государственных полномочий по ведению учета категорий граждан, определенных федеральным законодательством</t>
  </si>
  <si>
    <t>Проведение ежегодного конкурса «Лучший муниципальный служащий органов местного самоуправления Белоярского района»</t>
  </si>
  <si>
    <t xml:space="preserve">Повышение квалификации муниципальных служащих </t>
  </si>
  <si>
    <t>Подпрограмма 3 «Развитие форм непосредственного осуществления населением местного самоуправления на территории Белоярского района»</t>
  </si>
  <si>
    <t>2.1.1.</t>
  </si>
  <si>
    <t>2.1.2.</t>
  </si>
  <si>
    <t>2.1.3.</t>
  </si>
  <si>
    <t>«Развитие образования Белоярского района на 2019 – 2020 годы»</t>
  </si>
  <si>
    <t>Отчетные данные  МФЦ</t>
  </si>
  <si>
    <t>Электронная система управления очередью "Энтер", АИС МФЦ, ПК ПВД</t>
  </si>
  <si>
    <t>В соответвии с методикой проведения мониторинга значений показателя, утвержденной протоколом заседания Правительственной комиссии по проведению административной реформы от 30 октября 2012 года № 135</t>
  </si>
  <si>
    <t>«Развитие образования Белоярского района на 2019 – 2024 годы»</t>
  </si>
  <si>
    <t>1.1.1</t>
  </si>
  <si>
    <t>1.1.2</t>
  </si>
  <si>
    <t>Обеспечение деятельности муниципальных образовательных учреждений Белоярского района</t>
  </si>
  <si>
    <t>1.2</t>
  </si>
  <si>
    <t>1.2.1</t>
  </si>
  <si>
    <t>1.2.2</t>
  </si>
  <si>
    <t>1.3</t>
  </si>
  <si>
    <t>1.3.1</t>
  </si>
  <si>
    <t>1.3.2</t>
  </si>
  <si>
    <t>Обеспечение деятельности лагерей с дневным и круглосуточным пребыванием детей</t>
  </si>
  <si>
    <t>1.4</t>
  </si>
  <si>
    <t>1.5</t>
  </si>
  <si>
    <t>Стимулирование лидеров и поддержка системы воспитания</t>
  </si>
  <si>
    <t>Обеспечение информационной открытости муниципальной системы образования</t>
  </si>
  <si>
    <t>3.2.1</t>
  </si>
  <si>
    <t>3.2.2</t>
  </si>
  <si>
    <t>3.2.3</t>
  </si>
  <si>
    <t>3.2.4</t>
  </si>
  <si>
    <t>Повышение энергетической эффективности учреждений</t>
  </si>
  <si>
    <t>3.3</t>
  </si>
  <si>
    <t>3.3.1</t>
  </si>
  <si>
    <t>Средняя общеобразовательная школа в   г. Белоярский</t>
  </si>
  <si>
    <t>3.4</t>
  </si>
  <si>
    <t>3.4.1</t>
  </si>
  <si>
    <t>Создание в обшеобразовательных организациях, расположенных в сельской местности, условий для занятий физической культуры и спорта</t>
  </si>
  <si>
    <t>3.5</t>
  </si>
  <si>
    <t>Развитие материально-технической базы сферы образования</t>
  </si>
  <si>
    <t>Детский сад в 3А микрорайоне  г. Белоярский</t>
  </si>
  <si>
    <t>3.5.1</t>
  </si>
  <si>
    <t xml:space="preserve"> Отношение численности детей в возрасте от 3 до 7 лет, получающих дошкольное образование в текущем году, к сумме численности детей в возрасте от 3 до 7 лет, получающих дошкольное образование в текущем году и численности детей в возрасте от 3 до 7 лет, находящихся в очереди на получение в текущем году дошкольного образования</t>
  </si>
  <si>
    <t>Отношение среднемесячной заработной платы педагогических работников дошкольных образовательных учреждений к среднемесячной заработной плате в сфере общего образования</t>
  </si>
  <si>
    <t>Доля населения в возрасте 7 – 18 лет, охваченных образованием с учетом образовательных потребностей и запросов учащихся, в том числе имеющих ограниченные возможности здоровья (в общей численности населения в возрасте 7 – 18 лет)</t>
  </si>
  <si>
    <t xml:space="preserve">Отношение среднемесячной заработной платы педагогических работников общеобразовательных учреждений к среднемесячной заработной плате в Ханты-Мансийском автономном округе – Югре  </t>
  </si>
  <si>
    <t>Доля детей в возрасте от 5 до 18 лет, охваченных дополнительным образованием</t>
  </si>
  <si>
    <t>Отношение среднемесячной заработной платы педагогических работников учреждений дополнительного образования к среднемесячной заработной плате учителей общеобразовательных учреждений в Ханты-Мансийском автономном округе – Югре</t>
  </si>
  <si>
    <t>Доля детей в возрасте от 5 до 18 лет, охваченных дополнительными общеразвивающими программами технической и естественнонаучной направленности</t>
  </si>
  <si>
    <t>Доля детей в возрасте от 6 до 18 лет, охваченных услугами отдыха в каникулярное время в лагерях с дневным и круглосуточным пребыванием детей на базе муниципальных образовательных учреждений района</t>
  </si>
  <si>
    <t>Доля средств бюджета Белоярского района, выделяемых немуниципальным организациям (коммерческим, некоммерческим), в том числе социально ориентированным некоммерческим организациям (далее – НКО), на предоставление услуг (работ), в общем объеме средств бюджета Белоярского района, выделяемых на предоставление услуг в сфере образования</t>
  </si>
  <si>
    <t>Доля НКО, предоставляющих услуги в сфере образования, в общем числе организаций, предоставляющих услуги в сфере образования</t>
  </si>
  <si>
    <t>Доля граждан, получивших услуги в НКО, в общем числе граждан, получивших услуги в сфере образования</t>
  </si>
  <si>
    <t>Численность воспитанников в возрасте до трех лет, посещающих муниципальные образовательные учреждения, осуществляющие образовательную деятельность по образовательным программам дошкольного образования и присмотр и уход</t>
  </si>
  <si>
    <t>Доступность дошкольного образования для детей в возрасте от полутора до трех лет</t>
  </si>
  <si>
    <t>1.14.</t>
  </si>
  <si>
    <t>Количество оказанных услуг психолого-педагогической, методической и консультативной помощи родителям (законным представителям) детей</t>
  </si>
  <si>
    <t>ИАС «Аверс: контингент» стат.форма –1-ДОП</t>
  </si>
  <si>
    <t xml:space="preserve">Статистическая форма 1-ДОП </t>
  </si>
  <si>
    <t>Отчеты образовательных учреждений</t>
  </si>
  <si>
    <t>Форма №85-К;  ИАС "АВЕРС: контингент ДОУ"</t>
  </si>
  <si>
    <t>Отношение среднего балла единого государственного экзамена (в расчете на 2 обязательных предмета) в 10% школ с лучшими результатами единого государственного экзамена к среднему баллу единого государственного экзамена (в расчете на 2 обязательных предмета) в 10% школ с худшими результатами единого государственного экзамена</t>
  </si>
  <si>
    <t>раз</t>
  </si>
  <si>
    <t xml:space="preserve"> Доля педагогов и руководителей образовательных организаций, прошедших обучение в центрах непрерывного развития профессионального мастерства работников системы образования</t>
  </si>
  <si>
    <t>Итоги государственной итоговой аттестации 2019 года</t>
  </si>
  <si>
    <t>Обеспечение выполнения полномочий и функций Комитета по образованию администрации Белоярского района</t>
  </si>
  <si>
    <t>Доля муниципальных образовательных учреждений, соответствующих современным требованиям обучения, в общем количестве муниципальных образовательных организаций</t>
  </si>
  <si>
    <t>Доля обучающихся в муниципальных общеобразовательных учреждениях, занимающихся в первую смену, в общей численности обучающихся в муниципальных общеобразовательных учреждениях</t>
  </si>
  <si>
    <t> 100</t>
  </si>
  <si>
    <t>100 </t>
  </si>
  <si>
    <t>Доля общеобразовательных учреждений, расположенных в сельской местности, в которых созданы материально-технические условия для занятий физической культурой и спортом, в общем количестве общеобразовательных учреждений, расположенных в сельской местности</t>
  </si>
  <si>
    <t>Доля общеобразовательных учреждений, в которых создана универсальная безбарьерная среда для инклюзивного образования детей-инвалидов, в общем количестве общеобразовательных учреждений</t>
  </si>
  <si>
    <t>Уровень обеспечения выполнения полномочий и функций КпоСП</t>
  </si>
  <si>
    <t>Уровень обеспечения выполнения переданных отдельных государственных полномочий   в сфере опеки и попечительства</t>
  </si>
  <si>
    <t>Уровень обеспечения выполнения переданных отдельных государственных полномочий   по образованию и организации деятельности комиссии по делам несовершеннолетних и защите их прав</t>
  </si>
  <si>
    <t>Уровень обеспечения выполнения переданных отдельных государственных полномочий   в сфере  трудовых отношений и государственного управления охраной труда</t>
  </si>
  <si>
    <t>Уровень обеспечения отдельных государственных полномочий по осуществлению контроля за использованием и распоряжением жилыми помещениями отдельных категорий граждан</t>
  </si>
  <si>
    <t>Количество оказанных услуг психолого-педагогической, методической и консультативной помощи родителям (законным представителям) детей, а также гражданам, желающим принять на воспитание в свои семьи детей, оставшихся без попечения родителей, в том числе с привлечением некоммерческих организаций (нарастающим итогом)</t>
  </si>
  <si>
    <t xml:space="preserve">Количество  инвалидов, принимающих участие в спортивных и культурных мероприятиях </t>
  </si>
  <si>
    <t>Количество инвалидов, обеспеченных информационной доступностью к средствам массовой информации</t>
  </si>
  <si>
    <t>Доля объектов социальной инфраструктуры, находящихся в муниципальной собственности Белоярского района, обеспеченных условиями доступности для инвалидов и других маломобильных групп населения</t>
  </si>
  <si>
    <t>процент (%)</t>
  </si>
  <si>
    <t>Государственная поддержка производства и реализации продукции животноводства, содержания маточного поголовья сельскохозяйственных животных</t>
  </si>
  <si>
    <t>Оказание поддержки  по приобретению оборудования для глубокой переработки мяса</t>
  </si>
  <si>
    <t>предоставление субсидий в целях возмещения затрат в связи с производством, переработкой мяса оленей</t>
  </si>
  <si>
    <t>6.2.</t>
  </si>
  <si>
    <t>представление субсидий в целях возмещения затрат в связи с использованием плашкоутного флота для добычи (вылова) рыбы</t>
  </si>
  <si>
    <t>6.3.</t>
  </si>
  <si>
    <t>представление субсидий в целях возмещения затрат в связи с приобретением кормов для содержания сельскохозяйственных животных</t>
  </si>
  <si>
    <t>6.4.</t>
  </si>
  <si>
    <t>представление субсидий в целях возмещения затрат в связи с производством морсов из дикорастущих ягод</t>
  </si>
  <si>
    <t>6.5.</t>
  </si>
  <si>
    <t xml:space="preserve">предоставление субсидий в целях возмещения затрат в связи с участием сельскохозяйственных предприятий, крестьянских (фермерских) хозяйств в конкурсах профессионального мастерства </t>
  </si>
  <si>
    <t>«Развитие агропромышленного комплекса на 2019 – 2024 годы»</t>
  </si>
  <si>
    <t>«Социально-экономическое развитие коренных малочисленных народов Севера на территории Белоярского района на 2019-2024годы»</t>
  </si>
  <si>
    <t>«Социально-экономическое развитие коренных малочисленных народов Севера на территории Белоярского района на 2019-2024 годы»</t>
  </si>
  <si>
    <t>Количество получателей мер поддержки в рамках государственной программой Ханты-Мансийского автономного округа – Югры "Устойчивое развитие коренных малочисленных народов Севера"</t>
  </si>
  <si>
    <t>«Охрана окружающей среды на 2019 - 2024 годы»</t>
  </si>
  <si>
    <t>Проектирование и строительство Белоярского межпоселенческого полигона ТКО</t>
  </si>
  <si>
    <t>Определение схемы размещения мест (площадок) накопления твердых коммунальных отходов, создание и ведение реестра мест (площадок) накопления твердых коммунальных отходов</t>
  </si>
  <si>
    <t>Создание и содержание мест (площадок) накопления твердых коммунальных отходов</t>
  </si>
  <si>
    <t>Обустройство мест (площадок) накопления твердых коммунальных отходов</t>
  </si>
  <si>
    <t>Приобретение контейнеров для размещения в местах (площадках) накопления твердых коммунальных отходов</t>
  </si>
  <si>
    <t>Создание площадок временного накопления твердых коммунальных отходов</t>
  </si>
  <si>
    <t>Организация деятельности по накоплению (в том числе раздельному накоплению), сбору, транспортированию, обработке, утилизации, обезвреживанию и захоронению твердых коммунальных отходов</t>
  </si>
  <si>
    <t>Рекультивация территории санкционированной свалки твердых бытовых отходов с.Полноват Белоярского района</t>
  </si>
  <si>
    <t>Рекультивация территории санкционированной свалки твердых бытовых отходов с.Казым Белоярского района</t>
  </si>
  <si>
    <t>Рекультивация территории санкционированной свалки твердых бытовых отходов с.Ванзеват Белоярского района</t>
  </si>
  <si>
    <t>Рекультивация полигона ТБО в г.Белоярский</t>
  </si>
  <si>
    <t>Ликвидация выявленных мест несанкционированного размещения отходов, санитарное содержание мест общественного пользования и отдыха на водных объектах и очистка береговой полосы водных объектов</t>
  </si>
  <si>
    <t>Организация использования, охраны, защиты, воспроизводства городских лесов</t>
  </si>
  <si>
    <t>Организация и проведение в Белоярском районе мероприятий, приуроченных к Международной экологической акции «Спасти и сохранить»</t>
  </si>
  <si>
    <t>4.3.</t>
  </si>
  <si>
    <t>Проведение в учреждениях культуры мероприятий, приуроченных к Международной экологической акции «Спасти и сохранить»</t>
  </si>
  <si>
    <t>Содержание мест (площадок) накопления твердых коммунальных отходов</t>
  </si>
  <si>
    <t>Количество полигонов твердых коммунальных отходов</t>
  </si>
  <si>
    <t>единица</t>
  </si>
  <si>
    <t>Количество обустроенных мест (площадок) накопления твердых коммунальных отходов</t>
  </si>
  <si>
    <t>Количество приобретенных контейнеров для размещения в местах (площадках) накопления твердых коммунальных отходов</t>
  </si>
  <si>
    <t>Количество площадок временного накопления твердых коммунальных отходов</t>
  </si>
  <si>
    <t>километр</t>
  </si>
  <si>
    <t xml:space="preserve">«Управление муниципальным имуществом на 2019-2024 годы»
</t>
  </si>
  <si>
    <t>«Управление муниципальным имуществом на 2019-2024 годы»</t>
  </si>
  <si>
    <t>Удельный вес неиспользуемого недвижимого имущества  в общем количестве  недвижимого имущества муниципального образования</t>
  </si>
  <si>
    <t>Удельный вес расходов на предпродажную подготовку имущества в общем объеме средств  полученных от реализации имущества, в том числе от приватизации муниципального имущества</t>
  </si>
  <si>
    <t>Доля объектов недвижимого имущества, на которое зарегистрировано право собственности, в общем объеме объектов, подлежащих регистрации</t>
  </si>
  <si>
    <t>Уровень обеспечения выполнения функций и  полномочий Комитета муниципальной собственности от потребности</t>
  </si>
  <si>
    <t>Количество мест в образовательных учреждениях, реализующих программу дошкольного образования
 (на 1000 детей)</t>
  </si>
  <si>
    <t>Паспорта материально-технической оснащенности  школ</t>
  </si>
  <si>
    <t>Строительство (реконструкция) автомобильных дорог общего пользования местного значения</t>
  </si>
  <si>
    <t>Капитальный ремонт  автомобильных дорог общего пользования местного значения</t>
  </si>
  <si>
    <t>Воздушным транспортом</t>
  </si>
  <si>
    <t>Автомобильным транспортом</t>
  </si>
  <si>
    <t>Водным транспортом</t>
  </si>
  <si>
    <t>2.1.4.</t>
  </si>
  <si>
    <t>3.1.1.</t>
  </si>
  <si>
    <t>Ремонт технических средств</t>
  </si>
  <si>
    <t>3.1.2.</t>
  </si>
  <si>
    <t>«Защита населения от чрезвычайных ситуаций, обеспечение пожарной безопасности объектов муниципальной собственности и безопасности людей на водных объектах на 2019 - 2024 годы»</t>
  </si>
  <si>
    <t>Оборудование мест проживания многодетных семей, малообеспеченных, социально-неадаптированных и маломобильных групп населения (проживающего в муниципальном жилье) автономными пожарными извещателями с GSM-модулем</t>
  </si>
  <si>
    <t xml:space="preserve">Противопожарная пропаганда и обучение населения городского поселения Белоярский мерам пожарной безопасности </t>
  </si>
  <si>
    <t>баллы</t>
  </si>
  <si>
    <t>Количество зарегистрированных пожаров на объектах муниципальной собственности Белоярского района</t>
  </si>
  <si>
    <t>Обеспеченность резервами (запасами) материальных ресурсов для ликвидации последствий чрезвычайных ситуаций и в целях гражданской обороны, от установленных норм обеспечения</t>
  </si>
  <si>
    <t>Доля населения Белоярского района прошедшего обучение в области гражданской обороны и защиты от чрезвычайных ситуаций</t>
  </si>
  <si>
    <t>Количество населенных пунктов, в которых проводятся противоэпидемиологические мероприятия по снижению численности кровососущих комаров и барьерной дератизации</t>
  </si>
  <si>
    <t>Количество происшествий (в том числе гибели людей) в местах массового отдыха людей на водных объектах</t>
  </si>
  <si>
    <t>Оценочные показатели реагирования на возможные чрезвычайные ситуации в соответствии с Уставом муниципального казенного учреждения «Единая дежурно-диспетчерская служба Белоярского района»</t>
  </si>
  <si>
    <t>Доля принятых в эксплуатацию технических систем, входящих в состав АПК БГ на территории Белоярского района</t>
  </si>
  <si>
    <t>Количество вовлечённых в субъекты малого и среднего предпринимательства, осуществляющих деятельность в сфере сельского хозяйства, в том числе за счёт средств государственной поддержки, человек (нарастающим итогом)</t>
  </si>
  <si>
    <t>Объём производства молока</t>
  </si>
  <si>
    <t>Объём производства скота и птицы на убой (в живом весе)</t>
  </si>
  <si>
    <t>Объём добычи (вылова) и переработки рыбы</t>
  </si>
  <si>
    <t>Объём производства растениеводческой продукции</t>
  </si>
  <si>
    <t>Численность поголовья северных оленей</t>
  </si>
  <si>
    <t>Объём заготовки и переработки дикоросов</t>
  </si>
  <si>
    <t>Количество отловленных безнадзорных и бродячих животных</t>
  </si>
  <si>
    <t>Количество  сельскохозяйственных предприятий, крестьянских (фермерских) хозяйств, принявших участие в конкурсах профессионального мастерства</t>
  </si>
  <si>
    <t>Доля прибыльных сельскохозяйственных предприятий в общем их числе на территории Белоярского района</t>
  </si>
  <si>
    <t>Отчетность сельскохозяйственных предприятий</t>
  </si>
  <si>
    <t>Отчетность рыбопромышленных, рыбоперерабатывающих  предприятий</t>
  </si>
  <si>
    <t>Отчетность  перерабатывающих предприятий</t>
  </si>
  <si>
    <t>«Развитие агропромышленного комплекса на 2019– 2024 годы»</t>
  </si>
  <si>
    <t>Уровень обеспечения выполнения полномочий и  функций органов местного самоуправления Белоярского района</t>
  </si>
  <si>
    <t>Уровень обеспечения выполнения переданных отдельных государственных полномочий   в сфере государственной регистрации актов гражданского состояния</t>
  </si>
  <si>
    <t>Уровень обеспечения выполнения переданных отдельных государственных полномочий   в сфере архивного дела</t>
  </si>
  <si>
    <t>Уровень обеспечения выполнения переданных отдельных государственных полномочий   по составлению (изменению) списков кандидатов в присяжные заседатели</t>
  </si>
  <si>
    <t>Уровень обеспечения выполнения переданных отдельных государственных полномочий по ведению учета категорий граждан, определенных федеральным законодательством</t>
  </si>
  <si>
    <t>Количество участников мероприятия, направленного на повышение престижа и открытости муниципальной службы</t>
  </si>
  <si>
    <t xml:space="preserve">Управление по местному самоуправлению администрации Белоярского района
</t>
  </si>
  <si>
    <t>Количество и случаи применения в практике форм непосредственного осуществления населением местного самоуправления Белоярского района</t>
  </si>
  <si>
    <t>количество единиц</t>
  </si>
  <si>
    <t>Количество мероприятий по информационно-пропагандистскому сопровождению деятельности по противодействию терроризму</t>
  </si>
  <si>
    <t>Уровень преступности (число зарегистрированных преступлений на 100 тыс. человек населения)</t>
  </si>
  <si>
    <t>Уровень обеспечения функционирования видеокамер и оборудования городской системы видеонаблюдения</t>
  </si>
  <si>
    <t>Общая распространенность наркомании (на 100 тыс. человек населения)</t>
  </si>
  <si>
    <t>Уровень обеспечения выполнения переданного отдельного государственного полномочия по созданию и обеспечению деятельности административных комиссий</t>
  </si>
  <si>
    <t xml:space="preserve">«Профилактика терроризма и  правонарушений в сфере общественного порядка в  Белоярском районе на 2019 – 2024 годы» 
</t>
  </si>
  <si>
    <t>Исполнение плана по налоговым и неналоговым доходам, утверждённого решением Думы Белоярского района о бюджете Белоярского района (без учёта доходов по штрафам, санкциям, от возмещения ущерба), за отчётный год</t>
  </si>
  <si>
    <t>Исполнение расходных обязательств Белоярского района, утверждённых решением Думы Белоярского района о бюджете Белоярского района, за отчётный год</t>
  </si>
  <si>
    <t>процент</t>
  </si>
  <si>
    <t>Сохранение высокого качества организации и осуществления бюджетного процесса в Белоярском районе,
место в рейтинге муниципальных образований</t>
  </si>
  <si>
    <t>Размер резервного фонда администрации Белоярского района от первоначально утверждённого общего объёма расходов бюджета Белоярского района</t>
  </si>
  <si>
    <t>&lt;3</t>
  </si>
  <si>
    <t>Размер годовой суммы платежей на погашение и обслуживание прямых обязательств и ожидаемых платежей по исполнению условных обязательств к собственным доходам бюджета Белоярского района</t>
  </si>
  <si>
    <t>≤50</t>
  </si>
  <si>
    <t>Соблюдение в течение финансового года ограничений по предельному объёму муниципального долга, установленных бюджетным законодательством (ст.107 Бюджетного кодекса РФ),
при условии соблюдения – 1, несоблюдение – 0</t>
  </si>
  <si>
    <t>Доля главных распорядителей бюджетных средств Белоярского района, имеющих оценку качества финансового менеджмента выше средней</t>
  </si>
  <si>
    <t>≥75</t>
  </si>
  <si>
    <t>Доля размещённой в ИТС Интернет информации в общем объёме обязательной к размещению в соответствии с нормативными правовыми актами Российской Федерации, Ханты-Мансийского автономного округа – Югры, Белоярского района</t>
  </si>
  <si>
    <t>Количество граждан, охваченных мероприятиями, направленными на повышение финансовой грамотности</t>
  </si>
  <si>
    <t>Исполнение плана по налоговым и неналоговым доходам, утверждённого решениями представительных органов городского и сельских поселений Белоярского района о бюджете (без учёта доходов по штрафам, санкциям, от возмещения ущерба), за отчётный год</t>
  </si>
  <si>
    <t>Отсутствие просроченной кредиторской задолженности в бюджетах поселений по результатам финансового года (при отсутствии задолженности – 1, при наличии – 0)</t>
  </si>
  <si>
    <t>Средняя итоговая оценка качества организации и осуществления бюджетного процесса в поселениях Белоярского района</t>
  </si>
  <si>
    <t>≥85</t>
  </si>
  <si>
    <t>Исполнение расходных обязательств по иным межбюджетным трансфертам, предоставленным в иных случаях, предусмотренных законами Ханты-Мансийского автономного округа – Югры и муниципальными правовыми актами Белоярского района, за отчётный год</t>
  </si>
  <si>
    <t>Исполнение расходных обязательств по субвенциям, предоставленным на осуществление отдельных государственных полномочий, за отчётный год</t>
  </si>
  <si>
    <t>Доля поселений Белоярского района, уровень расчетной бюджетной обеспеченности которых после предоставления дотации на выравнивание бюджетной обеспеченности из бюджета Белоярского района составляет более 90% от установленного критерия выравнивания поселений</t>
  </si>
  <si>
    <t>Доля реализованных проектов, направленных на содействие развитию исторических и иных местных традиций в населенных пунктах Белоярского района</t>
  </si>
  <si>
    <t>Комитет по финансам и налоговой политике администрации Белоярского района</t>
  </si>
  <si>
    <t>место</t>
  </si>
  <si>
    <t xml:space="preserve">«Управление муниципальными финансами в Белоярском районе на 2019-2024 годы» </t>
  </si>
  <si>
    <t xml:space="preserve">«Управление муниципальными финансами в Белоярском районе на 2019-2024 годы» 
</t>
  </si>
  <si>
    <t>Подпрограмма 2 «Совершенствование межбюджетных отношений»</t>
  </si>
  <si>
    <t>Количество рейсооборотов автомобильного транспорта в год</t>
  </si>
  <si>
    <t>Подпрограмма 1   «Содействие развитию жилищного строительства на территории Белоярского района»</t>
  </si>
  <si>
    <t>Застройка микрорайона Озерный-2 г.Белоярский. Автомобильная дорога с подготовкой территории. 1 этап</t>
  </si>
  <si>
    <t>Предоставление субсидий некоммерческим организациям, не являющимся государственными (муниципальными) учреждениями, в целях финансового обеспечения затрат в связи с организацией и проведением мероприятий по строительству подводящих инженерных сетей и благоустройству придомовой территории строящихся многоквартирных домов на территории Белоярского района</t>
  </si>
  <si>
    <t>Предоставление субсидий некоммерческим организациям, не являющимся государственными (муниципальными) учреждениями, в целях возмещения затрат (части затрат) застройщика на уплату процентов по кредитам на строительство многоквартирных жилых домов на территории Белоярского района</t>
  </si>
  <si>
    <t>Документы территориального планирования и градостроительного зонирования</t>
  </si>
  <si>
    <t>Схемы размещения рекламных конструкций на территории Белоярского района</t>
  </si>
  <si>
    <t xml:space="preserve"> «Обеспечение доступным и комфортным жильем жителей Белоярского района в 2019 – 2024 годах»</t>
  </si>
  <si>
    <t>«Обеспечение доступным и комфортным жильем жителей Белоярского района в 2019 – 2024 годах»</t>
  </si>
  <si>
    <t>тыс.кв.метров</t>
  </si>
  <si>
    <t>Общая площадь жилых помещений, приходящаяся в среднем на одного жителя</t>
  </si>
  <si>
    <t>Доля населения, получившего жилые помещения и улучшившие жилищные условия, в общей численности населения, состоящего на учете в качестве нуждающегося в жилых помещениях</t>
  </si>
  <si>
    <t>Объем ввода жилья</t>
  </si>
  <si>
    <t>кв. метры</t>
  </si>
  <si>
    <t>Обеспеченность муниципальных образований Белоярского района градостроительной документацией</t>
  </si>
  <si>
    <t>Количество молодых семей, улучшивших жилищные условия в соответствии с муниципальной программой</t>
  </si>
  <si>
    <t>Количество квадратных метров расселенного непригодного для проживания жилищного фонда</t>
  </si>
  <si>
    <t>Количество граждан, расселенных из непригодного для проживания жилищного фонда</t>
  </si>
  <si>
    <t>Управление по архитектуре и градостроительству администрации Белоярского района</t>
  </si>
  <si>
    <t>«Развитие жилищно-коммунального комплекса и повышение энергетической эффективности в Белоярском районе на 2019 – 2024 годы»</t>
  </si>
  <si>
    <t>Подпрограмма 4 «Обеспечение  благоустройства  территории городского поселения Белоярский»</t>
  </si>
  <si>
    <t>Проектирование и строительство локальных систем водоснабжения и (или) водоотведения  в целях обеспечения муниципальных учреждений Белоярского района качественной водой</t>
  </si>
  <si>
    <t>1.1.1.1.</t>
  </si>
  <si>
    <t>Реализация мероприятий по капитальному ремонту (с заменой) газопроводов, систем теплоснабжения, водоснабжения и водоотведения для подготовки к осенне-зимнему периоду, в  том числе с применением композитных материалов в г.Белоярский</t>
  </si>
  <si>
    <t>Благоустройство капитального характера</t>
  </si>
  <si>
    <t>4.1.1.</t>
  </si>
  <si>
    <t>4.1.2.</t>
  </si>
  <si>
    <t>4.1.3.</t>
  </si>
  <si>
    <t>4.1.4.</t>
  </si>
  <si>
    <t xml:space="preserve">«Развитие культуры Белоярского района на 2019 – 2024 годы» </t>
  </si>
  <si>
    <t>«Развитие физической культуры, спорта и молодежной политики на территории  Белоярского района  на 2019 – 2024 годы»</t>
  </si>
  <si>
    <t xml:space="preserve">Обеспечение деятельности муниципального автономного учреждения физической культуры и спорта Белоярского района «Дворец спорта»  * </t>
  </si>
  <si>
    <t xml:space="preserve">Участие спортивных сборных команд Белоярского района в спортивно-массовых мероприятиях </t>
  </si>
  <si>
    <t>МАУ «Дворец спорта»</t>
  </si>
  <si>
    <t>Обеспечение деятельности муниципального казенного учреждения Белоярского района «Молодежный центр «Спутник» (далее - МКУ МЦ «Спутник»)</t>
  </si>
  <si>
    <t>Реализация мероприятий по содействию занятости молодежи</t>
  </si>
  <si>
    <t>Предоставление детям в возрасте от 6 до 17 лет (включительно) путевок в организации отдыха детей и их оздоровления, в том числе в этнической среде</t>
  </si>
  <si>
    <t>Организация отдыха и оздоровления детей в возрасте от 6 до 17 лет (включительно), проживающих на территории Белоярского района, в лагере с дневным  пребыванием детей  на базе учреждений физической культуры и спорта Белоярского района</t>
  </si>
  <si>
    <t>Организация отдыха и оздоровления детей в возрасте от 6 до 17 лет (включительно), проживающих на территории Белоярского района, в лагере с дневным  пребыванием детей  на базе учреждений молодежной политики Белоярского района</t>
  </si>
  <si>
    <t xml:space="preserve">Организация работы временных спортивных площадок и обеспечение проведения комплексных спортивно-массовых мероприятий   </t>
  </si>
  <si>
    <t>Обеспечение деятельности муниципального автономного учреждения физической культуры и спорта Белоярского района  «База спорта и отдыха «Северянка»  (далее – МАУ «База спорта и отдыха «Северянка»)</t>
  </si>
  <si>
    <t>3.1.3.</t>
  </si>
  <si>
    <t>3.1.4.</t>
  </si>
  <si>
    <t>3.1.5.</t>
  </si>
  <si>
    <t>3.1.6.</t>
  </si>
  <si>
    <t xml:space="preserve">Оплата стоимости проезда детям, проявившим способности в сфере физической культуры и спорта, молодежной политики,  к местам сбора организованных групп и обратно </t>
  </si>
  <si>
    <t xml:space="preserve">Оплата стоимости услуг лиц, сопровождающих детей,  проявивших способности в сфере физической культуры и спорта, молодежной политики, до места нахождения организаций отдыха детей и их оздоровления и обратно, </t>
  </si>
  <si>
    <t>Проведение семинаров, участие специалистов в обучающих семинарах и совещаниях организаторов оздоровления, отдыха, занятости детей, организация контроля за деятельностью детских оздоровительных учреждений</t>
  </si>
  <si>
    <t>Строительство бальнеологического корпуса на базе МАУ «База спорта и отдыха «Северянка»</t>
  </si>
  <si>
    <t>3.3.1.</t>
  </si>
  <si>
    <t>Подпрограмма  5 «Формирование доступной среды для инвалидов и других маломобильных групп населения в подведомственных учреждениях»</t>
  </si>
  <si>
    <t>Обеспечение деятельности  учреждений (Муниципальное автономное учреждение культуры Белоярского района "Белоярская централизованная библиотечная система")</t>
  </si>
  <si>
    <t>1.1.2.1.</t>
  </si>
  <si>
    <t>1.1.2.2.</t>
  </si>
  <si>
    <t>Издание литературного сборника "Край любимый Белоярский"</t>
  </si>
  <si>
    <t>Модернизация общедоступных муниципальных библиотек</t>
  </si>
  <si>
    <t xml:space="preserve">Реализация мероприятий  * </t>
  </si>
  <si>
    <t>1.2.2.1.</t>
  </si>
  <si>
    <t xml:space="preserve">Проведение национального праздника «День рыбака» </t>
  </si>
  <si>
    <t>1.2.2.2</t>
  </si>
  <si>
    <t>1.2.2.3</t>
  </si>
  <si>
    <t xml:space="preserve">Организация и проведение районных и окружных выставок и мастер-классов, творческих мастерских в сфере художественных промыслов </t>
  </si>
  <si>
    <t>1.2.2.4</t>
  </si>
  <si>
    <t>Приобретение выставочного оборудования</t>
  </si>
  <si>
    <t>1.2.2.5</t>
  </si>
  <si>
    <t xml:space="preserve">Организация экскурсионной поездки ветеранов </t>
  </si>
  <si>
    <t>Подпрограмма 2 «Реализация творческого потенциала жителей Белоярского района».</t>
  </si>
  <si>
    <t>Обеспечение деятельности  учреждений  (Муниципальное автономное учреждение дополнительного образования в области культуры Белоярского района "Детская школа искусств г. Белоярский")</t>
  </si>
  <si>
    <t>2.1.2.1.</t>
  </si>
  <si>
    <t>Проведение конкурса пианистов «Волшебные клавиши»</t>
  </si>
  <si>
    <t>2.1.2.2.</t>
  </si>
  <si>
    <t>Конкурс творчества юных живописцев «Мастерская солнца»</t>
  </si>
  <si>
    <t>2.1.2.3.</t>
  </si>
  <si>
    <t>Зональный фестиваль-конкурс «Юные дарования»</t>
  </si>
  <si>
    <t>2.1.2.4.</t>
  </si>
  <si>
    <t>Стимулирование лучших руководителей, педагогов</t>
  </si>
  <si>
    <t>2.1.2.5.</t>
  </si>
  <si>
    <t>Обеспечение охраны здания и прилегающей территории муниципальных учреждений</t>
  </si>
  <si>
    <t>2.1.3.1.</t>
  </si>
  <si>
    <t>Организация отдыха и оздоровления детей в каникулярное время на базе организаций культуры</t>
  </si>
  <si>
    <t>2.1.3.2.</t>
  </si>
  <si>
    <t>2.1.3.3.</t>
  </si>
  <si>
    <t>2.2.2.1.</t>
  </si>
  <si>
    <t xml:space="preserve">Участие творческих коллективов в районных,  окружных, всероссийских, международных конкурсах и фестивалях </t>
  </si>
  <si>
    <t>2.2.2.2.</t>
  </si>
  <si>
    <t xml:space="preserve">Проведение отчетных концертов лучших коллективов района </t>
  </si>
  <si>
    <t>2.2.2.3.</t>
  </si>
  <si>
    <t xml:space="preserve">Организация районного семинара для работников учреждений культурно-досугового типа </t>
  </si>
  <si>
    <t>2.2.2.4.</t>
  </si>
  <si>
    <t>Содействие трудоустройству граждан с инвалидностью и их адаптация на рынке труда</t>
  </si>
  <si>
    <t>2.2.2.5.</t>
  </si>
  <si>
    <t xml:space="preserve">Организация и проведение мероприятий приуроченных к  Году театра и  Году семьи </t>
  </si>
  <si>
    <t>2.2.2.6.</t>
  </si>
  <si>
    <t>2.2.2.7.</t>
  </si>
  <si>
    <t>Приобретение тканей для пошива сценических костюмов</t>
  </si>
  <si>
    <t>2.2.2.8.</t>
  </si>
  <si>
    <t>Организация и проведение Новогоднего утренника для детей из малообеспеченных семей</t>
  </si>
  <si>
    <t>2.2.2.9.</t>
  </si>
  <si>
    <t>Организация концерта в рамках проведения муниципальных образовательных Рождественских чтений</t>
  </si>
  <si>
    <t>Подпрограмма 3 «Создание условий для информационного обеспечения населения Белоярского района посредством печатных средств массовой информации, а также в теле- эфире».</t>
  </si>
  <si>
    <t>Подпрограмма 4 «Создание условий для реализации мероприятий муниципальной программы».</t>
  </si>
  <si>
    <t xml:space="preserve">Организация и исполнение материально-технического обеспечения учреждений (Муниципальное казенное учреждение Белоярского района "Служба материально - технического обеспечения") </t>
  </si>
  <si>
    <t>Подпрограмма 5 «Развитие отраслевой инфраструктуры».</t>
  </si>
  <si>
    <t>Подпрограмма 6 «Формирование доступной среды жизнедеятельности для инвалидов и других маломобильных групп населения в учреждениях культуры».</t>
  </si>
  <si>
    <t xml:space="preserve">Финансовое обеспечение полномочий  Комитета по культуре </t>
  </si>
  <si>
    <t xml:space="preserve">Организация и проведение Международного фестиваля-конкурса коренных народов мира «Сияние Севера» </t>
  </si>
  <si>
    <t xml:space="preserve">Обеспечение деятельности  учреждений (Муниципальное автономное учреждение культуры Белоярского района "Центр культуры и досуга, концертный зал "Камертон")*                                                  </t>
  </si>
  <si>
    <t>Подпрограмма 1 «Повышение качества культурных услуг, предоставляемых в области библиотечного, выставочного дела».</t>
  </si>
  <si>
    <t>20</t>
  </si>
  <si>
    <t>** - бюджетные ассигнования отражены в источниках финансирования дефицита бюджета Белоярского района, в связи с чем в итоговых суммах по муниципальной программе не учитываются.</t>
  </si>
  <si>
    <r>
      <rPr>
        <u/>
        <sz val="12"/>
        <rFont val="Times New Roman"/>
        <family val="1"/>
        <charset val="204"/>
      </rPr>
      <t>Основное мероприятие</t>
    </r>
    <r>
      <rPr>
        <sz val="12"/>
        <rFont val="Times New Roman"/>
        <family val="1"/>
        <charset val="204"/>
      </rPr>
      <t xml:space="preserve"> «Обеспечение выполнения полномочий  органов местного самоуправления»</t>
    </r>
  </si>
  <si>
    <r>
      <rPr>
        <u/>
        <sz val="12"/>
        <rFont val="Times New Roman"/>
        <family val="1"/>
        <charset val="204"/>
      </rPr>
      <t>Основное мероприятие</t>
    </r>
    <r>
      <rPr>
        <sz val="12"/>
        <rFont val="Times New Roman"/>
        <family val="1"/>
        <charset val="204"/>
      </rPr>
      <t xml:space="preserve"> "Осуществление отдельных государственных полномочий"</t>
    </r>
  </si>
  <si>
    <r>
      <rPr>
        <u/>
        <sz val="12"/>
        <rFont val="Times New Roman"/>
        <family val="1"/>
        <charset val="204"/>
      </rPr>
      <t>Основное мероприятие</t>
    </r>
    <r>
      <rPr>
        <sz val="12"/>
        <rFont val="Times New Roman"/>
        <family val="1"/>
        <charset val="204"/>
      </rPr>
      <t xml:space="preserve"> «Создание условий для развития и совершенствования муниципальной службы»</t>
    </r>
  </si>
  <si>
    <r>
      <rPr>
        <u/>
        <sz val="12"/>
        <rFont val="Times New Roman"/>
        <family val="1"/>
        <charset val="204"/>
      </rPr>
      <t>Основное мероприятие</t>
    </r>
    <r>
      <rPr>
        <sz val="12"/>
        <rFont val="Times New Roman"/>
        <family val="1"/>
        <charset val="204"/>
      </rPr>
      <t xml:space="preserve"> «Обеспечение взаимодействия с политическими партиями, избирательными комиссиями, законодательными (представительными) органами государственной власти и местного самоуправления в сфере  регионального развития и содействия развитию местного самоуправления в Белоярском районе, прогноза  общественно-политической ситуации» </t>
    </r>
  </si>
  <si>
    <t>Подпрограмма 2 «Развитие муниципальной службы в Белоярском районе»</t>
  </si>
  <si>
    <t>*- в том числе, объем средств бюджетных ассигнований, возможных к передаче муниципальным организациям, включая социально-ориентированные некоммерческие организации, на предоставление услуг (работ) в социальной сфере.</t>
  </si>
  <si>
    <t>218071 человек</t>
  </si>
  <si>
    <t>- Библиотечное дело</t>
  </si>
  <si>
    <t>116827 человек</t>
  </si>
  <si>
    <t>- Выставочное дело</t>
  </si>
  <si>
    <t>19767 человек</t>
  </si>
  <si>
    <t>- Дополнительное образование</t>
  </si>
  <si>
    <t>415 человек</t>
  </si>
  <si>
    <t>- Культурное разнообразие</t>
  </si>
  <si>
    <t>81062 человек</t>
  </si>
  <si>
    <t>Прирост числа граждан, принимающих участие в культурной деятельности , % к базовому значению</t>
  </si>
  <si>
    <t>Количество детей, привлекаемых к участию в творческих мероприятиях</t>
  </si>
  <si>
    <t>Доля немуниципальных организаций (коммерческих, некоммерческих), в том числе социально-ориентированных некоммерческих организациях, представляющих услуги в сфере культуры, в общем числе организаций, предоставляющих услуги в сфере культуры</t>
  </si>
  <si>
    <t>Доля граждан, получивших услуги в немуниципальных организациях (коммерческих, некоммерческих), в том числе социально ориентированных некоммерческих организаций, в общем числе граждан, получивших услуги в сфере культуры</t>
  </si>
  <si>
    <t>Доля средств бюджета Белоярского района, выделяемых немуниципальным  организациям (коммерческим, некоммерческим), в том числе социально ориентированным некоммерческим организациям, на предоставление услуг (работ), в общем объеме средств бюджета Белоярского района, выделяемых на предоставление услуг в сфере культуры</t>
  </si>
  <si>
    <t>часы</t>
  </si>
  <si>
    <t>Количество полос газет «Белоярские вести», «Белоярские вести. Официальный выпуск»</t>
  </si>
  <si>
    <t>Количество телепередач</t>
  </si>
  <si>
    <t>Количество  оснащенных (дооснащенных) постоянных рабочих мест для трудоустройства незанятых одиноких родителей, многодетных родителей, родителей, воспитывающих детей-инвалидов, женщин, осуществляющих уход за ребенком в возрасте до трех лет</t>
  </si>
  <si>
    <t>Численность обучающихся, вовлеченных в деятельность общественных объединений на базе образовательных  организаций общего образования, среднего и высшего профессионального образования</t>
  </si>
  <si>
    <t>тыс. человек</t>
  </si>
  <si>
    <t>Доля населения, систематически занимающегося физической культурой и спортом, в общей численности населения</t>
  </si>
  <si>
    <t>Доля граждан среднего возраста, систематически занимающихся физической культурой и спортом, в общей численности граждан среднего возраста</t>
  </si>
  <si>
    <t>Доля граждан старшего возраста, систематически занимающихся физической культурой и спортом в общей численности граждан старшего возраста</t>
  </si>
  <si>
    <t>Доля детей и молодежи, систематически занимающихся физической культурой и спортом, в общей численности детей и молодежи</t>
  </si>
  <si>
    <t>Доля граждан, выполнивших нормативы Всероссийского физкультурно-спортивного комплекса «Готов к труду и обороне» (ГТО), в общей численности населения, принявшего участие в сдаче нормативов Всероссийского физкультурно-спортивного комплекса «Готов к труду и обороне» (ГТО)</t>
  </si>
  <si>
    <t>Доля средств бюджета Белоярского района, выделяемых немуниципальным организациям (коммерческим, некоммерческим), в том числе социально ориентированным некоммерческим организациям, на предоставление услуг (работ), в общем объеме средств бюджета Белоярского района, выделяемых на предоставление услуг в сфере физической культуры и спорта</t>
  </si>
  <si>
    <t>Доля занимающихся по программам спортивной подготовки в организациях ведомственной принадлежности физической культуры и спорта, в общем количестве занимающихся в организациях ведомственной принадлежности физической культуры и спорта</t>
  </si>
  <si>
    <t>Количество проведенных мероприятий для молодежи</t>
  </si>
  <si>
    <t>Доля молодежи, задействованной в мероприятиях по вовлечению в творческую деятельность, от общего числа молодежи, проживающей на территории Белоярского района</t>
  </si>
  <si>
    <t>Доля граждан, вовлеченных в добровольческую деятельность</t>
  </si>
  <si>
    <t>Численность детей, охваченных малозатратными формами отдыха</t>
  </si>
  <si>
    <t>Доля подростков, состоящих на учете в комиссии по делам несовершеннолетних, от общей численности детей в возрасте от 6 до 17 лет (включительно)</t>
  </si>
  <si>
    <t>Привлечение частных инвестиций в жилищно-коммунальный комплекс Белоярского района, (контракт)</t>
  </si>
  <si>
    <t>Объем реализации сжиженного газа населению на территории сельских поселений Белоярского района, (кг)</t>
  </si>
  <si>
    <t>1 100,0</t>
  </si>
  <si>
    <r>
      <rPr>
        <u/>
        <sz val="12"/>
        <rFont val="Times New Roman"/>
        <family val="1"/>
        <charset val="204"/>
      </rPr>
      <t>Основное мероприятие</t>
    </r>
    <r>
      <rPr>
        <sz val="12"/>
        <rFont val="Times New Roman"/>
        <family val="1"/>
        <charset val="204"/>
      </rPr>
      <t xml:space="preserve"> «Содействие развитию малого и среднего предпринимательства в Белоярском районе»</t>
    </r>
  </si>
  <si>
    <r>
      <rPr>
        <u/>
        <sz val="12"/>
        <rFont val="Times New Roman"/>
        <family val="1"/>
        <charset val="204"/>
      </rPr>
      <t>Основное мероприятие</t>
    </r>
    <r>
      <rPr>
        <sz val="12"/>
        <rFont val="Times New Roman"/>
        <family val="1"/>
        <charset val="204"/>
      </rPr>
      <t xml:space="preserve"> "Федеральный проект "Расширение доступа субъектов малого и среднего предпринимательства к финансовым ресурсам, в том числе к льготному финансированию"</t>
    </r>
  </si>
  <si>
    <r>
      <rPr>
        <u/>
        <sz val="12"/>
        <rFont val="Times New Roman"/>
        <family val="1"/>
        <charset val="204"/>
      </rPr>
      <t>Основное мероприятие</t>
    </r>
    <r>
      <rPr>
        <sz val="12"/>
        <rFont val="Times New Roman"/>
        <family val="1"/>
        <charset val="204"/>
      </rPr>
      <t xml:space="preserve"> "Федеральный проект "Популяризация предпринимательства"</t>
    </r>
  </si>
  <si>
    <r>
      <rPr>
        <u/>
        <sz val="12"/>
        <rFont val="Times New Roman"/>
        <family val="1"/>
        <charset val="204"/>
      </rPr>
      <t>Основное меропритие</t>
    </r>
    <r>
      <rPr>
        <sz val="12"/>
        <rFont val="Times New Roman"/>
        <family val="1"/>
        <charset val="204"/>
      </rPr>
      <t xml:space="preserve"> "Развитие системы общего образования"</t>
    </r>
  </si>
  <si>
    <r>
      <rPr>
        <u/>
        <sz val="12"/>
        <rFont val="Times New Roman"/>
        <family val="1"/>
        <charset val="204"/>
      </rPr>
      <t>Основное мероприятие</t>
    </r>
    <r>
      <rPr>
        <sz val="12"/>
        <rFont val="Times New Roman"/>
        <family val="1"/>
        <charset val="204"/>
      </rPr>
      <t xml:space="preserve"> "Развитие системы дополнительного образования детей"</t>
    </r>
  </si>
  <si>
    <r>
      <rPr>
        <u/>
        <sz val="12"/>
        <rFont val="Times New Roman"/>
        <family val="1"/>
        <charset val="204"/>
      </rPr>
      <t>Основное мероприятие</t>
    </r>
    <r>
      <rPr>
        <sz val="12"/>
        <rFont val="Times New Roman"/>
        <family val="1"/>
        <charset val="204"/>
      </rPr>
      <t xml:space="preserve"> "Организация отдыха детей в каникулярное время на базе образовательных учреждений"</t>
    </r>
  </si>
  <si>
    <r>
      <rPr>
        <u/>
        <sz val="12"/>
        <rFont val="Times New Roman"/>
        <family val="1"/>
        <charset val="204"/>
      </rPr>
      <t>Основное мероприятие</t>
    </r>
    <r>
      <rPr>
        <sz val="12"/>
        <rFont val="Times New Roman"/>
        <family val="1"/>
        <charset val="204"/>
      </rPr>
      <t xml:space="preserve"> "Содействие развитию негосударственного сектора в сфере образования"</t>
    </r>
  </si>
  <si>
    <r>
      <rPr>
        <u/>
        <sz val="12"/>
        <rFont val="Times New Roman"/>
        <family val="1"/>
        <charset val="204"/>
      </rPr>
      <t xml:space="preserve">Основное мероприятие </t>
    </r>
    <r>
      <rPr>
        <sz val="12"/>
        <rFont val="Times New Roman"/>
        <family val="1"/>
        <charset val="204"/>
      </rPr>
      <t>"Федеральный проект "Содействие занятости женщин - создание условий дошкольного образования для детей в возрасте трех лет"</t>
    </r>
  </si>
  <si>
    <r>
      <rPr>
        <u/>
        <sz val="12"/>
        <rFont val="Times New Roman"/>
        <family val="1"/>
        <charset val="204"/>
      </rPr>
      <t xml:space="preserve">Основное мероприятие </t>
    </r>
    <r>
      <rPr>
        <sz val="12"/>
        <rFont val="Times New Roman"/>
        <family val="1"/>
        <charset val="204"/>
      </rPr>
      <t>"Развитие муниципальной системы оценки качества образования"</t>
    </r>
  </si>
  <si>
    <r>
      <rPr>
        <u/>
        <sz val="12"/>
        <rFont val="Times New Roman"/>
        <family val="1"/>
        <charset val="204"/>
      </rPr>
      <t>Основное мероприятие</t>
    </r>
    <r>
      <rPr>
        <sz val="12"/>
        <rFont val="Times New Roman"/>
        <family val="1"/>
        <charset val="204"/>
      </rPr>
      <t xml:space="preserve"> "Обеспечение функций управления в сфере образования"</t>
    </r>
  </si>
  <si>
    <r>
      <rPr>
        <u/>
        <sz val="12"/>
        <rFont val="Times New Roman"/>
        <family val="1"/>
        <charset val="204"/>
      </rPr>
      <t xml:space="preserve">Основное мероприятие </t>
    </r>
    <r>
      <rPr>
        <sz val="12"/>
        <rFont val="Times New Roman"/>
        <family val="1"/>
        <charset val="204"/>
      </rPr>
      <t>"Обеспечение комплексной безопасности образовательных учреждений и комфортных условий образовательного процесса"</t>
    </r>
  </si>
  <si>
    <r>
      <rPr>
        <u/>
        <sz val="12"/>
        <rFont val="Times New Roman"/>
        <family val="1"/>
        <charset val="204"/>
      </rPr>
      <t>Основное мероприятие</t>
    </r>
    <r>
      <rPr>
        <sz val="12"/>
        <rFont val="Times New Roman"/>
        <family val="1"/>
        <charset val="204"/>
      </rPr>
      <t xml:space="preserve"> "Федеральный проект "Современная школа"</t>
    </r>
  </si>
  <si>
    <r>
      <rPr>
        <u/>
        <sz val="12"/>
        <rFont val="Times New Roman"/>
        <family val="1"/>
        <charset val="204"/>
      </rPr>
      <t>Основное мероприятие</t>
    </r>
    <r>
      <rPr>
        <sz val="12"/>
        <rFont val="Times New Roman"/>
        <family val="1"/>
        <charset val="204"/>
      </rPr>
      <t xml:space="preserve"> "Федеральный проект "Успех каждого ребенка"</t>
    </r>
  </si>
  <si>
    <r>
      <rPr>
        <u/>
        <sz val="12"/>
        <rFont val="Times New Roman"/>
        <family val="1"/>
        <charset val="204"/>
      </rPr>
      <t>Основное мероприятие</t>
    </r>
    <r>
      <rPr>
        <sz val="12"/>
        <rFont val="Times New Roman"/>
        <family val="1"/>
        <charset val="204"/>
      </rPr>
      <t xml:space="preserve"> "Социальная поддержка отдельных категорий граждан на территории Белоярского района"  </t>
    </r>
  </si>
  <si>
    <r>
      <rPr>
        <u/>
        <sz val="12"/>
        <rFont val="Times New Roman"/>
        <family val="1"/>
        <charset val="204"/>
      </rPr>
      <t>Основное мероприятие</t>
    </r>
    <r>
      <rPr>
        <sz val="12"/>
        <rFont val="Times New Roman"/>
        <family val="1"/>
        <charset val="204"/>
      </rPr>
      <t xml:space="preserve"> "Финансовая поддержка социально ориентированных некоммерческих организаций на реализацию социально значимых проектов"  </t>
    </r>
  </si>
  <si>
    <r>
      <rPr>
        <u/>
        <sz val="12"/>
        <rFont val="Times New Roman"/>
        <family val="1"/>
        <charset val="204"/>
      </rPr>
      <t>Основное мероприятие</t>
    </r>
    <r>
      <rPr>
        <sz val="12"/>
        <rFont val="Times New Roman"/>
        <family val="1"/>
        <charset val="204"/>
      </rPr>
      <t xml:space="preserve"> "Обеспечение функций управления в социальной сфере" </t>
    </r>
  </si>
  <si>
    <r>
      <rPr>
        <u/>
        <sz val="12"/>
        <rFont val="Times New Roman"/>
        <family val="1"/>
        <charset val="204"/>
      </rPr>
      <t>Основное мероприятие</t>
    </r>
    <r>
      <rPr>
        <sz val="12"/>
        <rFont val="Times New Roman"/>
        <family val="1"/>
        <charset val="204"/>
      </rPr>
      <t xml:space="preserve"> «Создание благоприятных условий  для жизнедеятельности»</t>
    </r>
  </si>
  <si>
    <t>Комитет по делам молодежи, физической  культуре и спорту администрации Белоярского района</t>
  </si>
  <si>
    <t>Отчет Комитета по образованию администрации Белоярского района;          Отчет Управления по охране труда и социальной политике администрации Белоярского района</t>
  </si>
  <si>
    <t xml:space="preserve">Управление природопользования, сельского хозяйства и развития предпринимательства администрации Белоярского района
</t>
  </si>
  <si>
    <t>Управление природопользования, сельского хозяйства и развития предпринимательства администрации Белоярского района</t>
  </si>
  <si>
    <t>Управление по охране труда и социальной политике администрации Белоярского района</t>
  </si>
  <si>
    <t>Средний уровень достижения целевых показателей муниципальной программы (%)</t>
  </si>
  <si>
    <t>Отдел по организации профилактики правонарушений администрации Белоярского района</t>
  </si>
  <si>
    <r>
      <t xml:space="preserve">Обеспечение деятельности учреждений (Муниципальное автономное учреждение культуры Белоярского района "Этнокультурный центр") </t>
    </r>
    <r>
      <rPr>
        <sz val="12"/>
        <rFont val="Times New Roman"/>
        <family val="1"/>
        <charset val="204"/>
      </rPr>
      <t>*</t>
    </r>
  </si>
  <si>
    <r>
      <rPr>
        <u/>
        <sz val="12"/>
        <color indexed="8"/>
        <rFont val="Times New Roman"/>
        <family val="1"/>
        <charset val="204"/>
      </rPr>
      <t>Основное мероприятие</t>
    </r>
    <r>
      <rPr>
        <sz val="12"/>
        <color indexed="8"/>
        <rFont val="Times New Roman"/>
        <family val="1"/>
        <charset val="204"/>
      </rPr>
      <t xml:space="preserve"> "Развитие системы дополнительного образования в области культуры"</t>
    </r>
  </si>
  <si>
    <r>
      <rPr>
        <u/>
        <sz val="12"/>
        <rFont val="Times New Roman"/>
        <family val="1"/>
        <charset val="204"/>
      </rPr>
      <t xml:space="preserve">Основное мероприятие </t>
    </r>
    <r>
      <rPr>
        <sz val="12"/>
        <rFont val="Times New Roman"/>
        <family val="1"/>
        <charset val="204"/>
      </rPr>
      <t>"Развитие культурного разнообразия"</t>
    </r>
  </si>
  <si>
    <r>
      <rPr>
        <u/>
        <sz val="12"/>
        <rFont val="Times New Roman"/>
        <family val="1"/>
        <charset val="204"/>
      </rPr>
      <t>Основное мероприятие</t>
    </r>
    <r>
      <rPr>
        <sz val="12"/>
        <rFont val="Times New Roman"/>
        <family val="1"/>
        <charset val="204"/>
      </rPr>
      <t xml:space="preserve"> "Поддержка средств массовой информации"</t>
    </r>
  </si>
  <si>
    <r>
      <rPr>
        <u/>
        <sz val="12"/>
        <rFont val="Times New Roman"/>
        <family val="1"/>
        <charset val="204"/>
      </rPr>
      <t>Основное мероприятие</t>
    </r>
    <r>
      <rPr>
        <sz val="12"/>
        <rFont val="Times New Roman"/>
        <family val="1"/>
        <charset val="204"/>
      </rPr>
      <t xml:space="preserve"> "Обеспечение исполнения мероприятий муниципальной программы"</t>
    </r>
  </si>
  <si>
    <r>
      <rPr>
        <u/>
        <sz val="12"/>
        <rFont val="Times New Roman"/>
        <family val="1"/>
        <charset val="204"/>
      </rPr>
      <t>Основное мероприятие</t>
    </r>
    <r>
      <rPr>
        <sz val="12"/>
        <rFont val="Times New Roman"/>
        <family val="1"/>
        <charset val="204"/>
      </rPr>
      <t xml:space="preserve"> "Федеральный проект "Содействие занятости женщин - создание условий дошкольного образования для детей в возрасте до трех лет" </t>
    </r>
  </si>
  <si>
    <r>
      <rPr>
        <u/>
        <sz val="12"/>
        <rFont val="Times New Roman"/>
        <family val="1"/>
        <charset val="204"/>
      </rPr>
      <t>Основное мероприятие</t>
    </r>
    <r>
      <rPr>
        <sz val="12"/>
        <rFont val="Times New Roman"/>
        <family val="1"/>
        <charset val="204"/>
      </rPr>
      <t xml:space="preserve"> "Укрепление материально-технической базы учреждений культуры"</t>
    </r>
  </si>
  <si>
    <r>
      <rPr>
        <u/>
        <sz val="12"/>
        <rFont val="Times New Roman"/>
        <family val="1"/>
        <charset val="204"/>
      </rPr>
      <t xml:space="preserve">Основное мероприятие </t>
    </r>
    <r>
      <rPr>
        <sz val="12"/>
        <rFont val="Times New Roman"/>
        <family val="1"/>
        <charset val="204"/>
      </rPr>
      <t xml:space="preserve">"Создание благоприятных условий  для жизнедеятельности" </t>
    </r>
  </si>
  <si>
    <r>
      <rPr>
        <u/>
        <sz val="12"/>
        <rFont val="Times New Roman"/>
        <family val="1"/>
        <charset val="204"/>
      </rPr>
      <t xml:space="preserve">Основное мероприятие </t>
    </r>
    <r>
      <rPr>
        <sz val="12"/>
        <rFont val="Times New Roman"/>
        <family val="1"/>
        <charset val="204"/>
      </rPr>
      <t>«Создание условий для удовлетворения потребности населения Белоярского района в оказании услуг в сфере физической культуры и спорта»</t>
    </r>
  </si>
  <si>
    <r>
      <rPr>
        <u/>
        <sz val="12"/>
        <rFont val="Times New Roman"/>
        <family val="1"/>
        <charset val="204"/>
      </rPr>
      <t>Основное мероприятие</t>
    </r>
    <r>
      <rPr>
        <sz val="12"/>
        <rFont val="Times New Roman"/>
        <family val="1"/>
        <charset val="204"/>
      </rPr>
      <t xml:space="preserve"> «Дополнительное образование детей в сфере физической культуры и спорта» </t>
    </r>
  </si>
  <si>
    <r>
      <t xml:space="preserve">Основное мероприятие </t>
    </r>
    <r>
      <rPr>
        <sz val="12"/>
        <rFont val="Times New Roman"/>
        <family val="1"/>
        <charset val="204"/>
      </rPr>
      <t xml:space="preserve"> "Укрепление материально-технической базы учреждений физической культуры и спорта"</t>
    </r>
    <r>
      <rPr>
        <u/>
        <sz val="12"/>
        <rFont val="Times New Roman"/>
        <family val="1"/>
        <charset val="204"/>
      </rPr>
      <t xml:space="preserve"> </t>
    </r>
  </si>
  <si>
    <r>
      <rPr>
        <u/>
        <sz val="12"/>
        <rFont val="Times New Roman"/>
        <family val="1"/>
        <charset val="204"/>
      </rPr>
      <t>Основное мероприятие</t>
    </r>
    <r>
      <rPr>
        <sz val="12"/>
        <rFont val="Times New Roman"/>
        <family val="1"/>
        <charset val="204"/>
      </rPr>
      <t xml:space="preserve"> «Обеспечение реализации мероприятий по работе с детьми и молодежью»</t>
    </r>
  </si>
  <si>
    <r>
      <rPr>
        <u/>
        <sz val="12"/>
        <rFont val="Times New Roman"/>
        <family val="1"/>
        <charset val="204"/>
      </rPr>
      <t>Основное мероприятие</t>
    </r>
    <r>
      <rPr>
        <sz val="12"/>
        <rFont val="Times New Roman"/>
        <family val="1"/>
        <charset val="204"/>
      </rPr>
      <t xml:space="preserve"> «Содействие занятости молодежи»</t>
    </r>
  </si>
  <si>
    <r>
      <rPr>
        <u/>
        <sz val="12"/>
        <rFont val="Times New Roman"/>
        <family val="1"/>
        <charset val="204"/>
      </rPr>
      <t>Основное мероприятие</t>
    </r>
    <r>
      <rPr>
        <sz val="12"/>
        <rFont val="Times New Roman"/>
        <family val="1"/>
        <charset val="204"/>
      </rPr>
      <t xml:space="preserve"> «Организация отдыха и оздоровления детей в оздоровительных учреждениях различных типов»</t>
    </r>
  </si>
  <si>
    <r>
      <rPr>
        <u/>
        <sz val="12"/>
        <rFont val="Times New Roman"/>
        <family val="1"/>
        <charset val="204"/>
      </rPr>
      <t>Основное мероприятие</t>
    </r>
    <r>
      <rPr>
        <sz val="12"/>
        <rFont val="Times New Roman"/>
        <family val="1"/>
        <charset val="204"/>
      </rPr>
      <t xml:space="preserve"> «Создание условий для организации отдыха и оздоровления детей»       </t>
    </r>
  </si>
  <si>
    <r>
      <rPr>
        <u/>
        <sz val="12"/>
        <rFont val="Times New Roman"/>
        <family val="1"/>
        <charset val="204"/>
      </rPr>
      <t>Основное мероприятие</t>
    </r>
    <r>
      <rPr>
        <sz val="12"/>
        <rFont val="Times New Roman"/>
        <family val="1"/>
        <charset val="204"/>
      </rPr>
      <t xml:space="preserve"> "Развитие материально-технической базы организаций отдыха"</t>
    </r>
  </si>
  <si>
    <r>
      <rPr>
        <u/>
        <sz val="12"/>
        <rFont val="Times New Roman"/>
        <family val="1"/>
        <charset val="204"/>
      </rPr>
      <t>Основное мероприятие</t>
    </r>
    <r>
      <rPr>
        <sz val="12"/>
        <rFont val="Times New Roman"/>
        <family val="1"/>
        <charset val="204"/>
      </rPr>
      <t xml:space="preserve"> «Обеспечение функций управления в сфере физической культуры, спорта и молодежной политики »</t>
    </r>
  </si>
  <si>
    <r>
      <rPr>
        <u/>
        <sz val="12"/>
        <color rgb="FF000000"/>
        <rFont val="Times New Roman"/>
        <family val="1"/>
        <charset val="204"/>
      </rPr>
      <t>Основное мероприятие</t>
    </r>
    <r>
      <rPr>
        <sz val="12"/>
        <color rgb="FF000000"/>
        <rFont val="Times New Roman"/>
        <family val="1"/>
        <charset val="204"/>
      </rPr>
      <t xml:space="preserve"> "Государственная поддержка  животноводства"</t>
    </r>
  </si>
  <si>
    <r>
      <rPr>
        <u/>
        <sz val="12"/>
        <color rgb="FF000000"/>
        <rFont val="Times New Roman"/>
        <family val="1"/>
        <charset val="204"/>
      </rPr>
      <t>Основное мероприятие</t>
    </r>
    <r>
      <rPr>
        <sz val="12"/>
        <color rgb="FF000000"/>
        <rFont val="Times New Roman"/>
        <family val="1"/>
        <charset val="204"/>
      </rPr>
      <t xml:space="preserve"> "Развитие системы заготовки и переработки дикоросов"</t>
    </r>
  </si>
  <si>
    <r>
      <rPr>
        <u/>
        <sz val="12"/>
        <rFont val="Times New Roman"/>
        <family val="1"/>
        <charset val="204"/>
      </rPr>
      <t xml:space="preserve">Основное мероприятие </t>
    </r>
    <r>
      <rPr>
        <sz val="12"/>
        <rFont val="Times New Roman"/>
        <family val="1"/>
        <charset val="204"/>
      </rPr>
      <t>"Благоустройство дворовых территорий поселений Белоярского района"</t>
    </r>
  </si>
  <si>
    <r>
      <rPr>
        <u/>
        <sz val="12"/>
        <rFont val="Times New Roman"/>
        <family val="1"/>
        <charset val="204"/>
      </rPr>
      <t>Основное мероприятие</t>
    </r>
    <r>
      <rPr>
        <sz val="12"/>
        <rFont val="Times New Roman"/>
        <family val="1"/>
        <charset val="204"/>
      </rPr>
      <t xml:space="preserve"> "Благоустройство общественных территорий городского и сельских поселений  Белоярского района"</t>
    </r>
  </si>
  <si>
    <r>
      <rPr>
        <u/>
        <sz val="12"/>
        <rFont val="Times New Roman"/>
        <family val="1"/>
        <charset val="204"/>
      </rPr>
      <t>Основное мероприятие</t>
    </r>
    <r>
      <rPr>
        <sz val="12"/>
        <rFont val="Times New Roman"/>
        <family val="1"/>
        <charset val="204"/>
      </rPr>
      <t xml:space="preserve"> "Федеральный проект "Формирование комфортной городской среды"</t>
    </r>
  </si>
  <si>
    <r>
      <rPr>
        <u/>
        <sz val="12"/>
        <rFont val="Times New Roman"/>
        <family val="1"/>
        <charset val="204"/>
      </rPr>
      <t>Основное мероприятие</t>
    </r>
    <r>
      <rPr>
        <sz val="12"/>
        <rFont val="Times New Roman"/>
        <family val="1"/>
        <charset val="204"/>
      </rPr>
      <t xml:space="preserve"> «Укрепление межнационального и межконфессионального согласия»</t>
    </r>
  </si>
  <si>
    <r>
      <rPr>
        <u/>
        <sz val="12"/>
        <rFont val="Times New Roman"/>
        <family val="1"/>
        <charset val="204"/>
      </rPr>
      <t>Основное мероприятие</t>
    </r>
    <r>
      <rPr>
        <sz val="12"/>
        <rFont val="Times New Roman"/>
        <family val="1"/>
        <charset val="204"/>
      </rPr>
      <t xml:space="preserve"> «Участие в профилактике экстремизма, а также в минимизации и (или) ликвидации последствий проявлений экстремизма на территории Белоярского района»</t>
    </r>
  </si>
  <si>
    <r>
      <rPr>
        <u/>
        <sz val="12"/>
        <rFont val="Times New Roman"/>
        <family val="1"/>
        <charset val="204"/>
      </rPr>
      <t>Основное мероприятие</t>
    </r>
    <r>
      <rPr>
        <sz val="12"/>
        <rFont val="Times New Roman"/>
        <family val="1"/>
        <charset val="204"/>
      </rPr>
      <t xml:space="preserve"> «Государственная поддержка юридических и физических лиц из числа коренных малочисленных народов, ведущих традиционный образ жизни и осуществляющих традиционную хозяйственную деятельность»</t>
    </r>
  </si>
  <si>
    <r>
      <rPr>
        <u/>
        <sz val="12"/>
        <rFont val="Times New Roman"/>
        <family val="1"/>
        <charset val="204"/>
      </rPr>
      <t>Основное мероприятие</t>
    </r>
    <r>
      <rPr>
        <sz val="12"/>
        <rFont val="Times New Roman"/>
        <family val="1"/>
        <charset val="204"/>
      </rPr>
      <t xml:space="preserve"> « Содействие в проведении мероприятий, направленных на сохранение культурного наследия коренных малочисленных народов» </t>
    </r>
  </si>
  <si>
    <r>
      <rPr>
        <u/>
        <sz val="12"/>
        <rFont val="Times New Roman"/>
        <family val="1"/>
        <charset val="204"/>
      </rPr>
      <t>Основное мероприятие</t>
    </r>
    <r>
      <rPr>
        <sz val="12"/>
        <rFont val="Times New Roman"/>
        <family val="1"/>
        <charset val="204"/>
      </rPr>
      <t xml:space="preserve"> "Обеспечение жителей труднодоступных и отдаленных населенных пунктов Белоярского района продовольственными и непродовольственными товарами "</t>
    </r>
  </si>
  <si>
    <r>
      <rPr>
        <u/>
        <sz val="12"/>
        <rFont val="Times New Roman"/>
        <family val="1"/>
        <charset val="204"/>
      </rPr>
      <t>Основное мероприятие</t>
    </r>
    <r>
      <rPr>
        <sz val="12"/>
        <rFont val="Times New Roman"/>
        <family val="1"/>
        <charset val="204"/>
      </rPr>
      <t xml:space="preserve"> «Строительство и приобретение жилья» </t>
    </r>
  </si>
  <si>
    <r>
      <rPr>
        <u/>
        <sz val="12"/>
        <rFont val="Times New Roman"/>
        <family val="1"/>
        <charset val="204"/>
      </rPr>
      <t>Основное мероприятие</t>
    </r>
    <r>
      <rPr>
        <sz val="12"/>
        <rFont val="Times New Roman"/>
        <family val="1"/>
        <charset val="204"/>
      </rPr>
      <t xml:space="preserve"> «Проектирование и строительство систем инженерной инфраструктуры в целях обеспечения инженерной подготовки земельных участков для жилищного строительства »</t>
    </r>
  </si>
  <si>
    <r>
      <rPr>
        <u/>
        <sz val="12"/>
        <rFont val="Times New Roman"/>
        <family val="1"/>
        <charset val="204"/>
      </rPr>
      <t xml:space="preserve">Основное мероприятие </t>
    </r>
    <r>
      <rPr>
        <sz val="12"/>
        <rFont val="Times New Roman"/>
        <family val="1"/>
        <charset val="204"/>
      </rPr>
      <t>"Предоставление субсидий некоммерческим организациям Белоярского района"</t>
    </r>
  </si>
  <si>
    <r>
      <rPr>
        <u/>
        <sz val="12"/>
        <rFont val="Times New Roman"/>
        <family val="1"/>
        <charset val="204"/>
      </rPr>
      <t>Основное мероприятие</t>
    </r>
    <r>
      <rPr>
        <sz val="12"/>
        <rFont val="Times New Roman"/>
        <family val="1"/>
        <charset val="204"/>
      </rPr>
      <t xml:space="preserve"> «Обеспечение градостроительной деятельности на территории Белоярского района»</t>
    </r>
  </si>
  <si>
    <r>
      <rPr>
        <u/>
        <sz val="12"/>
        <rFont val="Times New Roman"/>
        <family val="1"/>
        <charset val="204"/>
      </rPr>
      <t>Основное мероприятие</t>
    </r>
    <r>
      <rPr>
        <sz val="12"/>
        <rFont val="Times New Roman"/>
        <family val="1"/>
        <charset val="204"/>
      </rPr>
      <t xml:space="preserve"> «Обеспечение жильем молодых семей государственной программы Российской Федерации «Обеспечение доступным и комфортным жильем и коммунальными услугами граждан Российской Федерации» </t>
    </r>
  </si>
  <si>
    <r>
      <rPr>
        <u/>
        <sz val="12"/>
        <rFont val="Times New Roman"/>
        <family val="1"/>
        <charset val="204"/>
      </rPr>
      <t>Основное мероприятие</t>
    </r>
    <r>
      <rPr>
        <sz val="12"/>
        <rFont val="Times New Roman"/>
        <family val="1"/>
        <charset val="204"/>
      </rPr>
      <t xml:space="preserve"> "Выкуп жилых помещений в аварийном жилищном фонде"</t>
    </r>
  </si>
  <si>
    <r>
      <rPr>
        <u/>
        <sz val="12"/>
        <rFont val="Times New Roman"/>
        <family val="1"/>
        <charset val="204"/>
      </rPr>
      <t xml:space="preserve">Основное мероприятие </t>
    </r>
    <r>
      <rPr>
        <sz val="12"/>
        <rFont val="Times New Roman"/>
        <family val="1"/>
        <charset val="204"/>
      </rPr>
      <t>"Снос аварийного жилищного фонда"</t>
    </r>
  </si>
  <si>
    <r>
      <rPr>
        <u/>
        <sz val="12"/>
        <rFont val="Times New Roman"/>
        <family val="1"/>
        <charset val="204"/>
      </rPr>
      <t xml:space="preserve">Основное мероприятие </t>
    </r>
    <r>
      <rPr>
        <sz val="12"/>
        <rFont val="Times New Roman"/>
        <family val="1"/>
        <charset val="204"/>
      </rPr>
      <t>"Федеральный проект «Обеспечение устойчивого сокращения непригодного для проживания жилищного фонда»"</t>
    </r>
  </si>
  <si>
    <r>
      <rPr>
        <u/>
        <sz val="12"/>
        <rFont val="Times New Roman"/>
        <family val="1"/>
        <charset val="204"/>
      </rPr>
      <t>Основное мероприятие</t>
    </r>
    <r>
      <rPr>
        <sz val="12"/>
        <rFont val="Times New Roman"/>
        <family val="1"/>
        <charset val="204"/>
      </rPr>
      <t xml:space="preserve"> «Реконструкция, расширение, модернизация, строительство и капитальный ремонт объектов коммунального комплекса»</t>
    </r>
  </si>
  <si>
    <r>
      <rPr>
        <u/>
        <sz val="12"/>
        <rFont val="Times New Roman"/>
        <family val="1"/>
        <charset val="204"/>
      </rPr>
      <t>Основное мероприятие</t>
    </r>
    <r>
      <rPr>
        <sz val="12"/>
        <rFont val="Times New Roman"/>
        <family val="1"/>
        <charset val="204"/>
      </rPr>
      <t xml:space="preserve"> «Предоставление субсидии на возмещение недополученных доходов организациям, осуществляющим реализацию сжиженного газа населению на территории сельских поселений Белоярского района»</t>
    </r>
  </si>
  <si>
    <r>
      <rPr>
        <u/>
        <sz val="12"/>
        <rFont val="Times New Roman"/>
        <family val="1"/>
        <charset val="204"/>
      </rPr>
      <t>Основное мероприятие</t>
    </r>
    <r>
      <rPr>
        <sz val="12"/>
        <rFont val="Times New Roman"/>
        <family val="1"/>
        <charset val="204"/>
      </rPr>
      <t xml:space="preserve"> «Предоставление субсидий  в целях возмещения части недополученных доходов в связи с реализацией  электрической энергии в зоне децентрализованного электроснабжения»</t>
    </r>
  </si>
  <si>
    <r>
      <rPr>
        <u/>
        <sz val="12"/>
        <rFont val="Times New Roman"/>
        <family val="1"/>
        <charset val="204"/>
      </rPr>
      <t xml:space="preserve">Основное мероприятие </t>
    </r>
    <r>
      <rPr>
        <sz val="12"/>
        <rFont val="Times New Roman"/>
        <family val="1"/>
        <charset val="204"/>
      </rPr>
      <t>«Компенсация транспортных расходов, предусмотренная в соответствии с государственной поддержкой досрочного завоза продукции (товаров)»</t>
    </r>
  </si>
  <si>
    <r>
      <rPr>
        <u/>
        <sz val="12"/>
        <rFont val="Times New Roman"/>
        <family val="1"/>
        <charset val="204"/>
      </rPr>
      <t>Основное мероприятие</t>
    </r>
    <r>
      <rPr>
        <sz val="12"/>
        <rFont val="Times New Roman"/>
        <family val="1"/>
        <charset val="204"/>
      </rPr>
      <t xml:space="preserve"> «Обеспечение мероприятий по энергосбережению и повышению энергетической эффективности»</t>
    </r>
  </si>
  <si>
    <r>
      <rPr>
        <u/>
        <sz val="12"/>
        <rFont val="Times New Roman"/>
        <family val="1"/>
        <charset val="204"/>
      </rPr>
      <t xml:space="preserve">Основное мероприятие </t>
    </r>
    <r>
      <rPr>
        <sz val="12"/>
        <rFont val="Times New Roman"/>
        <family val="1"/>
        <charset val="204"/>
      </rPr>
      <t>«Содействие проведению капитального ремонта многоквартирных домов»</t>
    </r>
  </si>
  <si>
    <r>
      <rPr>
        <u/>
        <sz val="12"/>
        <rFont val="Times New Roman"/>
        <family val="1"/>
        <charset val="204"/>
      </rPr>
      <t>Основное мероприятие</t>
    </r>
    <r>
      <rPr>
        <sz val="12"/>
        <rFont val="Times New Roman"/>
        <family val="1"/>
        <charset val="204"/>
      </rPr>
      <t xml:space="preserve"> «Организация благоустройства и озеленения территории городского поселения Белоярский»</t>
    </r>
  </si>
  <si>
    <r>
      <rPr>
        <u/>
        <sz val="12"/>
        <rFont val="Times New Roman"/>
        <family val="1"/>
        <charset val="204"/>
      </rPr>
      <t>Основное мероприятие</t>
    </r>
    <r>
      <rPr>
        <sz val="12"/>
        <rFont val="Times New Roman"/>
        <family val="1"/>
        <charset val="204"/>
      </rPr>
      <t xml:space="preserve"> «Техническая эксплуатация, содержание, ремонт и организация энергоснабжения сети уличного освещения на территории городского поселения Белоярский»</t>
    </r>
  </si>
  <si>
    <r>
      <rPr>
        <u/>
        <sz val="12"/>
        <rFont val="Times New Roman"/>
        <family val="1"/>
        <charset val="204"/>
      </rPr>
      <t>Основное мероприятие</t>
    </r>
    <r>
      <rPr>
        <sz val="12"/>
        <rFont val="Times New Roman"/>
        <family val="1"/>
        <charset val="204"/>
      </rPr>
      <t xml:space="preserve"> «Содержание и благоустройство межпоселенческих мест захоронений на территории Белоярского района»</t>
    </r>
  </si>
  <si>
    <r>
      <rPr>
        <u/>
        <sz val="12"/>
        <rFont val="Times New Roman"/>
        <family val="1"/>
        <charset val="204"/>
      </rPr>
      <t>Основное мероприятие</t>
    </r>
    <r>
      <rPr>
        <sz val="12"/>
        <rFont val="Times New Roman"/>
        <family val="1"/>
        <charset val="204"/>
      </rPr>
      <t xml:space="preserve"> «Совершенствование системы профилактики терроризма и правонарушений в сфере общественного порядка »</t>
    </r>
  </si>
  <si>
    <r>
      <rPr>
        <u/>
        <sz val="12"/>
        <rFont val="Times New Roman"/>
        <family val="1"/>
        <charset val="204"/>
      </rPr>
      <t xml:space="preserve">Основное мероприятие </t>
    </r>
    <r>
      <rPr>
        <sz val="12"/>
        <rFont val="Times New Roman"/>
        <family val="1"/>
        <charset val="204"/>
      </rPr>
      <t>«Осуществление отдельного государственного полномочия»</t>
    </r>
  </si>
  <si>
    <r>
      <t xml:space="preserve">Основное мероприятие </t>
    </r>
    <r>
      <rPr>
        <sz val="12"/>
        <rFont val="Times New Roman"/>
        <family val="1"/>
        <charset val="204"/>
      </rPr>
      <t>«Мероприятия по обеспечению первичных мер пожарной безопасности в городском поселении Белоярский»</t>
    </r>
  </si>
  <si>
    <r>
      <t>Основное мероприятие</t>
    </r>
    <r>
      <rPr>
        <sz val="12"/>
        <rFont val="Times New Roman"/>
        <family val="1"/>
        <charset val="204"/>
      </rPr>
      <t xml:space="preserve"> «Пополнение и обеспечение сохранности созданных резервов (запасов) материальных ресурсов для ликвидации последствий чрезвычайных ситуаций и в целях гражданской обороны»</t>
    </r>
  </si>
  <si>
    <r>
      <t xml:space="preserve">Основное мероприятие </t>
    </r>
    <r>
      <rPr>
        <sz val="12"/>
        <rFont val="Times New Roman"/>
        <family val="1"/>
        <charset val="204"/>
      </rPr>
      <t>«Мероприятия по гражданской обороне и защите населения Белоярского района от чрезвычайных ситуаций природного и техногенного характера»</t>
    </r>
  </si>
  <si>
    <r>
      <rPr>
        <u/>
        <sz val="12"/>
        <rFont val="Times New Roman"/>
        <family val="1"/>
        <charset val="204"/>
      </rPr>
      <t>Основное мероприятие</t>
    </r>
    <r>
      <rPr>
        <sz val="12"/>
        <rFont val="Times New Roman"/>
        <family val="1"/>
        <charset val="204"/>
      </rPr>
      <t xml:space="preserve"> «Организация осуществления мероприятий по проведению дезинсекции и дератизации»</t>
    </r>
  </si>
  <si>
    <r>
      <t>Основное мероприятие</t>
    </r>
    <r>
      <rPr>
        <sz val="12"/>
        <rFont val="Times New Roman"/>
        <family val="1"/>
        <charset val="204"/>
      </rPr>
      <t xml:space="preserve"> «Обеспечение безопасности людей на водных объекта»</t>
    </r>
  </si>
  <si>
    <r>
      <rPr>
        <u/>
        <sz val="12"/>
        <rFont val="Times New Roman"/>
        <family val="1"/>
        <charset val="204"/>
      </rPr>
      <t xml:space="preserve">Основное мероприятие </t>
    </r>
    <r>
      <rPr>
        <sz val="12"/>
        <rFont val="Times New Roman"/>
        <family val="1"/>
        <charset val="204"/>
      </rPr>
      <t>«Создание условий для функционирования единой государственной системы предупреждения и ликвидации чрезвычайных ситуаций»</t>
    </r>
  </si>
  <si>
    <r>
      <rPr>
        <u/>
        <sz val="12"/>
        <rFont val="Times New Roman"/>
        <family val="1"/>
        <charset val="204"/>
      </rPr>
      <t>Основное мероприятие</t>
    </r>
    <r>
      <rPr>
        <sz val="12"/>
        <rFont val="Times New Roman"/>
        <family val="1"/>
        <charset val="204"/>
      </rPr>
      <t xml:space="preserve"> «Построение и развитие аппаратно-программного комплекса «Безопасный город»</t>
    </r>
  </si>
  <si>
    <r>
      <rPr>
        <u/>
        <sz val="12"/>
        <rFont val="Times New Roman"/>
        <family val="1"/>
        <charset val="204"/>
      </rPr>
      <t>Основное мероприятие</t>
    </r>
    <r>
      <rPr>
        <sz val="12"/>
        <rFont val="Times New Roman"/>
        <family val="1"/>
        <charset val="204"/>
      </rPr>
      <t xml:space="preserve"> «Совершенствование системы управления муниципальным имуществом»</t>
    </r>
  </si>
  <si>
    <r>
      <rPr>
        <u/>
        <sz val="12"/>
        <rFont val="Times New Roman"/>
        <family val="1"/>
        <charset val="204"/>
      </rPr>
      <t>Основное мероприятие</t>
    </r>
    <r>
      <rPr>
        <sz val="12"/>
        <rFont val="Times New Roman"/>
        <family val="1"/>
        <charset val="204"/>
      </rPr>
      <t xml:space="preserve"> «Управление и распоряжение земельными участками, находящимися в муниципальной собственности»</t>
    </r>
  </si>
  <si>
    <r>
      <rPr>
        <u/>
        <sz val="12"/>
        <rFont val="Times New Roman"/>
        <family val="1"/>
        <charset val="204"/>
      </rPr>
      <t>Основное мероприятие</t>
    </r>
    <r>
      <rPr>
        <sz val="12"/>
        <rFont val="Times New Roman"/>
        <family val="1"/>
        <charset val="204"/>
      </rPr>
      <t xml:space="preserve"> «Обеспечение функций управления муниципальным имуществом»</t>
    </r>
  </si>
  <si>
    <r>
      <rPr>
        <u/>
        <sz val="12"/>
        <rFont val="Times New Roman"/>
        <family val="1"/>
        <charset val="204"/>
      </rPr>
      <t>Основное мероприятие</t>
    </r>
    <r>
      <rPr>
        <sz val="12"/>
        <rFont val="Times New Roman"/>
        <family val="1"/>
        <charset val="204"/>
      </rPr>
      <t xml:space="preserve"> «Организация предоставления государственных  и муниципальных услуг»</t>
    </r>
  </si>
  <si>
    <r>
      <rPr>
        <u/>
        <sz val="12"/>
        <color rgb="FF000000"/>
        <rFont val="Times New Roman"/>
        <family val="1"/>
        <charset val="204"/>
      </rPr>
      <t>Основное мероприятие</t>
    </r>
    <r>
      <rPr>
        <sz val="12"/>
        <color rgb="FF000000"/>
        <rFont val="Times New Roman"/>
        <family val="1"/>
        <charset val="204"/>
      </rPr>
      <t xml:space="preserve"> "Строительство (реконструкция), капитальный ремонт и ремонт автомобильных дорог общего пользования местного значения"</t>
    </r>
  </si>
  <si>
    <r>
      <rPr>
        <u/>
        <sz val="12"/>
        <color rgb="FF000000"/>
        <rFont val="Times New Roman"/>
        <family val="1"/>
        <charset val="204"/>
      </rPr>
      <t>Основное мероприятие</t>
    </r>
    <r>
      <rPr>
        <sz val="12"/>
        <color rgb="FF000000"/>
        <rFont val="Times New Roman"/>
        <family val="1"/>
        <charset val="204"/>
      </rPr>
      <t xml:space="preserve"> "Создание условий для предоставления транспортных услуг, организации транспортного обслуживания населения Белоярского района", в том числе: </t>
    </r>
  </si>
  <si>
    <r>
      <rPr>
        <u/>
        <sz val="12"/>
        <rFont val="Times New Roman"/>
        <family val="1"/>
        <charset val="204"/>
      </rPr>
      <t>Основное мероприятие</t>
    </r>
    <r>
      <rPr>
        <sz val="12"/>
        <rFont val="Times New Roman"/>
        <family val="1"/>
        <charset val="204"/>
      </rPr>
      <t xml:space="preserve"> "Создание условий для обеспечения безопасности дорожного движения"</t>
    </r>
  </si>
  <si>
    <t>о ходе реализации муниципальных программ Белоярского района в разрезе источников финансирования</t>
  </si>
  <si>
    <t>за 2019 год</t>
  </si>
  <si>
    <t>Проведение конкурса
художественного творчества для детей-инвалидов</t>
  </si>
  <si>
    <r>
      <rPr>
        <u/>
        <sz val="12"/>
        <color rgb="FF000000"/>
        <rFont val="Times New Roman"/>
        <family val="1"/>
        <charset val="204"/>
      </rPr>
      <t>Основное мероприятие</t>
    </r>
    <r>
      <rPr>
        <sz val="12"/>
        <color rgb="FF000000"/>
        <rFont val="Times New Roman"/>
        <family val="1"/>
        <charset val="204"/>
      </rPr>
      <t xml:space="preserve"> "Государственная поддержка растениеводства "</t>
    </r>
  </si>
  <si>
    <r>
      <rPr>
        <u/>
        <sz val="12"/>
        <color rgb="FF000000"/>
        <rFont val="Times New Roman"/>
        <family val="1"/>
        <charset val="204"/>
      </rPr>
      <t>Основное мероприятие</t>
    </r>
    <r>
      <rPr>
        <sz val="12"/>
        <color rgb="FF000000"/>
        <rFont val="Times New Roman"/>
        <family val="1"/>
        <charset val="204"/>
      </rPr>
      <t xml:space="preserve">  "Государственная поддержка развития рыбохозяйственного комплекса" </t>
    </r>
  </si>
  <si>
    <r>
      <rPr>
        <u/>
        <sz val="12"/>
        <color rgb="FF000000"/>
        <rFont val="Times New Roman"/>
        <family val="1"/>
        <charset val="204"/>
      </rPr>
      <t xml:space="preserve">Основное мероприятие </t>
    </r>
    <r>
      <rPr>
        <sz val="12"/>
        <color rgb="FF000000"/>
        <rFont val="Times New Roman"/>
        <family val="1"/>
        <charset val="204"/>
      </rPr>
      <t>"Проведение мероприятий по предупреждению и ликвидации болезней животных, их лечению, защите населения от болезней, общих для человека и животных"</t>
    </r>
  </si>
  <si>
    <r>
      <rPr>
        <u/>
        <sz val="12"/>
        <color rgb="FF000000"/>
        <rFont val="Times New Roman"/>
        <family val="1"/>
        <charset val="204"/>
      </rPr>
      <t>Основное мероприятие</t>
    </r>
    <r>
      <rPr>
        <sz val="12"/>
        <color rgb="FF000000"/>
        <rFont val="Times New Roman"/>
        <family val="1"/>
        <charset val="204"/>
      </rPr>
      <t xml:space="preserve"> "Финансовая поддержка сельскохозяйственных товаропроизводителей"
в т.ч.:</t>
    </r>
  </si>
  <si>
    <r>
      <rPr>
        <u/>
        <sz val="12"/>
        <rFont val="Times New Roman"/>
        <family val="1"/>
        <charset val="204"/>
      </rPr>
      <t>Основное мероприятие</t>
    </r>
    <r>
      <rPr>
        <sz val="12"/>
        <rFont val="Times New Roman"/>
        <family val="1"/>
        <charset val="204"/>
      </rPr>
      <t xml:space="preserve"> «Развитие системы обращения с твердыми коммунальными отходами в Белоярском районе»</t>
    </r>
  </si>
  <si>
    <r>
      <rPr>
        <u/>
        <sz val="12"/>
        <rFont val="Times New Roman"/>
        <family val="1"/>
        <charset val="204"/>
      </rPr>
      <t>Основное мероприятие</t>
    </r>
    <r>
      <rPr>
        <sz val="12"/>
        <rFont val="Times New Roman"/>
        <family val="1"/>
        <charset val="204"/>
      </rPr>
      <t xml:space="preserve"> «Ликвидация объектов накопленного экологического вреда окружающей среде»</t>
    </r>
  </si>
  <si>
    <r>
      <rPr>
        <u/>
        <sz val="12"/>
        <rFont val="Times New Roman"/>
        <family val="1"/>
        <charset val="204"/>
      </rPr>
      <t xml:space="preserve">Основное мероприятие </t>
    </r>
    <r>
      <rPr>
        <sz val="12"/>
        <rFont val="Times New Roman"/>
        <family val="1"/>
        <charset val="204"/>
      </rPr>
      <t xml:space="preserve">«Реализации мероприятий межпоселенческого характера по охране окружающей среды» </t>
    </r>
  </si>
  <si>
    <r>
      <rPr>
        <u/>
        <sz val="12"/>
        <rFont val="Times New Roman"/>
        <family val="1"/>
        <charset val="204"/>
      </rPr>
      <t>Основное мероприятие</t>
    </r>
    <r>
      <rPr>
        <sz val="12"/>
        <rFont val="Times New Roman"/>
        <family val="1"/>
        <charset val="204"/>
      </rPr>
      <t xml:space="preserve"> «Экологическое воспитание и формирование экологической культуры» </t>
    </r>
  </si>
  <si>
    <r>
      <rPr>
        <u/>
        <sz val="12"/>
        <color theme="1"/>
        <rFont val="Times New Roman"/>
        <family val="1"/>
        <charset val="204"/>
      </rPr>
      <t>Основное мероприятие</t>
    </r>
    <r>
      <rPr>
        <sz val="12"/>
        <color theme="1"/>
        <rFont val="Times New Roman"/>
        <family val="1"/>
        <charset val="204"/>
      </rPr>
      <t xml:space="preserve"> "Управление резервными средствами бюджета Белоярского района"</t>
    </r>
  </si>
  <si>
    <r>
      <rPr>
        <u/>
        <sz val="12"/>
        <color theme="1"/>
        <rFont val="Times New Roman"/>
        <family val="1"/>
        <charset val="204"/>
      </rPr>
      <t>Основное мероприятие</t>
    </r>
    <r>
      <rPr>
        <sz val="12"/>
        <color theme="1"/>
        <rFont val="Times New Roman"/>
        <family val="1"/>
        <charset val="204"/>
      </rPr>
      <t xml:space="preserve"> "Обеспечение функций управления муниципальными финансами"</t>
    </r>
  </si>
  <si>
    <r>
      <rPr>
        <u/>
        <sz val="12"/>
        <color theme="1"/>
        <rFont val="Times New Roman"/>
        <family val="1"/>
        <charset val="204"/>
      </rPr>
      <t>Основное мероприятие</t>
    </r>
    <r>
      <rPr>
        <sz val="12"/>
        <color theme="1"/>
        <rFont val="Times New Roman"/>
        <family val="1"/>
        <charset val="204"/>
      </rPr>
      <t xml:space="preserve"> "Обслуживание муниципального долга Белоярского района"</t>
    </r>
  </si>
  <si>
    <r>
      <rPr>
        <u/>
        <sz val="12"/>
        <color theme="1"/>
        <rFont val="Times New Roman"/>
        <family val="1"/>
        <charset val="204"/>
      </rPr>
      <t>Основное мероприятие</t>
    </r>
    <r>
      <rPr>
        <sz val="12"/>
        <color theme="1"/>
        <rFont val="Times New Roman"/>
        <family val="1"/>
        <charset val="204"/>
      </rPr>
      <t xml:space="preserve"> "Планирование ассигнований на погашение долговых обязательств Белоярского района **"</t>
    </r>
  </si>
  <si>
    <r>
      <rPr>
        <u/>
        <sz val="12"/>
        <color theme="1"/>
        <rFont val="Times New Roman"/>
        <family val="1"/>
        <charset val="204"/>
      </rPr>
      <t>Основное мероприятие</t>
    </r>
    <r>
      <rPr>
        <sz val="12"/>
        <color theme="1"/>
        <rFont val="Times New Roman"/>
        <family val="1"/>
        <charset val="204"/>
      </rPr>
      <t xml:space="preserve"> "Выравнивание бюджетной обеспеченности поселений в границах Белоярского района"</t>
    </r>
  </si>
  <si>
    <r>
      <rPr>
        <u/>
        <sz val="12"/>
        <color theme="1"/>
        <rFont val="Times New Roman"/>
        <family val="1"/>
        <charset val="204"/>
      </rPr>
      <t>Основное мероприятие</t>
    </r>
    <r>
      <rPr>
        <sz val="12"/>
        <color theme="1"/>
        <rFont val="Times New Roman"/>
        <family val="1"/>
        <charset val="204"/>
      </rPr>
      <t xml:space="preserve"> "Обеспечение сбалансированности бюджетов поселений в границах Белоярского района"</t>
    </r>
  </si>
  <si>
    <r>
      <rPr>
        <u/>
        <sz val="12"/>
        <color theme="1"/>
        <rFont val="Times New Roman"/>
        <family val="1"/>
        <charset val="204"/>
      </rPr>
      <t>Основное мероприятие</t>
    </r>
    <r>
      <rPr>
        <sz val="12"/>
        <color theme="1"/>
        <rFont val="Times New Roman"/>
        <family val="1"/>
        <charset val="204"/>
      </rPr>
      <t xml:space="preserve"> "Финансовое обеспечение осуществления органами местного самоуправления поселений в границах Белоярского района полномочий, переданных органами местного самоуправления Белоярского района на основании соглашений"</t>
    </r>
  </si>
  <si>
    <r>
      <rPr>
        <u/>
        <sz val="12"/>
        <color theme="1"/>
        <rFont val="Times New Roman"/>
        <family val="1"/>
        <charset val="204"/>
      </rPr>
      <t>Основное мероприятие</t>
    </r>
    <r>
      <rPr>
        <sz val="12"/>
        <color theme="1"/>
        <rFont val="Times New Roman"/>
        <family val="1"/>
        <charset val="204"/>
      </rPr>
      <t xml:space="preserve"> "Предоставление иных межбюджетных трансфертов в иных случаях, предусмотренных законами Ханты-Мансийского автономного округа – Югры и муниципальными правовыми актами Белоярского района"</t>
    </r>
  </si>
  <si>
    <r>
      <rPr>
        <u/>
        <sz val="12"/>
        <color theme="1"/>
        <rFont val="Times New Roman"/>
        <family val="1"/>
        <charset val="204"/>
      </rPr>
      <t>Основное мероприятие</t>
    </r>
    <r>
      <rPr>
        <sz val="12"/>
        <color theme="1"/>
        <rFont val="Times New Roman"/>
        <family val="1"/>
        <charset val="204"/>
      </rPr>
      <t xml:space="preserve"> "Предоставление субвенций на осуществление отдельных государственных полномочий"</t>
    </r>
  </si>
  <si>
    <t xml:space="preserve">о достижении целевых показателей по реализации муниципальных программ Белоярского района </t>
  </si>
  <si>
    <t>тыс. кВт/ч</t>
  </si>
  <si>
    <t>Объем реализации электрической энергии в зоне децентрализованного электроснабжения</t>
  </si>
  <si>
    <t>Удельный вес проб воды, отбор которых произведен из водопроводной сети, не отвечающих гигиеническим нормативам  по микробиологическим показателям</t>
  </si>
  <si>
    <t>Удельный вес проб воды, отбор которых произведен из водопроводной сети, не отвечающих гигиеническим нормативам по санитарно-химическим показателям</t>
  </si>
  <si>
    <t xml:space="preserve">Количество заключенных энергосервисных договоров (контрактов) органами местного самоуправления и муниципальными учреждениями Белоярского района </t>
  </si>
  <si>
    <t>Доля отремонтированных многоквартирных домов в г. Белоярский от общего количества МКД, требующих капитального ремонта</t>
  </si>
  <si>
    <t>Обеспечение текущего содержания объектов благоустройства на территории городского поселения Белоярский</t>
  </si>
  <si>
    <t>Обеспечение энергоснабжения сети уличного освещения</t>
  </si>
  <si>
    <t>Количество обслуживаемых мест захоронений, зданий и сооружений похоронного назначения</t>
  </si>
  <si>
    <t>Обеспечение оказания услуг по погребению согласно гарантированному перечню</t>
  </si>
  <si>
    <t>Доля населенных пунктов Белоярского района, в которых проведены мероприятия в связи с наступившими юбилейными датами</t>
  </si>
  <si>
    <t>Количество рекультивированных объектов размещения отходов</t>
  </si>
  <si>
    <t>Протяженность очищенной береговой полосы водных объектов</t>
  </si>
  <si>
    <t>Количество населения, вовлеченного в мероприятия по очистке береговой полосы водных объектов</t>
  </si>
  <si>
    <t>Доля населения, вовлеченного в эколого-просветительские и эколого-образовательные мероприятия</t>
  </si>
  <si>
    <t>Протяженность сети автомобильных дорог общего пользования  местного значения</t>
  </si>
  <si>
    <t>Объемы ввода в эксплуатацию после строительства и реконструкции автомобильных дорог общего пользования местного значения</t>
  </si>
  <si>
    <t>Объемы ввода в эксплуатацию после строительства и реконструкции автомобильных дорог общего пользования  местного значения, исходя из расчетной протяженности введенных искусственных сооружений (мостов, мостов переходов, путепроводов, транспортных развязок)</t>
  </si>
  <si>
    <t>Прирост протяженности сети автомобильных дорог общего пользования местного значения  в результате строительства новых автомобильных дорог</t>
  </si>
  <si>
    <t>Прирост протяженности автомобильных дорог общего пользования местного значения, соответствующих нормативным требованиям к транспортно-эксплуатационным показателям, в результате реконструкции автомобильных дорог</t>
  </si>
  <si>
    <t>Прирост протяженности автомобильных дорог общего пользования местного значения, соответствующих нормативным требованиям к транспортно-эксплуатационным показателям, в результате капитального ремонта и ремонта автомобильных дорог</t>
  </si>
  <si>
    <t>Общая протяженность автомобильных дорог общего пользования местного значения, соответствующих нормативным требованиям к транспортно-эксплуатационным показателям на 31 декабря отчетного года</t>
  </si>
  <si>
    <t>Доля автомобильных дорог общего пользования  местного значения, не соответствующих нормативным требованиям к транспортно-эксплуатационным показателям, в общей протяженности автомобильных дорог общего пользования местного значения</t>
  </si>
  <si>
    <t>Количество рейсооборотов воздушного транспорта в год</t>
  </si>
  <si>
    <t>Количество рейсооборотов водного транспорта в год</t>
  </si>
  <si>
    <t>Обеспечение компенсацией транспортных расходов, предусмотренной в соответствии с государственной поддержкой досрочного завоза продукции (товаров) от потребности</t>
  </si>
  <si>
    <t>Решение экспертного совета Конкурса на предоставление субсидий социально ориентированным некоммерческим организациям, не являющимся государственными (муниципальными) учреждениями, на реализацию социально значимых мероприятий в Белоярском районе от 20.05.2019 г.</t>
  </si>
  <si>
    <t>Обеспечение выполнения полномочий и функций Комитета</t>
  </si>
  <si>
    <t>Количество отдохнувших детей в возрасте от 6 до 17 лет</t>
  </si>
  <si>
    <r>
      <rPr>
        <u/>
        <sz val="12"/>
        <color indexed="8"/>
        <rFont val="Times New Roman"/>
        <family val="1"/>
        <charset val="204"/>
      </rPr>
      <t xml:space="preserve">Основное мероприятие </t>
    </r>
    <r>
      <rPr>
        <sz val="12"/>
        <color indexed="8"/>
        <rFont val="Times New Roman"/>
        <family val="1"/>
        <charset val="204"/>
      </rPr>
      <t xml:space="preserve">"Развитие библиотечного дела" </t>
    </r>
  </si>
  <si>
    <r>
      <rPr>
        <u/>
        <sz val="12"/>
        <color indexed="8"/>
        <rFont val="Times New Roman"/>
        <family val="1"/>
        <charset val="204"/>
      </rPr>
      <t>Основное мероприятие</t>
    </r>
    <r>
      <rPr>
        <sz val="12"/>
        <color indexed="8"/>
        <rFont val="Times New Roman"/>
        <family val="1"/>
        <charset val="204"/>
      </rPr>
      <t xml:space="preserve"> "Развитие выставочного дела"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</si>
</sst>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-* #,##0.00_р_._-;\-* #,##0.00_р_._-;_-* &quot;-&quot;??_р_._-;_-@_-"/>
    <numFmt numFmtId="164" formatCode="_-* #,##0.0_р_._-;\-* #,##0.0_р_._-;_-* &quot;-&quot;?_р_._-;_-@_-"/>
    <numFmt numFmtId="165" formatCode="0.0"/>
    <numFmt numFmtId="166" formatCode="0.0%"/>
    <numFmt numFmtId="167" formatCode="_-* #,##0.0_р_._-;\-* #,##0.0_р_._-;_-* &quot;-&quot;_р_._-;_-@_-"/>
    <numFmt numFmtId="168" formatCode="0.000"/>
    <numFmt numFmtId="169" formatCode="#,##0.0"/>
    <numFmt numFmtId="170" formatCode="#,##0.000_ ;\-#,##0.000\ "/>
  </numFmts>
  <fonts count="43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0.5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0.5"/>
      <name val="Calibri"/>
      <family val="2"/>
      <charset val="204"/>
      <scheme val="minor"/>
    </font>
    <font>
      <b/>
      <sz val="10.5"/>
      <name val="Times New Roman"/>
      <family val="1"/>
      <charset val="204"/>
    </font>
    <font>
      <sz val="10.5"/>
      <color rgb="FFFF0000"/>
      <name val="Times New Roman"/>
      <family val="1"/>
      <charset val="204"/>
    </font>
    <font>
      <b/>
      <sz val="10.5"/>
      <color rgb="FFFF0000"/>
      <name val="Times New Roman"/>
      <family val="1"/>
      <charset val="204"/>
    </font>
    <font>
      <sz val="12"/>
      <name val="Calibri"/>
      <family val="2"/>
      <charset val="204"/>
      <scheme val="minor"/>
    </font>
    <font>
      <sz val="14"/>
      <color rgb="FFFF0000"/>
      <name val="Times New Roman"/>
      <family val="1"/>
      <charset val="204"/>
    </font>
    <font>
      <sz val="10.5"/>
      <color rgb="FFFF0000"/>
      <name val="Calibri"/>
      <family val="2"/>
      <charset val="204"/>
      <scheme val="minor"/>
    </font>
    <font>
      <sz val="10.5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b/>
      <sz val="20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u/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8"/>
      <color rgb="FFFF000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u/>
      <sz val="12"/>
      <color indexed="8"/>
      <name val="Times New Roman"/>
      <family val="1"/>
      <charset val="204"/>
    </font>
    <font>
      <u/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u/>
      <sz val="20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20"/>
      <name val="Times New Roman"/>
      <family val="1"/>
      <charset val="204"/>
    </font>
    <font>
      <sz val="20"/>
      <color rgb="FFFF0000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CC66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1">
    <xf numFmtId="0" fontId="0" fillId="0" borderId="0"/>
    <xf numFmtId="0" fontId="1" fillId="0" borderId="0">
      <alignment wrapText="1"/>
    </xf>
    <xf numFmtId="0" fontId="1" fillId="0" borderId="0"/>
    <xf numFmtId="9" fontId="2" fillId="0" borderId="0" applyFont="0" applyFill="0" applyBorder="0" applyAlignment="0" applyProtection="0"/>
    <xf numFmtId="0" fontId="5" fillId="0" borderId="0"/>
    <xf numFmtId="0" fontId="6" fillId="0" borderId="0"/>
    <xf numFmtId="0" fontId="7" fillId="0" borderId="0"/>
    <xf numFmtId="0" fontId="1" fillId="0" borderId="0"/>
    <xf numFmtId="0" fontId="1" fillId="0" borderId="0"/>
    <xf numFmtId="43" fontId="5" fillId="0" borderId="0" applyFont="0" applyFill="0" applyBorder="0" applyAlignment="0" applyProtection="0"/>
    <xf numFmtId="0" fontId="7" fillId="0" borderId="0"/>
  </cellStyleXfs>
  <cellXfs count="440">
    <xf numFmtId="0" fontId="0" fillId="0" borderId="0" xfId="0"/>
    <xf numFmtId="0" fontId="9" fillId="5" borderId="1" xfId="0" applyFont="1" applyFill="1" applyBorder="1" applyAlignment="1">
      <alignment horizontal="center" vertical="center"/>
    </xf>
    <xf numFmtId="0" fontId="8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12" fillId="0" borderId="0" xfId="0" applyFont="1"/>
    <xf numFmtId="0" fontId="13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4" fillId="0" borderId="0" xfId="0" applyFont="1"/>
    <xf numFmtId="0" fontId="3" fillId="0" borderId="1" xfId="0" applyFont="1" applyBorder="1" applyAlignment="1">
      <alignment horizontal="left" vertical="center" wrapText="1"/>
    </xf>
    <xf numFmtId="0" fontId="3" fillId="0" borderId="0" xfId="0" applyFont="1" applyAlignment="1">
      <alignment vertical="center"/>
    </xf>
    <xf numFmtId="0" fontId="14" fillId="5" borderId="0" xfId="0" applyFont="1" applyFill="1"/>
    <xf numFmtId="0" fontId="14" fillId="0" borderId="0" xfId="0" applyFont="1" applyFill="1"/>
    <xf numFmtId="0" fontId="14" fillId="0" borderId="0" xfId="0" applyFont="1" applyFill="1" applyAlignment="1">
      <alignment vertical="center"/>
    </xf>
    <xf numFmtId="0" fontId="14" fillId="4" borderId="0" xfId="0" applyFont="1" applyFill="1" applyAlignment="1">
      <alignment vertical="center"/>
    </xf>
    <xf numFmtId="0" fontId="14" fillId="4" borderId="0" xfId="0" applyFont="1" applyFill="1"/>
    <xf numFmtId="0" fontId="3" fillId="4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 shrinkToFit="1"/>
    </xf>
    <xf numFmtId="165" fontId="3" fillId="0" borderId="1" xfId="0" applyNumberFormat="1" applyFont="1" applyBorder="1" applyAlignment="1">
      <alignment horizontal="center" vertical="center"/>
    </xf>
    <xf numFmtId="166" fontId="3" fillId="0" borderId="1" xfId="3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0" fontId="9" fillId="5" borderId="2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166" fontId="3" fillId="0" borderId="1" xfId="3" applyNumberFormat="1" applyFont="1" applyFill="1" applyBorder="1" applyAlignment="1">
      <alignment horizontal="center" vertical="center" wrapText="1"/>
    </xf>
    <xf numFmtId="165" fontId="3" fillId="0" borderId="1" xfId="0" applyNumberFormat="1" applyFont="1" applyFill="1" applyBorder="1" applyAlignment="1">
      <alignment horizontal="center" vertical="center" wrapText="1"/>
    </xf>
    <xf numFmtId="0" fontId="8" fillId="4" borderId="0" xfId="0" applyFont="1" applyFill="1"/>
    <xf numFmtId="0" fontId="10" fillId="4" borderId="0" xfId="0" applyFont="1" applyFill="1" applyBorder="1" applyAlignment="1">
      <alignment horizontal="center" vertical="center"/>
    </xf>
    <xf numFmtId="0" fontId="10" fillId="0" borderId="0" xfId="0" applyFont="1" applyBorder="1" applyAlignment="1">
      <alignment horizontal="left" vertical="center" wrapText="1" shrinkToFit="1"/>
    </xf>
    <xf numFmtId="0" fontId="10" fillId="0" borderId="0" xfId="0" applyFont="1" applyBorder="1" applyAlignment="1">
      <alignment horizontal="center" vertical="center"/>
    </xf>
    <xf numFmtId="166" fontId="10" fillId="0" borderId="0" xfId="3" applyNumberFormat="1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 shrinkToFi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 shrinkToFit="1"/>
    </xf>
    <xf numFmtId="0" fontId="17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 shrinkToFit="1"/>
    </xf>
    <xf numFmtId="0" fontId="15" fillId="0" borderId="1" xfId="0" applyFont="1" applyBorder="1" applyAlignment="1">
      <alignment vertical="center" wrapText="1"/>
    </xf>
    <xf numFmtId="0" fontId="18" fillId="0" borderId="1" xfId="0" applyFont="1" applyBorder="1" applyAlignment="1">
      <alignment horizontal="center" vertical="center" wrapText="1"/>
    </xf>
    <xf numFmtId="165" fontId="18" fillId="0" borderId="1" xfId="0" applyNumberFormat="1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3" fontId="18" fillId="0" borderId="1" xfId="0" applyNumberFormat="1" applyFont="1" applyBorder="1" applyAlignment="1">
      <alignment horizontal="center" vertical="center" wrapText="1"/>
    </xf>
    <xf numFmtId="3" fontId="18" fillId="0" borderId="5" xfId="0" applyNumberFormat="1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9" xfId="0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 wrapText="1"/>
    </xf>
    <xf numFmtId="1" fontId="19" fillId="0" borderId="1" xfId="0" applyNumberFormat="1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vertical="center" wrapText="1"/>
    </xf>
    <xf numFmtId="166" fontId="18" fillId="0" borderId="1" xfId="0" applyNumberFormat="1" applyFont="1" applyBorder="1" applyAlignment="1">
      <alignment horizontal="center" vertical="center" wrapText="1"/>
    </xf>
    <xf numFmtId="0" fontId="8" fillId="5" borderId="0" xfId="0" applyFont="1" applyFill="1"/>
    <xf numFmtId="0" fontId="9" fillId="4" borderId="1" xfId="0" applyFont="1" applyFill="1" applyBorder="1" applyAlignment="1">
      <alignment horizontal="center" vertical="center"/>
    </xf>
    <xf numFmtId="0" fontId="8" fillId="4" borderId="0" xfId="0" applyFont="1" applyFill="1" applyAlignment="1">
      <alignment vertical="center"/>
    </xf>
    <xf numFmtId="0" fontId="19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 shrinkToFit="1"/>
    </xf>
    <xf numFmtId="0" fontId="10" fillId="0" borderId="0" xfId="0" applyFont="1" applyFill="1" applyAlignment="1">
      <alignment vertical="center"/>
    </xf>
    <xf numFmtId="0" fontId="9" fillId="5" borderId="4" xfId="0" applyFont="1" applyFill="1" applyBorder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 shrinkToFit="1"/>
    </xf>
    <xf numFmtId="0" fontId="3" fillId="0" borderId="1" xfId="0" applyFont="1" applyFill="1" applyBorder="1" applyAlignment="1">
      <alignment horizontal="center" vertical="center" wrapText="1" shrinkToFit="1"/>
    </xf>
    <xf numFmtId="0" fontId="3" fillId="0" borderId="9" xfId="0" applyFont="1" applyFill="1" applyBorder="1" applyAlignment="1">
      <alignment horizontal="left" vertical="center" wrapText="1" shrinkToFit="1"/>
    </xf>
    <xf numFmtId="0" fontId="17" fillId="0" borderId="0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vertical="center" wrapText="1"/>
    </xf>
    <xf numFmtId="0" fontId="10" fillId="0" borderId="0" xfId="0" applyFont="1" applyFill="1" applyBorder="1" applyAlignment="1">
      <alignment horizontal="center" vertical="center" wrapText="1" shrinkToFit="1"/>
    </xf>
    <xf numFmtId="4" fontId="10" fillId="0" borderId="0" xfId="0" applyNumberFormat="1" applyFont="1" applyFill="1" applyBorder="1" applyAlignment="1">
      <alignment horizontal="center" vertical="center" wrapText="1" shrinkToFit="1"/>
    </xf>
    <xf numFmtId="0" fontId="3" fillId="0" borderId="9" xfId="0" applyFont="1" applyBorder="1" applyAlignment="1">
      <alignment horizontal="left" vertical="center" wrapText="1" shrinkToFit="1"/>
    </xf>
    <xf numFmtId="16" fontId="3" fillId="4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1" fillId="0" borderId="0" xfId="0" applyFont="1" applyFill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 shrinkToFit="1"/>
    </xf>
    <xf numFmtId="1" fontId="3" fillId="0" borderId="1" xfId="0" applyNumberFormat="1" applyFont="1" applyBorder="1" applyAlignment="1">
      <alignment horizontal="center" vertical="center" wrapText="1"/>
    </xf>
    <xf numFmtId="0" fontId="19" fillId="0" borderId="1" xfId="0" applyFont="1" applyBorder="1" applyAlignment="1">
      <alignment horizontal="left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 shrinkToFit="1"/>
    </xf>
    <xf numFmtId="0" fontId="3" fillId="0" borderId="4" xfId="0" applyFont="1" applyFill="1" applyBorder="1" applyAlignment="1">
      <alignment horizontal="center" vertical="center" wrapText="1"/>
    </xf>
    <xf numFmtId="166" fontId="3" fillId="0" borderId="4" xfId="3" applyNumberFormat="1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166" fontId="3" fillId="0" borderId="1" xfId="3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justify" vertical="center" wrapText="1"/>
    </xf>
    <xf numFmtId="168" fontId="3" fillId="0" borderId="1" xfId="0" applyNumberFormat="1" applyFont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center" vertical="center" wrapText="1"/>
    </xf>
    <xf numFmtId="170" fontId="3" fillId="0" borderId="1" xfId="0" applyNumberFormat="1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justify" vertical="center" wrapText="1"/>
    </xf>
    <xf numFmtId="0" fontId="14" fillId="4" borderId="0" xfId="0" applyFont="1" applyFill="1" applyBorder="1" applyAlignment="1">
      <alignment wrapText="1"/>
    </xf>
    <xf numFmtId="0" fontId="14" fillId="4" borderId="0" xfId="0" applyFont="1" applyFill="1" applyBorder="1"/>
    <xf numFmtId="0" fontId="8" fillId="4" borderId="0" xfId="0" applyFont="1" applyFill="1" applyBorder="1" applyAlignment="1">
      <alignment wrapText="1"/>
    </xf>
    <xf numFmtId="0" fontId="8" fillId="4" borderId="0" xfId="0" applyFont="1" applyFill="1" applyBorder="1"/>
    <xf numFmtId="0" fontId="14" fillId="0" borderId="0" xfId="0" applyFont="1" applyBorder="1" applyAlignment="1">
      <alignment wrapText="1"/>
    </xf>
    <xf numFmtId="0" fontId="14" fillId="0" borderId="0" xfId="0" applyFont="1" applyBorder="1"/>
    <xf numFmtId="0" fontId="9" fillId="5" borderId="3" xfId="0" applyFont="1" applyFill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 vertical="center" wrapText="1"/>
    </xf>
    <xf numFmtId="169" fontId="3" fillId="0" borderId="1" xfId="3" applyNumberFormat="1" applyFont="1" applyBorder="1" applyAlignment="1">
      <alignment horizontal="center" vertical="center" wrapText="1"/>
    </xf>
    <xf numFmtId="3" fontId="3" fillId="0" borderId="1" xfId="3" applyNumberFormat="1" applyFont="1" applyBorder="1" applyAlignment="1">
      <alignment horizontal="center" vertical="center" wrapText="1"/>
    </xf>
    <xf numFmtId="10" fontId="3" fillId="0" borderId="1" xfId="0" applyNumberFormat="1" applyFont="1" applyBorder="1" applyAlignment="1">
      <alignment horizontal="center" vertical="center"/>
    </xf>
    <xf numFmtId="1" fontId="3" fillId="0" borderId="1" xfId="3" applyNumberFormat="1" applyFont="1" applyBorder="1" applyAlignment="1">
      <alignment horizontal="center" vertical="center"/>
    </xf>
    <xf numFmtId="16" fontId="3" fillId="0" borderId="1" xfId="0" applyNumberFormat="1" applyFont="1" applyBorder="1" applyAlignment="1">
      <alignment horizontal="center" vertical="center"/>
    </xf>
    <xf numFmtId="16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3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16" fillId="0" borderId="0" xfId="0" applyFont="1" applyAlignment="1">
      <alignment horizontal="left" vertical="center"/>
    </xf>
    <xf numFmtId="0" fontId="23" fillId="6" borderId="1" xfId="0" applyFont="1" applyFill="1" applyBorder="1" applyAlignment="1">
      <alignment horizontal="center" vertical="center" wrapText="1"/>
    </xf>
    <xf numFmtId="0" fontId="22" fillId="6" borderId="1" xfId="0" applyFont="1" applyFill="1" applyBorder="1" applyAlignment="1">
      <alignment horizontal="left" vertical="center" wrapText="1"/>
    </xf>
    <xf numFmtId="164" fontId="22" fillId="6" borderId="1" xfId="0" applyNumberFormat="1" applyFont="1" applyFill="1" applyBorder="1" applyAlignment="1">
      <alignment horizontal="center" vertical="center" wrapText="1"/>
    </xf>
    <xf numFmtId="0" fontId="24" fillId="6" borderId="0" xfId="0" applyFont="1" applyFill="1"/>
    <xf numFmtId="0" fontId="22" fillId="6" borderId="0" xfId="0" applyFont="1" applyFill="1" applyAlignment="1">
      <alignment vertical="center"/>
    </xf>
    <xf numFmtId="0" fontId="4" fillId="6" borderId="0" xfId="0" applyFont="1" applyFill="1" applyAlignment="1">
      <alignment vertical="center"/>
    </xf>
    <xf numFmtId="0" fontId="23" fillId="6" borderId="4" xfId="0" applyFont="1" applyFill="1" applyBorder="1" applyAlignment="1">
      <alignment horizontal="center" vertical="center"/>
    </xf>
    <xf numFmtId="0" fontId="22" fillId="6" borderId="4" xfId="0" applyFont="1" applyFill="1" applyBorder="1" applyAlignment="1">
      <alignment horizontal="left" vertical="center" wrapText="1"/>
    </xf>
    <xf numFmtId="0" fontId="16" fillId="6" borderId="0" xfId="0" applyFont="1" applyFill="1" applyAlignment="1">
      <alignment vertical="center"/>
    </xf>
    <xf numFmtId="164" fontId="22" fillId="6" borderId="1" xfId="0" applyNumberFormat="1" applyFont="1" applyFill="1" applyBorder="1" applyAlignment="1">
      <alignment vertical="center" wrapText="1"/>
    </xf>
    <xf numFmtId="164" fontId="22" fillId="6" borderId="4" xfId="0" applyNumberFormat="1" applyFont="1" applyFill="1" applyBorder="1" applyAlignment="1">
      <alignment horizontal="center" vertical="center" wrapText="1"/>
    </xf>
    <xf numFmtId="164" fontId="22" fillId="6" borderId="4" xfId="0" applyNumberFormat="1" applyFont="1" applyFill="1" applyBorder="1" applyAlignment="1">
      <alignment vertical="center" wrapText="1"/>
    </xf>
    <xf numFmtId="164" fontId="22" fillId="6" borderId="11" xfId="0" applyNumberFormat="1" applyFont="1" applyFill="1" applyBorder="1" applyAlignment="1">
      <alignment horizontal="center" vertical="center" wrapText="1"/>
    </xf>
    <xf numFmtId="0" fontId="23" fillId="6" borderId="1" xfId="0" applyFont="1" applyFill="1" applyBorder="1" applyAlignment="1">
      <alignment horizontal="center" vertical="center"/>
    </xf>
    <xf numFmtId="0" fontId="23" fillId="6" borderId="2" xfId="0" applyFont="1" applyFill="1" applyBorder="1" applyAlignment="1">
      <alignment horizontal="center" vertical="center"/>
    </xf>
    <xf numFmtId="0" fontId="22" fillId="6" borderId="2" xfId="0" applyFont="1" applyFill="1" applyBorder="1" applyAlignment="1">
      <alignment horizontal="left" vertical="center" wrapText="1"/>
    </xf>
    <xf numFmtId="164" fontId="22" fillId="6" borderId="2" xfId="0" applyNumberFormat="1" applyFont="1" applyFill="1" applyBorder="1" applyAlignment="1">
      <alignment horizontal="center" vertical="center" wrapText="1"/>
    </xf>
    <xf numFmtId="0" fontId="26" fillId="6" borderId="0" xfId="0" applyFont="1" applyFill="1" applyAlignment="1">
      <alignment vertical="center"/>
    </xf>
    <xf numFmtId="0" fontId="22" fillId="6" borderId="1" xfId="0" applyFont="1" applyFill="1" applyBorder="1" applyAlignment="1">
      <alignment horizontal="left" vertical="top" wrapText="1"/>
    </xf>
    <xf numFmtId="49" fontId="22" fillId="6" borderId="1" xfId="0" applyNumberFormat="1" applyFont="1" applyFill="1" applyBorder="1" applyAlignment="1">
      <alignment horizontal="center" vertical="center" wrapText="1"/>
    </xf>
    <xf numFmtId="0" fontId="22" fillId="6" borderId="1" xfId="0" applyFont="1" applyFill="1" applyBorder="1" applyAlignment="1">
      <alignment horizontal="left" vertical="center" wrapText="1" indent="1"/>
    </xf>
    <xf numFmtId="0" fontId="23" fillId="6" borderId="0" xfId="0" applyFont="1" applyFill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6" fontId="16" fillId="0" borderId="1" xfId="0" applyNumberFormat="1" applyFont="1" applyBorder="1" applyAlignment="1">
      <alignment horizontal="center" vertical="center" wrapText="1"/>
    </xf>
    <xf numFmtId="164" fontId="4" fillId="4" borderId="1" xfId="0" applyNumberFormat="1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left" vertical="center" wrapText="1" indent="1"/>
    </xf>
    <xf numFmtId="164" fontId="16" fillId="4" borderId="1" xfId="0" applyNumberFormat="1" applyFont="1" applyFill="1" applyBorder="1" applyAlignment="1">
      <alignment horizontal="center" vertical="center" wrapText="1"/>
    </xf>
    <xf numFmtId="164" fontId="16" fillId="0" borderId="1" xfId="0" applyNumberFormat="1" applyFont="1" applyBorder="1" applyAlignment="1">
      <alignment horizontal="center" vertical="center" wrapText="1"/>
    </xf>
    <xf numFmtId="16" fontId="16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center" wrapText="1" indent="2"/>
    </xf>
    <xf numFmtId="164" fontId="16" fillId="0" borderId="1" xfId="0" applyNumberFormat="1" applyFont="1" applyFill="1" applyBorder="1" applyAlignment="1">
      <alignment horizontal="center" vertical="center" wrapText="1"/>
    </xf>
    <xf numFmtId="16" fontId="16" fillId="0" borderId="1" xfId="0" applyNumberFormat="1" applyFont="1" applyBorder="1" applyAlignment="1">
      <alignment horizontal="center" vertical="top" wrapText="1"/>
    </xf>
    <xf numFmtId="164" fontId="4" fillId="0" borderId="1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 indent="1"/>
    </xf>
    <xf numFmtId="0" fontId="16" fillId="0" borderId="1" xfId="0" applyFont="1" applyBorder="1" applyAlignment="1">
      <alignment horizontal="left" vertical="center" wrapText="1" indent="2"/>
    </xf>
    <xf numFmtId="0" fontId="28" fillId="0" borderId="0" xfId="0" applyFont="1" applyAlignment="1">
      <alignment vertical="center"/>
    </xf>
    <xf numFmtId="0" fontId="16" fillId="0" borderId="0" xfId="0" applyFont="1" applyBorder="1" applyAlignment="1">
      <alignment horizontal="left" vertical="center" wrapText="1" indent="1"/>
    </xf>
    <xf numFmtId="164" fontId="4" fillId="0" borderId="0" xfId="0" applyNumberFormat="1" applyFont="1" applyFill="1" applyBorder="1" applyAlignment="1">
      <alignment horizontal="center" vertical="center" wrapText="1"/>
    </xf>
    <xf numFmtId="164" fontId="16" fillId="0" borderId="0" xfId="0" applyNumberFormat="1" applyFont="1" applyFill="1" applyBorder="1" applyAlignment="1">
      <alignment horizontal="center" vertical="center" wrapText="1"/>
    </xf>
    <xf numFmtId="164" fontId="16" fillId="0" borderId="0" xfId="0" applyNumberFormat="1" applyFont="1" applyFill="1" applyBorder="1" applyAlignment="1">
      <alignment horizontal="right" vertical="center" wrapText="1"/>
    </xf>
    <xf numFmtId="164" fontId="16" fillId="0" borderId="0" xfId="0" applyNumberFormat="1" applyFont="1" applyBorder="1" applyAlignment="1">
      <alignment horizontal="center" vertical="center" wrapText="1"/>
    </xf>
    <xf numFmtId="0" fontId="16" fillId="0" borderId="0" xfId="0" applyFont="1" applyFill="1" applyAlignment="1">
      <alignment vertical="center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0" fontId="29" fillId="0" borderId="0" xfId="0" applyFont="1" applyFill="1" applyAlignment="1">
      <alignment vertical="center"/>
    </xf>
    <xf numFmtId="0" fontId="29" fillId="0" borderId="0" xfId="0" applyFont="1" applyAlignment="1">
      <alignment vertical="center"/>
    </xf>
    <xf numFmtId="0" fontId="3" fillId="0" borderId="2" xfId="0" applyFont="1" applyBorder="1" applyAlignment="1">
      <alignment vertical="center" wrapText="1"/>
    </xf>
    <xf numFmtId="0" fontId="21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justify" vertical="center" wrapText="1"/>
    </xf>
    <xf numFmtId="0" fontId="17" fillId="0" borderId="1" xfId="0" applyFont="1" applyBorder="1" applyAlignment="1">
      <alignment horizontal="justify" vertical="center" wrapText="1"/>
    </xf>
    <xf numFmtId="3" fontId="21" fillId="0" borderId="1" xfId="0" applyNumberFormat="1" applyFont="1" applyBorder="1" applyAlignment="1">
      <alignment horizontal="center" vertical="center" wrapText="1"/>
    </xf>
    <xf numFmtId="0" fontId="21" fillId="0" borderId="1" xfId="0" applyFont="1" applyBorder="1" applyAlignment="1">
      <alignment vertical="center" wrapText="1"/>
    </xf>
    <xf numFmtId="0" fontId="21" fillId="0" borderId="2" xfId="0" applyFont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justify" vertical="center" wrapText="1"/>
    </xf>
    <xf numFmtId="0" fontId="3" fillId="0" borderId="1" xfId="0" applyFont="1" applyBorder="1" applyAlignment="1">
      <alignment horizontal="center" vertical="center" wrapText="1"/>
    </xf>
    <xf numFmtId="0" fontId="30" fillId="0" borderId="0" xfId="0" applyFont="1" applyAlignment="1">
      <alignment horizontal="center" vertical="center"/>
    </xf>
    <xf numFmtId="0" fontId="30" fillId="0" borderId="0" xfId="0" applyFont="1" applyAlignment="1">
      <alignment horizontal="left" vertical="center"/>
    </xf>
    <xf numFmtId="164" fontId="30" fillId="0" borderId="0" xfId="0" applyNumberFormat="1" applyFont="1" applyAlignment="1">
      <alignment vertical="center"/>
    </xf>
    <xf numFmtId="0" fontId="30" fillId="0" borderId="0" xfId="0" applyFont="1" applyAlignment="1">
      <alignment vertical="center"/>
    </xf>
    <xf numFmtId="165" fontId="30" fillId="0" borderId="0" xfId="0" applyNumberFormat="1" applyFont="1" applyAlignment="1">
      <alignment horizontal="center" vertical="center"/>
    </xf>
    <xf numFmtId="0" fontId="30" fillId="0" borderId="0" xfId="0" applyFont="1" applyFill="1" applyAlignment="1">
      <alignment vertical="center"/>
    </xf>
    <xf numFmtId="166" fontId="30" fillId="0" borderId="0" xfId="0" applyNumberFormat="1" applyFont="1" applyAlignment="1">
      <alignment vertical="center"/>
    </xf>
    <xf numFmtId="0" fontId="15" fillId="0" borderId="1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2" xfId="0" applyFont="1" applyBorder="1" applyAlignment="1">
      <alignment vertical="center" wrapText="1"/>
    </xf>
    <xf numFmtId="0" fontId="15" fillId="0" borderId="2" xfId="0" applyFont="1" applyBorder="1" applyAlignment="1">
      <alignment vertical="center"/>
    </xf>
    <xf numFmtId="4" fontId="15" fillId="0" borderId="1" xfId="0" applyNumberFormat="1" applyFont="1" applyBorder="1" applyAlignment="1">
      <alignment horizontal="center" vertical="center"/>
    </xf>
    <xf numFmtId="166" fontId="3" fillId="0" borderId="1" xfId="0" applyNumberFormat="1" applyFont="1" applyBorder="1" applyAlignment="1">
      <alignment horizontal="center" vertical="center"/>
    </xf>
    <xf numFmtId="166" fontId="8" fillId="0" borderId="0" xfId="0" applyNumberFormat="1" applyFont="1"/>
    <xf numFmtId="0" fontId="3" fillId="0" borderId="2" xfId="0" applyFont="1" applyFill="1" applyBorder="1" applyAlignment="1">
      <alignment horizontal="center" vertical="center" wrapText="1"/>
    </xf>
    <xf numFmtId="0" fontId="20" fillId="0" borderId="0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 shrinkToFit="1"/>
    </xf>
    <xf numFmtId="0" fontId="3" fillId="0" borderId="1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16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center" wrapText="1"/>
    </xf>
    <xf numFmtId="164" fontId="16" fillId="2" borderId="1" xfId="0" applyNumberFormat="1" applyFont="1" applyFill="1" applyBorder="1" applyAlignment="1">
      <alignment vertical="center" wrapText="1"/>
    </xf>
    <xf numFmtId="49" fontId="16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center" wrapText="1" indent="1"/>
    </xf>
    <xf numFmtId="164" fontId="31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vertical="center" wrapText="1"/>
    </xf>
    <xf numFmtId="164" fontId="16" fillId="0" borderId="4" xfId="0" applyNumberFormat="1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left" vertical="center" wrapText="1"/>
    </xf>
    <xf numFmtId="49" fontId="16" fillId="4" borderId="4" xfId="0" applyNumberFormat="1" applyFont="1" applyFill="1" applyBorder="1" applyAlignment="1">
      <alignment horizontal="center" vertical="center" wrapText="1"/>
    </xf>
    <xf numFmtId="0" fontId="16" fillId="4" borderId="4" xfId="0" applyFont="1" applyFill="1" applyBorder="1" applyAlignment="1">
      <alignment horizontal="left" vertical="center" wrapText="1" indent="1"/>
    </xf>
    <xf numFmtId="164" fontId="16" fillId="0" borderId="4" xfId="0" applyNumberFormat="1" applyFont="1" applyBorder="1" applyAlignment="1">
      <alignment horizontal="center" vertical="center" wrapText="1"/>
    </xf>
    <xf numFmtId="164" fontId="16" fillId="4" borderId="4" xfId="0" applyNumberFormat="1" applyFont="1" applyFill="1" applyBorder="1" applyAlignment="1">
      <alignment horizontal="center" vertical="center" wrapText="1"/>
    </xf>
    <xf numFmtId="164" fontId="16" fillId="2" borderId="4" xfId="0" applyNumberFormat="1" applyFont="1" applyFill="1" applyBorder="1" applyAlignment="1">
      <alignment vertical="center" wrapText="1"/>
    </xf>
    <xf numFmtId="49" fontId="16" fillId="4" borderId="1" xfId="0" applyNumberFormat="1" applyFont="1" applyFill="1" applyBorder="1" applyAlignment="1">
      <alignment horizontal="center" vertical="center" wrapText="1"/>
    </xf>
    <xf numFmtId="164" fontId="16" fillId="2" borderId="1" xfId="0" applyNumberFormat="1" applyFont="1" applyFill="1" applyBorder="1" applyAlignment="1">
      <alignment horizontal="center" vertical="center" wrapText="1"/>
    </xf>
    <xf numFmtId="164" fontId="16" fillId="0" borderId="1" xfId="0" applyNumberFormat="1" applyFont="1" applyFill="1" applyBorder="1" applyAlignment="1">
      <alignment horizontal="center" vertical="center"/>
    </xf>
    <xf numFmtId="0" fontId="32" fillId="0" borderId="0" xfId="0" applyFont="1" applyFill="1" applyAlignment="1">
      <alignment vertical="center"/>
    </xf>
    <xf numFmtId="0" fontId="32" fillId="0" borderId="0" xfId="0" applyFont="1" applyAlignment="1">
      <alignment vertical="center"/>
    </xf>
    <xf numFmtId="164" fontId="16" fillId="0" borderId="2" xfId="0" applyNumberFormat="1" applyFont="1" applyBorder="1" applyAlignment="1">
      <alignment horizontal="center" vertical="center" wrapText="1"/>
    </xf>
    <xf numFmtId="164" fontId="16" fillId="0" borderId="1" xfId="0" applyNumberFormat="1" applyFont="1" applyBorder="1" applyAlignment="1">
      <alignment horizontal="left" vertical="center" wrapText="1"/>
    </xf>
    <xf numFmtId="0" fontId="16" fillId="0" borderId="1" xfId="0" applyFont="1" applyBorder="1" applyAlignment="1">
      <alignment vertical="center" wrapText="1"/>
    </xf>
    <xf numFmtId="0" fontId="3" fillId="0" borderId="9" xfId="0" applyFont="1" applyFill="1" applyBorder="1" applyAlignment="1">
      <alignment horizontal="center" vertical="center" wrapText="1" shrinkToFit="1"/>
    </xf>
    <xf numFmtId="0" fontId="3" fillId="0" borderId="9" xfId="0" applyFont="1" applyBorder="1" applyAlignment="1">
      <alignment horizontal="center" vertical="center" wrapText="1" shrinkToFit="1"/>
    </xf>
    <xf numFmtId="0" fontId="3" fillId="0" borderId="9" xfId="0" applyFont="1" applyFill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 shrinkToFit="1"/>
    </xf>
    <xf numFmtId="0" fontId="3" fillId="0" borderId="9" xfId="0" applyFont="1" applyBorder="1" applyAlignment="1">
      <alignment horizontal="center" vertical="top" wrapText="1" shrinkToFit="1"/>
    </xf>
    <xf numFmtId="0" fontId="3" fillId="0" borderId="9" xfId="0" applyFont="1" applyBorder="1" applyAlignment="1">
      <alignment horizontal="center" wrapText="1" shrinkToFit="1"/>
    </xf>
    <xf numFmtId="0" fontId="10" fillId="0" borderId="9" xfId="0" applyFont="1" applyBorder="1" applyAlignment="1">
      <alignment horizontal="center" vertical="center" wrapText="1" shrinkToFit="1"/>
    </xf>
    <xf numFmtId="0" fontId="3" fillId="0" borderId="12" xfId="0" applyFont="1" applyBorder="1" applyAlignment="1">
      <alignment horizontal="center" vertical="center" wrapText="1"/>
    </xf>
    <xf numFmtId="0" fontId="34" fillId="0" borderId="2" xfId="0" applyFont="1" applyBorder="1" applyAlignment="1">
      <alignment horizontal="center" vertical="center" wrapText="1"/>
    </xf>
    <xf numFmtId="166" fontId="4" fillId="0" borderId="0" xfId="0" applyNumberFormat="1" applyFont="1" applyFill="1" applyAlignment="1">
      <alignment horizontal="center" vertical="center"/>
    </xf>
    <xf numFmtId="166" fontId="9" fillId="0" borderId="0" xfId="0" applyNumberFormat="1" applyFont="1" applyFill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 vertical="center"/>
    </xf>
    <xf numFmtId="166" fontId="9" fillId="0" borderId="0" xfId="0" applyNumberFormat="1" applyFont="1" applyFill="1" applyBorder="1" applyAlignment="1">
      <alignment horizontal="center" vertical="center"/>
    </xf>
    <xf numFmtId="0" fontId="9" fillId="0" borderId="0" xfId="0" applyFont="1" applyBorder="1" applyAlignment="1">
      <alignment vertical="center" wrapText="1"/>
    </xf>
    <xf numFmtId="0" fontId="8" fillId="0" borderId="0" xfId="0" applyFont="1" applyBorder="1" applyAlignment="1">
      <alignment wrapText="1"/>
    </xf>
    <xf numFmtId="0" fontId="14" fillId="5" borderId="0" xfId="0" applyFont="1" applyFill="1" applyBorder="1" applyAlignment="1">
      <alignment wrapText="1"/>
    </xf>
    <xf numFmtId="0" fontId="14" fillId="0" borderId="0" xfId="0" applyFont="1" applyFill="1" applyBorder="1" applyAlignment="1">
      <alignment wrapText="1"/>
    </xf>
    <xf numFmtId="0" fontId="15" fillId="0" borderId="0" xfId="0" applyFont="1" applyBorder="1" applyAlignment="1">
      <alignment horizontal="justify" vertical="top" wrapText="1"/>
    </xf>
    <xf numFmtId="0" fontId="15" fillId="0" borderId="0" xfId="0" applyFont="1" applyBorder="1" applyAlignment="1">
      <alignment vertical="top" wrapText="1"/>
    </xf>
    <xf numFmtId="0" fontId="3" fillId="0" borderId="0" xfId="0" applyFont="1" applyFill="1" applyBorder="1" applyAlignment="1">
      <alignment vertical="top" wrapText="1"/>
    </xf>
    <xf numFmtId="0" fontId="8" fillId="5" borderId="0" xfId="0" applyFont="1" applyFill="1" applyBorder="1" applyAlignment="1">
      <alignment wrapText="1"/>
    </xf>
    <xf numFmtId="0" fontId="8" fillId="0" borderId="0" xfId="0" applyFont="1" applyFill="1" applyBorder="1" applyAlignment="1">
      <alignment vertical="center" wrapText="1"/>
    </xf>
    <xf numFmtId="0" fontId="14" fillId="0" borderId="0" xfId="0" applyFont="1" applyFill="1" applyBorder="1" applyAlignment="1">
      <alignment vertical="center" wrapText="1"/>
    </xf>
    <xf numFmtId="0" fontId="8" fillId="4" borderId="0" xfId="0" applyFont="1" applyFill="1" applyBorder="1" applyAlignment="1">
      <alignment vertical="center" wrapText="1"/>
    </xf>
    <xf numFmtId="0" fontId="14" fillId="4" borderId="0" xfId="0" applyFont="1" applyFill="1" applyBorder="1" applyAlignment="1">
      <alignment vertical="center" wrapText="1"/>
    </xf>
    <xf numFmtId="2" fontId="14" fillId="4" borderId="0" xfId="0" applyNumberFormat="1" applyFont="1" applyFill="1" applyBorder="1" applyAlignment="1">
      <alignment wrapText="1"/>
    </xf>
    <xf numFmtId="0" fontId="15" fillId="0" borderId="0" xfId="0" applyFont="1" applyBorder="1" applyAlignment="1">
      <alignment horizontal="justify" vertical="center" wrapText="1"/>
    </xf>
    <xf numFmtId="0" fontId="3" fillId="4" borderId="0" xfId="0" applyFont="1" applyFill="1" applyBorder="1" applyAlignment="1">
      <alignment wrapText="1"/>
    </xf>
    <xf numFmtId="16" fontId="31" fillId="0" borderId="1" xfId="0" applyNumberFormat="1" applyFont="1" applyFill="1" applyBorder="1" applyAlignment="1">
      <alignment horizontal="center" vertical="center" wrapText="1"/>
    </xf>
    <xf numFmtId="0" fontId="31" fillId="0" borderId="1" xfId="0" applyFont="1" applyFill="1" applyBorder="1" applyAlignment="1">
      <alignment vertical="center" wrapText="1"/>
    </xf>
    <xf numFmtId="14" fontId="31" fillId="0" borderId="2" xfId="0" applyNumberFormat="1" applyFont="1" applyFill="1" applyBorder="1" applyAlignment="1">
      <alignment horizontal="center" vertical="center" wrapText="1"/>
    </xf>
    <xf numFmtId="0" fontId="31" fillId="0" borderId="2" xfId="0" applyFont="1" applyFill="1" applyBorder="1" applyAlignment="1">
      <alignment vertical="center" wrapText="1"/>
    </xf>
    <xf numFmtId="0" fontId="31" fillId="0" borderId="1" xfId="0" applyFont="1" applyFill="1" applyBorder="1" applyAlignment="1">
      <alignment horizontal="center" vertical="center" wrapText="1"/>
    </xf>
    <xf numFmtId="14" fontId="31" fillId="0" borderId="1" xfId="0" applyNumberFormat="1" applyFont="1" applyFill="1" applyBorder="1" applyAlignment="1">
      <alignment horizontal="center" vertical="center" wrapText="1"/>
    </xf>
    <xf numFmtId="16" fontId="31" fillId="0" borderId="2" xfId="0" applyNumberFormat="1" applyFont="1" applyFill="1" applyBorder="1" applyAlignment="1">
      <alignment horizontal="center" vertical="center" wrapText="1"/>
    </xf>
    <xf numFmtId="16" fontId="31" fillId="0" borderId="2" xfId="0" applyNumberFormat="1" applyFont="1" applyFill="1" applyBorder="1" applyAlignment="1">
      <alignment vertical="center" wrapText="1"/>
    </xf>
    <xf numFmtId="0" fontId="31" fillId="0" borderId="2" xfId="0" applyFont="1" applyFill="1" applyBorder="1" applyAlignment="1">
      <alignment horizontal="left" vertical="center" wrapText="1"/>
    </xf>
    <xf numFmtId="0" fontId="31" fillId="0" borderId="2" xfId="0" applyFont="1" applyFill="1" applyBorder="1" applyAlignment="1">
      <alignment horizontal="center" vertical="center" wrapText="1"/>
    </xf>
    <xf numFmtId="164" fontId="16" fillId="0" borderId="2" xfId="0" applyNumberFormat="1" applyFont="1" applyFill="1" applyBorder="1" applyAlignment="1">
      <alignment horizontal="center" vertical="center" wrapText="1"/>
    </xf>
    <xf numFmtId="49" fontId="16" fillId="0" borderId="2" xfId="0" applyNumberFormat="1" applyFont="1" applyFill="1" applyBorder="1" applyAlignment="1">
      <alignment vertical="center" wrapText="1"/>
    </xf>
    <xf numFmtId="164" fontId="16" fillId="0" borderId="1" xfId="0" applyNumberFormat="1" applyFont="1" applyFill="1" applyBorder="1" applyAlignment="1">
      <alignment vertical="center" wrapText="1"/>
    </xf>
    <xf numFmtId="164" fontId="16" fillId="0" borderId="2" xfId="0" applyNumberFormat="1" applyFont="1" applyFill="1" applyBorder="1" applyAlignment="1">
      <alignment vertical="center" wrapText="1"/>
    </xf>
    <xf numFmtId="0" fontId="16" fillId="0" borderId="4" xfId="0" applyFont="1" applyFill="1" applyBorder="1" applyAlignment="1">
      <alignment vertical="center" wrapText="1"/>
    </xf>
    <xf numFmtId="16" fontId="16" fillId="0" borderId="2" xfId="0" applyNumberFormat="1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left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left" vertical="center" wrapText="1"/>
    </xf>
    <xf numFmtId="0" fontId="32" fillId="7" borderId="1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left" vertical="center" wrapText="1"/>
    </xf>
    <xf numFmtId="164" fontId="4" fillId="7" borderId="1" xfId="0" applyNumberFormat="1" applyFont="1" applyFill="1" applyBorder="1" applyAlignment="1">
      <alignment horizontal="center" vertical="center" wrapText="1"/>
    </xf>
    <xf numFmtId="164" fontId="4" fillId="7" borderId="1" xfId="0" applyNumberFormat="1" applyFont="1" applyFill="1" applyBorder="1" applyAlignment="1">
      <alignment vertical="center" wrapText="1"/>
    </xf>
    <xf numFmtId="164" fontId="4" fillId="7" borderId="4" xfId="0" applyNumberFormat="1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 wrapText="1"/>
    </xf>
    <xf numFmtId="0" fontId="4" fillId="7" borderId="0" xfId="0" applyFont="1" applyFill="1" applyAlignment="1">
      <alignment vertical="center"/>
    </xf>
    <xf numFmtId="0" fontId="4" fillId="7" borderId="1" xfId="0" applyFont="1" applyFill="1" applyBorder="1" applyAlignment="1">
      <alignment vertical="center" wrapText="1"/>
    </xf>
    <xf numFmtId="0" fontId="16" fillId="7" borderId="1" xfId="0" applyFont="1" applyFill="1" applyBorder="1" applyAlignment="1">
      <alignment vertical="center" wrapText="1"/>
    </xf>
    <xf numFmtId="0" fontId="32" fillId="7" borderId="0" xfId="0" applyFont="1" applyFill="1" applyAlignment="1">
      <alignment vertical="center"/>
    </xf>
    <xf numFmtId="0" fontId="4" fillId="7" borderId="1" xfId="0" applyFont="1" applyFill="1" applyBorder="1" applyAlignment="1">
      <alignment vertical="top" wrapText="1"/>
    </xf>
    <xf numFmtId="0" fontId="9" fillId="7" borderId="0" xfId="0" applyFont="1" applyFill="1" applyAlignment="1">
      <alignment vertical="center"/>
    </xf>
    <xf numFmtId="16" fontId="4" fillId="7" borderId="1" xfId="0" applyNumberFormat="1" applyFont="1" applyFill="1" applyBorder="1" applyAlignment="1">
      <alignment horizontal="center" vertical="top" wrapText="1"/>
    </xf>
    <xf numFmtId="164" fontId="16" fillId="7" borderId="1" xfId="0" applyNumberFormat="1" applyFont="1" applyFill="1" applyBorder="1" applyAlignment="1">
      <alignment horizontal="center" vertical="center" wrapText="1"/>
    </xf>
    <xf numFmtId="0" fontId="16" fillId="7" borderId="1" xfId="0" applyFont="1" applyFill="1" applyBorder="1" applyAlignment="1">
      <alignment wrapText="1"/>
    </xf>
    <xf numFmtId="0" fontId="3" fillId="7" borderId="0" xfId="0" applyFont="1" applyFill="1" applyAlignment="1">
      <alignment vertical="center"/>
    </xf>
    <xf numFmtId="0" fontId="16" fillId="0" borderId="2" xfId="0" applyFont="1" applyBorder="1" applyAlignment="1">
      <alignment horizontal="left" vertical="center" wrapText="1" indent="1"/>
    </xf>
    <xf numFmtId="167" fontId="4" fillId="7" borderId="1" xfId="0" applyNumberFormat="1" applyFont="1" applyFill="1" applyBorder="1" applyAlignment="1">
      <alignment horizontal="center" vertical="center" wrapText="1"/>
    </xf>
    <xf numFmtId="0" fontId="9" fillId="7" borderId="0" xfId="0" applyFont="1" applyFill="1"/>
    <xf numFmtId="16" fontId="16" fillId="7" borderId="1" xfId="0" applyNumberFormat="1" applyFont="1" applyFill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top" wrapText="1"/>
    </xf>
    <xf numFmtId="0" fontId="28" fillId="0" borderId="2" xfId="0" applyFont="1" applyFill="1" applyBorder="1" applyAlignment="1">
      <alignment vertical="top" wrapText="1"/>
    </xf>
    <xf numFmtId="0" fontId="28" fillId="0" borderId="1" xfId="0" applyFont="1" applyFill="1" applyBorder="1" applyAlignment="1">
      <alignment horizontal="center" vertical="top" wrapText="1"/>
    </xf>
    <xf numFmtId="0" fontId="28" fillId="0" borderId="1" xfId="0" applyFont="1" applyBorder="1" applyAlignment="1">
      <alignment horizontal="center" vertical="top" wrapText="1"/>
    </xf>
    <xf numFmtId="164" fontId="16" fillId="0" borderId="1" xfId="0" applyNumberFormat="1" applyFont="1" applyBorder="1" applyAlignment="1">
      <alignment vertical="center" wrapText="1"/>
    </xf>
    <xf numFmtId="164" fontId="16" fillId="0" borderId="1" xfId="0" applyNumberFormat="1" applyFont="1" applyFill="1" applyBorder="1" applyAlignment="1">
      <alignment horizontal="right" vertical="center" wrapText="1"/>
    </xf>
    <xf numFmtId="0" fontId="16" fillId="0" borderId="1" xfId="0" applyFont="1" applyBorder="1" applyAlignment="1">
      <alignment horizontal="justify" vertical="top" wrapText="1"/>
    </xf>
    <xf numFmtId="14" fontId="16" fillId="0" borderId="1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6" fillId="4" borderId="1" xfId="0" applyFont="1" applyFill="1" applyBorder="1" applyAlignment="1">
      <alignment horizontal="left" vertical="center" wrapText="1" indent="2"/>
    </xf>
    <xf numFmtId="0" fontId="4" fillId="7" borderId="1" xfId="0" applyFont="1" applyFill="1" applyBorder="1" applyAlignment="1">
      <alignment horizontal="left" vertical="center" wrapText="1" indent="1"/>
    </xf>
    <xf numFmtId="0" fontId="4" fillId="7" borderId="1" xfId="0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top" wrapText="1"/>
    </xf>
    <xf numFmtId="16" fontId="16" fillId="0" borderId="1" xfId="0" applyNumberFormat="1" applyFont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top" wrapText="1"/>
    </xf>
    <xf numFmtId="0" fontId="16" fillId="7" borderId="4" xfId="0" applyFont="1" applyFill="1" applyBorder="1" applyAlignment="1">
      <alignment vertical="center" wrapText="1"/>
    </xf>
    <xf numFmtId="0" fontId="16" fillId="7" borderId="1" xfId="0" applyFont="1" applyFill="1" applyBorder="1" applyAlignment="1">
      <alignment horizontal="center" vertical="top" wrapText="1"/>
    </xf>
    <xf numFmtId="0" fontId="4" fillId="7" borderId="4" xfId="0" applyFont="1" applyFill="1" applyBorder="1" applyAlignment="1">
      <alignment vertical="center" wrapText="1"/>
    </xf>
    <xf numFmtId="0" fontId="16" fillId="0" borderId="0" xfId="0" applyFont="1" applyFill="1" applyAlignment="1">
      <alignment horizontal="center" vertical="center"/>
    </xf>
    <xf numFmtId="49" fontId="16" fillId="0" borderId="1" xfId="0" applyNumberFormat="1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left" vertical="center" wrapText="1"/>
    </xf>
    <xf numFmtId="0" fontId="16" fillId="7" borderId="1" xfId="0" applyFont="1" applyFill="1" applyBorder="1" applyAlignment="1">
      <alignment horizontal="center" vertical="center" wrapText="1"/>
    </xf>
    <xf numFmtId="0" fontId="16" fillId="7" borderId="2" xfId="0" applyFont="1" applyFill="1" applyBorder="1" applyAlignment="1">
      <alignment horizontal="center" vertical="center" wrapText="1"/>
    </xf>
    <xf numFmtId="0" fontId="4" fillId="7" borderId="2" xfId="0" applyFont="1" applyFill="1" applyBorder="1" applyAlignment="1">
      <alignment horizontal="left" vertical="center" wrapText="1"/>
    </xf>
    <xf numFmtId="164" fontId="4" fillId="7" borderId="2" xfId="0" applyNumberFormat="1" applyFont="1" applyFill="1" applyBorder="1" applyAlignment="1">
      <alignment horizontal="center" vertical="center" wrapText="1"/>
    </xf>
    <xf numFmtId="0" fontId="16" fillId="7" borderId="0" xfId="0" applyFont="1" applyFill="1" applyAlignment="1">
      <alignment vertical="center"/>
    </xf>
    <xf numFmtId="0" fontId="16" fillId="0" borderId="2" xfId="0" applyFont="1" applyBorder="1" applyAlignment="1">
      <alignment vertical="top" wrapText="1"/>
    </xf>
    <xf numFmtId="164" fontId="16" fillId="0" borderId="1" xfId="0" applyNumberFormat="1" applyFont="1" applyBorder="1" applyAlignment="1">
      <alignment horizontal="right" vertical="center" wrapText="1"/>
    </xf>
    <xf numFmtId="0" fontId="16" fillId="3" borderId="1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vertical="center" wrapText="1"/>
    </xf>
    <xf numFmtId="0" fontId="28" fillId="0" borderId="1" xfId="0" applyFont="1" applyBorder="1" applyAlignment="1">
      <alignment vertical="top" wrapText="1"/>
    </xf>
    <xf numFmtId="0" fontId="28" fillId="0" borderId="2" xfId="0" applyFont="1" applyBorder="1" applyAlignment="1">
      <alignment vertical="top" wrapText="1"/>
    </xf>
    <xf numFmtId="0" fontId="16" fillId="0" borderId="1" xfId="0" applyNumberFormat="1" applyFont="1" applyFill="1" applyBorder="1" applyAlignment="1" applyProtection="1">
      <alignment horizontal="center" vertical="center"/>
    </xf>
    <xf numFmtId="0" fontId="16" fillId="0" borderId="1" xfId="0" applyNumberFormat="1" applyFont="1" applyFill="1" applyBorder="1" applyAlignment="1" applyProtection="1">
      <alignment horizontal="left" vertical="center" wrapText="1" indent="1"/>
    </xf>
    <xf numFmtId="164" fontId="16" fillId="0" borderId="1" xfId="0" applyNumberFormat="1" applyFont="1" applyFill="1" applyBorder="1" applyAlignment="1" applyProtection="1">
      <alignment horizontal="center" vertical="center" wrapText="1"/>
    </xf>
    <xf numFmtId="0" fontId="16" fillId="7" borderId="1" xfId="0" applyNumberFormat="1" applyFont="1" applyFill="1" applyBorder="1" applyAlignment="1" applyProtection="1">
      <alignment vertical="center"/>
    </xf>
    <xf numFmtId="164" fontId="4" fillId="7" borderId="1" xfId="0" applyNumberFormat="1" applyFont="1" applyFill="1" applyBorder="1" applyAlignment="1" applyProtection="1">
      <alignment horizontal="center" vertical="center" wrapText="1"/>
    </xf>
    <xf numFmtId="0" fontId="16" fillId="7" borderId="1" xfId="0" applyNumberFormat="1" applyFont="1" applyFill="1" applyBorder="1" applyAlignment="1" applyProtection="1">
      <alignment vertical="top"/>
    </xf>
    <xf numFmtId="0" fontId="20" fillId="0" borderId="1" xfId="0" applyFont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vertical="center" wrapText="1"/>
    </xf>
    <xf numFmtId="0" fontId="37" fillId="7" borderId="1" xfId="0" applyFont="1" applyFill="1" applyBorder="1" applyAlignment="1">
      <alignment horizontal="center" vertical="center" wrapText="1"/>
    </xf>
    <xf numFmtId="0" fontId="37" fillId="7" borderId="1" xfId="0" applyFont="1" applyFill="1" applyBorder="1" applyAlignment="1">
      <alignment vertical="center" wrapText="1"/>
    </xf>
    <xf numFmtId="0" fontId="20" fillId="0" borderId="0" xfId="0" applyFont="1"/>
    <xf numFmtId="0" fontId="38" fillId="0" borderId="0" xfId="0" applyFont="1" applyAlignment="1">
      <alignment horizontal="center" vertical="center"/>
    </xf>
    <xf numFmtId="0" fontId="20" fillId="0" borderId="1" xfId="0" applyFont="1" applyBorder="1" applyAlignment="1">
      <alignment horizontal="left" wrapText="1" indent="2"/>
    </xf>
    <xf numFmtId="0" fontId="20" fillId="0" borderId="1" xfId="0" applyFont="1" applyBorder="1" applyAlignment="1">
      <alignment horizontal="left" vertical="center" wrapText="1" indent="2"/>
    </xf>
    <xf numFmtId="0" fontId="20" fillId="0" borderId="1" xfId="0" applyFont="1" applyBorder="1" applyAlignment="1">
      <alignment horizontal="left" vertical="top" wrapText="1" indent="2"/>
    </xf>
    <xf numFmtId="164" fontId="16" fillId="0" borderId="2" xfId="0" applyNumberFormat="1" applyFont="1" applyBorder="1" applyAlignment="1">
      <alignment horizontal="left" vertical="center" wrapText="1" indent="2"/>
    </xf>
    <xf numFmtId="164" fontId="16" fillId="0" borderId="1" xfId="0" applyNumberFormat="1" applyFont="1" applyBorder="1" applyAlignment="1">
      <alignment horizontal="left" vertical="center" wrapText="1" indent="2"/>
    </xf>
    <xf numFmtId="16" fontId="16" fillId="0" borderId="1" xfId="0" applyNumberFormat="1" applyFont="1" applyBorder="1" applyAlignment="1">
      <alignment vertical="center" wrapText="1"/>
    </xf>
    <xf numFmtId="0" fontId="31" fillId="0" borderId="1" xfId="0" applyFont="1" applyFill="1" applyBorder="1" applyAlignment="1">
      <alignment horizontal="left" vertical="center" wrapText="1" indent="1"/>
    </xf>
    <xf numFmtId="0" fontId="31" fillId="0" borderId="2" xfId="0" applyFont="1" applyFill="1" applyBorder="1" applyAlignment="1">
      <alignment horizontal="left" vertical="center" wrapText="1" indent="1"/>
    </xf>
    <xf numFmtId="0" fontId="31" fillId="0" borderId="1" xfId="0" applyFont="1" applyFill="1" applyBorder="1" applyAlignment="1">
      <alignment horizontal="left" vertical="center" wrapText="1" indent="2"/>
    </xf>
    <xf numFmtId="0" fontId="31" fillId="0" borderId="2" xfId="0" applyFont="1" applyFill="1" applyBorder="1" applyAlignment="1">
      <alignment horizontal="left" vertical="center" wrapText="1" indent="2"/>
    </xf>
    <xf numFmtId="0" fontId="27" fillId="0" borderId="1" xfId="0" applyFont="1" applyBorder="1" applyAlignment="1">
      <alignment vertical="center" wrapText="1"/>
    </xf>
    <xf numFmtId="164" fontId="16" fillId="0" borderId="1" xfId="0" applyNumberFormat="1" applyFont="1" applyFill="1" applyBorder="1" applyAlignment="1">
      <alignment horizontal="left" vertical="center" wrapText="1" indent="1"/>
    </xf>
    <xf numFmtId="164" fontId="16" fillId="0" borderId="2" xfId="0" applyNumberFormat="1" applyFont="1" applyFill="1" applyBorder="1" applyAlignment="1">
      <alignment horizontal="left" vertical="center" wrapText="1" indent="1"/>
    </xf>
    <xf numFmtId="16" fontId="4" fillId="7" borderId="1" xfId="0" applyNumberFormat="1" applyFont="1" applyFill="1" applyBorder="1" applyAlignment="1">
      <alignment horizontal="center" vertical="center" wrapText="1"/>
    </xf>
    <xf numFmtId="164" fontId="16" fillId="0" borderId="1" xfId="0" applyNumberFormat="1" applyFont="1" applyFill="1" applyBorder="1" applyAlignment="1">
      <alignment vertical="center"/>
    </xf>
    <xf numFmtId="0" fontId="28" fillId="0" borderId="2" xfId="0" applyFont="1" applyFill="1" applyBorder="1" applyAlignment="1">
      <alignment horizontal="left" vertical="top" wrapText="1"/>
    </xf>
    <xf numFmtId="0" fontId="28" fillId="0" borderId="1" xfId="0" applyFont="1" applyFill="1" applyBorder="1" applyAlignment="1">
      <alignment horizontal="left" vertical="top" wrapText="1"/>
    </xf>
    <xf numFmtId="0" fontId="16" fillId="0" borderId="1" xfId="0" applyFont="1" applyBorder="1" applyAlignment="1">
      <alignment horizontal="left" vertical="top" wrapText="1" indent="1"/>
    </xf>
    <xf numFmtId="0" fontId="28" fillId="0" borderId="1" xfId="0" applyFont="1" applyFill="1" applyBorder="1" applyAlignment="1">
      <alignment horizontal="left" vertical="top" wrapText="1" indent="1"/>
    </xf>
    <xf numFmtId="0" fontId="20" fillId="0" borderId="2" xfId="0" applyFont="1" applyFill="1" applyBorder="1" applyAlignment="1">
      <alignment horizontal="left" vertical="top" wrapText="1" indent="1"/>
    </xf>
    <xf numFmtId="0" fontId="28" fillId="0" borderId="1" xfId="0" applyFont="1" applyBorder="1" applyAlignment="1">
      <alignment horizontal="left" vertical="top" wrapText="1" indent="1"/>
    </xf>
    <xf numFmtId="0" fontId="28" fillId="0" borderId="2" xfId="0" applyFont="1" applyFill="1" applyBorder="1" applyAlignment="1">
      <alignment horizontal="left" vertical="top" wrapText="1" indent="1"/>
    </xf>
    <xf numFmtId="0" fontId="16" fillId="0" borderId="2" xfId="0" applyFont="1" applyFill="1" applyBorder="1" applyAlignment="1">
      <alignment horizontal="left" vertical="center" wrapText="1" indent="1"/>
    </xf>
    <xf numFmtId="0" fontId="16" fillId="0" borderId="2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left" vertical="top" wrapText="1" indent="1"/>
    </xf>
    <xf numFmtId="0" fontId="16" fillId="0" borderId="1" xfId="0" applyFont="1" applyBorder="1" applyAlignment="1">
      <alignment horizontal="left" vertical="top" wrapText="1"/>
    </xf>
    <xf numFmtId="0" fontId="16" fillId="3" borderId="1" xfId="0" applyFont="1" applyFill="1" applyBorder="1" applyAlignment="1">
      <alignment horizontal="left" vertical="center" wrapText="1" indent="1"/>
    </xf>
    <xf numFmtId="0" fontId="28" fillId="0" borderId="1" xfId="0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14" fontId="28" fillId="0" borderId="2" xfId="0" applyNumberFormat="1" applyFont="1" applyBorder="1" applyAlignment="1">
      <alignment horizontal="center" vertical="center" wrapText="1"/>
    </xf>
    <xf numFmtId="0" fontId="23" fillId="8" borderId="1" xfId="0" applyFont="1" applyFill="1" applyBorder="1" applyAlignment="1">
      <alignment horizontal="center" vertical="center" wrapText="1"/>
    </xf>
    <xf numFmtId="0" fontId="22" fillId="8" borderId="1" xfId="0" applyFont="1" applyFill="1" applyBorder="1" applyAlignment="1">
      <alignment horizontal="left" vertical="center" wrapText="1"/>
    </xf>
    <xf numFmtId="164" fontId="22" fillId="8" borderId="1" xfId="0" applyNumberFormat="1" applyFont="1" applyFill="1" applyBorder="1" applyAlignment="1">
      <alignment horizontal="center" vertical="center" wrapText="1"/>
    </xf>
    <xf numFmtId="0" fontId="22" fillId="8" borderId="0" xfId="0" applyFont="1" applyFill="1" applyAlignment="1">
      <alignment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vertical="center"/>
    </xf>
    <xf numFmtId="0" fontId="42" fillId="0" borderId="0" xfId="0" applyFont="1" applyFill="1" applyAlignment="1">
      <alignment vertical="center"/>
    </xf>
    <xf numFmtId="0" fontId="42" fillId="0" borderId="0" xfId="0" applyFont="1" applyAlignment="1">
      <alignment vertical="center"/>
    </xf>
    <xf numFmtId="0" fontId="41" fillId="0" borderId="0" xfId="0" applyFont="1" applyAlignment="1">
      <alignment horizontal="center" vertical="center"/>
    </xf>
    <xf numFmtId="0" fontId="41" fillId="0" borderId="0" xfId="0" applyFont="1" applyAlignment="1">
      <alignment horizontal="left" vertical="center"/>
    </xf>
    <xf numFmtId="0" fontId="41" fillId="0" borderId="0" xfId="0" applyFont="1" applyAlignment="1">
      <alignment vertical="center"/>
    </xf>
    <xf numFmtId="0" fontId="41" fillId="0" borderId="0" xfId="0" applyFont="1" applyAlignment="1">
      <alignment horizontal="left" vertical="center"/>
    </xf>
    <xf numFmtId="0" fontId="25" fillId="0" borderId="0" xfId="0" applyFont="1" applyAlignment="1">
      <alignment horizontal="center" vertical="center"/>
    </xf>
    <xf numFmtId="0" fontId="34" fillId="0" borderId="1" xfId="0" applyFont="1" applyBorder="1" applyAlignment="1">
      <alignment horizontal="center" vertical="center" wrapText="1"/>
    </xf>
    <xf numFmtId="0" fontId="34" fillId="0" borderId="2" xfId="0" applyFont="1" applyBorder="1" applyAlignment="1">
      <alignment horizontal="center" vertical="center" wrapText="1"/>
    </xf>
    <xf numFmtId="0" fontId="34" fillId="0" borderId="3" xfId="0" applyFont="1" applyBorder="1" applyAlignment="1">
      <alignment horizontal="center" vertical="center" wrapText="1"/>
    </xf>
    <xf numFmtId="0" fontId="34" fillId="0" borderId="4" xfId="0" applyFont="1" applyBorder="1" applyAlignment="1">
      <alignment horizontal="center" vertical="center" wrapText="1"/>
    </xf>
    <xf numFmtId="0" fontId="33" fillId="0" borderId="1" xfId="0" applyFont="1" applyBorder="1" applyAlignment="1">
      <alignment horizontal="center" vertical="center" wrapText="1"/>
    </xf>
    <xf numFmtId="0" fontId="34" fillId="0" borderId="9" xfId="0" applyFont="1" applyBorder="1" applyAlignment="1">
      <alignment horizontal="center" vertical="center" wrapText="1"/>
    </xf>
    <xf numFmtId="0" fontId="34" fillId="0" borderId="10" xfId="0" applyFont="1" applyBorder="1" applyAlignment="1">
      <alignment horizontal="center" vertical="center" wrapText="1"/>
    </xf>
    <xf numFmtId="0" fontId="34" fillId="0" borderId="5" xfId="0" applyFont="1" applyBorder="1" applyAlignment="1">
      <alignment horizontal="center" vertical="center" wrapText="1"/>
    </xf>
    <xf numFmtId="0" fontId="34" fillId="0" borderId="6" xfId="0" applyFont="1" applyBorder="1" applyAlignment="1">
      <alignment horizontal="center" vertical="center" wrapText="1"/>
    </xf>
    <xf numFmtId="0" fontId="34" fillId="0" borderId="8" xfId="0" applyFont="1" applyBorder="1" applyAlignment="1">
      <alignment horizontal="center" vertical="center" wrapText="1"/>
    </xf>
    <xf numFmtId="0" fontId="34" fillId="0" borderId="7" xfId="0" applyFont="1" applyBorder="1" applyAlignment="1">
      <alignment horizontal="center" vertical="center" wrapText="1"/>
    </xf>
    <xf numFmtId="0" fontId="34" fillId="0" borderId="11" xfId="0" applyFont="1" applyBorder="1" applyAlignment="1">
      <alignment horizontal="center" vertical="center" wrapText="1"/>
    </xf>
    <xf numFmtId="0" fontId="40" fillId="0" borderId="0" xfId="0" applyFont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9" fillId="5" borderId="9" xfId="0" applyFont="1" applyFill="1" applyBorder="1" applyAlignment="1">
      <alignment horizontal="left" vertical="center" wrapText="1"/>
    </xf>
    <xf numFmtId="0" fontId="9" fillId="5" borderId="10" xfId="0" applyFont="1" applyFill="1" applyBorder="1" applyAlignment="1">
      <alignment horizontal="left" vertical="center" wrapText="1"/>
    </xf>
    <xf numFmtId="0" fontId="9" fillId="5" borderId="14" xfId="0" applyFont="1" applyFill="1" applyBorder="1" applyAlignment="1">
      <alignment horizontal="left" vertical="center" wrapText="1"/>
    </xf>
    <xf numFmtId="0" fontId="9" fillId="5" borderId="0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166" fontId="9" fillId="0" borderId="2" xfId="0" applyNumberFormat="1" applyFont="1" applyBorder="1" applyAlignment="1">
      <alignment horizontal="center" vertical="center" wrapText="1" shrinkToFit="1"/>
    </xf>
    <xf numFmtId="166" fontId="9" fillId="0" borderId="4" xfId="0" applyNumberFormat="1" applyFont="1" applyBorder="1" applyAlignment="1">
      <alignment horizontal="center" vertical="center" wrapText="1" shrinkToFit="1"/>
    </xf>
    <xf numFmtId="0" fontId="9" fillId="5" borderId="7" xfId="0" applyFont="1" applyFill="1" applyBorder="1" applyAlignment="1">
      <alignment horizontal="left" vertical="center" wrapText="1"/>
    </xf>
    <xf numFmtId="0" fontId="9" fillId="5" borderId="13" xfId="0" applyFont="1" applyFill="1" applyBorder="1" applyAlignment="1">
      <alignment horizontal="left" vertical="center" wrapText="1"/>
    </xf>
    <xf numFmtId="0" fontId="9" fillId="5" borderId="6" xfId="0" applyFont="1" applyFill="1" applyBorder="1" applyAlignment="1">
      <alignment horizontal="left" vertical="center" wrapText="1"/>
    </xf>
    <xf numFmtId="0" fontId="9" fillId="5" borderId="12" xfId="0" applyFont="1" applyFill="1" applyBorder="1" applyAlignment="1">
      <alignment horizontal="left" vertical="center" wrapText="1"/>
    </xf>
    <xf numFmtId="0" fontId="9" fillId="5" borderId="1" xfId="0" applyFont="1" applyFill="1" applyBorder="1" applyAlignment="1">
      <alignment horizontal="left" vertical="center" wrapText="1"/>
    </xf>
    <xf numFmtId="0" fontId="9" fillId="0" borderId="9" xfId="0" applyFont="1" applyFill="1" applyBorder="1" applyAlignment="1">
      <alignment horizontal="left" vertical="center" wrapText="1"/>
    </xf>
    <xf numFmtId="0" fontId="9" fillId="0" borderId="10" xfId="0" applyFont="1" applyFill="1" applyBorder="1" applyAlignment="1">
      <alignment horizontal="left" vertical="center" wrapText="1"/>
    </xf>
    <xf numFmtId="0" fontId="9" fillId="0" borderId="13" xfId="0" applyFont="1" applyFill="1" applyBorder="1" applyAlignment="1">
      <alignment horizontal="left" vertical="center" wrapText="1"/>
    </xf>
    <xf numFmtId="0" fontId="9" fillId="4" borderId="9" xfId="0" applyFont="1" applyFill="1" applyBorder="1" applyAlignment="1">
      <alignment horizontal="left" vertical="center" wrapText="1"/>
    </xf>
    <xf numFmtId="0" fontId="9" fillId="4" borderId="10" xfId="0" applyFont="1" applyFill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 wrapText="1" shrinkToFit="1"/>
    </xf>
    <xf numFmtId="0" fontId="9" fillId="0" borderId="2" xfId="0" applyFont="1" applyBorder="1" applyAlignment="1">
      <alignment horizontal="center" vertical="center" wrapText="1" shrinkToFit="1"/>
    </xf>
    <xf numFmtId="0" fontId="9" fillId="0" borderId="4" xfId="0" applyFont="1" applyBorder="1" applyAlignment="1">
      <alignment horizontal="center" vertical="center" wrapText="1" shrinkToFit="1"/>
    </xf>
    <xf numFmtId="0" fontId="20" fillId="0" borderId="0" xfId="0" applyFont="1" applyBorder="1" applyAlignment="1">
      <alignment horizontal="center" vertical="center" wrapText="1"/>
    </xf>
    <xf numFmtId="0" fontId="20" fillId="0" borderId="0" xfId="0" applyFont="1" applyBorder="1" applyAlignment="1">
      <alignment vertical="center" wrapText="1"/>
    </xf>
    <xf numFmtId="0" fontId="9" fillId="5" borderId="9" xfId="0" applyFont="1" applyFill="1" applyBorder="1" applyAlignment="1">
      <alignment horizontal="left" wrapText="1"/>
    </xf>
    <xf numFmtId="0" fontId="9" fillId="5" borderId="10" xfId="0" applyFont="1" applyFill="1" applyBorder="1" applyAlignment="1">
      <alignment horizontal="left" wrapText="1"/>
    </xf>
    <xf numFmtId="0" fontId="9" fillId="5" borderId="7" xfId="0" applyFont="1" applyFill="1" applyBorder="1" applyAlignment="1">
      <alignment horizontal="left" vertical="top" wrapText="1"/>
    </xf>
    <xf numFmtId="0" fontId="9" fillId="5" borderId="13" xfId="0" applyFont="1" applyFill="1" applyBorder="1" applyAlignment="1">
      <alignment horizontal="left" vertical="top" wrapText="1"/>
    </xf>
    <xf numFmtId="0" fontId="9" fillId="5" borderId="4" xfId="0" applyFont="1" applyFill="1" applyBorder="1" applyAlignment="1">
      <alignment horizontal="left" vertical="center" wrapText="1"/>
    </xf>
    <xf numFmtId="0" fontId="16" fillId="0" borderId="0" xfId="0" applyFont="1" applyAlignment="1">
      <alignment horizontal="left" vertical="center"/>
    </xf>
    <xf numFmtId="166" fontId="9" fillId="0" borderId="1" xfId="0" applyNumberFormat="1" applyFont="1" applyFill="1" applyBorder="1" applyAlignment="1">
      <alignment horizontal="center" vertical="center" wrapText="1"/>
    </xf>
    <xf numFmtId="166" fontId="9" fillId="5" borderId="1" xfId="0" applyNumberFormat="1" applyFont="1" applyFill="1" applyBorder="1" applyAlignment="1">
      <alignment horizontal="center" vertical="center"/>
    </xf>
    <xf numFmtId="166" fontId="9" fillId="0" borderId="1" xfId="0" applyNumberFormat="1" applyFont="1" applyFill="1" applyBorder="1" applyAlignment="1">
      <alignment horizontal="center" vertical="center"/>
    </xf>
    <xf numFmtId="166" fontId="9" fillId="5" borderId="4" xfId="0" applyNumberFormat="1" applyFont="1" applyFill="1" applyBorder="1" applyAlignment="1">
      <alignment horizontal="center" vertical="center"/>
    </xf>
    <xf numFmtId="166" fontId="9" fillId="0" borderId="1" xfId="0" applyNumberFormat="1" applyFont="1" applyFill="1" applyBorder="1" applyAlignment="1">
      <alignment horizontal="center" vertical="center"/>
    </xf>
    <xf numFmtId="166" fontId="11" fillId="0" borderId="2" xfId="0" applyNumberFormat="1" applyFont="1" applyFill="1" applyBorder="1" applyAlignment="1">
      <alignment horizontal="center" vertical="center"/>
    </xf>
    <xf numFmtId="166" fontId="11" fillId="0" borderId="3" xfId="0" applyNumberFormat="1" applyFont="1" applyFill="1" applyBorder="1" applyAlignment="1">
      <alignment horizontal="center" vertical="center"/>
    </xf>
    <xf numFmtId="166" fontId="11" fillId="0" borderId="4" xfId="0" applyNumberFormat="1" applyFont="1" applyFill="1" applyBorder="1" applyAlignment="1">
      <alignment horizontal="center" vertical="center"/>
    </xf>
    <xf numFmtId="166" fontId="9" fillId="0" borderId="2" xfId="0" applyNumberFormat="1" applyFont="1" applyFill="1" applyBorder="1" applyAlignment="1">
      <alignment horizontal="center" vertical="center"/>
    </xf>
    <xf numFmtId="166" fontId="9" fillId="0" borderId="4" xfId="0" applyNumberFormat="1" applyFont="1" applyFill="1" applyBorder="1" applyAlignment="1">
      <alignment horizontal="center" vertical="center"/>
    </xf>
    <xf numFmtId="166" fontId="11" fillId="0" borderId="1" xfId="0" applyNumberFormat="1" applyFont="1" applyFill="1" applyBorder="1" applyAlignment="1">
      <alignment horizontal="center" vertical="center"/>
    </xf>
    <xf numFmtId="166" fontId="9" fillId="0" borderId="3" xfId="0" applyNumberFormat="1" applyFont="1" applyFill="1" applyBorder="1" applyAlignment="1">
      <alignment horizontal="center" vertical="center"/>
    </xf>
    <xf numFmtId="166" fontId="20" fillId="0" borderId="2" xfId="0" applyNumberFormat="1" applyFont="1" applyFill="1" applyBorder="1" applyAlignment="1">
      <alignment horizontal="center" vertical="center" wrapText="1"/>
    </xf>
    <xf numFmtId="166" fontId="20" fillId="0" borderId="3" xfId="0" applyNumberFormat="1" applyFont="1" applyFill="1" applyBorder="1" applyAlignment="1">
      <alignment horizontal="center" vertical="center" wrapText="1"/>
    </xf>
    <xf numFmtId="166" fontId="20" fillId="0" borderId="4" xfId="0" applyNumberFormat="1" applyFont="1" applyFill="1" applyBorder="1" applyAlignment="1">
      <alignment horizontal="center" vertical="center" wrapText="1"/>
    </xf>
  </cellXfs>
  <cellStyles count="11">
    <cellStyle name="Обычный" xfId="0" builtinId="0"/>
    <cellStyle name="Обычный 2" xfId="2"/>
    <cellStyle name="Обычный 2 2" xfId="6"/>
    <cellStyle name="Обычный 2 2 2" xfId="7"/>
    <cellStyle name="Обычный 2 3" xfId="1"/>
    <cellStyle name="Обычный 2 4" xfId="5"/>
    <cellStyle name="Обычный 3" xfId="4"/>
    <cellStyle name="Обычный 3 2" xfId="8"/>
    <cellStyle name="Обычный 5" xfId="10"/>
    <cellStyle name="Процентный" xfId="3" builtinId="5"/>
    <cellStyle name="Финансовый 2" xfId="9"/>
  </cellStyles>
  <dxfs count="0"/>
  <tableStyles count="0" defaultTableStyle="TableStyleMedium9" defaultPivotStyle="PivotStyleLight16"/>
  <colors>
    <mruColors>
      <color rgb="FFFFCC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1335973</xdr:colOff>
      <xdr:row>0</xdr:row>
      <xdr:rowOff>160813</xdr:rowOff>
    </xdr:from>
    <xdr:to>
      <xdr:col>1</xdr:col>
      <xdr:colOff>2043170</xdr:colOff>
      <xdr:row>2</xdr:row>
      <xdr:rowOff>276182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72837" y="160813"/>
          <a:ext cx="707197" cy="91200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54</xdr:row>
      <xdr:rowOff>0</xdr:rowOff>
    </xdr:from>
    <xdr:to>
      <xdr:col>20</xdr:col>
      <xdr:colOff>304800</xdr:colOff>
      <xdr:row>54</xdr:row>
      <xdr:rowOff>304800</xdr:rowOff>
    </xdr:to>
    <xdr:sp macro="" textlink="">
      <xdr:nvSpPr>
        <xdr:cNvPr id="1027" name="AutoShape 3" descr="Картинки по запросу &quot;социальная поддержка&quot;"/>
        <xdr:cNvSpPr>
          <a:spLocks noChangeAspect="1" noChangeArrowheads="1"/>
        </xdr:cNvSpPr>
      </xdr:nvSpPr>
      <xdr:spPr bwMode="auto">
        <a:xfrm>
          <a:off x="23383875" y="5991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73</xdr:row>
      <xdr:rowOff>0</xdr:rowOff>
    </xdr:from>
    <xdr:to>
      <xdr:col>20</xdr:col>
      <xdr:colOff>304800</xdr:colOff>
      <xdr:row>73</xdr:row>
      <xdr:rowOff>304800</xdr:rowOff>
    </xdr:to>
    <xdr:sp macro="" textlink="">
      <xdr:nvSpPr>
        <xdr:cNvPr id="1029" name="AutoShape 5" descr="Картинки по запросу &quot;социальная поддержка&quot;"/>
        <xdr:cNvSpPr>
          <a:spLocks noChangeAspect="1" noChangeArrowheads="1"/>
        </xdr:cNvSpPr>
      </xdr:nvSpPr>
      <xdr:spPr bwMode="auto">
        <a:xfrm>
          <a:off x="23383875" y="7058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80</xdr:row>
      <xdr:rowOff>0</xdr:rowOff>
    </xdr:from>
    <xdr:to>
      <xdr:col>21</xdr:col>
      <xdr:colOff>304800</xdr:colOff>
      <xdr:row>80</xdr:row>
      <xdr:rowOff>304800</xdr:rowOff>
    </xdr:to>
    <xdr:sp macro="" textlink="">
      <xdr:nvSpPr>
        <xdr:cNvPr id="1030" name="AutoShape 6" descr="Картинки по запросу &quot;социальная поддержка&quot;"/>
        <xdr:cNvSpPr>
          <a:spLocks noChangeAspect="1" noChangeArrowheads="1"/>
        </xdr:cNvSpPr>
      </xdr:nvSpPr>
      <xdr:spPr bwMode="auto">
        <a:xfrm>
          <a:off x="28927425" y="7581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54</xdr:row>
      <xdr:rowOff>0</xdr:rowOff>
    </xdr:from>
    <xdr:to>
      <xdr:col>20</xdr:col>
      <xdr:colOff>304800</xdr:colOff>
      <xdr:row>54</xdr:row>
      <xdr:rowOff>304800</xdr:rowOff>
    </xdr:to>
    <xdr:sp macro="" textlink="">
      <xdr:nvSpPr>
        <xdr:cNvPr id="1033" name="AutoShape 9" descr="Картинки по запросу &quot;социальная поддержка&quot;"/>
        <xdr:cNvSpPr>
          <a:spLocks noChangeAspect="1" noChangeArrowheads="1"/>
        </xdr:cNvSpPr>
      </xdr:nvSpPr>
      <xdr:spPr bwMode="auto">
        <a:xfrm>
          <a:off x="23383875" y="5991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54</xdr:row>
      <xdr:rowOff>0</xdr:rowOff>
    </xdr:from>
    <xdr:to>
      <xdr:col>20</xdr:col>
      <xdr:colOff>304800</xdr:colOff>
      <xdr:row>54</xdr:row>
      <xdr:rowOff>304800</xdr:rowOff>
    </xdr:to>
    <xdr:sp macro="" textlink="">
      <xdr:nvSpPr>
        <xdr:cNvPr id="1036" name="AutoShape 12" descr="Картинки по запросу &quot;социальная поддержка&quot;"/>
        <xdr:cNvSpPr>
          <a:spLocks noChangeAspect="1" noChangeArrowheads="1"/>
        </xdr:cNvSpPr>
      </xdr:nvSpPr>
      <xdr:spPr bwMode="auto">
        <a:xfrm>
          <a:off x="23383875" y="5991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outlinePr summaryBelow="0" summaryRight="0"/>
    <pageSetUpPr fitToPage="1"/>
  </sheetPr>
  <dimension ref="A1:AG347"/>
  <sheetViews>
    <sheetView view="pageBreakPreview" zoomScale="55" zoomScaleNormal="55" zoomScaleSheetLayoutView="55" workbookViewId="0">
      <pane xSplit="2" ySplit="8" topLeftCell="C9" activePane="bottomRight" state="frozen"/>
      <selection pane="topRight" activeCell="C1" sqref="C1"/>
      <selection pane="bottomLeft" activeCell="A8" sqref="A8"/>
      <selection pane="bottomRight" activeCell="E368" sqref="E368"/>
    </sheetView>
  </sheetViews>
  <sheetFormatPr defaultRowHeight="13.5" outlineLevelRow="1" outlineLevelCol="1" x14ac:dyDescent="0.25"/>
  <cols>
    <col min="1" max="1" width="9.28515625" style="8" customWidth="1"/>
    <col min="2" max="2" width="54.5703125" style="9" customWidth="1"/>
    <col min="3" max="3" width="21.42578125" style="10" customWidth="1"/>
    <col min="4" max="4" width="20.28515625" style="10" customWidth="1" outlineLevel="1"/>
    <col min="5" max="5" width="20" style="10" customWidth="1" outlineLevel="1"/>
    <col min="6" max="6" width="17.7109375" style="10" customWidth="1" outlineLevel="1"/>
    <col min="7" max="8" width="21.85546875" style="10" customWidth="1"/>
    <col min="9" max="9" width="23.28515625" style="10" customWidth="1" outlineLevel="1"/>
    <col min="10" max="10" width="20.7109375" style="10" customWidth="1" outlineLevel="1"/>
    <col min="11" max="11" width="17.5703125" style="10" customWidth="1" outlineLevel="1"/>
    <col min="12" max="12" width="23.42578125" style="10" customWidth="1"/>
    <col min="13" max="13" width="13.5703125" style="8" customWidth="1" outlineLevel="1"/>
    <col min="14" max="14" width="18.7109375" style="8" customWidth="1" outlineLevel="1"/>
    <col min="15" max="15" width="12.85546875" style="8" customWidth="1" outlineLevel="1"/>
    <col min="16" max="16" width="17.28515625" style="8" customWidth="1" outlineLevel="1"/>
    <col min="17" max="17" width="12.42578125" style="8" customWidth="1" outlineLevel="1"/>
    <col min="18" max="18" width="17.7109375" style="8" customWidth="1" outlineLevel="1"/>
    <col min="19" max="19" width="12.85546875" style="8" customWidth="1" outlineLevel="1"/>
    <col min="20" max="20" width="17.5703125" style="8" customWidth="1" outlineLevel="1"/>
    <col min="21" max="28" width="9.140625" style="64"/>
    <col min="29" max="16384" width="9.140625" style="10"/>
  </cols>
  <sheetData>
    <row r="1" spans="1:28" s="7" customFormat="1" ht="25.5" x14ac:dyDescent="0.25">
      <c r="A1" s="380" t="s">
        <v>24</v>
      </c>
      <c r="B1" s="380"/>
      <c r="C1" s="380"/>
      <c r="D1" s="380"/>
      <c r="E1" s="380"/>
      <c r="F1" s="380"/>
      <c r="G1" s="380"/>
      <c r="H1" s="380"/>
      <c r="I1" s="380"/>
      <c r="J1" s="380"/>
      <c r="K1" s="380"/>
      <c r="L1" s="380"/>
      <c r="M1" s="380"/>
      <c r="N1" s="380"/>
      <c r="O1" s="380"/>
      <c r="P1" s="380"/>
      <c r="Q1" s="380"/>
      <c r="R1" s="380"/>
      <c r="S1" s="380"/>
      <c r="T1" s="380"/>
      <c r="U1" s="116"/>
      <c r="V1" s="116"/>
      <c r="W1" s="116"/>
      <c r="X1" s="116"/>
      <c r="Y1" s="116"/>
      <c r="Z1" s="116"/>
      <c r="AA1" s="116"/>
      <c r="AB1" s="116"/>
    </row>
    <row r="2" spans="1:28" s="7" customFormat="1" ht="36.75" customHeight="1" x14ac:dyDescent="0.25">
      <c r="A2" s="380" t="s">
        <v>729</v>
      </c>
      <c r="B2" s="380"/>
      <c r="C2" s="380"/>
      <c r="D2" s="380"/>
      <c r="E2" s="380"/>
      <c r="F2" s="380"/>
      <c r="G2" s="380"/>
      <c r="H2" s="380"/>
      <c r="I2" s="380"/>
      <c r="J2" s="380"/>
      <c r="K2" s="380"/>
      <c r="L2" s="380"/>
      <c r="M2" s="380"/>
      <c r="N2" s="380"/>
      <c r="O2" s="380"/>
      <c r="P2" s="380"/>
      <c r="Q2" s="380"/>
      <c r="R2" s="380"/>
      <c r="S2" s="380"/>
      <c r="T2" s="380"/>
      <c r="U2" s="116"/>
      <c r="V2" s="116"/>
      <c r="W2" s="116"/>
      <c r="X2" s="116"/>
      <c r="Y2" s="116"/>
      <c r="Z2" s="116"/>
      <c r="AA2" s="116"/>
      <c r="AB2" s="116"/>
    </row>
    <row r="3" spans="1:28" s="7" customFormat="1" ht="36.75" customHeight="1" x14ac:dyDescent="0.25">
      <c r="A3" s="193"/>
      <c r="B3" s="193"/>
      <c r="C3" s="193"/>
      <c r="D3" s="193"/>
      <c r="E3" s="193"/>
      <c r="F3" s="193"/>
      <c r="G3" s="193"/>
      <c r="H3" s="193"/>
      <c r="I3" s="337" t="s">
        <v>730</v>
      </c>
      <c r="J3" s="193"/>
      <c r="K3" s="193"/>
      <c r="L3" s="193"/>
      <c r="M3" s="193"/>
      <c r="N3" s="193"/>
      <c r="O3" s="193"/>
      <c r="P3" s="193"/>
      <c r="Q3" s="193"/>
      <c r="R3" s="193"/>
      <c r="S3" s="193"/>
      <c r="T3" s="193"/>
      <c r="U3" s="116"/>
      <c r="V3" s="116"/>
      <c r="W3" s="116"/>
      <c r="X3" s="116"/>
      <c r="Y3" s="116"/>
      <c r="Z3" s="116"/>
      <c r="AA3" s="116"/>
      <c r="AB3" s="116"/>
    </row>
    <row r="4" spans="1:28" s="178" customFormat="1" ht="14.25" customHeight="1" x14ac:dyDescent="0.25">
      <c r="A4" s="175"/>
      <c r="B4" s="176"/>
      <c r="C4" s="177"/>
      <c r="H4" s="177"/>
      <c r="I4" s="336"/>
      <c r="J4" s="181"/>
      <c r="M4" s="175"/>
      <c r="N4" s="175"/>
      <c r="O4" s="179"/>
      <c r="P4" s="179"/>
      <c r="Q4" s="179"/>
      <c r="R4" s="179"/>
      <c r="S4" s="179"/>
      <c r="T4" s="179"/>
      <c r="U4" s="180"/>
      <c r="V4" s="180"/>
      <c r="W4" s="180"/>
      <c r="X4" s="180"/>
      <c r="Y4" s="180"/>
      <c r="Z4" s="180"/>
      <c r="AA4" s="180"/>
      <c r="AB4" s="180"/>
    </row>
    <row r="5" spans="1:28" ht="63" customHeight="1" x14ac:dyDescent="0.25">
      <c r="A5" s="381" t="s">
        <v>0</v>
      </c>
      <c r="B5" s="382" t="s">
        <v>216</v>
      </c>
      <c r="C5" s="381" t="s">
        <v>209</v>
      </c>
      <c r="D5" s="381"/>
      <c r="E5" s="381"/>
      <c r="F5" s="381"/>
      <c r="G5" s="385" t="s">
        <v>8</v>
      </c>
      <c r="H5" s="381" t="s">
        <v>210</v>
      </c>
      <c r="I5" s="381"/>
      <c r="J5" s="381"/>
      <c r="K5" s="381"/>
      <c r="L5" s="385" t="s">
        <v>8</v>
      </c>
      <c r="M5" s="386" t="s">
        <v>27</v>
      </c>
      <c r="N5" s="387"/>
      <c r="O5" s="387"/>
      <c r="P5" s="387"/>
      <c r="Q5" s="387"/>
      <c r="R5" s="387"/>
      <c r="S5" s="387"/>
      <c r="T5" s="388"/>
    </row>
    <row r="6" spans="1:28" ht="55.5" customHeight="1" x14ac:dyDescent="0.25">
      <c r="A6" s="381"/>
      <c r="B6" s="383"/>
      <c r="C6" s="381" t="s">
        <v>1</v>
      </c>
      <c r="D6" s="381" t="s">
        <v>2</v>
      </c>
      <c r="E6" s="381"/>
      <c r="F6" s="381"/>
      <c r="G6" s="385"/>
      <c r="H6" s="381" t="s">
        <v>1</v>
      </c>
      <c r="I6" s="381" t="s">
        <v>2</v>
      </c>
      <c r="J6" s="381"/>
      <c r="K6" s="381"/>
      <c r="L6" s="385"/>
      <c r="M6" s="389" t="s">
        <v>1</v>
      </c>
      <c r="N6" s="390"/>
      <c r="O6" s="386" t="s">
        <v>2</v>
      </c>
      <c r="P6" s="387"/>
      <c r="Q6" s="387"/>
      <c r="R6" s="387"/>
      <c r="S6" s="387"/>
      <c r="T6" s="388"/>
    </row>
    <row r="7" spans="1:28" ht="20.25" customHeight="1" x14ac:dyDescent="0.25">
      <c r="A7" s="381"/>
      <c r="B7" s="383"/>
      <c r="C7" s="381"/>
      <c r="D7" s="382" t="s">
        <v>3</v>
      </c>
      <c r="E7" s="382" t="s">
        <v>4</v>
      </c>
      <c r="F7" s="382" t="s">
        <v>23</v>
      </c>
      <c r="G7" s="385"/>
      <c r="H7" s="381"/>
      <c r="I7" s="382" t="s">
        <v>3</v>
      </c>
      <c r="J7" s="382" t="s">
        <v>4</v>
      </c>
      <c r="K7" s="382" t="s">
        <v>23</v>
      </c>
      <c r="L7" s="385"/>
      <c r="M7" s="391"/>
      <c r="N7" s="392"/>
      <c r="O7" s="386" t="s">
        <v>3</v>
      </c>
      <c r="P7" s="387"/>
      <c r="Q7" s="386" t="s">
        <v>4</v>
      </c>
      <c r="R7" s="387"/>
      <c r="S7" s="386" t="s">
        <v>23</v>
      </c>
      <c r="T7" s="388"/>
    </row>
    <row r="8" spans="1:28" ht="40.5" customHeight="1" x14ac:dyDescent="0.25">
      <c r="A8" s="381"/>
      <c r="B8" s="384"/>
      <c r="C8" s="381"/>
      <c r="D8" s="384"/>
      <c r="E8" s="384"/>
      <c r="F8" s="384"/>
      <c r="G8" s="385"/>
      <c r="H8" s="381"/>
      <c r="I8" s="384"/>
      <c r="J8" s="384"/>
      <c r="K8" s="384"/>
      <c r="L8" s="385"/>
      <c r="M8" s="232" t="s">
        <v>26</v>
      </c>
      <c r="N8" s="232" t="s">
        <v>25</v>
      </c>
      <c r="O8" s="232" t="s">
        <v>26</v>
      </c>
      <c r="P8" s="232" t="s">
        <v>25</v>
      </c>
      <c r="Q8" s="232" t="s">
        <v>26</v>
      </c>
      <c r="R8" s="232" t="s">
        <v>25</v>
      </c>
      <c r="S8" s="232" t="s">
        <v>26</v>
      </c>
      <c r="T8" s="232" t="s">
        <v>25</v>
      </c>
    </row>
    <row r="9" spans="1:28" s="371" customFormat="1" ht="63.75" customHeight="1" x14ac:dyDescent="0.25">
      <c r="A9" s="368"/>
      <c r="B9" s="369" t="s">
        <v>5</v>
      </c>
      <c r="C9" s="370">
        <f t="shared" ref="C9:C23" si="0">SUM(D9:F9)</f>
        <v>3935130</v>
      </c>
      <c r="D9" s="370">
        <f>D10+D24+D55+D74+D81+D136+D167+D182+D196+D203+D207+D228+D249+D263+D275+D299+D305+D307+D323+D335</f>
        <v>1643344.5</v>
      </c>
      <c r="E9" s="370">
        <f t="shared" ref="E9:G9" si="1">E10+E24+E55+E74+E81+E136+E167+E182+E196+E203+E207+E228+E249+E263+E275+E299+E305+E307+E323+E335</f>
        <v>2157399.7000000002</v>
      </c>
      <c r="F9" s="370">
        <f>F10+F24+F55+F74+F81+F136+F167+F182+F196+F203+F207+F228+F249+F263+F275+F299+F305+F307+F323+F335</f>
        <v>134385.79999999999</v>
      </c>
      <c r="G9" s="370">
        <f t="shared" si="1"/>
        <v>115453.6</v>
      </c>
      <c r="H9" s="370">
        <f>SUM(I9:K9)</f>
        <v>3250589.7</v>
      </c>
      <c r="I9" s="370">
        <f t="shared" ref="I9" si="2">I10+I24+I55+I74+I81+I136+I167+I182+I196+I203+I207+I228+I249+I263+I275+I299+I305+I307+I323+I335</f>
        <v>1522195.3</v>
      </c>
      <c r="J9" s="370">
        <f t="shared" ref="J9" si="3">J10+J24+J55+J74+J81+J136+J167+J182+J196+J203+J207+J228+J249+J263+J275+J299+J305+J307+J323+J335</f>
        <v>1705461</v>
      </c>
      <c r="K9" s="370">
        <f t="shared" ref="K9" si="4">K10+K24+K55+K74+K81+K136+K167+K182+K196+K203+K207+K228+K249+K263+K275+K299+K305+K307+K323+K335</f>
        <v>22933.4</v>
      </c>
      <c r="L9" s="370">
        <f t="shared" ref="L9" si="5">L10+L24+L55+L74+L81+L136+L167+L182+L196+L203+L207+L228+L249+L263+L275+L299+L305+L307+L323+L335</f>
        <v>107448.3</v>
      </c>
      <c r="M9" s="370">
        <f>IFERROR(H9/C9*100,"-")</f>
        <v>82.6</v>
      </c>
      <c r="N9" s="370">
        <f>C9-H9</f>
        <v>684540.3</v>
      </c>
      <c r="O9" s="370">
        <f>IFERROR(I9/D9*100,"-")</f>
        <v>92.6</v>
      </c>
      <c r="P9" s="370">
        <f>D9-I9</f>
        <v>121149.2</v>
      </c>
      <c r="Q9" s="370">
        <f>IFERROR(J9/E9*100,"-")</f>
        <v>79.099999999999994</v>
      </c>
      <c r="R9" s="370">
        <f>E9-J9</f>
        <v>451938.7</v>
      </c>
      <c r="S9" s="370">
        <f>IFERROR(K9/F9*100,"-")</f>
        <v>17.100000000000001</v>
      </c>
      <c r="T9" s="370">
        <f>F9-K9</f>
        <v>111452.4</v>
      </c>
    </row>
    <row r="10" spans="1:28" s="124" customFormat="1" ht="81" x14ac:dyDescent="0.25">
      <c r="A10" s="119">
        <v>1</v>
      </c>
      <c r="B10" s="120" t="s">
        <v>224</v>
      </c>
      <c r="C10" s="121">
        <f>SUM(D10:F10)</f>
        <v>9926.9</v>
      </c>
      <c r="D10" s="128">
        <f>D11+D17+D21</f>
        <v>4975.8</v>
      </c>
      <c r="E10" s="128">
        <f>E11+E17+E21</f>
        <v>4951.1000000000004</v>
      </c>
      <c r="F10" s="128">
        <f>F11+F17+F21</f>
        <v>0</v>
      </c>
      <c r="G10" s="128">
        <f>G11+G17+G21</f>
        <v>0</v>
      </c>
      <c r="H10" s="121">
        <f t="shared" ref="H10:H25" si="6">SUM(I10:K10)</f>
        <v>9874.9</v>
      </c>
      <c r="I10" s="128">
        <f>I11+I17+I21</f>
        <v>4923.8</v>
      </c>
      <c r="J10" s="128">
        <f>J11+J17+J21</f>
        <v>4951.1000000000004</v>
      </c>
      <c r="K10" s="128">
        <f>K11+K17+K21</f>
        <v>0</v>
      </c>
      <c r="L10" s="128">
        <f>L11+L17+L21</f>
        <v>0</v>
      </c>
      <c r="M10" s="121">
        <f t="shared" ref="M10:M85" si="7">IFERROR(H10/C10*100,"-")</f>
        <v>99.5</v>
      </c>
      <c r="N10" s="121">
        <f t="shared" ref="N10:N104" si="8">C10-H10</f>
        <v>52</v>
      </c>
      <c r="O10" s="121">
        <f t="shared" ref="O10:O85" si="9">IFERROR(I10/D10*100,"-")</f>
        <v>99</v>
      </c>
      <c r="P10" s="121">
        <f t="shared" ref="P10:P99" si="10">D10-I10</f>
        <v>52</v>
      </c>
      <c r="Q10" s="121">
        <f t="shared" ref="Q10:Q85" si="11">IFERROR(J10/E10*100,"-")</f>
        <v>100</v>
      </c>
      <c r="R10" s="121">
        <f t="shared" ref="R10:R80" si="12">E10-J10</f>
        <v>0</v>
      </c>
      <c r="S10" s="121" t="str">
        <f t="shared" ref="S10:S80" si="13">IFERROR(K10/F10*100,"-")</f>
        <v>-</v>
      </c>
      <c r="T10" s="121">
        <f t="shared" ref="T10:T80" si="14">F10-K10</f>
        <v>0</v>
      </c>
    </row>
    <row r="11" spans="1:28" s="161" customFormat="1" ht="50.25" customHeight="1" outlineLevel="1" x14ac:dyDescent="0.25">
      <c r="A11" s="142" t="s">
        <v>34</v>
      </c>
      <c r="B11" s="194" t="s">
        <v>645</v>
      </c>
      <c r="C11" s="146">
        <f t="shared" si="0"/>
        <v>4545.3</v>
      </c>
      <c r="D11" s="146">
        <f>D12+D13+D14+D15+D16</f>
        <v>4545.3</v>
      </c>
      <c r="E11" s="146">
        <f>SUM(E12:E13)</f>
        <v>0</v>
      </c>
      <c r="F11" s="146">
        <f>SUM(F12:F13)</f>
        <v>0</v>
      </c>
      <c r="G11" s="146">
        <f>SUM(G12:G13)</f>
        <v>0</v>
      </c>
      <c r="H11" s="146">
        <f t="shared" si="6"/>
        <v>4493.3</v>
      </c>
      <c r="I11" s="149">
        <f>I12+I13+I14+I15+I16</f>
        <v>4493.3</v>
      </c>
      <c r="J11" s="149">
        <f>SUM(J12:J13)</f>
        <v>0</v>
      </c>
      <c r="K11" s="149">
        <f>SUM(K12:K13)</f>
        <v>0</v>
      </c>
      <c r="L11" s="149">
        <f>SUM(L12:L13)</f>
        <v>0</v>
      </c>
      <c r="M11" s="146">
        <f t="shared" si="7"/>
        <v>98.9</v>
      </c>
      <c r="N11" s="146">
        <f t="shared" si="8"/>
        <v>52</v>
      </c>
      <c r="O11" s="146">
        <f t="shared" si="9"/>
        <v>98.9</v>
      </c>
      <c r="P11" s="146">
        <f t="shared" si="10"/>
        <v>52</v>
      </c>
      <c r="Q11" s="146" t="str">
        <f t="shared" si="11"/>
        <v>-</v>
      </c>
      <c r="R11" s="146">
        <f t="shared" si="12"/>
        <v>0</v>
      </c>
      <c r="S11" s="146" t="str">
        <f t="shared" ref="S11:S23" si="15">IFERROR(K11/F11*100,"-")</f>
        <v>-</v>
      </c>
      <c r="T11" s="146">
        <f t="shared" si="14"/>
        <v>0</v>
      </c>
      <c r="U11" s="160"/>
      <c r="V11" s="160"/>
      <c r="W11" s="160"/>
      <c r="X11" s="160"/>
      <c r="Y11" s="160"/>
      <c r="Z11" s="160"/>
      <c r="AA11" s="160"/>
      <c r="AB11" s="160"/>
    </row>
    <row r="12" spans="1:28" s="161" customFormat="1" ht="70.5" customHeight="1" outlineLevel="1" x14ac:dyDescent="0.25">
      <c r="A12" s="195" t="s">
        <v>135</v>
      </c>
      <c r="B12" s="153" t="s">
        <v>167</v>
      </c>
      <c r="C12" s="146">
        <f t="shared" si="0"/>
        <v>300</v>
      </c>
      <c r="D12" s="146">
        <v>300</v>
      </c>
      <c r="E12" s="146">
        <v>0</v>
      </c>
      <c r="F12" s="146">
        <v>0</v>
      </c>
      <c r="G12" s="146">
        <v>0</v>
      </c>
      <c r="H12" s="146">
        <f t="shared" si="6"/>
        <v>300</v>
      </c>
      <c r="I12" s="146">
        <v>300</v>
      </c>
      <c r="J12" s="146">
        <v>0</v>
      </c>
      <c r="K12" s="146">
        <v>0</v>
      </c>
      <c r="L12" s="146">
        <v>0</v>
      </c>
      <c r="M12" s="146">
        <f t="shared" si="7"/>
        <v>100</v>
      </c>
      <c r="N12" s="146">
        <f t="shared" si="8"/>
        <v>0</v>
      </c>
      <c r="O12" s="146">
        <f t="shared" si="9"/>
        <v>100</v>
      </c>
      <c r="P12" s="146">
        <f t="shared" si="10"/>
        <v>0</v>
      </c>
      <c r="Q12" s="146" t="str">
        <f t="shared" si="11"/>
        <v>-</v>
      </c>
      <c r="R12" s="146">
        <f t="shared" si="12"/>
        <v>0</v>
      </c>
      <c r="S12" s="146" t="str">
        <f t="shared" si="15"/>
        <v>-</v>
      </c>
      <c r="T12" s="146">
        <f t="shared" si="14"/>
        <v>0</v>
      </c>
      <c r="U12" s="160"/>
      <c r="V12" s="160"/>
      <c r="W12" s="160"/>
      <c r="X12" s="160"/>
      <c r="Y12" s="160"/>
      <c r="Z12" s="160"/>
      <c r="AA12" s="160"/>
      <c r="AB12" s="160"/>
    </row>
    <row r="13" spans="1:28" s="161" customFormat="1" ht="15.75" outlineLevel="1" x14ac:dyDescent="0.25">
      <c r="A13" s="195" t="s">
        <v>136</v>
      </c>
      <c r="B13" s="153" t="s">
        <v>107</v>
      </c>
      <c r="C13" s="146">
        <f t="shared" si="0"/>
        <v>3125.3</v>
      </c>
      <c r="D13" s="146">
        <v>3125.3</v>
      </c>
      <c r="E13" s="146">
        <v>0</v>
      </c>
      <c r="F13" s="146">
        <v>0</v>
      </c>
      <c r="G13" s="146">
        <v>0</v>
      </c>
      <c r="H13" s="146">
        <f t="shared" si="6"/>
        <v>3125.3</v>
      </c>
      <c r="I13" s="146">
        <v>3125.3</v>
      </c>
      <c r="J13" s="146">
        <v>0</v>
      </c>
      <c r="K13" s="146">
        <v>0</v>
      </c>
      <c r="L13" s="146">
        <v>0</v>
      </c>
      <c r="M13" s="146">
        <f t="shared" si="7"/>
        <v>100</v>
      </c>
      <c r="N13" s="146">
        <f t="shared" si="8"/>
        <v>0</v>
      </c>
      <c r="O13" s="146">
        <f t="shared" si="9"/>
        <v>100</v>
      </c>
      <c r="P13" s="146">
        <f t="shared" si="10"/>
        <v>0</v>
      </c>
      <c r="Q13" s="146" t="str">
        <f t="shared" si="11"/>
        <v>-</v>
      </c>
      <c r="R13" s="146">
        <f t="shared" si="12"/>
        <v>0</v>
      </c>
      <c r="S13" s="146" t="str">
        <f t="shared" si="15"/>
        <v>-</v>
      </c>
      <c r="T13" s="146">
        <f t="shared" si="14"/>
        <v>0</v>
      </c>
      <c r="U13" s="160"/>
      <c r="V13" s="160"/>
      <c r="W13" s="160"/>
      <c r="X13" s="160"/>
      <c r="Y13" s="160"/>
      <c r="Z13" s="160"/>
      <c r="AA13" s="160"/>
      <c r="AB13" s="160"/>
    </row>
    <row r="14" spans="1:28" s="161" customFormat="1" ht="47.25" outlineLevel="1" x14ac:dyDescent="0.25">
      <c r="A14" s="195" t="s">
        <v>137</v>
      </c>
      <c r="B14" s="153" t="s">
        <v>213</v>
      </c>
      <c r="C14" s="146">
        <f t="shared" si="0"/>
        <v>520</v>
      </c>
      <c r="D14" s="146">
        <v>520</v>
      </c>
      <c r="E14" s="146">
        <v>0</v>
      </c>
      <c r="F14" s="146">
        <v>0</v>
      </c>
      <c r="G14" s="146">
        <v>0</v>
      </c>
      <c r="H14" s="146">
        <f t="shared" si="6"/>
        <v>520</v>
      </c>
      <c r="I14" s="146">
        <v>520</v>
      </c>
      <c r="J14" s="146">
        <v>0</v>
      </c>
      <c r="K14" s="146">
        <v>0</v>
      </c>
      <c r="L14" s="146">
        <v>0</v>
      </c>
      <c r="M14" s="146">
        <f t="shared" si="7"/>
        <v>100</v>
      </c>
      <c r="N14" s="146">
        <f t="shared" si="8"/>
        <v>0</v>
      </c>
      <c r="O14" s="146">
        <f t="shared" si="9"/>
        <v>100</v>
      </c>
      <c r="P14" s="146">
        <f t="shared" si="10"/>
        <v>0</v>
      </c>
      <c r="Q14" s="146" t="str">
        <f t="shared" si="11"/>
        <v>-</v>
      </c>
      <c r="R14" s="146">
        <f t="shared" si="12"/>
        <v>0</v>
      </c>
      <c r="S14" s="146" t="str">
        <f t="shared" si="15"/>
        <v>-</v>
      </c>
      <c r="T14" s="146">
        <f t="shared" si="14"/>
        <v>0</v>
      </c>
      <c r="U14" s="160"/>
      <c r="V14" s="160"/>
      <c r="W14" s="160"/>
      <c r="X14" s="160"/>
      <c r="Y14" s="160"/>
      <c r="Z14" s="160"/>
      <c r="AA14" s="160"/>
      <c r="AB14" s="160"/>
    </row>
    <row r="15" spans="1:28" s="161" customFormat="1" ht="47.25" outlineLevel="1" x14ac:dyDescent="0.25">
      <c r="A15" s="195" t="s">
        <v>138</v>
      </c>
      <c r="B15" s="153" t="s">
        <v>214</v>
      </c>
      <c r="C15" s="146">
        <f t="shared" si="0"/>
        <v>233.6</v>
      </c>
      <c r="D15" s="146">
        <v>233.6</v>
      </c>
      <c r="E15" s="146">
        <v>0</v>
      </c>
      <c r="F15" s="146">
        <v>0</v>
      </c>
      <c r="G15" s="146">
        <v>0</v>
      </c>
      <c r="H15" s="146">
        <f t="shared" si="6"/>
        <v>233.6</v>
      </c>
      <c r="I15" s="146">
        <v>233.6</v>
      </c>
      <c r="J15" s="146">
        <v>0</v>
      </c>
      <c r="K15" s="146">
        <v>0</v>
      </c>
      <c r="L15" s="146">
        <v>0</v>
      </c>
      <c r="M15" s="146">
        <f t="shared" si="7"/>
        <v>100</v>
      </c>
      <c r="N15" s="146">
        <f t="shared" si="8"/>
        <v>0</v>
      </c>
      <c r="O15" s="146">
        <f t="shared" si="9"/>
        <v>100</v>
      </c>
      <c r="P15" s="146">
        <f t="shared" si="10"/>
        <v>0</v>
      </c>
      <c r="Q15" s="146" t="str">
        <f t="shared" si="11"/>
        <v>-</v>
      </c>
      <c r="R15" s="146">
        <f t="shared" si="12"/>
        <v>0</v>
      </c>
      <c r="S15" s="146" t="str">
        <f t="shared" si="15"/>
        <v>-</v>
      </c>
      <c r="T15" s="146">
        <f t="shared" si="14"/>
        <v>0</v>
      </c>
      <c r="U15" s="160"/>
      <c r="V15" s="160"/>
      <c r="W15" s="160"/>
      <c r="X15" s="160"/>
      <c r="Y15" s="160"/>
      <c r="Z15" s="160"/>
      <c r="AA15" s="160"/>
      <c r="AB15" s="160"/>
    </row>
    <row r="16" spans="1:28" s="161" customFormat="1" ht="31.5" outlineLevel="1" x14ac:dyDescent="0.25">
      <c r="A16" s="195" t="s">
        <v>139</v>
      </c>
      <c r="B16" s="153" t="s">
        <v>215</v>
      </c>
      <c r="C16" s="146">
        <f t="shared" si="0"/>
        <v>366.4</v>
      </c>
      <c r="D16" s="146">
        <v>366.4</v>
      </c>
      <c r="E16" s="146">
        <v>0</v>
      </c>
      <c r="F16" s="146">
        <v>0</v>
      </c>
      <c r="G16" s="146">
        <v>0</v>
      </c>
      <c r="H16" s="146">
        <f t="shared" si="6"/>
        <v>314.39999999999998</v>
      </c>
      <c r="I16" s="146">
        <v>314.39999999999998</v>
      </c>
      <c r="J16" s="146">
        <v>0</v>
      </c>
      <c r="K16" s="146">
        <v>0</v>
      </c>
      <c r="L16" s="146">
        <v>0</v>
      </c>
      <c r="M16" s="146">
        <f t="shared" si="7"/>
        <v>85.8</v>
      </c>
      <c r="N16" s="146">
        <f t="shared" si="8"/>
        <v>52</v>
      </c>
      <c r="O16" s="146">
        <f t="shared" si="9"/>
        <v>85.8</v>
      </c>
      <c r="P16" s="146">
        <f t="shared" si="10"/>
        <v>52</v>
      </c>
      <c r="Q16" s="146" t="str">
        <f t="shared" si="11"/>
        <v>-</v>
      </c>
      <c r="R16" s="146">
        <f t="shared" si="12"/>
        <v>0</v>
      </c>
      <c r="S16" s="146" t="str">
        <f t="shared" si="15"/>
        <v>-</v>
      </c>
      <c r="T16" s="146">
        <f t="shared" si="14"/>
        <v>0</v>
      </c>
      <c r="U16" s="160"/>
      <c r="V16" s="160"/>
      <c r="W16" s="160"/>
      <c r="X16" s="160"/>
      <c r="Y16" s="160"/>
      <c r="Z16" s="160"/>
      <c r="AA16" s="160"/>
      <c r="AB16" s="160"/>
    </row>
    <row r="17" spans="1:28" s="161" customFormat="1" ht="63" outlineLevel="1" x14ac:dyDescent="0.25">
      <c r="A17" s="195" t="s">
        <v>35</v>
      </c>
      <c r="B17" s="194" t="s">
        <v>646</v>
      </c>
      <c r="C17" s="146">
        <f t="shared" si="0"/>
        <v>4806.6000000000004</v>
      </c>
      <c r="D17" s="146">
        <f>D18+D19+D20</f>
        <v>384.5</v>
      </c>
      <c r="E17" s="146">
        <f>E18+E19+E20</f>
        <v>4422.1000000000004</v>
      </c>
      <c r="F17" s="146">
        <f>F18+F19+F20</f>
        <v>0</v>
      </c>
      <c r="G17" s="146">
        <f>G18+G19+G20</f>
        <v>0</v>
      </c>
      <c r="H17" s="146">
        <f t="shared" si="6"/>
        <v>4806.6000000000004</v>
      </c>
      <c r="I17" s="146">
        <f>I18+I19+I20</f>
        <v>384.5</v>
      </c>
      <c r="J17" s="146">
        <f>J18+J19+J20</f>
        <v>4422.1000000000004</v>
      </c>
      <c r="K17" s="146">
        <f>K18+K19+K20</f>
        <v>0</v>
      </c>
      <c r="L17" s="146">
        <f>L18+L19+L20</f>
        <v>0</v>
      </c>
      <c r="M17" s="146">
        <f t="shared" si="7"/>
        <v>100</v>
      </c>
      <c r="N17" s="146">
        <f t="shared" si="8"/>
        <v>0</v>
      </c>
      <c r="O17" s="146">
        <f t="shared" si="9"/>
        <v>100</v>
      </c>
      <c r="P17" s="146">
        <f t="shared" si="10"/>
        <v>0</v>
      </c>
      <c r="Q17" s="146">
        <f t="shared" si="11"/>
        <v>100</v>
      </c>
      <c r="R17" s="146">
        <f t="shared" si="12"/>
        <v>0</v>
      </c>
      <c r="S17" s="146" t="str">
        <f t="shared" si="15"/>
        <v>-</v>
      </c>
      <c r="T17" s="146">
        <f t="shared" si="14"/>
        <v>0</v>
      </c>
      <c r="U17" s="160"/>
      <c r="V17" s="160"/>
      <c r="W17" s="160"/>
      <c r="X17" s="160"/>
      <c r="Y17" s="160"/>
      <c r="Z17" s="160"/>
      <c r="AA17" s="160"/>
      <c r="AB17" s="160"/>
    </row>
    <row r="18" spans="1:28" s="161" customFormat="1" ht="88.5" customHeight="1" outlineLevel="1" x14ac:dyDescent="0.25">
      <c r="A18" s="195" t="s">
        <v>145</v>
      </c>
      <c r="B18" s="338" t="s">
        <v>235</v>
      </c>
      <c r="C18" s="146">
        <f t="shared" si="0"/>
        <v>3706.6</v>
      </c>
      <c r="D18" s="146">
        <v>296.5</v>
      </c>
      <c r="E18" s="146">
        <v>3410.1</v>
      </c>
      <c r="F18" s="146">
        <v>0</v>
      </c>
      <c r="G18" s="146">
        <v>0</v>
      </c>
      <c r="H18" s="146">
        <f t="shared" si="6"/>
        <v>3706.6</v>
      </c>
      <c r="I18" s="146">
        <v>296.5</v>
      </c>
      <c r="J18" s="146">
        <v>3410.1</v>
      </c>
      <c r="K18" s="146">
        <v>0</v>
      </c>
      <c r="L18" s="146">
        <v>0</v>
      </c>
      <c r="M18" s="146">
        <f t="shared" si="7"/>
        <v>100</v>
      </c>
      <c r="N18" s="146">
        <f t="shared" si="8"/>
        <v>0</v>
      </c>
      <c r="O18" s="146">
        <f t="shared" si="9"/>
        <v>100</v>
      </c>
      <c r="P18" s="146">
        <f t="shared" si="10"/>
        <v>0</v>
      </c>
      <c r="Q18" s="146">
        <f t="shared" si="11"/>
        <v>100</v>
      </c>
      <c r="R18" s="146">
        <f t="shared" si="12"/>
        <v>0</v>
      </c>
      <c r="S18" s="146" t="str">
        <f t="shared" si="15"/>
        <v>-</v>
      </c>
      <c r="T18" s="146">
        <f t="shared" si="14"/>
        <v>0</v>
      </c>
      <c r="U18" s="160"/>
      <c r="V18" s="160"/>
      <c r="W18" s="160"/>
      <c r="X18" s="160"/>
      <c r="Y18" s="160"/>
      <c r="Z18" s="160"/>
      <c r="AA18" s="160"/>
      <c r="AB18" s="160"/>
    </row>
    <row r="19" spans="1:28" s="161" customFormat="1" ht="45" customHeight="1" outlineLevel="1" x14ac:dyDescent="0.25">
      <c r="A19" s="195" t="s">
        <v>146</v>
      </c>
      <c r="B19" s="339" t="s">
        <v>236</v>
      </c>
      <c r="C19" s="146">
        <f t="shared" si="0"/>
        <v>700</v>
      </c>
      <c r="D19" s="146">
        <v>56</v>
      </c>
      <c r="E19" s="146">
        <v>644</v>
      </c>
      <c r="F19" s="146">
        <v>0</v>
      </c>
      <c r="G19" s="146">
        <v>0</v>
      </c>
      <c r="H19" s="146">
        <f t="shared" si="6"/>
        <v>700</v>
      </c>
      <c r="I19" s="146">
        <v>56</v>
      </c>
      <c r="J19" s="146">
        <v>644</v>
      </c>
      <c r="K19" s="146">
        <v>0</v>
      </c>
      <c r="L19" s="146">
        <v>0</v>
      </c>
      <c r="M19" s="146">
        <f t="shared" si="7"/>
        <v>100</v>
      </c>
      <c r="N19" s="146">
        <f t="shared" si="8"/>
        <v>0</v>
      </c>
      <c r="O19" s="146">
        <f t="shared" si="9"/>
        <v>100</v>
      </c>
      <c r="P19" s="146">
        <f t="shared" si="10"/>
        <v>0</v>
      </c>
      <c r="Q19" s="146">
        <f t="shared" si="11"/>
        <v>100</v>
      </c>
      <c r="R19" s="146">
        <f t="shared" si="12"/>
        <v>0</v>
      </c>
      <c r="S19" s="146" t="str">
        <f t="shared" si="15"/>
        <v>-</v>
      </c>
      <c r="T19" s="146">
        <f t="shared" si="14"/>
        <v>0</v>
      </c>
      <c r="U19" s="160"/>
      <c r="V19" s="160"/>
      <c r="W19" s="160"/>
      <c r="X19" s="160"/>
      <c r="Y19" s="160"/>
      <c r="Z19" s="160"/>
      <c r="AA19" s="160"/>
      <c r="AB19" s="160"/>
    </row>
    <row r="20" spans="1:28" s="161" customFormat="1" ht="119.25" customHeight="1" outlineLevel="1" x14ac:dyDescent="0.25">
      <c r="A20" s="195" t="s">
        <v>147</v>
      </c>
      <c r="B20" s="340" t="s">
        <v>237</v>
      </c>
      <c r="C20" s="146">
        <f t="shared" si="0"/>
        <v>400</v>
      </c>
      <c r="D20" s="146">
        <v>32</v>
      </c>
      <c r="E20" s="146">
        <v>368</v>
      </c>
      <c r="F20" s="146">
        <v>0</v>
      </c>
      <c r="G20" s="146">
        <v>0</v>
      </c>
      <c r="H20" s="146">
        <f t="shared" si="6"/>
        <v>400</v>
      </c>
      <c r="I20" s="146">
        <v>32</v>
      </c>
      <c r="J20" s="146">
        <v>368</v>
      </c>
      <c r="K20" s="146">
        <v>0</v>
      </c>
      <c r="L20" s="146">
        <v>0</v>
      </c>
      <c r="M20" s="146">
        <f t="shared" si="7"/>
        <v>100</v>
      </c>
      <c r="N20" s="146">
        <f t="shared" si="8"/>
        <v>0</v>
      </c>
      <c r="O20" s="146">
        <f t="shared" si="9"/>
        <v>100</v>
      </c>
      <c r="P20" s="146">
        <f t="shared" si="10"/>
        <v>0</v>
      </c>
      <c r="Q20" s="146">
        <f t="shared" si="11"/>
        <v>100</v>
      </c>
      <c r="R20" s="146">
        <f t="shared" si="12"/>
        <v>0</v>
      </c>
      <c r="S20" s="146" t="str">
        <f t="shared" si="15"/>
        <v>-</v>
      </c>
      <c r="T20" s="146">
        <f t="shared" si="14"/>
        <v>0</v>
      </c>
      <c r="U20" s="160"/>
      <c r="V20" s="160"/>
      <c r="W20" s="160"/>
      <c r="X20" s="160"/>
      <c r="Y20" s="160"/>
      <c r="Z20" s="160"/>
      <c r="AA20" s="160"/>
      <c r="AB20" s="160"/>
    </row>
    <row r="21" spans="1:28" s="161" customFormat="1" ht="48.75" customHeight="1" outlineLevel="1" x14ac:dyDescent="0.25">
      <c r="A21" s="195" t="s">
        <v>36</v>
      </c>
      <c r="B21" s="194" t="s">
        <v>647</v>
      </c>
      <c r="C21" s="146">
        <f t="shared" si="0"/>
        <v>575</v>
      </c>
      <c r="D21" s="146">
        <f>D22+D23</f>
        <v>46</v>
      </c>
      <c r="E21" s="146">
        <f>E22+E23</f>
        <v>529</v>
      </c>
      <c r="F21" s="146">
        <f>F22+F23</f>
        <v>0</v>
      </c>
      <c r="G21" s="146">
        <f>G22+G23</f>
        <v>0</v>
      </c>
      <c r="H21" s="146">
        <f t="shared" si="6"/>
        <v>575</v>
      </c>
      <c r="I21" s="146">
        <f>I22+I23</f>
        <v>46</v>
      </c>
      <c r="J21" s="146">
        <f>J22+J23</f>
        <v>529</v>
      </c>
      <c r="K21" s="146">
        <f>K22+K23</f>
        <v>0</v>
      </c>
      <c r="L21" s="146">
        <f>L22+L23</f>
        <v>0</v>
      </c>
      <c r="M21" s="146">
        <f t="shared" si="7"/>
        <v>100</v>
      </c>
      <c r="N21" s="146">
        <f t="shared" si="8"/>
        <v>0</v>
      </c>
      <c r="O21" s="146">
        <f t="shared" si="9"/>
        <v>100</v>
      </c>
      <c r="P21" s="146">
        <f t="shared" si="10"/>
        <v>0</v>
      </c>
      <c r="Q21" s="146">
        <f t="shared" si="11"/>
        <v>100</v>
      </c>
      <c r="R21" s="146">
        <f t="shared" si="12"/>
        <v>0</v>
      </c>
      <c r="S21" s="146" t="str">
        <f t="shared" si="15"/>
        <v>-</v>
      </c>
      <c r="T21" s="146">
        <f t="shared" si="14"/>
        <v>0</v>
      </c>
      <c r="U21" s="160"/>
      <c r="V21" s="160"/>
      <c r="W21" s="160"/>
      <c r="X21" s="160"/>
      <c r="Y21" s="160"/>
      <c r="Z21" s="160"/>
      <c r="AA21" s="160"/>
      <c r="AB21" s="160"/>
    </row>
    <row r="22" spans="1:28" s="161" customFormat="1" ht="47.25" customHeight="1" outlineLevel="1" x14ac:dyDescent="0.25">
      <c r="A22" s="195" t="s">
        <v>148</v>
      </c>
      <c r="B22" s="153" t="s">
        <v>238</v>
      </c>
      <c r="C22" s="146">
        <f t="shared" si="0"/>
        <v>475</v>
      </c>
      <c r="D22" s="146">
        <v>38</v>
      </c>
      <c r="E22" s="146">
        <v>437</v>
      </c>
      <c r="F22" s="146">
        <v>0</v>
      </c>
      <c r="G22" s="146">
        <v>0</v>
      </c>
      <c r="H22" s="146">
        <f t="shared" si="6"/>
        <v>475</v>
      </c>
      <c r="I22" s="146">
        <v>38</v>
      </c>
      <c r="J22" s="146">
        <v>437</v>
      </c>
      <c r="K22" s="146">
        <v>0</v>
      </c>
      <c r="L22" s="146">
        <v>0</v>
      </c>
      <c r="M22" s="146">
        <f t="shared" si="7"/>
        <v>100</v>
      </c>
      <c r="N22" s="146">
        <f t="shared" si="8"/>
        <v>0</v>
      </c>
      <c r="O22" s="146">
        <f t="shared" si="9"/>
        <v>100</v>
      </c>
      <c r="P22" s="146">
        <f t="shared" si="10"/>
        <v>0</v>
      </c>
      <c r="Q22" s="146">
        <f t="shared" si="11"/>
        <v>100</v>
      </c>
      <c r="R22" s="146">
        <f t="shared" si="12"/>
        <v>0</v>
      </c>
      <c r="S22" s="146" t="str">
        <f t="shared" si="15"/>
        <v>-</v>
      </c>
      <c r="T22" s="146">
        <f t="shared" si="14"/>
        <v>0</v>
      </c>
      <c r="U22" s="160"/>
      <c r="V22" s="160"/>
      <c r="W22" s="160"/>
      <c r="X22" s="160"/>
      <c r="Y22" s="160"/>
      <c r="Z22" s="160"/>
      <c r="AA22" s="160"/>
      <c r="AB22" s="160"/>
    </row>
    <row r="23" spans="1:28" s="161" customFormat="1" ht="35.25" customHeight="1" outlineLevel="1" x14ac:dyDescent="0.25">
      <c r="A23" s="195" t="s">
        <v>149</v>
      </c>
      <c r="B23" s="153" t="s">
        <v>239</v>
      </c>
      <c r="C23" s="146">
        <f t="shared" si="0"/>
        <v>100</v>
      </c>
      <c r="D23" s="146">
        <v>8</v>
      </c>
      <c r="E23" s="146">
        <v>92</v>
      </c>
      <c r="F23" s="146">
        <v>0</v>
      </c>
      <c r="G23" s="146">
        <v>0</v>
      </c>
      <c r="H23" s="146">
        <f t="shared" si="6"/>
        <v>100</v>
      </c>
      <c r="I23" s="146">
        <v>8</v>
      </c>
      <c r="J23" s="146">
        <v>92</v>
      </c>
      <c r="K23" s="146">
        <v>0</v>
      </c>
      <c r="L23" s="146">
        <v>0</v>
      </c>
      <c r="M23" s="146">
        <f t="shared" si="7"/>
        <v>100</v>
      </c>
      <c r="N23" s="146">
        <f t="shared" si="8"/>
        <v>0</v>
      </c>
      <c r="O23" s="146">
        <f t="shared" si="9"/>
        <v>100</v>
      </c>
      <c r="P23" s="146">
        <f t="shared" si="10"/>
        <v>0</v>
      </c>
      <c r="Q23" s="146">
        <f t="shared" si="11"/>
        <v>100</v>
      </c>
      <c r="R23" s="146">
        <f t="shared" si="12"/>
        <v>0</v>
      </c>
      <c r="S23" s="146" t="str">
        <f t="shared" si="15"/>
        <v>-</v>
      </c>
      <c r="T23" s="146">
        <f t="shared" si="14"/>
        <v>0</v>
      </c>
      <c r="U23" s="160"/>
      <c r="V23" s="160"/>
      <c r="W23" s="160"/>
      <c r="X23" s="160"/>
      <c r="Y23" s="160"/>
      <c r="Z23" s="160"/>
      <c r="AA23" s="160"/>
      <c r="AB23" s="160"/>
    </row>
    <row r="24" spans="1:28" s="127" customFormat="1" ht="45.75" customHeight="1" x14ac:dyDescent="0.25">
      <c r="A24" s="125">
        <v>2</v>
      </c>
      <c r="B24" s="126" t="s">
        <v>302</v>
      </c>
      <c r="C24" s="129">
        <f>SUM(D24:F24)</f>
        <v>1694790.6</v>
      </c>
      <c r="D24" s="130">
        <f>D25+D37+D42</f>
        <v>365510.7</v>
      </c>
      <c r="E24" s="130">
        <f>E25+E37+E42</f>
        <v>1327527.6000000001</v>
      </c>
      <c r="F24" s="130">
        <f>F25+F37+F42</f>
        <v>1752.3</v>
      </c>
      <c r="G24" s="130">
        <f>G25+G37+G42</f>
        <v>68287.399999999994</v>
      </c>
      <c r="H24" s="129">
        <f>SUM(I24:K24)</f>
        <v>1666270.6</v>
      </c>
      <c r="I24" s="130">
        <f>I25+I37+I42</f>
        <v>361269.4</v>
      </c>
      <c r="J24" s="130">
        <f>J25+J37+J42</f>
        <v>1303248.8999999999</v>
      </c>
      <c r="K24" s="130">
        <f>K25+K37+K42</f>
        <v>1752.3</v>
      </c>
      <c r="L24" s="130">
        <f>L25+L37+L42</f>
        <v>60282.1</v>
      </c>
      <c r="M24" s="129">
        <f>IFERROR(H24/C24*100,"-")</f>
        <v>98.3</v>
      </c>
      <c r="N24" s="129">
        <f>C24-H24</f>
        <v>28520</v>
      </c>
      <c r="O24" s="131">
        <f t="shared" si="9"/>
        <v>98.8</v>
      </c>
      <c r="P24" s="129">
        <f t="shared" si="10"/>
        <v>4241.3</v>
      </c>
      <c r="Q24" s="129">
        <f t="shared" si="11"/>
        <v>98.2</v>
      </c>
      <c r="R24" s="129">
        <f t="shared" si="12"/>
        <v>24278.7</v>
      </c>
      <c r="S24" s="129">
        <f t="shared" si="13"/>
        <v>100</v>
      </c>
      <c r="T24" s="129">
        <f t="shared" si="14"/>
        <v>0</v>
      </c>
    </row>
    <row r="25" spans="1:28" s="217" customFormat="1" ht="41.25" customHeight="1" outlineLevel="1" x14ac:dyDescent="0.25">
      <c r="A25" s="272"/>
      <c r="B25" s="273" t="s">
        <v>75</v>
      </c>
      <c r="C25" s="274">
        <f>SUM(D25:F25)</f>
        <v>1373954.5</v>
      </c>
      <c r="D25" s="275">
        <f>D26+D29+D32+D35+D36</f>
        <v>256626.8</v>
      </c>
      <c r="E25" s="275">
        <f>E26+E29+E32+E35+E36</f>
        <v>1117327.7</v>
      </c>
      <c r="F25" s="275">
        <f>F26+F29+F32+F35+F36</f>
        <v>0</v>
      </c>
      <c r="G25" s="275">
        <f>G26+G29+G32+G35+G36</f>
        <v>68199.399999999994</v>
      </c>
      <c r="H25" s="275">
        <f t="shared" si="6"/>
        <v>1373026.8</v>
      </c>
      <c r="I25" s="275">
        <f>I26+I29+I32+I35+I36</f>
        <v>256443.9</v>
      </c>
      <c r="J25" s="275">
        <f>J26+J29+J32+J35+J36</f>
        <v>1116582.8999999999</v>
      </c>
      <c r="K25" s="275">
        <f>K26+K29+K32+K35+K36</f>
        <v>0</v>
      </c>
      <c r="L25" s="275">
        <f>L26+L29+L32+L35+L36</f>
        <v>60194.1</v>
      </c>
      <c r="M25" s="274">
        <f>IFERROR(H25/C25*100,"-")</f>
        <v>99.9</v>
      </c>
      <c r="N25" s="276">
        <f t="shared" si="8"/>
        <v>927.7</v>
      </c>
      <c r="O25" s="274">
        <f t="shared" si="9"/>
        <v>99.9</v>
      </c>
      <c r="P25" s="274">
        <f t="shared" si="10"/>
        <v>182.9</v>
      </c>
      <c r="Q25" s="274">
        <f t="shared" si="11"/>
        <v>99.9</v>
      </c>
      <c r="R25" s="274">
        <f t="shared" si="12"/>
        <v>744.8</v>
      </c>
      <c r="S25" s="274" t="str">
        <f t="shared" si="13"/>
        <v>-</v>
      </c>
      <c r="T25" s="274">
        <f t="shared" si="14"/>
        <v>0</v>
      </c>
      <c r="U25" s="216"/>
      <c r="V25" s="216"/>
      <c r="W25" s="216"/>
      <c r="X25" s="216"/>
      <c r="Y25" s="216"/>
      <c r="Z25" s="216"/>
      <c r="AA25" s="216"/>
      <c r="AB25" s="216"/>
    </row>
    <row r="26" spans="1:28" s="163" customFormat="1" ht="31.5" outlineLevel="1" x14ac:dyDescent="0.25">
      <c r="A26" s="198" t="s">
        <v>135</v>
      </c>
      <c r="B26" s="199" t="s">
        <v>648</v>
      </c>
      <c r="C26" s="146">
        <f t="shared" ref="C26:C41" si="16">SUM(D26:F26)</f>
        <v>1295311</v>
      </c>
      <c r="D26" s="149">
        <f>D27+D28</f>
        <v>182154</v>
      </c>
      <c r="E26" s="149">
        <f>E27+E28</f>
        <v>1113157</v>
      </c>
      <c r="F26" s="149">
        <f>F27+F28</f>
        <v>0</v>
      </c>
      <c r="G26" s="149">
        <f>G27+G28</f>
        <v>67038</v>
      </c>
      <c r="H26" s="200">
        <f t="shared" ref="H26:H41" si="17">SUM(I26:K26)</f>
        <v>1294383.3</v>
      </c>
      <c r="I26" s="149">
        <f>I27+I28</f>
        <v>181971.1</v>
      </c>
      <c r="J26" s="149">
        <f>J27+J28</f>
        <v>1112412.2</v>
      </c>
      <c r="K26" s="149">
        <f>K27+K28</f>
        <v>0</v>
      </c>
      <c r="L26" s="149">
        <f>L27+L28</f>
        <v>59093.1</v>
      </c>
      <c r="M26" s="149">
        <f t="shared" si="7"/>
        <v>99.9</v>
      </c>
      <c r="N26" s="149">
        <f t="shared" si="8"/>
        <v>927.7</v>
      </c>
      <c r="O26" s="149">
        <f t="shared" si="9"/>
        <v>99.9</v>
      </c>
      <c r="P26" s="149">
        <f t="shared" si="10"/>
        <v>182.9</v>
      </c>
      <c r="Q26" s="149">
        <f t="shared" si="11"/>
        <v>99.9</v>
      </c>
      <c r="R26" s="149">
        <f t="shared" si="12"/>
        <v>744.8</v>
      </c>
      <c r="S26" s="149" t="str">
        <f t="shared" si="13"/>
        <v>-</v>
      </c>
      <c r="T26" s="149">
        <f t="shared" si="14"/>
        <v>0</v>
      </c>
    </row>
    <row r="27" spans="1:28" s="163" customFormat="1" ht="47.25" outlineLevel="1" x14ac:dyDescent="0.25">
      <c r="A27" s="201" t="s">
        <v>303</v>
      </c>
      <c r="B27" s="202" t="s">
        <v>99</v>
      </c>
      <c r="C27" s="146">
        <f t="shared" si="16"/>
        <v>432992.7</v>
      </c>
      <c r="D27" s="149">
        <v>65503.1</v>
      </c>
      <c r="E27" s="149">
        <v>367489.6</v>
      </c>
      <c r="F27" s="149">
        <v>0</v>
      </c>
      <c r="G27" s="149">
        <v>51887</v>
      </c>
      <c r="H27" s="200">
        <f t="shared" si="17"/>
        <v>432160.6</v>
      </c>
      <c r="I27" s="203">
        <v>65415.8</v>
      </c>
      <c r="J27" s="203">
        <v>366744.8</v>
      </c>
      <c r="K27" s="203">
        <v>0</v>
      </c>
      <c r="L27" s="203">
        <v>44789.1</v>
      </c>
      <c r="M27" s="149">
        <f t="shared" si="7"/>
        <v>99.8</v>
      </c>
      <c r="N27" s="149">
        <f t="shared" si="8"/>
        <v>832.1</v>
      </c>
      <c r="O27" s="149">
        <f t="shared" si="9"/>
        <v>99.9</v>
      </c>
      <c r="P27" s="149">
        <f t="shared" si="10"/>
        <v>87.3</v>
      </c>
      <c r="Q27" s="149">
        <f t="shared" si="11"/>
        <v>99.8</v>
      </c>
      <c r="R27" s="149">
        <f t="shared" si="12"/>
        <v>744.8</v>
      </c>
      <c r="S27" s="149" t="str">
        <f t="shared" si="13"/>
        <v>-</v>
      </c>
      <c r="T27" s="149">
        <f t="shared" si="14"/>
        <v>0</v>
      </c>
    </row>
    <row r="28" spans="1:28" s="163" customFormat="1" ht="48" customHeight="1" outlineLevel="1" x14ac:dyDescent="0.25">
      <c r="A28" s="201" t="s">
        <v>304</v>
      </c>
      <c r="B28" s="202" t="s">
        <v>305</v>
      </c>
      <c r="C28" s="146">
        <f t="shared" si="16"/>
        <v>862318.3</v>
      </c>
      <c r="D28" s="149">
        <v>116650.9</v>
      </c>
      <c r="E28" s="149">
        <v>745667.4</v>
      </c>
      <c r="F28" s="149">
        <v>0</v>
      </c>
      <c r="G28" s="149">
        <v>15151</v>
      </c>
      <c r="H28" s="200">
        <f t="shared" si="17"/>
        <v>862222.7</v>
      </c>
      <c r="I28" s="203">
        <v>116555.3</v>
      </c>
      <c r="J28" s="203">
        <v>745667.4</v>
      </c>
      <c r="K28" s="203">
        <v>0</v>
      </c>
      <c r="L28" s="203">
        <v>14304</v>
      </c>
      <c r="M28" s="149">
        <f t="shared" si="7"/>
        <v>100</v>
      </c>
      <c r="N28" s="149">
        <f t="shared" si="8"/>
        <v>95.6</v>
      </c>
      <c r="O28" s="149">
        <f t="shared" si="9"/>
        <v>99.9</v>
      </c>
      <c r="P28" s="149">
        <f t="shared" si="10"/>
        <v>95.6</v>
      </c>
      <c r="Q28" s="149">
        <f t="shared" si="11"/>
        <v>100</v>
      </c>
      <c r="R28" s="149">
        <f t="shared" si="12"/>
        <v>0</v>
      </c>
      <c r="S28" s="149" t="str">
        <f t="shared" si="13"/>
        <v>-</v>
      </c>
      <c r="T28" s="149">
        <f t="shared" si="14"/>
        <v>0</v>
      </c>
    </row>
    <row r="29" spans="1:28" s="163" customFormat="1" ht="41.25" customHeight="1" outlineLevel="1" x14ac:dyDescent="0.25">
      <c r="A29" s="201" t="s">
        <v>306</v>
      </c>
      <c r="B29" s="204" t="s">
        <v>649</v>
      </c>
      <c r="C29" s="146">
        <f t="shared" si="16"/>
        <v>65338.9</v>
      </c>
      <c r="D29" s="149">
        <f>D30+D31</f>
        <v>65338.9</v>
      </c>
      <c r="E29" s="149">
        <f>E30+E31</f>
        <v>0</v>
      </c>
      <c r="F29" s="149">
        <f>F30+F31</f>
        <v>0</v>
      </c>
      <c r="G29" s="149">
        <f>G30+G31</f>
        <v>1161.4000000000001</v>
      </c>
      <c r="H29" s="200">
        <f t="shared" si="17"/>
        <v>65338.9</v>
      </c>
      <c r="I29" s="149">
        <f>I30+I31</f>
        <v>65338.9</v>
      </c>
      <c r="J29" s="149">
        <f>J30+J31</f>
        <v>0</v>
      </c>
      <c r="K29" s="149">
        <f>K30+K31</f>
        <v>0</v>
      </c>
      <c r="L29" s="149">
        <f>L30+L31</f>
        <v>1101</v>
      </c>
      <c r="M29" s="149">
        <f>IFERROR(H29/C29*100,"-")</f>
        <v>100</v>
      </c>
      <c r="N29" s="149">
        <f t="shared" si="8"/>
        <v>0</v>
      </c>
      <c r="O29" s="149">
        <f t="shared" si="9"/>
        <v>100</v>
      </c>
      <c r="P29" s="149">
        <f t="shared" si="10"/>
        <v>0</v>
      </c>
      <c r="Q29" s="149" t="str">
        <f t="shared" si="11"/>
        <v>-</v>
      </c>
      <c r="R29" s="149">
        <f t="shared" si="12"/>
        <v>0</v>
      </c>
      <c r="S29" s="149" t="str">
        <f t="shared" si="13"/>
        <v>-</v>
      </c>
      <c r="T29" s="149">
        <f t="shared" si="14"/>
        <v>0</v>
      </c>
    </row>
    <row r="30" spans="1:28" s="163" customFormat="1" ht="15.75" outlineLevel="1" x14ac:dyDescent="0.25">
      <c r="A30" s="201" t="s">
        <v>307</v>
      </c>
      <c r="B30" s="202" t="s">
        <v>156</v>
      </c>
      <c r="C30" s="146">
        <f t="shared" si="16"/>
        <v>27353.1</v>
      </c>
      <c r="D30" s="149">
        <v>27353.1</v>
      </c>
      <c r="E30" s="149">
        <v>0</v>
      </c>
      <c r="F30" s="149">
        <v>0</v>
      </c>
      <c r="G30" s="149">
        <v>1161.4000000000001</v>
      </c>
      <c r="H30" s="200">
        <f t="shared" si="17"/>
        <v>27353.1</v>
      </c>
      <c r="I30" s="145">
        <v>27353.1</v>
      </c>
      <c r="J30" s="149">
        <v>0</v>
      </c>
      <c r="K30" s="149">
        <v>0</v>
      </c>
      <c r="L30" s="149">
        <v>1101</v>
      </c>
      <c r="M30" s="149">
        <f>IFERROR(H30/C30*100,"-")</f>
        <v>100</v>
      </c>
      <c r="N30" s="149">
        <f t="shared" si="8"/>
        <v>0</v>
      </c>
      <c r="O30" s="149">
        <f t="shared" si="9"/>
        <v>100</v>
      </c>
      <c r="P30" s="149">
        <f t="shared" si="10"/>
        <v>0</v>
      </c>
      <c r="Q30" s="149" t="str">
        <f t="shared" si="11"/>
        <v>-</v>
      </c>
      <c r="R30" s="149">
        <f t="shared" si="12"/>
        <v>0</v>
      </c>
      <c r="S30" s="149" t="str">
        <f t="shared" si="13"/>
        <v>-</v>
      </c>
      <c r="T30" s="149">
        <f t="shared" si="14"/>
        <v>0</v>
      </c>
    </row>
    <row r="31" spans="1:28" s="163" customFormat="1" ht="60.75" customHeight="1" outlineLevel="1" x14ac:dyDescent="0.25">
      <c r="A31" s="201" t="s">
        <v>308</v>
      </c>
      <c r="B31" s="202" t="s">
        <v>157</v>
      </c>
      <c r="C31" s="146">
        <f t="shared" si="16"/>
        <v>37985.800000000003</v>
      </c>
      <c r="D31" s="149">
        <v>37985.800000000003</v>
      </c>
      <c r="E31" s="149">
        <v>0</v>
      </c>
      <c r="F31" s="149">
        <v>0</v>
      </c>
      <c r="G31" s="149">
        <v>0</v>
      </c>
      <c r="H31" s="200">
        <f t="shared" si="17"/>
        <v>37985.800000000003</v>
      </c>
      <c r="I31" s="145">
        <v>37985.800000000003</v>
      </c>
      <c r="J31" s="149">
        <v>0</v>
      </c>
      <c r="K31" s="149">
        <v>0</v>
      </c>
      <c r="L31" s="149">
        <v>0</v>
      </c>
      <c r="M31" s="149">
        <f t="shared" si="7"/>
        <v>100</v>
      </c>
      <c r="N31" s="149">
        <f t="shared" si="8"/>
        <v>0</v>
      </c>
      <c r="O31" s="149">
        <f t="shared" si="9"/>
        <v>100</v>
      </c>
      <c r="P31" s="149">
        <f t="shared" si="10"/>
        <v>0</v>
      </c>
      <c r="Q31" s="149" t="str">
        <f t="shared" si="11"/>
        <v>-</v>
      </c>
      <c r="R31" s="149">
        <f t="shared" si="12"/>
        <v>0</v>
      </c>
      <c r="S31" s="149" t="str">
        <f t="shared" si="13"/>
        <v>-</v>
      </c>
      <c r="T31" s="149">
        <f t="shared" si="14"/>
        <v>0</v>
      </c>
    </row>
    <row r="32" spans="1:28" s="163" customFormat="1" ht="46.5" customHeight="1" outlineLevel="1" x14ac:dyDescent="0.25">
      <c r="A32" s="201" t="s">
        <v>309</v>
      </c>
      <c r="B32" s="204" t="s">
        <v>650</v>
      </c>
      <c r="C32" s="146">
        <f t="shared" si="16"/>
        <v>11161.5</v>
      </c>
      <c r="D32" s="149">
        <f>D33+D34</f>
        <v>6990.8</v>
      </c>
      <c r="E32" s="149">
        <f>E33+E34</f>
        <v>4170.7</v>
      </c>
      <c r="F32" s="149">
        <f>F33+F34</f>
        <v>0</v>
      </c>
      <c r="G32" s="149">
        <f>G33+G34</f>
        <v>0</v>
      </c>
      <c r="H32" s="200">
        <f t="shared" si="17"/>
        <v>11161.5</v>
      </c>
      <c r="I32" s="149">
        <f>I33+I34</f>
        <v>6990.8</v>
      </c>
      <c r="J32" s="149">
        <f>J33+J34</f>
        <v>4170.7</v>
      </c>
      <c r="K32" s="149">
        <f>K33+K34</f>
        <v>0</v>
      </c>
      <c r="L32" s="149">
        <f>L33+L34</f>
        <v>0</v>
      </c>
      <c r="M32" s="149">
        <f t="shared" si="7"/>
        <v>100</v>
      </c>
      <c r="N32" s="149">
        <v>0</v>
      </c>
      <c r="O32" s="149">
        <f t="shared" si="9"/>
        <v>100</v>
      </c>
      <c r="P32" s="149">
        <v>0</v>
      </c>
      <c r="Q32" s="149">
        <f t="shared" si="11"/>
        <v>100</v>
      </c>
      <c r="R32" s="149">
        <f t="shared" si="12"/>
        <v>0</v>
      </c>
      <c r="S32" s="149" t="str">
        <f t="shared" si="13"/>
        <v>-</v>
      </c>
      <c r="T32" s="149">
        <f t="shared" si="14"/>
        <v>0</v>
      </c>
    </row>
    <row r="33" spans="1:28" s="163" customFormat="1" ht="41.25" customHeight="1" outlineLevel="1" x14ac:dyDescent="0.25">
      <c r="A33" s="201" t="s">
        <v>310</v>
      </c>
      <c r="B33" s="202" t="s">
        <v>7</v>
      </c>
      <c r="C33" s="146">
        <f t="shared" si="16"/>
        <v>6901.7</v>
      </c>
      <c r="D33" s="149">
        <v>2731</v>
      </c>
      <c r="E33" s="149">
        <v>4170.7</v>
      </c>
      <c r="F33" s="149">
        <v>0</v>
      </c>
      <c r="G33" s="149">
        <v>0</v>
      </c>
      <c r="H33" s="200">
        <f t="shared" si="17"/>
        <v>6901.7</v>
      </c>
      <c r="I33" s="203">
        <v>2731</v>
      </c>
      <c r="J33" s="203">
        <v>4170.7</v>
      </c>
      <c r="K33" s="203">
        <v>0</v>
      </c>
      <c r="L33" s="203">
        <v>0</v>
      </c>
      <c r="M33" s="149">
        <f t="shared" si="7"/>
        <v>100</v>
      </c>
      <c r="N33" s="149">
        <f t="shared" si="8"/>
        <v>0</v>
      </c>
      <c r="O33" s="149">
        <f t="shared" si="9"/>
        <v>100</v>
      </c>
      <c r="P33" s="149">
        <f t="shared" si="10"/>
        <v>0</v>
      </c>
      <c r="Q33" s="149">
        <f t="shared" si="11"/>
        <v>100</v>
      </c>
      <c r="R33" s="149">
        <f t="shared" si="12"/>
        <v>0</v>
      </c>
      <c r="S33" s="149" t="str">
        <f t="shared" si="13"/>
        <v>-</v>
      </c>
      <c r="T33" s="149">
        <f t="shared" si="14"/>
        <v>0</v>
      </c>
    </row>
    <row r="34" spans="1:28" s="163" customFormat="1" ht="41.25" customHeight="1" outlineLevel="1" x14ac:dyDescent="0.25">
      <c r="A34" s="201" t="s">
        <v>311</v>
      </c>
      <c r="B34" s="202" t="s">
        <v>312</v>
      </c>
      <c r="C34" s="146">
        <f t="shared" si="16"/>
        <v>4259.8</v>
      </c>
      <c r="D34" s="149">
        <v>4259.8</v>
      </c>
      <c r="E34" s="149">
        <v>0</v>
      </c>
      <c r="F34" s="149">
        <v>0</v>
      </c>
      <c r="G34" s="149">
        <v>0</v>
      </c>
      <c r="H34" s="200">
        <f t="shared" si="17"/>
        <v>4259.8</v>
      </c>
      <c r="I34" s="203">
        <v>4259.8</v>
      </c>
      <c r="J34" s="203">
        <v>0</v>
      </c>
      <c r="K34" s="203">
        <v>0</v>
      </c>
      <c r="L34" s="203">
        <v>0</v>
      </c>
      <c r="M34" s="149">
        <f t="shared" si="7"/>
        <v>100</v>
      </c>
      <c r="N34" s="149">
        <f t="shared" si="8"/>
        <v>0</v>
      </c>
      <c r="O34" s="149">
        <f t="shared" si="9"/>
        <v>100</v>
      </c>
      <c r="P34" s="149">
        <f t="shared" si="10"/>
        <v>0</v>
      </c>
      <c r="Q34" s="149" t="str">
        <f t="shared" si="11"/>
        <v>-</v>
      </c>
      <c r="R34" s="149">
        <f t="shared" si="12"/>
        <v>0</v>
      </c>
      <c r="S34" s="149" t="str">
        <f t="shared" si="13"/>
        <v>-</v>
      </c>
      <c r="T34" s="149">
        <f t="shared" si="14"/>
        <v>0</v>
      </c>
    </row>
    <row r="35" spans="1:28" s="163" customFormat="1" ht="41.25" customHeight="1" outlineLevel="1" x14ac:dyDescent="0.25">
      <c r="A35" s="201" t="s">
        <v>313</v>
      </c>
      <c r="B35" s="199" t="s">
        <v>651</v>
      </c>
      <c r="C35" s="146">
        <f t="shared" si="16"/>
        <v>2143.1</v>
      </c>
      <c r="D35" s="149">
        <v>2143.1</v>
      </c>
      <c r="E35" s="149">
        <v>0</v>
      </c>
      <c r="F35" s="149">
        <v>0</v>
      </c>
      <c r="G35" s="149">
        <v>0</v>
      </c>
      <c r="H35" s="200">
        <f t="shared" si="17"/>
        <v>2143.1</v>
      </c>
      <c r="I35" s="203">
        <v>2143.1</v>
      </c>
      <c r="J35" s="203">
        <v>0</v>
      </c>
      <c r="K35" s="203">
        <v>0</v>
      </c>
      <c r="L35" s="203">
        <v>0</v>
      </c>
      <c r="M35" s="149">
        <f t="shared" si="7"/>
        <v>100</v>
      </c>
      <c r="N35" s="149">
        <f t="shared" si="8"/>
        <v>0</v>
      </c>
      <c r="O35" s="149">
        <f t="shared" si="9"/>
        <v>100</v>
      </c>
      <c r="P35" s="149">
        <f t="shared" si="10"/>
        <v>0</v>
      </c>
      <c r="Q35" s="149" t="str">
        <f t="shared" si="11"/>
        <v>-</v>
      </c>
      <c r="R35" s="149">
        <f t="shared" si="12"/>
        <v>0</v>
      </c>
      <c r="S35" s="149" t="str">
        <f t="shared" si="13"/>
        <v>-</v>
      </c>
      <c r="T35" s="205">
        <f t="shared" si="14"/>
        <v>0</v>
      </c>
    </row>
    <row r="36" spans="1:28" s="163" customFormat="1" ht="69.75" customHeight="1" outlineLevel="1" x14ac:dyDescent="0.25">
      <c r="A36" s="201" t="s">
        <v>314</v>
      </c>
      <c r="B36" s="199" t="s">
        <v>652</v>
      </c>
      <c r="C36" s="146">
        <f t="shared" si="16"/>
        <v>0</v>
      </c>
      <c r="D36" s="149">
        <v>0</v>
      </c>
      <c r="E36" s="149">
        <v>0</v>
      </c>
      <c r="F36" s="149">
        <v>0</v>
      </c>
      <c r="G36" s="149">
        <v>0</v>
      </c>
      <c r="H36" s="200">
        <f t="shared" si="17"/>
        <v>0</v>
      </c>
      <c r="I36" s="203">
        <v>0</v>
      </c>
      <c r="J36" s="203">
        <v>0</v>
      </c>
      <c r="K36" s="203">
        <v>0</v>
      </c>
      <c r="L36" s="203">
        <v>0</v>
      </c>
      <c r="M36" s="149" t="str">
        <f t="shared" si="7"/>
        <v>-</v>
      </c>
      <c r="N36" s="149">
        <f t="shared" si="8"/>
        <v>0</v>
      </c>
      <c r="O36" s="149" t="str">
        <f t="shared" si="9"/>
        <v>-</v>
      </c>
      <c r="P36" s="149">
        <f t="shared" si="10"/>
        <v>0</v>
      </c>
      <c r="Q36" s="149" t="str">
        <f t="shared" si="11"/>
        <v>-</v>
      </c>
      <c r="R36" s="149">
        <f t="shared" si="12"/>
        <v>0</v>
      </c>
      <c r="S36" s="149" t="str">
        <f t="shared" si="13"/>
        <v>-</v>
      </c>
      <c r="T36" s="149">
        <f t="shared" si="14"/>
        <v>0</v>
      </c>
    </row>
    <row r="37" spans="1:28" s="278" customFormat="1" ht="60" customHeight="1" outlineLevel="1" x14ac:dyDescent="0.25">
      <c r="A37" s="277"/>
      <c r="B37" s="273" t="s">
        <v>76</v>
      </c>
      <c r="C37" s="274">
        <f t="shared" si="16"/>
        <v>5329.4</v>
      </c>
      <c r="D37" s="274">
        <f>D38</f>
        <v>5329.4</v>
      </c>
      <c r="E37" s="274">
        <f>E38</f>
        <v>0</v>
      </c>
      <c r="F37" s="274">
        <f>F38</f>
        <v>0</v>
      </c>
      <c r="G37" s="274">
        <f>G38</f>
        <v>0</v>
      </c>
      <c r="H37" s="275">
        <f t="shared" si="17"/>
        <v>5329.4</v>
      </c>
      <c r="I37" s="274">
        <f>I38</f>
        <v>5329.4</v>
      </c>
      <c r="J37" s="274">
        <f>J38</f>
        <v>0</v>
      </c>
      <c r="K37" s="274">
        <f>K38</f>
        <v>0</v>
      </c>
      <c r="L37" s="274">
        <f>L38</f>
        <v>0</v>
      </c>
      <c r="M37" s="274">
        <f t="shared" si="7"/>
        <v>100</v>
      </c>
      <c r="N37" s="274">
        <f>C37-H37</f>
        <v>0</v>
      </c>
      <c r="O37" s="274">
        <f t="shared" si="9"/>
        <v>100</v>
      </c>
      <c r="P37" s="274">
        <f t="shared" si="10"/>
        <v>0</v>
      </c>
      <c r="Q37" s="274" t="str">
        <f t="shared" si="11"/>
        <v>-</v>
      </c>
      <c r="R37" s="274">
        <f t="shared" si="12"/>
        <v>0</v>
      </c>
      <c r="S37" s="274" t="str">
        <f t="shared" si="13"/>
        <v>-</v>
      </c>
      <c r="T37" s="274">
        <f>F37-K37</f>
        <v>0</v>
      </c>
    </row>
    <row r="38" spans="1:28" s="161" customFormat="1" ht="41.25" customHeight="1" outlineLevel="1" collapsed="1" x14ac:dyDescent="0.25">
      <c r="A38" s="206" t="s">
        <v>145</v>
      </c>
      <c r="B38" s="207" t="s">
        <v>653</v>
      </c>
      <c r="C38" s="146">
        <f t="shared" si="16"/>
        <v>5329.4</v>
      </c>
      <c r="D38" s="145">
        <f>D39+D40+D41</f>
        <v>5329.4</v>
      </c>
      <c r="E38" s="145">
        <f>E39+E40+E41</f>
        <v>0</v>
      </c>
      <c r="F38" s="145">
        <f>F39+F40+F41</f>
        <v>0</v>
      </c>
      <c r="G38" s="145">
        <f>G39+G40+G41</f>
        <v>0</v>
      </c>
      <c r="H38" s="200">
        <f t="shared" si="17"/>
        <v>5329.4</v>
      </c>
      <c r="I38" s="145">
        <f>I39+I40+I41</f>
        <v>5329.4</v>
      </c>
      <c r="J38" s="145">
        <f>J39+J40+J41</f>
        <v>0</v>
      </c>
      <c r="K38" s="145">
        <f>K39+K40+K41</f>
        <v>0</v>
      </c>
      <c r="L38" s="145">
        <f>L39+L40+L41</f>
        <v>0</v>
      </c>
      <c r="M38" s="146">
        <f t="shared" si="7"/>
        <v>100</v>
      </c>
      <c r="N38" s="146">
        <f>C38-H38</f>
        <v>0</v>
      </c>
      <c r="O38" s="146">
        <f t="shared" si="9"/>
        <v>100</v>
      </c>
      <c r="P38" s="146">
        <f t="shared" si="10"/>
        <v>0</v>
      </c>
      <c r="Q38" s="146" t="str">
        <f t="shared" si="11"/>
        <v>-</v>
      </c>
      <c r="R38" s="146">
        <f t="shared" si="12"/>
        <v>0</v>
      </c>
      <c r="S38" s="146" t="str">
        <f t="shared" si="13"/>
        <v>-</v>
      </c>
      <c r="T38" s="146">
        <f>F38-K38</f>
        <v>0</v>
      </c>
      <c r="U38" s="160"/>
      <c r="V38" s="160"/>
      <c r="W38" s="160"/>
      <c r="X38" s="160"/>
      <c r="Y38" s="160"/>
      <c r="Z38" s="160"/>
      <c r="AA38" s="160"/>
      <c r="AB38" s="160"/>
    </row>
    <row r="39" spans="1:28" s="161" customFormat="1" ht="31.5" outlineLevel="1" x14ac:dyDescent="0.25">
      <c r="A39" s="208" t="s">
        <v>295</v>
      </c>
      <c r="B39" s="209" t="s">
        <v>6</v>
      </c>
      <c r="C39" s="210">
        <f t="shared" si="16"/>
        <v>784.1</v>
      </c>
      <c r="D39" s="211">
        <v>784.1</v>
      </c>
      <c r="E39" s="211">
        <v>0</v>
      </c>
      <c r="F39" s="211">
        <v>0</v>
      </c>
      <c r="G39" s="211">
        <v>0</v>
      </c>
      <c r="H39" s="212">
        <f t="shared" si="17"/>
        <v>784.1</v>
      </c>
      <c r="I39" s="211">
        <v>784.1</v>
      </c>
      <c r="J39" s="211">
        <v>0</v>
      </c>
      <c r="K39" s="211">
        <v>0</v>
      </c>
      <c r="L39" s="211">
        <v>0</v>
      </c>
      <c r="M39" s="210">
        <f t="shared" si="7"/>
        <v>100</v>
      </c>
      <c r="N39" s="210">
        <f>C39-H39</f>
        <v>0</v>
      </c>
      <c r="O39" s="210">
        <f t="shared" si="9"/>
        <v>100</v>
      </c>
      <c r="P39" s="210">
        <f t="shared" si="10"/>
        <v>0</v>
      </c>
      <c r="Q39" s="210" t="str">
        <f t="shared" si="11"/>
        <v>-</v>
      </c>
      <c r="R39" s="210">
        <f t="shared" si="12"/>
        <v>0</v>
      </c>
      <c r="S39" s="210" t="str">
        <f t="shared" si="13"/>
        <v>-</v>
      </c>
      <c r="T39" s="210">
        <f>F39-K39</f>
        <v>0</v>
      </c>
      <c r="U39" s="160"/>
      <c r="V39" s="160"/>
      <c r="W39" s="160"/>
      <c r="X39" s="160"/>
      <c r="Y39" s="160"/>
      <c r="Z39" s="160"/>
      <c r="AA39" s="160"/>
      <c r="AB39" s="160"/>
    </row>
    <row r="40" spans="1:28" s="161" customFormat="1" ht="41.25" customHeight="1" outlineLevel="1" x14ac:dyDescent="0.25">
      <c r="A40" s="213" t="s">
        <v>296</v>
      </c>
      <c r="B40" s="144" t="s">
        <v>315</v>
      </c>
      <c r="C40" s="146">
        <f t="shared" si="16"/>
        <v>4103.3999999999996</v>
      </c>
      <c r="D40" s="145">
        <v>4103.3999999999996</v>
      </c>
      <c r="E40" s="145">
        <v>0</v>
      </c>
      <c r="F40" s="145">
        <v>0</v>
      </c>
      <c r="G40" s="145">
        <v>0</v>
      </c>
      <c r="H40" s="200">
        <f t="shared" si="17"/>
        <v>4103.3999999999996</v>
      </c>
      <c r="I40" s="145">
        <v>4103.3999999999996</v>
      </c>
      <c r="J40" s="145">
        <v>0</v>
      </c>
      <c r="K40" s="145">
        <v>0</v>
      </c>
      <c r="L40" s="145">
        <v>0</v>
      </c>
      <c r="M40" s="146">
        <f t="shared" si="7"/>
        <v>100</v>
      </c>
      <c r="N40" s="146">
        <f>C40-H40</f>
        <v>0</v>
      </c>
      <c r="O40" s="146">
        <f t="shared" si="9"/>
        <v>100</v>
      </c>
      <c r="P40" s="146">
        <f t="shared" si="10"/>
        <v>0</v>
      </c>
      <c r="Q40" s="146" t="str">
        <f t="shared" si="11"/>
        <v>-</v>
      </c>
      <c r="R40" s="146">
        <f t="shared" si="12"/>
        <v>0</v>
      </c>
      <c r="S40" s="146" t="str">
        <f t="shared" si="13"/>
        <v>-</v>
      </c>
      <c r="T40" s="146">
        <f>F40-K40</f>
        <v>0</v>
      </c>
      <c r="U40" s="160"/>
      <c r="V40" s="160"/>
      <c r="W40" s="160"/>
      <c r="X40" s="160"/>
      <c r="Y40" s="160"/>
      <c r="Z40" s="160"/>
      <c r="AA40" s="160"/>
      <c r="AB40" s="160"/>
    </row>
    <row r="41" spans="1:28" s="161" customFormat="1" ht="41.25" customHeight="1" outlineLevel="1" x14ac:dyDescent="0.25">
      <c r="A41" s="201" t="s">
        <v>297</v>
      </c>
      <c r="B41" s="144" t="s">
        <v>316</v>
      </c>
      <c r="C41" s="146">
        <f t="shared" si="16"/>
        <v>441.9</v>
      </c>
      <c r="D41" s="149">
        <v>441.9</v>
      </c>
      <c r="E41" s="149">
        <v>0</v>
      </c>
      <c r="F41" s="149">
        <v>0</v>
      </c>
      <c r="G41" s="149">
        <v>0</v>
      </c>
      <c r="H41" s="200">
        <f t="shared" si="17"/>
        <v>441.9</v>
      </c>
      <c r="I41" s="149">
        <v>441.9</v>
      </c>
      <c r="J41" s="149">
        <v>0</v>
      </c>
      <c r="K41" s="149">
        <v>0</v>
      </c>
      <c r="L41" s="149">
        <v>0</v>
      </c>
      <c r="M41" s="197">
        <f t="shared" si="7"/>
        <v>100</v>
      </c>
      <c r="N41" s="197">
        <f t="shared" si="8"/>
        <v>0</v>
      </c>
      <c r="O41" s="197">
        <f t="shared" si="9"/>
        <v>100</v>
      </c>
      <c r="P41" s="197">
        <f t="shared" si="10"/>
        <v>0</v>
      </c>
      <c r="Q41" s="146" t="str">
        <f t="shared" si="11"/>
        <v>-</v>
      </c>
      <c r="R41" s="197">
        <f t="shared" si="12"/>
        <v>0</v>
      </c>
      <c r="S41" s="197" t="str">
        <f t="shared" si="13"/>
        <v>-</v>
      </c>
      <c r="T41" s="197">
        <f t="shared" si="14"/>
        <v>0</v>
      </c>
      <c r="U41" s="160"/>
      <c r="V41" s="160"/>
      <c r="W41" s="160"/>
      <c r="X41" s="160"/>
      <c r="Y41" s="160"/>
      <c r="Z41" s="160"/>
      <c r="AA41" s="160"/>
      <c r="AB41" s="160"/>
    </row>
    <row r="42" spans="1:28" s="278" customFormat="1" ht="41.25" customHeight="1" outlineLevel="1" x14ac:dyDescent="0.25">
      <c r="A42" s="277"/>
      <c r="B42" s="273" t="s">
        <v>77</v>
      </c>
      <c r="C42" s="274">
        <f>SUM(D42:F42)</f>
        <v>315506.7</v>
      </c>
      <c r="D42" s="274">
        <f>D43+D44+D49+D51+D53</f>
        <v>103554.5</v>
      </c>
      <c r="E42" s="274">
        <f t="shared" ref="E42:L42" si="18">E43+E44+E49+E51+E53</f>
        <v>210199.9</v>
      </c>
      <c r="F42" s="274">
        <f t="shared" si="18"/>
        <v>1752.3</v>
      </c>
      <c r="G42" s="274">
        <f t="shared" si="18"/>
        <v>88</v>
      </c>
      <c r="H42" s="274">
        <f>SUM(I42:K42)</f>
        <v>287914.40000000002</v>
      </c>
      <c r="I42" s="274">
        <f t="shared" si="18"/>
        <v>99496.1</v>
      </c>
      <c r="J42" s="274">
        <f t="shared" si="18"/>
        <v>186666</v>
      </c>
      <c r="K42" s="274">
        <f t="shared" si="18"/>
        <v>1752.3</v>
      </c>
      <c r="L42" s="274">
        <f t="shared" si="18"/>
        <v>88</v>
      </c>
      <c r="M42" s="274">
        <f t="shared" si="7"/>
        <v>91.3</v>
      </c>
      <c r="N42" s="274">
        <f t="shared" si="8"/>
        <v>27592.3</v>
      </c>
      <c r="O42" s="274">
        <f t="shared" ref="O42:O54" si="19">IFERROR(I42/D42*100,"-")</f>
        <v>96.1</v>
      </c>
      <c r="P42" s="274">
        <f>D42-I42</f>
        <v>4058.4</v>
      </c>
      <c r="Q42" s="274">
        <f>IFERROR(J42/E42*100,"-")</f>
        <v>88.8</v>
      </c>
      <c r="R42" s="274">
        <f t="shared" si="12"/>
        <v>23533.9</v>
      </c>
      <c r="S42" s="274">
        <f t="shared" ref="S42:S54" si="20">IFERROR(K42/F42*100,"-")</f>
        <v>100</v>
      </c>
      <c r="T42" s="274">
        <f t="shared" ref="T42:T54" si="21">F42-K42</f>
        <v>0</v>
      </c>
    </row>
    <row r="43" spans="1:28" s="161" customFormat="1" ht="39.75" customHeight="1" outlineLevel="1" x14ac:dyDescent="0.25">
      <c r="A43" s="201" t="s">
        <v>148</v>
      </c>
      <c r="B43" s="199" t="s">
        <v>654</v>
      </c>
      <c r="C43" s="146">
        <f>SUM(D43:F43)</f>
        <v>73553.399999999994</v>
      </c>
      <c r="D43" s="149">
        <v>72931.8</v>
      </c>
      <c r="E43" s="146">
        <v>0</v>
      </c>
      <c r="F43" s="214">
        <v>621.6</v>
      </c>
      <c r="G43" s="214">
        <v>88</v>
      </c>
      <c r="H43" s="149">
        <f t="shared" ref="H43:H54" si="22">SUM(I43:K43)</f>
        <v>73382.3</v>
      </c>
      <c r="I43" s="145">
        <v>72760.7</v>
      </c>
      <c r="J43" s="149">
        <v>0</v>
      </c>
      <c r="K43" s="149">
        <v>621.6</v>
      </c>
      <c r="L43" s="149">
        <v>88</v>
      </c>
      <c r="M43" s="214">
        <f t="shared" si="7"/>
        <v>99.8</v>
      </c>
      <c r="N43" s="214">
        <f t="shared" si="8"/>
        <v>171.1</v>
      </c>
      <c r="O43" s="146">
        <f t="shared" si="19"/>
        <v>99.8</v>
      </c>
      <c r="P43" s="146">
        <f t="shared" ref="P43:P54" si="23">D43-I43</f>
        <v>171.1</v>
      </c>
      <c r="Q43" s="146" t="str">
        <f t="shared" ref="Q43:Q54" si="24">IFERROR(J43/E43*100,"-")</f>
        <v>-</v>
      </c>
      <c r="R43" s="146">
        <f t="shared" si="12"/>
        <v>0</v>
      </c>
      <c r="S43" s="146">
        <f t="shared" si="20"/>
        <v>100</v>
      </c>
      <c r="T43" s="146">
        <f t="shared" si="21"/>
        <v>0</v>
      </c>
      <c r="U43" s="160"/>
      <c r="V43" s="160"/>
      <c r="W43" s="160"/>
      <c r="X43" s="160"/>
      <c r="Y43" s="160"/>
      <c r="Z43" s="160"/>
      <c r="AA43" s="160"/>
      <c r="AB43" s="160"/>
    </row>
    <row r="44" spans="1:28" s="161" customFormat="1" ht="63" customHeight="1" outlineLevel="1" x14ac:dyDescent="0.25">
      <c r="A44" s="201" t="s">
        <v>149</v>
      </c>
      <c r="B44" s="199" t="s">
        <v>655</v>
      </c>
      <c r="C44" s="146">
        <f t="shared" ref="C44:C54" si="25">SUM(D44:F44)</f>
        <v>5961.9</v>
      </c>
      <c r="D44" s="149">
        <f>D45+D46+D47+D48</f>
        <v>5961.9</v>
      </c>
      <c r="E44" s="149">
        <f t="shared" ref="E44:L44" si="26">E45+E46+E47+E48</f>
        <v>0</v>
      </c>
      <c r="F44" s="149">
        <f t="shared" si="26"/>
        <v>0</v>
      </c>
      <c r="G44" s="149">
        <f t="shared" si="26"/>
        <v>0</v>
      </c>
      <c r="H44" s="149">
        <f t="shared" si="22"/>
        <v>5940.1</v>
      </c>
      <c r="I44" s="149">
        <f t="shared" si="26"/>
        <v>5940.1</v>
      </c>
      <c r="J44" s="149">
        <f t="shared" si="26"/>
        <v>0</v>
      </c>
      <c r="K44" s="149">
        <f t="shared" si="26"/>
        <v>0</v>
      </c>
      <c r="L44" s="149">
        <f t="shared" si="26"/>
        <v>0</v>
      </c>
      <c r="M44" s="214">
        <f t="shared" si="7"/>
        <v>99.6</v>
      </c>
      <c r="N44" s="214">
        <f t="shared" si="8"/>
        <v>21.8</v>
      </c>
      <c r="O44" s="146">
        <f t="shared" si="19"/>
        <v>99.6</v>
      </c>
      <c r="P44" s="146">
        <f t="shared" si="23"/>
        <v>21.8</v>
      </c>
      <c r="Q44" s="146" t="str">
        <f t="shared" si="24"/>
        <v>-</v>
      </c>
      <c r="R44" s="146">
        <f t="shared" si="12"/>
        <v>0</v>
      </c>
      <c r="S44" s="146" t="str">
        <f t="shared" si="20"/>
        <v>-</v>
      </c>
      <c r="T44" s="146">
        <f t="shared" si="21"/>
        <v>0</v>
      </c>
      <c r="U44" s="160"/>
      <c r="V44" s="160"/>
      <c r="W44" s="160"/>
      <c r="X44" s="160"/>
      <c r="Y44" s="160"/>
      <c r="Z44" s="160"/>
      <c r="AA44" s="160"/>
      <c r="AB44" s="160"/>
    </row>
    <row r="45" spans="1:28" s="161" customFormat="1" ht="41.25" customHeight="1" outlineLevel="1" x14ac:dyDescent="0.25">
      <c r="A45" s="201" t="s">
        <v>317</v>
      </c>
      <c r="B45" s="202" t="s">
        <v>184</v>
      </c>
      <c r="C45" s="146">
        <f t="shared" si="25"/>
        <v>454</v>
      </c>
      <c r="D45" s="215">
        <v>454</v>
      </c>
      <c r="E45" s="149">
        <v>0</v>
      </c>
      <c r="F45" s="149">
        <v>0</v>
      </c>
      <c r="G45" s="149">
        <v>0</v>
      </c>
      <c r="H45" s="149">
        <f t="shared" si="22"/>
        <v>454</v>
      </c>
      <c r="I45" s="145">
        <v>454</v>
      </c>
      <c r="J45" s="149">
        <v>0</v>
      </c>
      <c r="K45" s="149">
        <v>0</v>
      </c>
      <c r="L45" s="149">
        <v>0</v>
      </c>
      <c r="M45" s="214">
        <f t="shared" si="7"/>
        <v>100</v>
      </c>
      <c r="N45" s="214">
        <f t="shared" si="8"/>
        <v>0</v>
      </c>
      <c r="O45" s="146">
        <f t="shared" si="19"/>
        <v>100</v>
      </c>
      <c r="P45" s="146">
        <f t="shared" si="23"/>
        <v>0</v>
      </c>
      <c r="Q45" s="146" t="str">
        <f t="shared" si="24"/>
        <v>-</v>
      </c>
      <c r="R45" s="146">
        <f t="shared" si="12"/>
        <v>0</v>
      </c>
      <c r="S45" s="146" t="str">
        <f t="shared" si="20"/>
        <v>-</v>
      </c>
      <c r="T45" s="146">
        <f t="shared" si="21"/>
        <v>0</v>
      </c>
      <c r="U45" s="160"/>
      <c r="V45" s="160"/>
      <c r="W45" s="160"/>
      <c r="X45" s="160"/>
      <c r="Y45" s="160"/>
      <c r="Z45" s="160"/>
      <c r="AA45" s="160"/>
      <c r="AB45" s="160"/>
    </row>
    <row r="46" spans="1:28" s="161" customFormat="1" ht="41.25" customHeight="1" outlineLevel="1" x14ac:dyDescent="0.25">
      <c r="A46" s="201" t="s">
        <v>318</v>
      </c>
      <c r="B46" s="202" t="s">
        <v>185</v>
      </c>
      <c r="C46" s="146">
        <f t="shared" si="25"/>
        <v>1275.5</v>
      </c>
      <c r="D46" s="149">
        <v>1275.5</v>
      </c>
      <c r="E46" s="149">
        <v>0</v>
      </c>
      <c r="F46" s="149">
        <v>0</v>
      </c>
      <c r="G46" s="149">
        <v>0</v>
      </c>
      <c r="H46" s="149">
        <f t="shared" si="22"/>
        <v>1275.5</v>
      </c>
      <c r="I46" s="149">
        <v>1275.5</v>
      </c>
      <c r="J46" s="149">
        <v>0</v>
      </c>
      <c r="K46" s="149">
        <v>0</v>
      </c>
      <c r="L46" s="149">
        <v>0</v>
      </c>
      <c r="M46" s="214">
        <f t="shared" si="7"/>
        <v>100</v>
      </c>
      <c r="N46" s="214">
        <f t="shared" si="8"/>
        <v>0</v>
      </c>
      <c r="O46" s="146">
        <f t="shared" si="19"/>
        <v>100</v>
      </c>
      <c r="P46" s="146">
        <f t="shared" si="23"/>
        <v>0</v>
      </c>
      <c r="Q46" s="146" t="str">
        <f t="shared" si="24"/>
        <v>-</v>
      </c>
      <c r="R46" s="146">
        <f t="shared" si="12"/>
        <v>0</v>
      </c>
      <c r="S46" s="146" t="str">
        <f t="shared" si="20"/>
        <v>-</v>
      </c>
      <c r="T46" s="146">
        <f t="shared" si="21"/>
        <v>0</v>
      </c>
      <c r="U46" s="160"/>
      <c r="V46" s="160"/>
      <c r="W46" s="160"/>
      <c r="X46" s="160"/>
      <c r="Y46" s="160"/>
      <c r="Z46" s="160"/>
      <c r="AA46" s="160"/>
      <c r="AB46" s="160"/>
    </row>
    <row r="47" spans="1:28" s="161" customFormat="1" ht="41.25" customHeight="1" outlineLevel="1" x14ac:dyDescent="0.25">
      <c r="A47" s="201" t="s">
        <v>319</v>
      </c>
      <c r="B47" s="202" t="s">
        <v>186</v>
      </c>
      <c r="C47" s="146">
        <f t="shared" si="25"/>
        <v>2825.6</v>
      </c>
      <c r="D47" s="149">
        <v>2825.6</v>
      </c>
      <c r="E47" s="149">
        <v>0</v>
      </c>
      <c r="F47" s="149">
        <v>0</v>
      </c>
      <c r="G47" s="149">
        <v>0</v>
      </c>
      <c r="H47" s="149">
        <f t="shared" si="22"/>
        <v>2825.6</v>
      </c>
      <c r="I47" s="149">
        <v>2825.6</v>
      </c>
      <c r="J47" s="149">
        <v>0</v>
      </c>
      <c r="K47" s="149">
        <v>0</v>
      </c>
      <c r="L47" s="149">
        <v>0</v>
      </c>
      <c r="M47" s="214">
        <f t="shared" si="7"/>
        <v>100</v>
      </c>
      <c r="N47" s="214">
        <f t="shared" si="8"/>
        <v>0</v>
      </c>
      <c r="O47" s="146">
        <f t="shared" si="19"/>
        <v>100</v>
      </c>
      <c r="P47" s="146">
        <f t="shared" si="23"/>
        <v>0</v>
      </c>
      <c r="Q47" s="146" t="str">
        <f t="shared" si="24"/>
        <v>-</v>
      </c>
      <c r="R47" s="146">
        <f t="shared" si="12"/>
        <v>0</v>
      </c>
      <c r="S47" s="146" t="str">
        <f t="shared" si="20"/>
        <v>-</v>
      </c>
      <c r="T47" s="146">
        <f t="shared" si="21"/>
        <v>0</v>
      </c>
      <c r="U47" s="160"/>
      <c r="V47" s="160"/>
      <c r="W47" s="160"/>
      <c r="X47" s="160"/>
      <c r="Y47" s="160"/>
      <c r="Z47" s="160"/>
      <c r="AA47" s="160"/>
      <c r="AB47" s="160"/>
    </row>
    <row r="48" spans="1:28" s="161" customFormat="1" ht="41.25" customHeight="1" outlineLevel="1" x14ac:dyDescent="0.25">
      <c r="A48" s="201" t="s">
        <v>320</v>
      </c>
      <c r="B48" s="202" t="s">
        <v>321</v>
      </c>
      <c r="C48" s="146">
        <f t="shared" si="25"/>
        <v>1406.8</v>
      </c>
      <c r="D48" s="149">
        <v>1406.8</v>
      </c>
      <c r="E48" s="149">
        <v>0</v>
      </c>
      <c r="F48" s="149">
        <v>0</v>
      </c>
      <c r="G48" s="149">
        <v>0</v>
      </c>
      <c r="H48" s="149">
        <f t="shared" si="22"/>
        <v>1385</v>
      </c>
      <c r="I48" s="149">
        <v>1385</v>
      </c>
      <c r="J48" s="149">
        <v>0</v>
      </c>
      <c r="K48" s="149">
        <v>0</v>
      </c>
      <c r="L48" s="149">
        <v>0</v>
      </c>
      <c r="M48" s="214">
        <f t="shared" si="7"/>
        <v>98.5</v>
      </c>
      <c r="N48" s="214">
        <f t="shared" si="8"/>
        <v>21.8</v>
      </c>
      <c r="O48" s="146">
        <f t="shared" si="19"/>
        <v>98.5</v>
      </c>
      <c r="P48" s="146">
        <f t="shared" si="23"/>
        <v>21.8</v>
      </c>
      <c r="Q48" s="146" t="str">
        <f t="shared" si="24"/>
        <v>-</v>
      </c>
      <c r="R48" s="146">
        <f t="shared" si="12"/>
        <v>0</v>
      </c>
      <c r="S48" s="146" t="str">
        <f t="shared" si="20"/>
        <v>-</v>
      </c>
      <c r="T48" s="146">
        <f t="shared" si="21"/>
        <v>0</v>
      </c>
      <c r="U48" s="160"/>
      <c r="V48" s="160"/>
      <c r="W48" s="160"/>
      <c r="X48" s="160"/>
      <c r="Y48" s="160"/>
      <c r="Z48" s="160"/>
      <c r="AA48" s="160"/>
      <c r="AB48" s="160"/>
    </row>
    <row r="49" spans="1:28" s="161" customFormat="1" ht="48" customHeight="1" outlineLevel="1" x14ac:dyDescent="0.25">
      <c r="A49" s="201" t="s">
        <v>322</v>
      </c>
      <c r="B49" s="199" t="s">
        <v>656</v>
      </c>
      <c r="C49" s="146">
        <f t="shared" si="25"/>
        <v>0</v>
      </c>
      <c r="D49" s="149">
        <f>D50</f>
        <v>0</v>
      </c>
      <c r="E49" s="149">
        <f t="shared" ref="E49:L49" si="27">E50</f>
        <v>0</v>
      </c>
      <c r="F49" s="149">
        <f t="shared" si="27"/>
        <v>0</v>
      </c>
      <c r="G49" s="149">
        <f t="shared" si="27"/>
        <v>0</v>
      </c>
      <c r="H49" s="149">
        <f t="shared" si="22"/>
        <v>0</v>
      </c>
      <c r="I49" s="149">
        <f t="shared" si="27"/>
        <v>0</v>
      </c>
      <c r="J49" s="149">
        <f t="shared" si="27"/>
        <v>0</v>
      </c>
      <c r="K49" s="149">
        <f t="shared" si="27"/>
        <v>0</v>
      </c>
      <c r="L49" s="149">
        <f t="shared" si="27"/>
        <v>0</v>
      </c>
      <c r="M49" s="214" t="str">
        <f t="shared" si="7"/>
        <v>-</v>
      </c>
      <c r="N49" s="214">
        <f t="shared" si="8"/>
        <v>0</v>
      </c>
      <c r="O49" s="146" t="str">
        <f t="shared" si="19"/>
        <v>-</v>
      </c>
      <c r="P49" s="146">
        <f t="shared" si="23"/>
        <v>0</v>
      </c>
      <c r="Q49" s="146" t="str">
        <f t="shared" si="24"/>
        <v>-</v>
      </c>
      <c r="R49" s="146">
        <f t="shared" si="12"/>
        <v>0</v>
      </c>
      <c r="S49" s="146" t="str">
        <f t="shared" si="20"/>
        <v>-</v>
      </c>
      <c r="T49" s="146">
        <f t="shared" si="21"/>
        <v>0</v>
      </c>
      <c r="U49" s="160"/>
      <c r="V49" s="160"/>
      <c r="W49" s="160"/>
      <c r="X49" s="160"/>
      <c r="Y49" s="160"/>
      <c r="Z49" s="160"/>
      <c r="AA49" s="160"/>
      <c r="AB49" s="160"/>
    </row>
    <row r="50" spans="1:28" s="161" customFormat="1" ht="31.5" outlineLevel="1" x14ac:dyDescent="0.25">
      <c r="A50" s="201" t="s">
        <v>323</v>
      </c>
      <c r="B50" s="202" t="s">
        <v>324</v>
      </c>
      <c r="C50" s="146">
        <f t="shared" si="25"/>
        <v>0</v>
      </c>
      <c r="D50" s="149">
        <v>0</v>
      </c>
      <c r="E50" s="149">
        <v>0</v>
      </c>
      <c r="F50" s="149">
        <v>0</v>
      </c>
      <c r="G50" s="149">
        <v>0</v>
      </c>
      <c r="H50" s="149">
        <f t="shared" si="22"/>
        <v>0</v>
      </c>
      <c r="I50" s="149">
        <v>0</v>
      </c>
      <c r="J50" s="149">
        <v>0</v>
      </c>
      <c r="K50" s="149">
        <v>0</v>
      </c>
      <c r="L50" s="149">
        <v>0</v>
      </c>
      <c r="M50" s="214" t="str">
        <f t="shared" si="7"/>
        <v>-</v>
      </c>
      <c r="N50" s="214">
        <f t="shared" si="8"/>
        <v>0</v>
      </c>
      <c r="O50" s="146" t="str">
        <f t="shared" si="19"/>
        <v>-</v>
      </c>
      <c r="P50" s="146">
        <f t="shared" si="23"/>
        <v>0</v>
      </c>
      <c r="Q50" s="146" t="str">
        <f t="shared" si="24"/>
        <v>-</v>
      </c>
      <c r="R50" s="146">
        <f t="shared" si="12"/>
        <v>0</v>
      </c>
      <c r="S50" s="146" t="str">
        <f t="shared" si="20"/>
        <v>-</v>
      </c>
      <c r="T50" s="146">
        <f t="shared" si="21"/>
        <v>0</v>
      </c>
      <c r="U50" s="160"/>
      <c r="V50" s="160"/>
      <c r="W50" s="160"/>
      <c r="X50" s="160"/>
      <c r="Y50" s="160"/>
      <c r="Z50" s="160"/>
      <c r="AA50" s="160"/>
      <c r="AB50" s="160"/>
    </row>
    <row r="51" spans="1:28" s="161" customFormat="1" ht="41.25" customHeight="1" outlineLevel="1" x14ac:dyDescent="0.25">
      <c r="A51" s="201" t="s">
        <v>325</v>
      </c>
      <c r="B51" s="199" t="s">
        <v>657</v>
      </c>
      <c r="C51" s="146">
        <f t="shared" si="25"/>
        <v>3967.4</v>
      </c>
      <c r="D51" s="149">
        <f>D52</f>
        <v>198.4</v>
      </c>
      <c r="E51" s="149">
        <f>E52</f>
        <v>2638.3</v>
      </c>
      <c r="F51" s="149">
        <f>F52</f>
        <v>1130.7</v>
      </c>
      <c r="G51" s="149">
        <f>G52</f>
        <v>0</v>
      </c>
      <c r="H51" s="149">
        <f t="shared" si="22"/>
        <v>3967.3</v>
      </c>
      <c r="I51" s="149">
        <f>I52</f>
        <v>198.3</v>
      </c>
      <c r="J51" s="149">
        <f>J52</f>
        <v>2638.3</v>
      </c>
      <c r="K51" s="149">
        <f>K52</f>
        <v>1130.7</v>
      </c>
      <c r="L51" s="149">
        <f>L52</f>
        <v>0</v>
      </c>
      <c r="M51" s="214">
        <f t="shared" si="7"/>
        <v>100</v>
      </c>
      <c r="N51" s="214">
        <f t="shared" si="8"/>
        <v>0.1</v>
      </c>
      <c r="O51" s="146">
        <f t="shared" si="19"/>
        <v>99.9</v>
      </c>
      <c r="P51" s="146">
        <f t="shared" si="23"/>
        <v>0.1</v>
      </c>
      <c r="Q51" s="146">
        <f t="shared" si="24"/>
        <v>100</v>
      </c>
      <c r="R51" s="146">
        <f t="shared" si="12"/>
        <v>0</v>
      </c>
      <c r="S51" s="146">
        <f t="shared" si="20"/>
        <v>100</v>
      </c>
      <c r="T51" s="146">
        <f t="shared" si="21"/>
        <v>0</v>
      </c>
      <c r="U51" s="160"/>
      <c r="V51" s="160"/>
      <c r="W51" s="160"/>
      <c r="X51" s="160"/>
      <c r="Y51" s="160"/>
      <c r="Z51" s="160"/>
      <c r="AA51" s="160"/>
      <c r="AB51" s="160"/>
    </row>
    <row r="52" spans="1:28" s="161" customFormat="1" ht="58.5" customHeight="1" outlineLevel="1" x14ac:dyDescent="0.25">
      <c r="A52" s="201" t="s">
        <v>326</v>
      </c>
      <c r="B52" s="202" t="s">
        <v>327</v>
      </c>
      <c r="C52" s="146">
        <f t="shared" si="25"/>
        <v>3967.4</v>
      </c>
      <c r="D52" s="149">
        <v>198.4</v>
      </c>
      <c r="E52" s="149">
        <v>2638.3</v>
      </c>
      <c r="F52" s="149">
        <v>1130.7</v>
      </c>
      <c r="G52" s="149">
        <v>0</v>
      </c>
      <c r="H52" s="149">
        <f t="shared" si="22"/>
        <v>3967.3</v>
      </c>
      <c r="I52" s="149">
        <v>198.3</v>
      </c>
      <c r="J52" s="149">
        <v>2638.3</v>
      </c>
      <c r="K52" s="149">
        <v>1130.7</v>
      </c>
      <c r="L52" s="149">
        <v>0</v>
      </c>
      <c r="M52" s="214">
        <f t="shared" si="7"/>
        <v>100</v>
      </c>
      <c r="N52" s="214">
        <f t="shared" si="8"/>
        <v>0.1</v>
      </c>
      <c r="O52" s="146">
        <f t="shared" si="19"/>
        <v>99.9</v>
      </c>
      <c r="P52" s="146">
        <f t="shared" si="23"/>
        <v>0.1</v>
      </c>
      <c r="Q52" s="146">
        <f t="shared" si="24"/>
        <v>100</v>
      </c>
      <c r="R52" s="146">
        <f t="shared" si="12"/>
        <v>0</v>
      </c>
      <c r="S52" s="146">
        <f t="shared" si="20"/>
        <v>100</v>
      </c>
      <c r="T52" s="146">
        <f t="shared" si="21"/>
        <v>0</v>
      </c>
      <c r="U52" s="160"/>
      <c r="V52" s="160"/>
      <c r="W52" s="160"/>
      <c r="X52" s="160"/>
      <c r="Y52" s="160"/>
      <c r="Z52" s="160"/>
      <c r="AA52" s="160"/>
      <c r="AB52" s="160"/>
    </row>
    <row r="53" spans="1:28" s="161" customFormat="1" ht="41.25" customHeight="1" outlineLevel="1" collapsed="1" x14ac:dyDescent="0.25">
      <c r="A53" s="201" t="s">
        <v>328</v>
      </c>
      <c r="B53" s="202" t="s">
        <v>329</v>
      </c>
      <c r="C53" s="146">
        <f t="shared" si="25"/>
        <v>232024</v>
      </c>
      <c r="D53" s="149">
        <f>D54</f>
        <v>24462.400000000001</v>
      </c>
      <c r="E53" s="149">
        <f t="shared" ref="E53:L53" si="28">E54</f>
        <v>207561.60000000001</v>
      </c>
      <c r="F53" s="149">
        <f t="shared" si="28"/>
        <v>0</v>
      </c>
      <c r="G53" s="149">
        <f t="shared" si="28"/>
        <v>0</v>
      </c>
      <c r="H53" s="149">
        <f t="shared" si="22"/>
        <v>204624.7</v>
      </c>
      <c r="I53" s="149">
        <f t="shared" si="28"/>
        <v>20597</v>
      </c>
      <c r="J53" s="149">
        <f t="shared" si="28"/>
        <v>184027.7</v>
      </c>
      <c r="K53" s="149">
        <f t="shared" si="28"/>
        <v>0</v>
      </c>
      <c r="L53" s="149">
        <f t="shared" si="28"/>
        <v>0</v>
      </c>
      <c r="M53" s="214">
        <f t="shared" si="7"/>
        <v>88.2</v>
      </c>
      <c r="N53" s="214">
        <f t="shared" si="8"/>
        <v>27399.3</v>
      </c>
      <c r="O53" s="146">
        <f t="shared" si="19"/>
        <v>84.2</v>
      </c>
      <c r="P53" s="146">
        <f t="shared" si="23"/>
        <v>3865.4</v>
      </c>
      <c r="Q53" s="146">
        <f t="shared" si="24"/>
        <v>88.7</v>
      </c>
      <c r="R53" s="146">
        <f t="shared" si="12"/>
        <v>23533.9</v>
      </c>
      <c r="S53" s="146" t="str">
        <f t="shared" si="20"/>
        <v>-</v>
      </c>
      <c r="T53" s="146">
        <f t="shared" si="21"/>
        <v>0</v>
      </c>
      <c r="U53" s="160"/>
      <c r="V53" s="160"/>
      <c r="W53" s="160"/>
      <c r="X53" s="160"/>
      <c r="Y53" s="160"/>
      <c r="Z53" s="160"/>
      <c r="AA53" s="160"/>
      <c r="AB53" s="160"/>
    </row>
    <row r="54" spans="1:28" s="161" customFormat="1" ht="41.25" customHeight="1" outlineLevel="1" x14ac:dyDescent="0.25">
      <c r="A54" s="201" t="s">
        <v>331</v>
      </c>
      <c r="B54" s="202" t="s">
        <v>330</v>
      </c>
      <c r="C54" s="146">
        <f t="shared" si="25"/>
        <v>232024</v>
      </c>
      <c r="D54" s="149">
        <v>24462.400000000001</v>
      </c>
      <c r="E54" s="149">
        <v>207561.60000000001</v>
      </c>
      <c r="F54" s="149">
        <v>0</v>
      </c>
      <c r="G54" s="149">
        <v>0</v>
      </c>
      <c r="H54" s="149">
        <f t="shared" si="22"/>
        <v>204624.7</v>
      </c>
      <c r="I54" s="149">
        <v>20597</v>
      </c>
      <c r="J54" s="149">
        <v>184027.7</v>
      </c>
      <c r="K54" s="149">
        <v>0</v>
      </c>
      <c r="L54" s="149">
        <v>0</v>
      </c>
      <c r="M54" s="214">
        <f t="shared" si="7"/>
        <v>88.2</v>
      </c>
      <c r="N54" s="214">
        <f t="shared" si="8"/>
        <v>27399.3</v>
      </c>
      <c r="O54" s="146">
        <f t="shared" si="19"/>
        <v>84.2</v>
      </c>
      <c r="P54" s="146">
        <f t="shared" si="23"/>
        <v>3865.4</v>
      </c>
      <c r="Q54" s="146">
        <f t="shared" si="24"/>
        <v>88.7</v>
      </c>
      <c r="R54" s="146">
        <f t="shared" si="12"/>
        <v>23533.9</v>
      </c>
      <c r="S54" s="146" t="str">
        <f t="shared" si="20"/>
        <v>-</v>
      </c>
      <c r="T54" s="146">
        <f t="shared" si="21"/>
        <v>0</v>
      </c>
      <c r="U54" s="160"/>
      <c r="V54" s="160"/>
      <c r="W54" s="160"/>
      <c r="X54" s="160"/>
      <c r="Y54" s="160"/>
      <c r="Z54" s="160"/>
      <c r="AA54" s="160"/>
      <c r="AB54" s="160"/>
    </row>
    <row r="55" spans="1:28" s="123" customFormat="1" ht="84" customHeight="1" x14ac:dyDescent="0.25">
      <c r="A55" s="119">
        <v>3</v>
      </c>
      <c r="B55" s="120" t="s">
        <v>277</v>
      </c>
      <c r="C55" s="121">
        <f>SUM(D55:F55)</f>
        <v>63567.3</v>
      </c>
      <c r="D55" s="121">
        <f>D56+D65+D67</f>
        <v>20287.2</v>
      </c>
      <c r="E55" s="121">
        <f>E56+E65+E67</f>
        <v>42703.6</v>
      </c>
      <c r="F55" s="121">
        <f>F56+F65+F67</f>
        <v>576.5</v>
      </c>
      <c r="G55" s="121">
        <f>G56+G65+G67</f>
        <v>0</v>
      </c>
      <c r="H55" s="121">
        <f>SUM(I55:K55)</f>
        <v>60962.2</v>
      </c>
      <c r="I55" s="121">
        <f>I56+I65+I67</f>
        <v>20134.8</v>
      </c>
      <c r="J55" s="121">
        <f>J56+J65+J67</f>
        <v>40250.9</v>
      </c>
      <c r="K55" s="121">
        <f>K56+K65+K67</f>
        <v>576.5</v>
      </c>
      <c r="L55" s="121">
        <f>L56+L65+L67</f>
        <v>0</v>
      </c>
      <c r="M55" s="121">
        <f t="shared" si="7"/>
        <v>95.9</v>
      </c>
      <c r="N55" s="121">
        <f t="shared" si="8"/>
        <v>2605.1</v>
      </c>
      <c r="O55" s="121">
        <f t="shared" si="9"/>
        <v>99.2</v>
      </c>
      <c r="P55" s="121">
        <f t="shared" si="10"/>
        <v>152.4</v>
      </c>
      <c r="Q55" s="121">
        <f t="shared" si="11"/>
        <v>94.3</v>
      </c>
      <c r="R55" s="121">
        <f t="shared" si="12"/>
        <v>2452.6999999999998</v>
      </c>
      <c r="S55" s="121">
        <f t="shared" si="13"/>
        <v>100</v>
      </c>
      <c r="T55" s="121">
        <f t="shared" si="14"/>
        <v>0</v>
      </c>
    </row>
    <row r="56" spans="1:28" s="278" customFormat="1" ht="54.75" customHeight="1" outlineLevel="1" x14ac:dyDescent="0.25">
      <c r="A56" s="279"/>
      <c r="B56" s="279" t="s">
        <v>79</v>
      </c>
      <c r="C56" s="274">
        <f>SUM(D56:F56)</f>
        <v>27677.3</v>
      </c>
      <c r="D56" s="274">
        <f>D57</f>
        <v>10517.3</v>
      </c>
      <c r="E56" s="274">
        <f>E57</f>
        <v>17160</v>
      </c>
      <c r="F56" s="274">
        <f>F57</f>
        <v>0</v>
      </c>
      <c r="G56" s="274">
        <f>G57</f>
        <v>0</v>
      </c>
      <c r="H56" s="274">
        <f>SUM(I56:K56)</f>
        <v>25101.4</v>
      </c>
      <c r="I56" s="274">
        <f>I57</f>
        <v>10394.1</v>
      </c>
      <c r="J56" s="274">
        <f>J57</f>
        <v>14707.3</v>
      </c>
      <c r="K56" s="274">
        <f>K57</f>
        <v>0</v>
      </c>
      <c r="L56" s="274">
        <f>SUM(L57:L64)</f>
        <v>0</v>
      </c>
      <c r="M56" s="274">
        <f t="shared" si="7"/>
        <v>90.7</v>
      </c>
      <c r="N56" s="274">
        <f t="shared" si="8"/>
        <v>2575.9</v>
      </c>
      <c r="O56" s="274">
        <f t="shared" si="9"/>
        <v>98.8</v>
      </c>
      <c r="P56" s="274">
        <f t="shared" si="10"/>
        <v>123.2</v>
      </c>
      <c r="Q56" s="274">
        <f t="shared" si="11"/>
        <v>85.7</v>
      </c>
      <c r="R56" s="274">
        <f t="shared" si="12"/>
        <v>2452.6999999999998</v>
      </c>
      <c r="S56" s="274" t="str">
        <f t="shared" si="13"/>
        <v>-</v>
      </c>
      <c r="T56" s="274">
        <f t="shared" si="14"/>
        <v>0</v>
      </c>
    </row>
    <row r="57" spans="1:28" s="161" customFormat="1" ht="53.25" customHeight="1" outlineLevel="1" collapsed="1" x14ac:dyDescent="0.25">
      <c r="A57" s="218" t="s">
        <v>135</v>
      </c>
      <c r="B57" s="152" t="s">
        <v>658</v>
      </c>
      <c r="C57" s="146">
        <f t="shared" ref="C57:C80" si="29">SUM(D57:F57)</f>
        <v>27677.3</v>
      </c>
      <c r="D57" s="149">
        <f>D58+D59+D60+D61+D62+D63+D64</f>
        <v>10517.3</v>
      </c>
      <c r="E57" s="149">
        <f>E58+E59+E60+E61+E62+E63+E64</f>
        <v>17160</v>
      </c>
      <c r="F57" s="149">
        <f>F58+F59+F60+F61+F62+F63+F64</f>
        <v>0</v>
      </c>
      <c r="G57" s="145">
        <f>SUM(G59:G64)</f>
        <v>0</v>
      </c>
      <c r="H57" s="145">
        <f>SUM(I57:K57)</f>
        <v>25101.4</v>
      </c>
      <c r="I57" s="149">
        <f>I58+I59+I60+I61+I62+I63+I64</f>
        <v>10394.1</v>
      </c>
      <c r="J57" s="149">
        <f>J58+J59+J60+J61+J62+J63+J64</f>
        <v>14707.3</v>
      </c>
      <c r="K57" s="149">
        <f>K58+K59+K60+K61+K62+K63+K64</f>
        <v>0</v>
      </c>
      <c r="L57" s="146">
        <v>0</v>
      </c>
      <c r="M57" s="146">
        <f t="shared" si="7"/>
        <v>90.7</v>
      </c>
      <c r="N57" s="146">
        <f t="shared" si="8"/>
        <v>2575.9</v>
      </c>
      <c r="O57" s="146">
        <f t="shared" si="9"/>
        <v>98.8</v>
      </c>
      <c r="P57" s="146">
        <f t="shared" si="10"/>
        <v>123.2</v>
      </c>
      <c r="Q57" s="146">
        <f t="shared" si="11"/>
        <v>85.7</v>
      </c>
      <c r="R57" s="146">
        <f t="shared" si="12"/>
        <v>2452.6999999999998</v>
      </c>
      <c r="S57" s="146" t="str">
        <f t="shared" si="13"/>
        <v>-</v>
      </c>
      <c r="T57" s="146">
        <f t="shared" si="14"/>
        <v>0</v>
      </c>
      <c r="U57" s="160"/>
      <c r="V57" s="160"/>
      <c r="W57" s="160"/>
      <c r="X57" s="160"/>
      <c r="Y57" s="160"/>
      <c r="Z57" s="160"/>
      <c r="AA57" s="160"/>
      <c r="AB57" s="160"/>
    </row>
    <row r="58" spans="1:28" s="161" customFormat="1" ht="46.5" customHeight="1" outlineLevel="1" x14ac:dyDescent="0.25">
      <c r="A58" s="218" t="s">
        <v>240</v>
      </c>
      <c r="B58" s="341" t="s">
        <v>241</v>
      </c>
      <c r="C58" s="146">
        <f t="shared" ref="C58:C64" si="30">SUM(D58:F58)</f>
        <v>693</v>
      </c>
      <c r="D58" s="149">
        <v>693</v>
      </c>
      <c r="E58" s="149">
        <v>0</v>
      </c>
      <c r="F58" s="146">
        <v>0</v>
      </c>
      <c r="G58" s="146">
        <v>0</v>
      </c>
      <c r="H58" s="146">
        <f t="shared" ref="H58:H64" si="31">SUM(I58:K58)</f>
        <v>693</v>
      </c>
      <c r="I58" s="149">
        <v>693</v>
      </c>
      <c r="J58" s="149">
        <v>0</v>
      </c>
      <c r="K58" s="146">
        <v>0</v>
      </c>
      <c r="L58" s="146">
        <v>0</v>
      </c>
      <c r="M58" s="146">
        <f t="shared" ref="M58:M64" si="32">IFERROR(H58/C58*100,"-")</f>
        <v>100</v>
      </c>
      <c r="N58" s="146">
        <f t="shared" ref="N58:N64" si="33">C58-H58</f>
        <v>0</v>
      </c>
      <c r="O58" s="146">
        <f t="shared" ref="O58:O64" si="34">IFERROR(I58/D58*100,"-")</f>
        <v>100</v>
      </c>
      <c r="P58" s="146">
        <f t="shared" ref="P58:P64" si="35">D58-I58</f>
        <v>0</v>
      </c>
      <c r="Q58" s="146" t="str">
        <f t="shared" ref="Q58:Q64" si="36">IFERROR(J58/E58*100,"-")</f>
        <v>-</v>
      </c>
      <c r="R58" s="146">
        <f t="shared" ref="R58:R64" si="37">E58-J58</f>
        <v>0</v>
      </c>
      <c r="S58" s="146" t="str">
        <f t="shared" ref="S58:S64" si="38">IFERROR(K58/F58*100,"-")</f>
        <v>-</v>
      </c>
      <c r="T58" s="146">
        <f t="shared" ref="T58:T64" si="39">F58-K58</f>
        <v>0</v>
      </c>
      <c r="U58" s="160"/>
      <c r="V58" s="160"/>
      <c r="W58" s="160"/>
      <c r="X58" s="160"/>
      <c r="Y58" s="160"/>
      <c r="Z58" s="160"/>
      <c r="AA58" s="160"/>
      <c r="AB58" s="160"/>
    </row>
    <row r="59" spans="1:28" s="161" customFormat="1" ht="45" customHeight="1" outlineLevel="1" x14ac:dyDescent="0.25">
      <c r="A59" s="146" t="s">
        <v>242</v>
      </c>
      <c r="B59" s="342" t="s">
        <v>131</v>
      </c>
      <c r="C59" s="146">
        <f t="shared" si="30"/>
        <v>6041.3</v>
      </c>
      <c r="D59" s="149">
        <v>6041.3</v>
      </c>
      <c r="E59" s="149">
        <v>0</v>
      </c>
      <c r="F59" s="146">
        <v>0</v>
      </c>
      <c r="G59" s="146">
        <v>0</v>
      </c>
      <c r="H59" s="146">
        <f t="shared" si="31"/>
        <v>5918.1</v>
      </c>
      <c r="I59" s="149">
        <v>5918.1</v>
      </c>
      <c r="J59" s="149">
        <v>0</v>
      </c>
      <c r="K59" s="146">
        <v>0</v>
      </c>
      <c r="L59" s="146">
        <v>0</v>
      </c>
      <c r="M59" s="146">
        <f t="shared" si="32"/>
        <v>98</v>
      </c>
      <c r="N59" s="146">
        <f t="shared" si="33"/>
        <v>123.2</v>
      </c>
      <c r="O59" s="146">
        <f t="shared" si="34"/>
        <v>98</v>
      </c>
      <c r="P59" s="146">
        <f t="shared" si="35"/>
        <v>123.2</v>
      </c>
      <c r="Q59" s="146" t="str">
        <f t="shared" si="36"/>
        <v>-</v>
      </c>
      <c r="R59" s="146">
        <f t="shared" si="37"/>
        <v>0</v>
      </c>
      <c r="S59" s="146" t="str">
        <f t="shared" si="38"/>
        <v>-</v>
      </c>
      <c r="T59" s="146">
        <f t="shared" si="39"/>
        <v>0</v>
      </c>
      <c r="U59" s="160"/>
      <c r="V59" s="160"/>
      <c r="W59" s="160"/>
      <c r="X59" s="160"/>
      <c r="Y59" s="160"/>
      <c r="Z59" s="160"/>
      <c r="AA59" s="160"/>
      <c r="AB59" s="160"/>
    </row>
    <row r="60" spans="1:28" s="161" customFormat="1" ht="56.25" customHeight="1" outlineLevel="1" x14ac:dyDescent="0.25">
      <c r="A60" s="146" t="s">
        <v>243</v>
      </c>
      <c r="B60" s="342" t="s">
        <v>244</v>
      </c>
      <c r="C60" s="146">
        <f t="shared" si="30"/>
        <v>2775.7</v>
      </c>
      <c r="D60" s="149">
        <v>2775.7</v>
      </c>
      <c r="E60" s="149">
        <v>0</v>
      </c>
      <c r="F60" s="146">
        <v>0</v>
      </c>
      <c r="G60" s="146">
        <v>0</v>
      </c>
      <c r="H60" s="146">
        <f t="shared" si="31"/>
        <v>2775.7</v>
      </c>
      <c r="I60" s="149">
        <v>2775.7</v>
      </c>
      <c r="J60" s="149"/>
      <c r="K60" s="146">
        <v>0</v>
      </c>
      <c r="L60" s="146"/>
      <c r="M60" s="146">
        <f t="shared" si="32"/>
        <v>100</v>
      </c>
      <c r="N60" s="146">
        <f t="shared" si="33"/>
        <v>0</v>
      </c>
      <c r="O60" s="146">
        <f t="shared" si="34"/>
        <v>100</v>
      </c>
      <c r="P60" s="146">
        <f t="shared" si="35"/>
        <v>0</v>
      </c>
      <c r="Q60" s="146" t="str">
        <f t="shared" si="36"/>
        <v>-</v>
      </c>
      <c r="R60" s="146">
        <f t="shared" si="37"/>
        <v>0</v>
      </c>
      <c r="S60" s="146" t="str">
        <f t="shared" si="38"/>
        <v>-</v>
      </c>
      <c r="T60" s="146">
        <f t="shared" si="39"/>
        <v>0</v>
      </c>
      <c r="U60" s="160"/>
      <c r="V60" s="160"/>
      <c r="W60" s="160"/>
      <c r="X60" s="160"/>
      <c r="Y60" s="160"/>
      <c r="Z60" s="160"/>
      <c r="AA60" s="160"/>
      <c r="AB60" s="160"/>
    </row>
    <row r="61" spans="1:28" s="161" customFormat="1" ht="99" customHeight="1" outlineLevel="1" x14ac:dyDescent="0.25">
      <c r="A61" s="146" t="s">
        <v>245</v>
      </c>
      <c r="B61" s="342" t="s">
        <v>181</v>
      </c>
      <c r="C61" s="146">
        <f t="shared" si="30"/>
        <v>4595.8999999999996</v>
      </c>
      <c r="D61" s="149">
        <v>0</v>
      </c>
      <c r="E61" s="149">
        <v>4595.8999999999996</v>
      </c>
      <c r="F61" s="146">
        <v>0</v>
      </c>
      <c r="G61" s="146">
        <v>0</v>
      </c>
      <c r="H61" s="146">
        <f t="shared" si="31"/>
        <v>4553.2</v>
      </c>
      <c r="I61" s="149">
        <v>0</v>
      </c>
      <c r="J61" s="149">
        <v>4553.2</v>
      </c>
      <c r="K61" s="146">
        <v>0</v>
      </c>
      <c r="L61" s="146">
        <v>0</v>
      </c>
      <c r="M61" s="146">
        <f t="shared" si="32"/>
        <v>99.1</v>
      </c>
      <c r="N61" s="146">
        <f t="shared" si="33"/>
        <v>42.7</v>
      </c>
      <c r="O61" s="146" t="str">
        <f t="shared" si="34"/>
        <v>-</v>
      </c>
      <c r="P61" s="146">
        <f t="shared" si="35"/>
        <v>0</v>
      </c>
      <c r="Q61" s="146">
        <f t="shared" si="36"/>
        <v>99.1</v>
      </c>
      <c r="R61" s="146">
        <f t="shared" si="37"/>
        <v>42.7</v>
      </c>
      <c r="S61" s="146" t="str">
        <f t="shared" si="38"/>
        <v>-</v>
      </c>
      <c r="T61" s="146">
        <f t="shared" si="39"/>
        <v>0</v>
      </c>
      <c r="U61" s="160"/>
      <c r="V61" s="160"/>
      <c r="W61" s="160"/>
      <c r="X61" s="160"/>
      <c r="Y61" s="160"/>
      <c r="Z61" s="160"/>
      <c r="AA61" s="160"/>
      <c r="AB61" s="160"/>
    </row>
    <row r="62" spans="1:28" s="161" customFormat="1" ht="78.75" outlineLevel="1" x14ac:dyDescent="0.25">
      <c r="A62" s="146" t="s">
        <v>246</v>
      </c>
      <c r="B62" s="342" t="s">
        <v>182</v>
      </c>
      <c r="C62" s="146">
        <f t="shared" si="30"/>
        <v>10074.9</v>
      </c>
      <c r="D62" s="149">
        <v>0</v>
      </c>
      <c r="E62" s="149">
        <v>10074.9</v>
      </c>
      <c r="F62" s="146">
        <v>0</v>
      </c>
      <c r="G62" s="146">
        <v>0</v>
      </c>
      <c r="H62" s="146">
        <f t="shared" si="31"/>
        <v>7664.9</v>
      </c>
      <c r="I62" s="149">
        <v>0</v>
      </c>
      <c r="J62" s="149">
        <v>7664.9</v>
      </c>
      <c r="K62" s="146">
        <v>0</v>
      </c>
      <c r="L62" s="146">
        <v>0</v>
      </c>
      <c r="M62" s="146">
        <f t="shared" si="32"/>
        <v>76.099999999999994</v>
      </c>
      <c r="N62" s="146">
        <f t="shared" si="33"/>
        <v>2410</v>
      </c>
      <c r="O62" s="146" t="str">
        <f t="shared" si="34"/>
        <v>-</v>
      </c>
      <c r="P62" s="146">
        <f t="shared" si="35"/>
        <v>0</v>
      </c>
      <c r="Q62" s="146">
        <f t="shared" si="36"/>
        <v>76.099999999999994</v>
      </c>
      <c r="R62" s="146">
        <f t="shared" si="37"/>
        <v>2410</v>
      </c>
      <c r="S62" s="146" t="str">
        <f t="shared" si="38"/>
        <v>-</v>
      </c>
      <c r="T62" s="146">
        <f t="shared" si="39"/>
        <v>0</v>
      </c>
      <c r="U62" s="160"/>
      <c r="V62" s="160"/>
      <c r="W62" s="160"/>
      <c r="X62" s="160"/>
      <c r="Y62" s="160"/>
      <c r="Z62" s="160"/>
      <c r="AA62" s="160"/>
      <c r="AB62" s="160"/>
    </row>
    <row r="63" spans="1:28" s="161" customFormat="1" ht="52.5" customHeight="1" outlineLevel="1" x14ac:dyDescent="0.25">
      <c r="A63" s="218" t="s">
        <v>247</v>
      </c>
      <c r="B63" s="341" t="s">
        <v>248</v>
      </c>
      <c r="C63" s="146">
        <f t="shared" si="30"/>
        <v>3196.7</v>
      </c>
      <c r="D63" s="149">
        <v>707.5</v>
      </c>
      <c r="E63" s="149">
        <v>2489.1999999999998</v>
      </c>
      <c r="F63" s="146">
        <v>0</v>
      </c>
      <c r="G63" s="146">
        <v>0</v>
      </c>
      <c r="H63" s="146">
        <f t="shared" si="31"/>
        <v>3196.7</v>
      </c>
      <c r="I63" s="149">
        <v>707.5</v>
      </c>
      <c r="J63" s="149">
        <v>2489.1999999999998</v>
      </c>
      <c r="K63" s="146">
        <v>0</v>
      </c>
      <c r="L63" s="146">
        <v>0</v>
      </c>
      <c r="M63" s="146">
        <f t="shared" si="32"/>
        <v>100</v>
      </c>
      <c r="N63" s="146">
        <f t="shared" si="33"/>
        <v>0</v>
      </c>
      <c r="O63" s="146">
        <f t="shared" si="34"/>
        <v>100</v>
      </c>
      <c r="P63" s="146">
        <f t="shared" si="35"/>
        <v>0</v>
      </c>
      <c r="Q63" s="146">
        <f t="shared" si="36"/>
        <v>100</v>
      </c>
      <c r="R63" s="146">
        <f t="shared" si="37"/>
        <v>0</v>
      </c>
      <c r="S63" s="146" t="str">
        <f t="shared" si="38"/>
        <v>-</v>
      </c>
      <c r="T63" s="146">
        <f t="shared" si="39"/>
        <v>0</v>
      </c>
      <c r="U63" s="160"/>
      <c r="V63" s="160"/>
      <c r="W63" s="160"/>
      <c r="X63" s="160"/>
      <c r="Y63" s="160"/>
      <c r="Z63" s="160"/>
      <c r="AA63" s="160"/>
      <c r="AB63" s="160"/>
    </row>
    <row r="64" spans="1:28" s="161" customFormat="1" ht="43.5" customHeight="1" outlineLevel="1" x14ac:dyDescent="0.25">
      <c r="A64" s="146" t="s">
        <v>249</v>
      </c>
      <c r="B64" s="342" t="s">
        <v>117</v>
      </c>
      <c r="C64" s="146">
        <f t="shared" si="30"/>
        <v>299.8</v>
      </c>
      <c r="D64" s="145">
        <v>299.8</v>
      </c>
      <c r="E64" s="145">
        <v>0</v>
      </c>
      <c r="F64" s="145">
        <v>0</v>
      </c>
      <c r="G64" s="145">
        <v>0</v>
      </c>
      <c r="H64" s="145">
        <f t="shared" si="31"/>
        <v>299.8</v>
      </c>
      <c r="I64" s="145">
        <v>299.8</v>
      </c>
      <c r="J64" s="146">
        <v>0</v>
      </c>
      <c r="K64" s="146">
        <v>0</v>
      </c>
      <c r="L64" s="146">
        <v>0</v>
      </c>
      <c r="M64" s="146">
        <f t="shared" si="32"/>
        <v>100</v>
      </c>
      <c r="N64" s="146">
        <f t="shared" si="33"/>
        <v>0</v>
      </c>
      <c r="O64" s="146">
        <f t="shared" si="34"/>
        <v>100</v>
      </c>
      <c r="P64" s="146">
        <f t="shared" si="35"/>
        <v>0</v>
      </c>
      <c r="Q64" s="146" t="str">
        <f t="shared" si="36"/>
        <v>-</v>
      </c>
      <c r="R64" s="146">
        <f t="shared" si="37"/>
        <v>0</v>
      </c>
      <c r="S64" s="146" t="str">
        <f t="shared" si="38"/>
        <v>-</v>
      </c>
      <c r="T64" s="146">
        <f t="shared" si="39"/>
        <v>0</v>
      </c>
      <c r="U64" s="160"/>
      <c r="V64" s="160"/>
      <c r="W64" s="160"/>
      <c r="X64" s="160"/>
      <c r="Y64" s="160"/>
      <c r="Z64" s="160"/>
      <c r="AA64" s="160"/>
      <c r="AB64" s="160"/>
    </row>
    <row r="65" spans="1:28" s="278" customFormat="1" ht="52.5" customHeight="1" outlineLevel="1" x14ac:dyDescent="0.25">
      <c r="A65" s="280"/>
      <c r="B65" s="273" t="s">
        <v>81</v>
      </c>
      <c r="C65" s="274">
        <f t="shared" si="29"/>
        <v>300</v>
      </c>
      <c r="D65" s="274">
        <f>D66</f>
        <v>300</v>
      </c>
      <c r="E65" s="274">
        <f>E66</f>
        <v>0</v>
      </c>
      <c r="F65" s="274">
        <f>F66</f>
        <v>0</v>
      </c>
      <c r="G65" s="274">
        <f>G66</f>
        <v>0</v>
      </c>
      <c r="H65" s="274">
        <f t="shared" ref="H65:H86" si="40">SUM(I65:K65)</f>
        <v>300</v>
      </c>
      <c r="I65" s="274">
        <f>I66</f>
        <v>300</v>
      </c>
      <c r="J65" s="274">
        <f>J66</f>
        <v>0</v>
      </c>
      <c r="K65" s="274">
        <f>K66</f>
        <v>0</v>
      </c>
      <c r="L65" s="274">
        <f>SUM(L66:L66)</f>
        <v>0</v>
      </c>
      <c r="M65" s="274">
        <f t="shared" si="7"/>
        <v>100</v>
      </c>
      <c r="N65" s="274">
        <f t="shared" si="8"/>
        <v>0</v>
      </c>
      <c r="O65" s="274">
        <f t="shared" si="9"/>
        <v>100</v>
      </c>
      <c r="P65" s="274">
        <f t="shared" si="10"/>
        <v>0</v>
      </c>
      <c r="Q65" s="274" t="str">
        <f t="shared" si="11"/>
        <v>-</v>
      </c>
      <c r="R65" s="274">
        <f t="shared" si="12"/>
        <v>0</v>
      </c>
      <c r="S65" s="274" t="str">
        <f t="shared" si="13"/>
        <v>-</v>
      </c>
      <c r="T65" s="274">
        <f t="shared" si="14"/>
        <v>0</v>
      </c>
    </row>
    <row r="66" spans="1:28" s="164" customFormat="1" ht="66.75" customHeight="1" outlineLevel="1" x14ac:dyDescent="0.25">
      <c r="A66" s="142" t="s">
        <v>145</v>
      </c>
      <c r="B66" s="152" t="s">
        <v>659</v>
      </c>
      <c r="C66" s="146">
        <f t="shared" si="29"/>
        <v>300</v>
      </c>
      <c r="D66" s="146">
        <v>300</v>
      </c>
      <c r="E66" s="146">
        <v>0</v>
      </c>
      <c r="F66" s="146">
        <v>0</v>
      </c>
      <c r="G66" s="146">
        <v>0</v>
      </c>
      <c r="H66" s="146">
        <f t="shared" si="40"/>
        <v>300</v>
      </c>
      <c r="I66" s="146">
        <v>300</v>
      </c>
      <c r="J66" s="146"/>
      <c r="K66" s="146">
        <v>0</v>
      </c>
      <c r="L66" s="146">
        <v>0</v>
      </c>
      <c r="M66" s="146">
        <f t="shared" si="7"/>
        <v>100</v>
      </c>
      <c r="N66" s="146">
        <f t="shared" si="8"/>
        <v>0</v>
      </c>
      <c r="O66" s="146">
        <f t="shared" si="9"/>
        <v>100</v>
      </c>
      <c r="P66" s="146">
        <f t="shared" si="10"/>
        <v>0</v>
      </c>
      <c r="Q66" s="146" t="str">
        <f t="shared" si="11"/>
        <v>-</v>
      </c>
      <c r="R66" s="146">
        <f t="shared" si="12"/>
        <v>0</v>
      </c>
      <c r="S66" s="146" t="str">
        <f t="shared" si="13"/>
        <v>-</v>
      </c>
      <c r="T66" s="146">
        <f t="shared" si="14"/>
        <v>0</v>
      </c>
      <c r="U66" s="163"/>
      <c r="V66" s="163"/>
      <c r="W66" s="163"/>
      <c r="X66" s="163"/>
      <c r="Y66" s="163"/>
      <c r="Z66" s="163"/>
      <c r="AA66" s="163"/>
      <c r="AB66" s="163"/>
    </row>
    <row r="67" spans="1:28" s="281" customFormat="1" ht="46.5" customHeight="1" outlineLevel="1" x14ac:dyDescent="0.25">
      <c r="A67" s="280"/>
      <c r="B67" s="273" t="s">
        <v>9</v>
      </c>
      <c r="C67" s="274">
        <f t="shared" si="29"/>
        <v>35590</v>
      </c>
      <c r="D67" s="274">
        <f>D68+D69</f>
        <v>9469.9</v>
      </c>
      <c r="E67" s="274">
        <f>E68+E69</f>
        <v>25543.599999999999</v>
      </c>
      <c r="F67" s="274">
        <f>F68+F69</f>
        <v>576.5</v>
      </c>
      <c r="G67" s="274">
        <f>G68+G69</f>
        <v>0</v>
      </c>
      <c r="H67" s="274">
        <f t="shared" si="40"/>
        <v>35560.800000000003</v>
      </c>
      <c r="I67" s="274">
        <f>I68+I69</f>
        <v>9440.7000000000007</v>
      </c>
      <c r="J67" s="274">
        <f>J68+J69</f>
        <v>25543.599999999999</v>
      </c>
      <c r="K67" s="274">
        <f>K68+K69</f>
        <v>576.5</v>
      </c>
      <c r="L67" s="274">
        <f>L68+L69</f>
        <v>0</v>
      </c>
      <c r="M67" s="274">
        <f t="shared" si="7"/>
        <v>99.9</v>
      </c>
      <c r="N67" s="274">
        <f t="shared" si="8"/>
        <v>29.2</v>
      </c>
      <c r="O67" s="274">
        <f t="shared" si="9"/>
        <v>99.7</v>
      </c>
      <c r="P67" s="274">
        <f t="shared" si="10"/>
        <v>29.2</v>
      </c>
      <c r="Q67" s="274">
        <f t="shared" si="11"/>
        <v>100</v>
      </c>
      <c r="R67" s="274">
        <f t="shared" si="12"/>
        <v>0</v>
      </c>
      <c r="S67" s="274">
        <f t="shared" si="13"/>
        <v>100</v>
      </c>
      <c r="T67" s="274">
        <f t="shared" si="14"/>
        <v>0</v>
      </c>
    </row>
    <row r="68" spans="1:28" s="164" customFormat="1" ht="31.5" outlineLevel="1" x14ac:dyDescent="0.25">
      <c r="A68" s="142" t="s">
        <v>148</v>
      </c>
      <c r="B68" s="152" t="s">
        <v>660</v>
      </c>
      <c r="C68" s="146">
        <f t="shared" si="29"/>
        <v>9575.6</v>
      </c>
      <c r="D68" s="149">
        <v>9469.9</v>
      </c>
      <c r="E68" s="149">
        <v>0</v>
      </c>
      <c r="F68" s="149">
        <v>105.7</v>
      </c>
      <c r="G68" s="146">
        <v>0</v>
      </c>
      <c r="H68" s="146">
        <f t="shared" si="40"/>
        <v>9546.4</v>
      </c>
      <c r="I68" s="146">
        <v>9440.65</v>
      </c>
      <c r="J68" s="146">
        <v>0</v>
      </c>
      <c r="K68" s="146">
        <v>105.7</v>
      </c>
      <c r="L68" s="146">
        <v>0</v>
      </c>
      <c r="M68" s="146">
        <f t="shared" si="7"/>
        <v>99.7</v>
      </c>
      <c r="N68" s="146">
        <f t="shared" si="8"/>
        <v>29.2</v>
      </c>
      <c r="O68" s="146">
        <f t="shared" si="9"/>
        <v>99.7</v>
      </c>
      <c r="P68" s="146">
        <f t="shared" si="10"/>
        <v>29.3</v>
      </c>
      <c r="Q68" s="146" t="str">
        <f t="shared" si="11"/>
        <v>-</v>
      </c>
      <c r="R68" s="146">
        <f t="shared" si="12"/>
        <v>0</v>
      </c>
      <c r="S68" s="146">
        <f t="shared" si="13"/>
        <v>100</v>
      </c>
      <c r="T68" s="146">
        <f t="shared" si="14"/>
        <v>0</v>
      </c>
      <c r="U68" s="163"/>
      <c r="V68" s="163"/>
      <c r="W68" s="163"/>
      <c r="X68" s="163"/>
      <c r="Y68" s="163"/>
      <c r="Z68" s="163"/>
      <c r="AA68" s="163"/>
      <c r="AB68" s="163"/>
    </row>
    <row r="69" spans="1:28" s="164" customFormat="1" ht="41.25" customHeight="1" outlineLevel="1" collapsed="1" x14ac:dyDescent="0.25">
      <c r="A69" s="142" t="s">
        <v>149</v>
      </c>
      <c r="B69" s="152" t="s">
        <v>605</v>
      </c>
      <c r="C69" s="146">
        <f t="shared" si="29"/>
        <v>26014.400000000001</v>
      </c>
      <c r="D69" s="149">
        <f>D70+D71+D72+D73</f>
        <v>0</v>
      </c>
      <c r="E69" s="149">
        <f>E70+E71+E72+E73</f>
        <v>25543.599999999999</v>
      </c>
      <c r="F69" s="149">
        <f>F70+F71+F72+F73</f>
        <v>470.8</v>
      </c>
      <c r="G69" s="149">
        <f>G70+G71+G72+G73</f>
        <v>0</v>
      </c>
      <c r="H69" s="146">
        <f t="shared" si="40"/>
        <v>26014.400000000001</v>
      </c>
      <c r="I69" s="146">
        <f>I70+I71+I72+I73</f>
        <v>0</v>
      </c>
      <c r="J69" s="146">
        <f>J70+J71+J72+J73</f>
        <v>25543.599999999999</v>
      </c>
      <c r="K69" s="146">
        <f>K70+K71+K72+K73</f>
        <v>470.8</v>
      </c>
      <c r="L69" s="146">
        <f>L70+L71+L72+L73</f>
        <v>0</v>
      </c>
      <c r="M69" s="146">
        <f t="shared" si="7"/>
        <v>100</v>
      </c>
      <c r="N69" s="146">
        <f t="shared" si="8"/>
        <v>0</v>
      </c>
      <c r="O69" s="146" t="str">
        <f t="shared" si="9"/>
        <v>-</v>
      </c>
      <c r="P69" s="146">
        <f t="shared" si="10"/>
        <v>0</v>
      </c>
      <c r="Q69" s="146">
        <f t="shared" si="11"/>
        <v>100</v>
      </c>
      <c r="R69" s="146">
        <f t="shared" si="12"/>
        <v>0</v>
      </c>
      <c r="S69" s="146">
        <f t="shared" si="13"/>
        <v>100</v>
      </c>
      <c r="T69" s="146">
        <f t="shared" si="14"/>
        <v>0</v>
      </c>
      <c r="U69" s="163"/>
      <c r="V69" s="163"/>
      <c r="W69" s="163"/>
      <c r="X69" s="163"/>
      <c r="Y69" s="163"/>
      <c r="Z69" s="163"/>
      <c r="AA69" s="163"/>
      <c r="AB69" s="163"/>
    </row>
    <row r="70" spans="1:28" s="164" customFormat="1" ht="41.25" customHeight="1" outlineLevel="1" x14ac:dyDescent="0.25">
      <c r="A70" s="142" t="s">
        <v>250</v>
      </c>
      <c r="B70" s="152" t="s">
        <v>187</v>
      </c>
      <c r="C70" s="146">
        <f t="shared" si="29"/>
        <v>13441.8</v>
      </c>
      <c r="D70" s="149">
        <v>0</v>
      </c>
      <c r="E70" s="149">
        <v>13191.4</v>
      </c>
      <c r="F70" s="149">
        <v>250.4</v>
      </c>
      <c r="G70" s="146">
        <v>0</v>
      </c>
      <c r="H70" s="146">
        <f t="shared" si="40"/>
        <v>13441.8</v>
      </c>
      <c r="I70" s="146">
        <v>0</v>
      </c>
      <c r="J70" s="146">
        <v>13191.4</v>
      </c>
      <c r="K70" s="146">
        <v>250.4</v>
      </c>
      <c r="L70" s="146">
        <v>0</v>
      </c>
      <c r="M70" s="146">
        <f t="shared" si="7"/>
        <v>100</v>
      </c>
      <c r="N70" s="146">
        <f t="shared" si="8"/>
        <v>0</v>
      </c>
      <c r="O70" s="146" t="str">
        <f t="shared" si="9"/>
        <v>-</v>
      </c>
      <c r="P70" s="146">
        <f t="shared" si="10"/>
        <v>0</v>
      </c>
      <c r="Q70" s="146">
        <f t="shared" si="11"/>
        <v>100</v>
      </c>
      <c r="R70" s="146">
        <f t="shared" si="12"/>
        <v>0</v>
      </c>
      <c r="S70" s="146">
        <f t="shared" si="13"/>
        <v>100</v>
      </c>
      <c r="T70" s="146">
        <f t="shared" si="14"/>
        <v>0</v>
      </c>
      <c r="U70" s="163"/>
      <c r="V70" s="163"/>
      <c r="W70" s="163"/>
      <c r="X70" s="163"/>
      <c r="Y70" s="163"/>
      <c r="Z70" s="163"/>
      <c r="AA70" s="163"/>
      <c r="AB70" s="163"/>
    </row>
    <row r="71" spans="1:28" s="164" customFormat="1" ht="69.75" customHeight="1" outlineLevel="1" x14ac:dyDescent="0.25">
      <c r="A71" s="142" t="s">
        <v>251</v>
      </c>
      <c r="B71" s="152" t="s">
        <v>252</v>
      </c>
      <c r="C71" s="146">
        <f t="shared" si="29"/>
        <v>10517.5</v>
      </c>
      <c r="D71" s="149">
        <v>0</v>
      </c>
      <c r="E71" s="149">
        <v>10337.700000000001</v>
      </c>
      <c r="F71" s="149">
        <v>179.8</v>
      </c>
      <c r="G71" s="146">
        <v>0</v>
      </c>
      <c r="H71" s="146">
        <f t="shared" si="40"/>
        <v>10517.5</v>
      </c>
      <c r="I71" s="146">
        <v>0</v>
      </c>
      <c r="J71" s="146">
        <v>10337.700000000001</v>
      </c>
      <c r="K71" s="146">
        <v>179.8</v>
      </c>
      <c r="L71" s="146">
        <v>0</v>
      </c>
      <c r="M71" s="146">
        <f t="shared" si="7"/>
        <v>100</v>
      </c>
      <c r="N71" s="146">
        <f t="shared" si="8"/>
        <v>0</v>
      </c>
      <c r="O71" s="146" t="str">
        <f t="shared" si="9"/>
        <v>-</v>
      </c>
      <c r="P71" s="146">
        <f t="shared" si="10"/>
        <v>0</v>
      </c>
      <c r="Q71" s="146">
        <f t="shared" si="11"/>
        <v>100</v>
      </c>
      <c r="R71" s="146">
        <f t="shared" si="12"/>
        <v>0</v>
      </c>
      <c r="S71" s="146">
        <f t="shared" si="13"/>
        <v>100</v>
      </c>
      <c r="T71" s="146">
        <f t="shared" si="14"/>
        <v>0</v>
      </c>
      <c r="U71" s="163"/>
      <c r="V71" s="163"/>
      <c r="W71" s="163"/>
      <c r="X71" s="163"/>
      <c r="Y71" s="163"/>
      <c r="Z71" s="163"/>
      <c r="AA71" s="163"/>
      <c r="AB71" s="163"/>
    </row>
    <row r="72" spans="1:28" s="164" customFormat="1" ht="69.75" customHeight="1" outlineLevel="1" x14ac:dyDescent="0.25">
      <c r="A72" s="142" t="s">
        <v>253</v>
      </c>
      <c r="B72" s="152" t="s">
        <v>188</v>
      </c>
      <c r="C72" s="146">
        <f t="shared" si="29"/>
        <v>2055.1</v>
      </c>
      <c r="D72" s="149">
        <v>0</v>
      </c>
      <c r="E72" s="149">
        <v>2014.5</v>
      </c>
      <c r="F72" s="149">
        <v>40.6</v>
      </c>
      <c r="G72" s="146">
        <v>0</v>
      </c>
      <c r="H72" s="146">
        <f t="shared" si="40"/>
        <v>2055.1</v>
      </c>
      <c r="I72" s="146">
        <v>0</v>
      </c>
      <c r="J72" s="146">
        <v>2014.5</v>
      </c>
      <c r="K72" s="146">
        <v>40.6</v>
      </c>
      <c r="L72" s="146">
        <v>0</v>
      </c>
      <c r="M72" s="146">
        <f t="shared" si="7"/>
        <v>100</v>
      </c>
      <c r="N72" s="146">
        <f t="shared" si="8"/>
        <v>0</v>
      </c>
      <c r="O72" s="146" t="str">
        <f t="shared" si="9"/>
        <v>-</v>
      </c>
      <c r="P72" s="146">
        <f t="shared" si="10"/>
        <v>0</v>
      </c>
      <c r="Q72" s="146">
        <f t="shared" si="11"/>
        <v>100</v>
      </c>
      <c r="R72" s="146">
        <f t="shared" si="12"/>
        <v>0</v>
      </c>
      <c r="S72" s="146">
        <f t="shared" si="13"/>
        <v>100</v>
      </c>
      <c r="T72" s="146">
        <f t="shared" si="14"/>
        <v>0</v>
      </c>
      <c r="U72" s="163"/>
      <c r="V72" s="163"/>
      <c r="W72" s="163"/>
      <c r="X72" s="163"/>
      <c r="Y72" s="163"/>
      <c r="Z72" s="163"/>
      <c r="AA72" s="163"/>
      <c r="AB72" s="163"/>
    </row>
    <row r="73" spans="1:28" s="164" customFormat="1" ht="84" customHeight="1" outlineLevel="1" x14ac:dyDescent="0.25">
      <c r="A73" s="142" t="s">
        <v>254</v>
      </c>
      <c r="B73" s="152" t="s">
        <v>189</v>
      </c>
      <c r="C73" s="146">
        <f t="shared" si="29"/>
        <v>0</v>
      </c>
      <c r="D73" s="149">
        <v>0</v>
      </c>
      <c r="E73" s="149">
        <v>0</v>
      </c>
      <c r="F73" s="149">
        <v>0</v>
      </c>
      <c r="G73" s="146">
        <v>0</v>
      </c>
      <c r="H73" s="146">
        <f t="shared" si="40"/>
        <v>0</v>
      </c>
      <c r="I73" s="146">
        <v>0</v>
      </c>
      <c r="J73" s="146">
        <v>0</v>
      </c>
      <c r="K73" s="146">
        <v>0</v>
      </c>
      <c r="L73" s="146">
        <v>0</v>
      </c>
      <c r="M73" s="146" t="str">
        <f t="shared" si="7"/>
        <v>-</v>
      </c>
      <c r="N73" s="146">
        <f t="shared" si="8"/>
        <v>0</v>
      </c>
      <c r="O73" s="146" t="str">
        <f t="shared" si="9"/>
        <v>-</v>
      </c>
      <c r="P73" s="146">
        <f t="shared" si="10"/>
        <v>0</v>
      </c>
      <c r="Q73" s="146" t="str">
        <f t="shared" si="11"/>
        <v>-</v>
      </c>
      <c r="R73" s="146">
        <f t="shared" si="12"/>
        <v>0</v>
      </c>
      <c r="S73" s="146" t="str">
        <f t="shared" si="13"/>
        <v>-</v>
      </c>
      <c r="T73" s="146">
        <f t="shared" si="14"/>
        <v>0</v>
      </c>
      <c r="U73" s="163"/>
      <c r="V73" s="163"/>
      <c r="W73" s="163"/>
      <c r="X73" s="163"/>
      <c r="Y73" s="163"/>
      <c r="Z73" s="163"/>
      <c r="AA73" s="163"/>
      <c r="AB73" s="163"/>
    </row>
    <row r="74" spans="1:28" s="123" customFormat="1" ht="52.5" customHeight="1" x14ac:dyDescent="0.25">
      <c r="A74" s="119">
        <v>4</v>
      </c>
      <c r="B74" s="120" t="s">
        <v>258</v>
      </c>
      <c r="C74" s="121">
        <f t="shared" si="29"/>
        <v>226.8</v>
      </c>
      <c r="D74" s="121">
        <f>SUM(D76:D80)</f>
        <v>226.8</v>
      </c>
      <c r="E74" s="121">
        <f>SUM(E76:E79)</f>
        <v>0</v>
      </c>
      <c r="F74" s="121">
        <f>SUM(F76:F79)</f>
        <v>0</v>
      </c>
      <c r="G74" s="121">
        <f>SUM(G76:G79)</f>
        <v>0</v>
      </c>
      <c r="H74" s="121">
        <f t="shared" si="40"/>
        <v>226.8</v>
      </c>
      <c r="I74" s="121">
        <f>SUM(I76:I80)</f>
        <v>226.8</v>
      </c>
      <c r="J74" s="121">
        <f>SUM(J76:J79)</f>
        <v>0</v>
      </c>
      <c r="K74" s="121">
        <f>SUM(K76:K79)</f>
        <v>0</v>
      </c>
      <c r="L74" s="121">
        <f>SUM(L76:L79)</f>
        <v>0</v>
      </c>
      <c r="M74" s="121">
        <f t="shared" si="7"/>
        <v>100</v>
      </c>
      <c r="N74" s="121">
        <f t="shared" si="8"/>
        <v>0</v>
      </c>
      <c r="O74" s="121">
        <f t="shared" si="9"/>
        <v>100</v>
      </c>
      <c r="P74" s="121">
        <f t="shared" si="10"/>
        <v>0</v>
      </c>
      <c r="Q74" s="121" t="str">
        <f t="shared" si="11"/>
        <v>-</v>
      </c>
      <c r="R74" s="121">
        <f t="shared" si="12"/>
        <v>0</v>
      </c>
      <c r="S74" s="121" t="str">
        <f t="shared" si="13"/>
        <v>-</v>
      </c>
      <c r="T74" s="121">
        <f t="shared" si="14"/>
        <v>0</v>
      </c>
    </row>
    <row r="75" spans="1:28" s="161" customFormat="1" ht="45" customHeight="1" outlineLevel="1" x14ac:dyDescent="0.25">
      <c r="A75" s="343"/>
      <c r="B75" s="152" t="s">
        <v>661</v>
      </c>
      <c r="C75" s="146">
        <f>SUM(D75:F75)</f>
        <v>226.8</v>
      </c>
      <c r="D75" s="146">
        <f>SUM(D76:D80)</f>
        <v>226.8</v>
      </c>
      <c r="E75" s="146">
        <f>SUM(E76:E79)</f>
        <v>0</v>
      </c>
      <c r="F75" s="146">
        <f>SUM(F76:F79)</f>
        <v>0</v>
      </c>
      <c r="G75" s="146"/>
      <c r="H75" s="146">
        <f t="shared" si="40"/>
        <v>226.8</v>
      </c>
      <c r="I75" s="146">
        <f>SUM(I76:I80)</f>
        <v>226.8</v>
      </c>
      <c r="J75" s="146">
        <f>SUM(J76:J79)</f>
        <v>0</v>
      </c>
      <c r="K75" s="146">
        <f>SUM(K76:K79)</f>
        <v>0</v>
      </c>
      <c r="L75" s="146"/>
      <c r="M75" s="146">
        <f t="shared" si="7"/>
        <v>100</v>
      </c>
      <c r="N75" s="146">
        <f t="shared" si="8"/>
        <v>0</v>
      </c>
      <c r="O75" s="146">
        <f t="shared" si="9"/>
        <v>100</v>
      </c>
      <c r="P75" s="146">
        <f t="shared" si="10"/>
        <v>0</v>
      </c>
      <c r="Q75" s="146" t="str">
        <f t="shared" si="11"/>
        <v>-</v>
      </c>
      <c r="R75" s="146">
        <f t="shared" si="12"/>
        <v>0</v>
      </c>
      <c r="S75" s="146" t="str">
        <f t="shared" si="13"/>
        <v>-</v>
      </c>
      <c r="T75" s="146">
        <f t="shared" si="14"/>
        <v>0</v>
      </c>
      <c r="U75" s="160"/>
      <c r="V75" s="160"/>
      <c r="W75" s="160"/>
      <c r="X75" s="160"/>
      <c r="Y75" s="160"/>
      <c r="Z75" s="160"/>
      <c r="AA75" s="160"/>
      <c r="AB75" s="160"/>
    </row>
    <row r="76" spans="1:28" s="161" customFormat="1" ht="39.75" customHeight="1" outlineLevel="1" x14ac:dyDescent="0.25">
      <c r="A76" s="142" t="s">
        <v>135</v>
      </c>
      <c r="B76" s="153" t="s">
        <v>255</v>
      </c>
      <c r="C76" s="146">
        <f t="shared" si="29"/>
        <v>0</v>
      </c>
      <c r="D76" s="146">
        <v>0</v>
      </c>
      <c r="E76" s="146">
        <v>0</v>
      </c>
      <c r="F76" s="146">
        <v>0</v>
      </c>
      <c r="G76" s="146">
        <v>0</v>
      </c>
      <c r="H76" s="146">
        <f t="shared" si="40"/>
        <v>0</v>
      </c>
      <c r="I76" s="146">
        <v>0</v>
      </c>
      <c r="J76" s="146">
        <v>0</v>
      </c>
      <c r="K76" s="146">
        <v>0</v>
      </c>
      <c r="L76" s="146">
        <v>0</v>
      </c>
      <c r="M76" s="146" t="str">
        <f t="shared" si="7"/>
        <v>-</v>
      </c>
      <c r="N76" s="146">
        <f t="shared" si="8"/>
        <v>0</v>
      </c>
      <c r="O76" s="146" t="str">
        <f t="shared" si="9"/>
        <v>-</v>
      </c>
      <c r="P76" s="146">
        <f t="shared" si="10"/>
        <v>0</v>
      </c>
      <c r="Q76" s="146" t="str">
        <f t="shared" si="11"/>
        <v>-</v>
      </c>
      <c r="R76" s="146">
        <f t="shared" si="12"/>
        <v>0</v>
      </c>
      <c r="S76" s="146" t="str">
        <f t="shared" si="13"/>
        <v>-</v>
      </c>
      <c r="T76" s="146">
        <f t="shared" si="14"/>
        <v>0</v>
      </c>
      <c r="U76" s="160"/>
      <c r="V76" s="160"/>
      <c r="W76" s="160"/>
      <c r="X76" s="160"/>
      <c r="Y76" s="160"/>
      <c r="Z76" s="160"/>
      <c r="AA76" s="160"/>
      <c r="AB76" s="160"/>
    </row>
    <row r="77" spans="1:28" s="161" customFormat="1" ht="31.5" outlineLevel="1" x14ac:dyDescent="0.25">
      <c r="A77" s="142" t="s">
        <v>136</v>
      </c>
      <c r="B77" s="153" t="s">
        <v>731</v>
      </c>
      <c r="C77" s="146">
        <f t="shared" si="29"/>
        <v>0</v>
      </c>
      <c r="D77" s="146">
        <v>0</v>
      </c>
      <c r="E77" s="146">
        <v>0</v>
      </c>
      <c r="F77" s="146">
        <v>0</v>
      </c>
      <c r="G77" s="146">
        <v>0</v>
      </c>
      <c r="H77" s="146">
        <f t="shared" si="40"/>
        <v>0</v>
      </c>
      <c r="I77" s="146">
        <v>0</v>
      </c>
      <c r="J77" s="146">
        <v>0</v>
      </c>
      <c r="K77" s="146">
        <v>0</v>
      </c>
      <c r="L77" s="146">
        <v>0</v>
      </c>
      <c r="M77" s="146" t="str">
        <f t="shared" si="7"/>
        <v>-</v>
      </c>
      <c r="N77" s="146">
        <f t="shared" si="8"/>
        <v>0</v>
      </c>
      <c r="O77" s="146" t="str">
        <f t="shared" si="9"/>
        <v>-</v>
      </c>
      <c r="P77" s="146">
        <f t="shared" si="10"/>
        <v>0</v>
      </c>
      <c r="Q77" s="146" t="str">
        <f t="shared" si="11"/>
        <v>-</v>
      </c>
      <c r="R77" s="146">
        <f t="shared" si="12"/>
        <v>0</v>
      </c>
      <c r="S77" s="146" t="str">
        <f t="shared" si="13"/>
        <v>-</v>
      </c>
      <c r="T77" s="146">
        <f t="shared" si="14"/>
        <v>0</v>
      </c>
      <c r="U77" s="160"/>
      <c r="V77" s="160"/>
      <c r="W77" s="160"/>
      <c r="X77" s="160"/>
      <c r="Y77" s="160"/>
      <c r="Z77" s="160"/>
      <c r="AA77" s="160"/>
      <c r="AB77" s="160"/>
    </row>
    <row r="78" spans="1:28" s="161" customFormat="1" ht="38.25" customHeight="1" outlineLevel="1" x14ac:dyDescent="0.25">
      <c r="A78" s="142" t="s">
        <v>137</v>
      </c>
      <c r="B78" s="153" t="s">
        <v>256</v>
      </c>
      <c r="C78" s="146">
        <f t="shared" si="29"/>
        <v>51.1</v>
      </c>
      <c r="D78" s="146">
        <v>51.1</v>
      </c>
      <c r="E78" s="146"/>
      <c r="F78" s="146"/>
      <c r="G78" s="146"/>
      <c r="H78" s="146">
        <f t="shared" si="40"/>
        <v>51.1</v>
      </c>
      <c r="I78" s="146">
        <v>51.1</v>
      </c>
      <c r="J78" s="146">
        <v>0</v>
      </c>
      <c r="K78" s="146"/>
      <c r="L78" s="146"/>
      <c r="M78" s="146">
        <f t="shared" si="7"/>
        <v>100</v>
      </c>
      <c r="N78" s="146">
        <f t="shared" si="8"/>
        <v>0</v>
      </c>
      <c r="O78" s="146">
        <f t="shared" si="9"/>
        <v>100</v>
      </c>
      <c r="P78" s="146">
        <f t="shared" si="10"/>
        <v>0</v>
      </c>
      <c r="Q78" s="146" t="str">
        <f t="shared" si="11"/>
        <v>-</v>
      </c>
      <c r="R78" s="146">
        <f t="shared" si="12"/>
        <v>0</v>
      </c>
      <c r="S78" s="146" t="str">
        <f t="shared" si="13"/>
        <v>-</v>
      </c>
      <c r="T78" s="146">
        <f t="shared" si="14"/>
        <v>0</v>
      </c>
      <c r="U78" s="160"/>
      <c r="V78" s="160"/>
      <c r="W78" s="160"/>
      <c r="X78" s="160"/>
      <c r="Y78" s="160"/>
      <c r="Z78" s="160"/>
      <c r="AA78" s="160"/>
      <c r="AB78" s="160"/>
    </row>
    <row r="79" spans="1:28" s="161" customFormat="1" ht="41.25" customHeight="1" outlineLevel="1" x14ac:dyDescent="0.25">
      <c r="A79" s="142" t="s">
        <v>138</v>
      </c>
      <c r="B79" s="153" t="s">
        <v>257</v>
      </c>
      <c r="C79" s="146">
        <f t="shared" si="29"/>
        <v>175.7</v>
      </c>
      <c r="D79" s="146">
        <v>175.7</v>
      </c>
      <c r="E79" s="146">
        <v>0</v>
      </c>
      <c r="F79" s="146">
        <v>0</v>
      </c>
      <c r="G79" s="146">
        <v>0</v>
      </c>
      <c r="H79" s="146">
        <f t="shared" si="40"/>
        <v>175.7</v>
      </c>
      <c r="I79" s="146">
        <v>175.7</v>
      </c>
      <c r="J79" s="146">
        <v>0</v>
      </c>
      <c r="K79" s="146">
        <v>0</v>
      </c>
      <c r="L79" s="146">
        <v>0</v>
      </c>
      <c r="M79" s="146">
        <f t="shared" si="7"/>
        <v>100</v>
      </c>
      <c r="N79" s="146">
        <f t="shared" si="8"/>
        <v>0</v>
      </c>
      <c r="O79" s="146">
        <f t="shared" si="9"/>
        <v>100</v>
      </c>
      <c r="P79" s="146">
        <f t="shared" si="10"/>
        <v>0</v>
      </c>
      <c r="Q79" s="146" t="str">
        <f t="shared" si="11"/>
        <v>-</v>
      </c>
      <c r="R79" s="146">
        <f t="shared" si="12"/>
        <v>0</v>
      </c>
      <c r="S79" s="146" t="str">
        <f t="shared" si="13"/>
        <v>-</v>
      </c>
      <c r="T79" s="146">
        <f t="shared" si="14"/>
        <v>0</v>
      </c>
      <c r="U79" s="160"/>
      <c r="V79" s="160"/>
      <c r="W79" s="160"/>
      <c r="X79" s="160"/>
      <c r="Y79" s="160"/>
      <c r="Z79" s="160"/>
      <c r="AA79" s="160"/>
      <c r="AB79" s="160"/>
    </row>
    <row r="80" spans="1:28" s="161" customFormat="1" ht="61.5" customHeight="1" outlineLevel="1" x14ac:dyDescent="0.25">
      <c r="A80" s="142" t="s">
        <v>139</v>
      </c>
      <c r="B80" s="153" t="s">
        <v>193</v>
      </c>
      <c r="C80" s="146">
        <f t="shared" si="29"/>
        <v>0</v>
      </c>
      <c r="D80" s="146">
        <v>0</v>
      </c>
      <c r="E80" s="146">
        <v>0</v>
      </c>
      <c r="F80" s="146">
        <v>0</v>
      </c>
      <c r="G80" s="146">
        <v>0</v>
      </c>
      <c r="H80" s="146">
        <f t="shared" si="40"/>
        <v>0</v>
      </c>
      <c r="I80" s="146">
        <v>0</v>
      </c>
      <c r="J80" s="146">
        <v>0</v>
      </c>
      <c r="K80" s="146">
        <v>0</v>
      </c>
      <c r="L80" s="146">
        <v>0</v>
      </c>
      <c r="M80" s="146" t="str">
        <f t="shared" si="7"/>
        <v>-</v>
      </c>
      <c r="N80" s="146">
        <f t="shared" si="8"/>
        <v>0</v>
      </c>
      <c r="O80" s="146" t="str">
        <f t="shared" si="9"/>
        <v>-</v>
      </c>
      <c r="P80" s="146">
        <f t="shared" si="10"/>
        <v>0</v>
      </c>
      <c r="Q80" s="146" t="str">
        <f t="shared" si="11"/>
        <v>-</v>
      </c>
      <c r="R80" s="146">
        <f t="shared" si="12"/>
        <v>0</v>
      </c>
      <c r="S80" s="146" t="str">
        <f t="shared" si="13"/>
        <v>-</v>
      </c>
      <c r="T80" s="146">
        <f t="shared" si="14"/>
        <v>0</v>
      </c>
      <c r="U80" s="160"/>
      <c r="V80" s="160"/>
      <c r="W80" s="160"/>
      <c r="X80" s="160"/>
      <c r="Y80" s="160"/>
      <c r="Z80" s="160"/>
      <c r="AA80" s="160"/>
      <c r="AB80" s="160"/>
    </row>
    <row r="81" spans="1:22" s="123" customFormat="1" ht="60" customHeight="1" x14ac:dyDescent="0.35">
      <c r="A81" s="125">
        <v>5</v>
      </c>
      <c r="B81" s="126" t="s">
        <v>523</v>
      </c>
      <c r="C81" s="129">
        <f>SUM(D81:F81)</f>
        <v>281215.90000000002</v>
      </c>
      <c r="D81" s="129">
        <f>D82+D99+D125+D127+D132+D134</f>
        <v>279075.09999999998</v>
      </c>
      <c r="E81" s="129">
        <f t="shared" ref="E81:G81" si="41">E82+E99+E125+E127+E132+E134</f>
        <v>1975.8</v>
      </c>
      <c r="F81" s="129">
        <f t="shared" si="41"/>
        <v>165</v>
      </c>
      <c r="G81" s="129">
        <f t="shared" si="41"/>
        <v>6838.5</v>
      </c>
      <c r="H81" s="129">
        <f>SUM(I81:K81)</f>
        <v>280878.2</v>
      </c>
      <c r="I81" s="129">
        <f>I82+I99+I125+I127+I132+I134</f>
        <v>278737.40000000002</v>
      </c>
      <c r="J81" s="129">
        <f t="shared" ref="J81:L81" si="42">J82+J99+J125+J127+J132+J134</f>
        <v>1975.8</v>
      </c>
      <c r="K81" s="129">
        <f t="shared" si="42"/>
        <v>165</v>
      </c>
      <c r="L81" s="129">
        <f t="shared" si="42"/>
        <v>6838.5</v>
      </c>
      <c r="M81" s="129">
        <f t="shared" si="7"/>
        <v>99.9</v>
      </c>
      <c r="N81" s="129">
        <f t="shared" si="8"/>
        <v>337.7</v>
      </c>
      <c r="O81" s="129">
        <f t="shared" si="9"/>
        <v>99.9</v>
      </c>
      <c r="P81" s="129">
        <f t="shared" si="10"/>
        <v>337.7</v>
      </c>
      <c r="Q81" s="129">
        <f t="shared" si="11"/>
        <v>100</v>
      </c>
      <c r="R81" s="129">
        <f t="shared" ref="R81:R99" si="43">E81-J81</f>
        <v>0</v>
      </c>
      <c r="S81" s="129">
        <f t="shared" ref="S81:S99" si="44">IFERROR(K81/F81*100,"-")</f>
        <v>100</v>
      </c>
      <c r="T81" s="129">
        <f t="shared" ref="T81:T99" si="45">F81-K81</f>
        <v>0</v>
      </c>
      <c r="V81" s="122"/>
    </row>
    <row r="82" spans="1:22" s="283" customFormat="1" ht="63" customHeight="1" outlineLevel="1" x14ac:dyDescent="0.25">
      <c r="A82" s="282"/>
      <c r="B82" s="273" t="s">
        <v>601</v>
      </c>
      <c r="C82" s="274">
        <f>SUM(D82:F82)</f>
        <v>53324.6</v>
      </c>
      <c r="D82" s="274">
        <f>D83+D90</f>
        <v>52560.1</v>
      </c>
      <c r="E82" s="274">
        <f t="shared" ref="E82:G82" si="46">E83+E90</f>
        <v>749.8</v>
      </c>
      <c r="F82" s="274">
        <f t="shared" si="46"/>
        <v>14.7</v>
      </c>
      <c r="G82" s="274">
        <f t="shared" si="46"/>
        <v>0</v>
      </c>
      <c r="H82" s="274">
        <f t="shared" si="40"/>
        <v>53324.6</v>
      </c>
      <c r="I82" s="274">
        <f>I83+I90</f>
        <v>52560.1</v>
      </c>
      <c r="J82" s="274">
        <f t="shared" ref="J82:L82" si="47">J83+J90</f>
        <v>749.8</v>
      </c>
      <c r="K82" s="274">
        <f t="shared" si="47"/>
        <v>14.7</v>
      </c>
      <c r="L82" s="274">
        <f t="shared" si="47"/>
        <v>0</v>
      </c>
      <c r="M82" s="274">
        <f t="shared" si="7"/>
        <v>100</v>
      </c>
      <c r="N82" s="274">
        <f t="shared" si="8"/>
        <v>0</v>
      </c>
      <c r="O82" s="274">
        <f t="shared" si="9"/>
        <v>100</v>
      </c>
      <c r="P82" s="274">
        <f t="shared" si="10"/>
        <v>0</v>
      </c>
      <c r="Q82" s="274">
        <f t="shared" si="11"/>
        <v>100</v>
      </c>
      <c r="R82" s="274">
        <f t="shared" si="43"/>
        <v>0</v>
      </c>
      <c r="S82" s="274">
        <f t="shared" si="44"/>
        <v>100</v>
      </c>
      <c r="T82" s="274">
        <f t="shared" si="45"/>
        <v>0</v>
      </c>
    </row>
    <row r="83" spans="1:22" ht="41.25" customHeight="1" outlineLevel="1" x14ac:dyDescent="0.25">
      <c r="A83" s="253" t="s">
        <v>135</v>
      </c>
      <c r="B83" s="254" t="s">
        <v>779</v>
      </c>
      <c r="C83" s="146">
        <f>SUM(D83:F83)</f>
        <v>38410.300000000003</v>
      </c>
      <c r="D83" s="146">
        <f>D84+D85+D88+D89</f>
        <v>37745.800000000003</v>
      </c>
      <c r="E83" s="146">
        <f t="shared" ref="E83:G83" si="48">E84+E85+E88+E89</f>
        <v>649.79999999999995</v>
      </c>
      <c r="F83" s="146">
        <f t="shared" si="48"/>
        <v>14.7</v>
      </c>
      <c r="G83" s="146">
        <f t="shared" si="48"/>
        <v>0</v>
      </c>
      <c r="H83" s="146">
        <f t="shared" si="40"/>
        <v>38410.300000000003</v>
      </c>
      <c r="I83" s="146">
        <f>I84+I85+I88+I89</f>
        <v>37745.800000000003</v>
      </c>
      <c r="J83" s="146">
        <f t="shared" ref="J83:L83" si="49">J84+J85+J88+J89</f>
        <v>649.79999999999995</v>
      </c>
      <c r="K83" s="146">
        <f t="shared" si="49"/>
        <v>14.7</v>
      </c>
      <c r="L83" s="146">
        <f t="shared" si="49"/>
        <v>0</v>
      </c>
      <c r="M83" s="146">
        <f t="shared" si="7"/>
        <v>100</v>
      </c>
      <c r="N83" s="146">
        <f t="shared" si="8"/>
        <v>0</v>
      </c>
      <c r="O83" s="146">
        <f t="shared" si="9"/>
        <v>100</v>
      </c>
      <c r="P83" s="146">
        <f t="shared" si="10"/>
        <v>0</v>
      </c>
      <c r="Q83" s="146">
        <f t="shared" si="11"/>
        <v>100</v>
      </c>
      <c r="R83" s="146">
        <f t="shared" si="43"/>
        <v>0</v>
      </c>
      <c r="S83" s="146">
        <f t="shared" si="44"/>
        <v>100</v>
      </c>
      <c r="T83" s="146">
        <f t="shared" si="45"/>
        <v>0</v>
      </c>
    </row>
    <row r="84" spans="1:22" ht="71.25" customHeight="1" outlineLevel="1" x14ac:dyDescent="0.25">
      <c r="A84" s="255" t="s">
        <v>240</v>
      </c>
      <c r="B84" s="256" t="s">
        <v>545</v>
      </c>
      <c r="C84" s="146">
        <f>SUM(D84:F84)</f>
        <v>37551.4</v>
      </c>
      <c r="D84" s="146">
        <v>37551.4</v>
      </c>
      <c r="E84" s="146">
        <v>0</v>
      </c>
      <c r="F84" s="146">
        <v>0</v>
      </c>
      <c r="G84" s="146">
        <v>0</v>
      </c>
      <c r="H84" s="146">
        <f t="shared" si="40"/>
        <v>37551.4</v>
      </c>
      <c r="I84" s="146">
        <f>33933.4+2517.3+1008.7+92</f>
        <v>37551.4</v>
      </c>
      <c r="J84" s="146">
        <v>0</v>
      </c>
      <c r="K84" s="146">
        <v>0</v>
      </c>
      <c r="L84" s="146">
        <v>0</v>
      </c>
      <c r="M84" s="146">
        <f t="shared" si="7"/>
        <v>100</v>
      </c>
      <c r="N84" s="146">
        <f t="shared" si="8"/>
        <v>0</v>
      </c>
      <c r="O84" s="146">
        <f t="shared" si="9"/>
        <v>100</v>
      </c>
      <c r="P84" s="146">
        <f t="shared" si="10"/>
        <v>0</v>
      </c>
      <c r="Q84" s="146" t="str">
        <f t="shared" si="11"/>
        <v>-</v>
      </c>
      <c r="R84" s="146">
        <f t="shared" si="43"/>
        <v>0</v>
      </c>
      <c r="S84" s="146" t="str">
        <f t="shared" si="44"/>
        <v>-</v>
      </c>
      <c r="T84" s="146">
        <f t="shared" si="45"/>
        <v>0</v>
      </c>
    </row>
    <row r="85" spans="1:22" ht="41.25" customHeight="1" outlineLevel="1" x14ac:dyDescent="0.25">
      <c r="A85" s="255" t="s">
        <v>242</v>
      </c>
      <c r="B85" s="256" t="s">
        <v>170</v>
      </c>
      <c r="C85" s="146">
        <f t="shared" ref="C85:C123" si="50">SUM(D85:F85)</f>
        <v>115.4</v>
      </c>
      <c r="D85" s="146">
        <f>D86+D87</f>
        <v>40.4</v>
      </c>
      <c r="E85" s="146">
        <f t="shared" ref="E85:G85" si="51">E86+E87</f>
        <v>75</v>
      </c>
      <c r="F85" s="146">
        <f t="shared" si="51"/>
        <v>0</v>
      </c>
      <c r="G85" s="146">
        <f t="shared" si="51"/>
        <v>0</v>
      </c>
      <c r="H85" s="146">
        <f t="shared" si="40"/>
        <v>115.4</v>
      </c>
      <c r="I85" s="146">
        <f>I86+I87</f>
        <v>40.4</v>
      </c>
      <c r="J85" s="146">
        <f t="shared" ref="J85:L85" si="52">J86+J87</f>
        <v>75</v>
      </c>
      <c r="K85" s="146">
        <f t="shared" si="52"/>
        <v>0</v>
      </c>
      <c r="L85" s="146">
        <f t="shared" si="52"/>
        <v>0</v>
      </c>
      <c r="M85" s="146">
        <f t="shared" si="7"/>
        <v>100</v>
      </c>
      <c r="N85" s="146">
        <f t="shared" si="8"/>
        <v>0</v>
      </c>
      <c r="O85" s="146">
        <f t="shared" si="9"/>
        <v>100</v>
      </c>
      <c r="P85" s="146">
        <f t="shared" si="10"/>
        <v>0</v>
      </c>
      <c r="Q85" s="146">
        <f t="shared" si="11"/>
        <v>100</v>
      </c>
      <c r="R85" s="146">
        <f t="shared" si="43"/>
        <v>0</v>
      </c>
      <c r="S85" s="146" t="str">
        <f t="shared" si="44"/>
        <v>-</v>
      </c>
      <c r="T85" s="146">
        <f t="shared" si="45"/>
        <v>0</v>
      </c>
    </row>
    <row r="86" spans="1:22" ht="41.25" customHeight="1" outlineLevel="1" x14ac:dyDescent="0.25">
      <c r="A86" s="257" t="s">
        <v>546</v>
      </c>
      <c r="B86" s="346" t="s">
        <v>108</v>
      </c>
      <c r="C86" s="146">
        <f>SUM(D86:F86)</f>
        <v>40.4</v>
      </c>
      <c r="D86" s="146">
        <v>40.4</v>
      </c>
      <c r="E86" s="146">
        <v>0</v>
      </c>
      <c r="F86" s="146">
        <v>0</v>
      </c>
      <c r="G86" s="146">
        <v>0</v>
      </c>
      <c r="H86" s="146">
        <f t="shared" si="40"/>
        <v>40.4</v>
      </c>
      <c r="I86" s="146">
        <v>40.4</v>
      </c>
      <c r="J86" s="146">
        <v>0</v>
      </c>
      <c r="K86" s="146">
        <v>0</v>
      </c>
      <c r="L86" s="146">
        <v>0</v>
      </c>
      <c r="M86" s="146">
        <f>IFERROR(H86/C86*100,"-")</f>
        <v>100</v>
      </c>
      <c r="N86" s="146">
        <f>C86-H86</f>
        <v>0</v>
      </c>
      <c r="O86" s="146">
        <f>IFERROR(I86/D86*100,"-")</f>
        <v>100</v>
      </c>
      <c r="P86" s="146">
        <f>D86-I86</f>
        <v>0</v>
      </c>
      <c r="Q86" s="146" t="str">
        <f>IFERROR(J86/E86*100,"-")</f>
        <v>-</v>
      </c>
      <c r="R86" s="146">
        <f>E86-J86</f>
        <v>0</v>
      </c>
      <c r="S86" s="146" t="str">
        <f>IFERROR(K86/F86*100,"-")</f>
        <v>-</v>
      </c>
      <c r="T86" s="146">
        <f>F86-K86</f>
        <v>0</v>
      </c>
    </row>
    <row r="87" spans="1:22" ht="41.25" customHeight="1" outlineLevel="1" x14ac:dyDescent="0.25">
      <c r="A87" s="257" t="s">
        <v>547</v>
      </c>
      <c r="B87" s="346" t="s">
        <v>548</v>
      </c>
      <c r="C87" s="146">
        <f>C88</f>
        <v>50</v>
      </c>
      <c r="D87" s="146">
        <v>0</v>
      </c>
      <c r="E87" s="146">
        <v>75</v>
      </c>
      <c r="F87" s="146">
        <v>0</v>
      </c>
      <c r="G87" s="146">
        <f t="shared" ref="G87:L87" si="53">G88</f>
        <v>0</v>
      </c>
      <c r="H87" s="146">
        <f t="shared" si="53"/>
        <v>50</v>
      </c>
      <c r="I87" s="146">
        <v>0</v>
      </c>
      <c r="J87" s="146">
        <v>75</v>
      </c>
      <c r="K87" s="146">
        <v>0</v>
      </c>
      <c r="L87" s="146">
        <f t="shared" si="53"/>
        <v>0</v>
      </c>
      <c r="M87" s="146">
        <f>IFERROR(H87/C87*100,"-")</f>
        <v>100</v>
      </c>
      <c r="N87" s="146">
        <f>C87-H87</f>
        <v>0</v>
      </c>
      <c r="O87" s="146" t="str">
        <f>IFERROR(I87/D87*100,"-")</f>
        <v>-</v>
      </c>
      <c r="P87" s="146">
        <f>D87-I87</f>
        <v>0</v>
      </c>
      <c r="Q87" s="146">
        <f>IFERROR(J87/E87*100,"-")</f>
        <v>100</v>
      </c>
      <c r="R87" s="146">
        <f>E87-J87</f>
        <v>0</v>
      </c>
      <c r="S87" s="146" t="str">
        <f>IFERROR(K87/F87*100,"-")</f>
        <v>-</v>
      </c>
      <c r="T87" s="146">
        <f>F87-K87</f>
        <v>0</v>
      </c>
    </row>
    <row r="88" spans="1:22" ht="41.25" customHeight="1" outlineLevel="1" x14ac:dyDescent="0.25">
      <c r="A88" s="258" t="s">
        <v>243</v>
      </c>
      <c r="B88" s="346" t="s">
        <v>109</v>
      </c>
      <c r="C88" s="146">
        <f t="shared" si="50"/>
        <v>50</v>
      </c>
      <c r="D88" s="146">
        <v>50</v>
      </c>
      <c r="E88" s="146">
        <v>0</v>
      </c>
      <c r="F88" s="146">
        <v>0</v>
      </c>
      <c r="G88" s="146">
        <v>0</v>
      </c>
      <c r="H88" s="146">
        <f>SUM(I88:K88)</f>
        <v>50</v>
      </c>
      <c r="I88" s="146">
        <v>50</v>
      </c>
      <c r="J88" s="146">
        <v>0</v>
      </c>
      <c r="K88" s="146">
        <v>0</v>
      </c>
      <c r="L88" s="146">
        <v>0</v>
      </c>
      <c r="M88" s="146">
        <f t="shared" ref="M88:M99" si="54">IFERROR(H88/C88*100,"-")</f>
        <v>100</v>
      </c>
      <c r="N88" s="146">
        <f t="shared" si="8"/>
        <v>0</v>
      </c>
      <c r="O88" s="146">
        <f t="shared" ref="O88:O99" si="55">IFERROR(I88/D88*100,"-")</f>
        <v>100</v>
      </c>
      <c r="P88" s="146">
        <f t="shared" si="10"/>
        <v>0</v>
      </c>
      <c r="Q88" s="146" t="str">
        <f t="shared" ref="Q88:Q99" si="56">IFERROR(J88/E88*100,"-")</f>
        <v>-</v>
      </c>
      <c r="R88" s="146">
        <f t="shared" si="43"/>
        <v>0</v>
      </c>
      <c r="S88" s="146" t="str">
        <f t="shared" si="44"/>
        <v>-</v>
      </c>
      <c r="T88" s="146">
        <f t="shared" si="45"/>
        <v>0</v>
      </c>
    </row>
    <row r="89" spans="1:22" ht="41.25" customHeight="1" outlineLevel="1" x14ac:dyDescent="0.25">
      <c r="A89" s="255" t="s">
        <v>245</v>
      </c>
      <c r="B89" s="347" t="s">
        <v>549</v>
      </c>
      <c r="C89" s="146">
        <f t="shared" si="50"/>
        <v>693.5</v>
      </c>
      <c r="D89" s="146">
        <v>104</v>
      </c>
      <c r="E89" s="146">
        <f>574.8</f>
        <v>574.79999999999995</v>
      </c>
      <c r="F89" s="146">
        <v>14.7</v>
      </c>
      <c r="G89" s="146">
        <v>0</v>
      </c>
      <c r="H89" s="146">
        <f>SUM(I89:K89)</f>
        <v>693.5</v>
      </c>
      <c r="I89" s="146">
        <v>104</v>
      </c>
      <c r="J89" s="146">
        <f>574.8</f>
        <v>574.79999999999995</v>
      </c>
      <c r="K89" s="146">
        <v>14.7</v>
      </c>
      <c r="L89" s="146">
        <v>0</v>
      </c>
      <c r="M89" s="146">
        <f t="shared" si="54"/>
        <v>100</v>
      </c>
      <c r="N89" s="146">
        <f t="shared" si="8"/>
        <v>0</v>
      </c>
      <c r="O89" s="146">
        <f t="shared" si="55"/>
        <v>100</v>
      </c>
      <c r="P89" s="146">
        <f t="shared" si="10"/>
        <v>0</v>
      </c>
      <c r="Q89" s="146">
        <f t="shared" si="56"/>
        <v>100</v>
      </c>
      <c r="R89" s="146">
        <f t="shared" si="43"/>
        <v>0</v>
      </c>
      <c r="S89" s="146">
        <f t="shared" si="44"/>
        <v>100</v>
      </c>
      <c r="T89" s="146">
        <f t="shared" si="45"/>
        <v>0</v>
      </c>
    </row>
    <row r="90" spans="1:22" ht="41.25" customHeight="1" outlineLevel="1" collapsed="1" x14ac:dyDescent="0.25">
      <c r="A90" s="259" t="s">
        <v>136</v>
      </c>
      <c r="B90" s="260" t="s">
        <v>780</v>
      </c>
      <c r="C90" s="146">
        <f t="shared" si="50"/>
        <v>14914.3</v>
      </c>
      <c r="D90" s="146">
        <f>D91+D92+D98</f>
        <v>14814.3</v>
      </c>
      <c r="E90" s="146">
        <f t="shared" ref="E90:G90" si="57">E91+E92+E98</f>
        <v>100</v>
      </c>
      <c r="F90" s="146">
        <f t="shared" si="57"/>
        <v>0</v>
      </c>
      <c r="G90" s="146">
        <f t="shared" si="57"/>
        <v>0</v>
      </c>
      <c r="H90" s="146">
        <f t="shared" ref="H90:H116" si="58">SUM(I90:K90)</f>
        <v>14914.3</v>
      </c>
      <c r="I90" s="146">
        <f>I91+I92+I98</f>
        <v>14814.3</v>
      </c>
      <c r="J90" s="146">
        <f t="shared" ref="J90:L90" si="59">J91+J92+J98</f>
        <v>100</v>
      </c>
      <c r="K90" s="146">
        <f t="shared" si="59"/>
        <v>0</v>
      </c>
      <c r="L90" s="146">
        <f t="shared" si="59"/>
        <v>0</v>
      </c>
      <c r="M90" s="146">
        <f t="shared" si="54"/>
        <v>100</v>
      </c>
      <c r="N90" s="146">
        <f t="shared" si="8"/>
        <v>0</v>
      </c>
      <c r="O90" s="146">
        <f t="shared" si="55"/>
        <v>100</v>
      </c>
      <c r="P90" s="146">
        <f t="shared" si="10"/>
        <v>0</v>
      </c>
      <c r="Q90" s="146">
        <f t="shared" si="56"/>
        <v>100</v>
      </c>
      <c r="R90" s="146">
        <f t="shared" si="43"/>
        <v>0</v>
      </c>
      <c r="S90" s="146" t="str">
        <f t="shared" si="44"/>
        <v>-</v>
      </c>
      <c r="T90" s="146">
        <f t="shared" si="45"/>
        <v>0</v>
      </c>
    </row>
    <row r="91" spans="1:22" ht="71.25" customHeight="1" outlineLevel="1" x14ac:dyDescent="0.25">
      <c r="A91" s="255" t="s">
        <v>169</v>
      </c>
      <c r="B91" s="256" t="s">
        <v>669</v>
      </c>
      <c r="C91" s="146">
        <f t="shared" si="50"/>
        <v>14529.3</v>
      </c>
      <c r="D91" s="146">
        <v>14529.3</v>
      </c>
      <c r="E91" s="146"/>
      <c r="F91" s="146"/>
      <c r="G91" s="146">
        <v>0</v>
      </c>
      <c r="H91" s="146">
        <f t="shared" si="58"/>
        <v>14529.3</v>
      </c>
      <c r="I91" s="146">
        <f>12548.2+1602.1+297.8+81.2</f>
        <v>14529.3</v>
      </c>
      <c r="J91" s="146"/>
      <c r="K91" s="146"/>
      <c r="L91" s="146">
        <v>0</v>
      </c>
      <c r="M91" s="146">
        <f t="shared" si="54"/>
        <v>100</v>
      </c>
      <c r="N91" s="146">
        <f t="shared" si="8"/>
        <v>0</v>
      </c>
      <c r="O91" s="146">
        <f t="shared" si="55"/>
        <v>100</v>
      </c>
      <c r="P91" s="146">
        <f t="shared" si="10"/>
        <v>0</v>
      </c>
      <c r="Q91" s="146" t="str">
        <f t="shared" si="56"/>
        <v>-</v>
      </c>
      <c r="R91" s="146">
        <f t="shared" si="43"/>
        <v>0</v>
      </c>
      <c r="S91" s="146" t="str">
        <f t="shared" si="44"/>
        <v>-</v>
      </c>
      <c r="T91" s="146">
        <f t="shared" si="45"/>
        <v>0</v>
      </c>
    </row>
    <row r="92" spans="1:22" ht="41.25" customHeight="1" outlineLevel="1" x14ac:dyDescent="0.25">
      <c r="A92" s="255" t="s">
        <v>175</v>
      </c>
      <c r="B92" s="256" t="s">
        <v>550</v>
      </c>
      <c r="C92" s="146">
        <f t="shared" si="50"/>
        <v>335</v>
      </c>
      <c r="D92" s="146">
        <f>D93+D94+D95+D96+D97</f>
        <v>235</v>
      </c>
      <c r="E92" s="146">
        <f>E93+E94+E95+E96+E97</f>
        <v>100</v>
      </c>
      <c r="F92" s="146">
        <f t="shared" ref="F92:G92" si="60">F93+F94+F95+F96+F97</f>
        <v>0</v>
      </c>
      <c r="G92" s="146">
        <f t="shared" si="60"/>
        <v>0</v>
      </c>
      <c r="H92" s="146">
        <f t="shared" si="58"/>
        <v>335</v>
      </c>
      <c r="I92" s="146">
        <f>I93+I94+I95+I96+I97</f>
        <v>235</v>
      </c>
      <c r="J92" s="146">
        <f>J93+J94+J95+J96+J97</f>
        <v>100</v>
      </c>
      <c r="K92" s="146">
        <f t="shared" ref="K92:L92" si="61">K93+K94+K95+K96+K97</f>
        <v>0</v>
      </c>
      <c r="L92" s="146">
        <f t="shared" si="61"/>
        <v>0</v>
      </c>
      <c r="M92" s="146">
        <f t="shared" si="54"/>
        <v>100</v>
      </c>
      <c r="N92" s="146">
        <f t="shared" si="8"/>
        <v>0</v>
      </c>
      <c r="O92" s="146">
        <f t="shared" si="55"/>
        <v>100</v>
      </c>
      <c r="P92" s="146">
        <f t="shared" si="10"/>
        <v>0</v>
      </c>
      <c r="Q92" s="146">
        <f t="shared" si="56"/>
        <v>100</v>
      </c>
      <c r="R92" s="146">
        <f t="shared" si="43"/>
        <v>0</v>
      </c>
      <c r="S92" s="146" t="str">
        <f t="shared" si="44"/>
        <v>-</v>
      </c>
      <c r="T92" s="146">
        <f t="shared" si="45"/>
        <v>0</v>
      </c>
    </row>
    <row r="93" spans="1:22" ht="41.25" customHeight="1" outlineLevel="1" x14ac:dyDescent="0.25">
      <c r="A93" s="257" t="s">
        <v>551</v>
      </c>
      <c r="B93" s="346" t="s">
        <v>552</v>
      </c>
      <c r="C93" s="146">
        <f>SUM(D93:F93)</f>
        <v>34.6</v>
      </c>
      <c r="D93" s="146">
        <v>34.6</v>
      </c>
      <c r="E93" s="146">
        <v>0</v>
      </c>
      <c r="F93" s="146">
        <v>0</v>
      </c>
      <c r="G93" s="146">
        <v>0</v>
      </c>
      <c r="H93" s="146">
        <f t="shared" si="58"/>
        <v>34.6</v>
      </c>
      <c r="I93" s="146">
        <v>34.6</v>
      </c>
      <c r="J93" s="146">
        <v>0</v>
      </c>
      <c r="K93" s="146">
        <v>0</v>
      </c>
      <c r="L93" s="146">
        <v>0</v>
      </c>
      <c r="M93" s="146">
        <f t="shared" si="54"/>
        <v>100</v>
      </c>
      <c r="N93" s="146">
        <f t="shared" si="8"/>
        <v>0</v>
      </c>
      <c r="O93" s="146">
        <f t="shared" si="55"/>
        <v>100</v>
      </c>
      <c r="P93" s="146">
        <f t="shared" si="10"/>
        <v>0</v>
      </c>
      <c r="Q93" s="146" t="str">
        <f t="shared" si="56"/>
        <v>-</v>
      </c>
      <c r="R93" s="146">
        <f t="shared" si="43"/>
        <v>0</v>
      </c>
      <c r="S93" s="146" t="str">
        <f t="shared" si="44"/>
        <v>-</v>
      </c>
      <c r="T93" s="146">
        <f t="shared" si="45"/>
        <v>0</v>
      </c>
    </row>
    <row r="94" spans="1:22" ht="49.5" customHeight="1" outlineLevel="1" x14ac:dyDescent="0.25">
      <c r="A94" s="257" t="s">
        <v>553</v>
      </c>
      <c r="B94" s="346" t="s">
        <v>58</v>
      </c>
      <c r="C94" s="146">
        <f t="shared" si="50"/>
        <v>55.4</v>
      </c>
      <c r="D94" s="146">
        <v>55.4</v>
      </c>
      <c r="E94" s="146">
        <v>0</v>
      </c>
      <c r="F94" s="146">
        <v>0</v>
      </c>
      <c r="G94" s="146">
        <v>0</v>
      </c>
      <c r="H94" s="146">
        <f t="shared" si="58"/>
        <v>55.4</v>
      </c>
      <c r="I94" s="146">
        <v>55.4</v>
      </c>
      <c r="J94" s="146">
        <v>0</v>
      </c>
      <c r="K94" s="146">
        <v>0</v>
      </c>
      <c r="L94" s="146">
        <v>0</v>
      </c>
      <c r="M94" s="146">
        <f t="shared" si="54"/>
        <v>100</v>
      </c>
      <c r="N94" s="146">
        <f t="shared" si="8"/>
        <v>0</v>
      </c>
      <c r="O94" s="146">
        <f t="shared" si="55"/>
        <v>100</v>
      </c>
      <c r="P94" s="146">
        <f t="shared" si="10"/>
        <v>0</v>
      </c>
      <c r="Q94" s="146" t="str">
        <f t="shared" si="56"/>
        <v>-</v>
      </c>
      <c r="R94" s="146">
        <f t="shared" si="43"/>
        <v>0</v>
      </c>
      <c r="S94" s="146" t="str">
        <f t="shared" si="44"/>
        <v>-</v>
      </c>
      <c r="T94" s="146">
        <f t="shared" si="45"/>
        <v>0</v>
      </c>
    </row>
    <row r="95" spans="1:22" ht="56.25" customHeight="1" outlineLevel="1" x14ac:dyDescent="0.25">
      <c r="A95" s="257" t="s">
        <v>554</v>
      </c>
      <c r="B95" s="347" t="s">
        <v>555</v>
      </c>
      <c r="C95" s="146">
        <f t="shared" si="50"/>
        <v>25</v>
      </c>
      <c r="D95" s="146">
        <v>25</v>
      </c>
      <c r="E95" s="146">
        <v>0</v>
      </c>
      <c r="F95" s="146">
        <v>0</v>
      </c>
      <c r="G95" s="146">
        <v>0</v>
      </c>
      <c r="H95" s="146">
        <f t="shared" si="58"/>
        <v>25</v>
      </c>
      <c r="I95" s="146">
        <v>25</v>
      </c>
      <c r="J95" s="146">
        <v>0</v>
      </c>
      <c r="K95" s="146">
        <v>0</v>
      </c>
      <c r="L95" s="146">
        <v>0</v>
      </c>
      <c r="M95" s="146">
        <f t="shared" si="54"/>
        <v>100</v>
      </c>
      <c r="N95" s="146">
        <f t="shared" si="8"/>
        <v>0</v>
      </c>
      <c r="O95" s="146">
        <f t="shared" si="55"/>
        <v>100</v>
      </c>
      <c r="P95" s="146">
        <f t="shared" si="10"/>
        <v>0</v>
      </c>
      <c r="Q95" s="146" t="str">
        <f t="shared" si="56"/>
        <v>-</v>
      </c>
      <c r="R95" s="146">
        <f t="shared" si="43"/>
        <v>0</v>
      </c>
      <c r="S95" s="146" t="str">
        <f t="shared" si="44"/>
        <v>-</v>
      </c>
      <c r="T95" s="146">
        <f t="shared" si="45"/>
        <v>0</v>
      </c>
    </row>
    <row r="96" spans="1:22" ht="41.25" customHeight="1" outlineLevel="1" x14ac:dyDescent="0.25">
      <c r="A96" s="257" t="s">
        <v>556</v>
      </c>
      <c r="B96" s="346" t="s">
        <v>557</v>
      </c>
      <c r="C96" s="146">
        <f t="shared" si="50"/>
        <v>100</v>
      </c>
      <c r="D96" s="146">
        <v>0</v>
      </c>
      <c r="E96" s="146">
        <v>100</v>
      </c>
      <c r="F96" s="146">
        <v>0</v>
      </c>
      <c r="G96" s="146">
        <v>0</v>
      </c>
      <c r="H96" s="146">
        <f t="shared" si="58"/>
        <v>100</v>
      </c>
      <c r="I96" s="146">
        <v>0</v>
      </c>
      <c r="J96" s="146">
        <v>100</v>
      </c>
      <c r="K96" s="146">
        <v>0</v>
      </c>
      <c r="L96" s="146">
        <v>0</v>
      </c>
      <c r="M96" s="146">
        <f t="shared" si="54"/>
        <v>100</v>
      </c>
      <c r="N96" s="146">
        <f t="shared" si="8"/>
        <v>0</v>
      </c>
      <c r="O96" s="146" t="str">
        <f t="shared" si="55"/>
        <v>-</v>
      </c>
      <c r="P96" s="146">
        <f t="shared" si="10"/>
        <v>0</v>
      </c>
      <c r="Q96" s="146">
        <f t="shared" si="56"/>
        <v>100</v>
      </c>
      <c r="R96" s="146">
        <f t="shared" si="43"/>
        <v>0</v>
      </c>
      <c r="S96" s="146" t="str">
        <f t="shared" si="44"/>
        <v>-</v>
      </c>
      <c r="T96" s="146">
        <f t="shared" si="45"/>
        <v>0</v>
      </c>
    </row>
    <row r="97" spans="1:28" ht="41.25" customHeight="1" outlineLevel="1" x14ac:dyDescent="0.25">
      <c r="A97" s="257" t="s">
        <v>558</v>
      </c>
      <c r="B97" s="347" t="s">
        <v>559</v>
      </c>
      <c r="C97" s="146">
        <f t="shared" si="50"/>
        <v>120</v>
      </c>
      <c r="D97" s="146">
        <v>120</v>
      </c>
      <c r="E97" s="146">
        <v>0</v>
      </c>
      <c r="F97" s="146">
        <v>0</v>
      </c>
      <c r="G97" s="146">
        <v>0</v>
      </c>
      <c r="H97" s="146">
        <f t="shared" si="58"/>
        <v>120</v>
      </c>
      <c r="I97" s="146">
        <v>120</v>
      </c>
      <c r="J97" s="146">
        <v>0</v>
      </c>
      <c r="K97" s="146">
        <v>0</v>
      </c>
      <c r="L97" s="146">
        <v>0</v>
      </c>
      <c r="M97" s="146">
        <f t="shared" si="54"/>
        <v>100</v>
      </c>
      <c r="N97" s="146">
        <f t="shared" si="8"/>
        <v>0</v>
      </c>
      <c r="O97" s="146">
        <f t="shared" si="55"/>
        <v>100</v>
      </c>
      <c r="P97" s="146">
        <f t="shared" si="10"/>
        <v>0</v>
      </c>
      <c r="Q97" s="146" t="str">
        <f t="shared" si="56"/>
        <v>-</v>
      </c>
      <c r="R97" s="146">
        <f t="shared" si="43"/>
        <v>0</v>
      </c>
      <c r="S97" s="146" t="str">
        <f t="shared" si="44"/>
        <v>-</v>
      </c>
      <c r="T97" s="146">
        <f t="shared" si="45"/>
        <v>0</v>
      </c>
    </row>
    <row r="98" spans="1:28" ht="41.25" customHeight="1" outlineLevel="1" x14ac:dyDescent="0.25">
      <c r="A98" s="258" t="s">
        <v>176</v>
      </c>
      <c r="B98" s="254" t="s">
        <v>109</v>
      </c>
      <c r="C98" s="146">
        <f>SUM(D98:F98)</f>
        <v>50</v>
      </c>
      <c r="D98" s="146">
        <v>50</v>
      </c>
      <c r="E98" s="146">
        <v>0</v>
      </c>
      <c r="F98" s="146">
        <v>0</v>
      </c>
      <c r="G98" s="146">
        <v>0</v>
      </c>
      <c r="H98" s="146">
        <f>SUM(I98:K98)</f>
        <v>50</v>
      </c>
      <c r="I98" s="146">
        <v>50</v>
      </c>
      <c r="J98" s="146">
        <v>0</v>
      </c>
      <c r="K98" s="146">
        <v>0</v>
      </c>
      <c r="L98" s="146">
        <v>0</v>
      </c>
      <c r="M98" s="146">
        <f t="shared" si="54"/>
        <v>100</v>
      </c>
      <c r="N98" s="146">
        <f t="shared" si="8"/>
        <v>0</v>
      </c>
      <c r="O98" s="146">
        <f t="shared" si="55"/>
        <v>100</v>
      </c>
      <c r="P98" s="146">
        <f t="shared" si="10"/>
        <v>0</v>
      </c>
      <c r="Q98" s="146" t="str">
        <f t="shared" si="56"/>
        <v>-</v>
      </c>
      <c r="R98" s="146">
        <f t="shared" si="43"/>
        <v>0</v>
      </c>
      <c r="S98" s="146" t="str">
        <f t="shared" si="44"/>
        <v>-</v>
      </c>
      <c r="T98" s="146">
        <f t="shared" si="45"/>
        <v>0</v>
      </c>
    </row>
    <row r="99" spans="1:28" s="283" customFormat="1" ht="41.25" customHeight="1" outlineLevel="1" x14ac:dyDescent="0.25">
      <c r="A99" s="284"/>
      <c r="B99" s="273" t="s">
        <v>560</v>
      </c>
      <c r="C99" s="274">
        <f t="shared" si="50"/>
        <v>113465.3</v>
      </c>
      <c r="D99" s="274">
        <f>D100+D112</f>
        <v>112844.3</v>
      </c>
      <c r="E99" s="274">
        <f t="shared" ref="E99:G99" si="62">E100+E112</f>
        <v>621</v>
      </c>
      <c r="F99" s="274">
        <f t="shared" si="62"/>
        <v>0</v>
      </c>
      <c r="G99" s="274">
        <f t="shared" si="62"/>
        <v>0</v>
      </c>
      <c r="H99" s="274">
        <f t="shared" si="58"/>
        <v>113465.3</v>
      </c>
      <c r="I99" s="274">
        <f>I100+I112</f>
        <v>112844.3</v>
      </c>
      <c r="J99" s="274">
        <f t="shared" ref="J99:L99" si="63">J100+J112</f>
        <v>621</v>
      </c>
      <c r="K99" s="274">
        <f t="shared" si="63"/>
        <v>0</v>
      </c>
      <c r="L99" s="274">
        <f t="shared" si="63"/>
        <v>0</v>
      </c>
      <c r="M99" s="274">
        <f t="shared" si="54"/>
        <v>100</v>
      </c>
      <c r="N99" s="274">
        <f t="shared" si="8"/>
        <v>0</v>
      </c>
      <c r="O99" s="274">
        <f t="shared" si="55"/>
        <v>100</v>
      </c>
      <c r="P99" s="274">
        <f t="shared" si="10"/>
        <v>0</v>
      </c>
      <c r="Q99" s="274">
        <f t="shared" si="56"/>
        <v>100</v>
      </c>
      <c r="R99" s="274">
        <f t="shared" si="43"/>
        <v>0</v>
      </c>
      <c r="S99" s="274" t="str">
        <f t="shared" si="44"/>
        <v>-</v>
      </c>
      <c r="T99" s="274">
        <f t="shared" si="45"/>
        <v>0</v>
      </c>
    </row>
    <row r="100" spans="1:28" ht="51.75" customHeight="1" outlineLevel="1" x14ac:dyDescent="0.25">
      <c r="A100" s="259" t="s">
        <v>145</v>
      </c>
      <c r="B100" s="261" t="s">
        <v>670</v>
      </c>
      <c r="C100" s="146">
        <f t="shared" si="50"/>
        <v>45527</v>
      </c>
      <c r="D100" s="146">
        <f>D101+D102+D108</f>
        <v>45423.7</v>
      </c>
      <c r="E100" s="146">
        <f t="shared" ref="E100:F100" si="64">E101+E102+E108</f>
        <v>103.3</v>
      </c>
      <c r="F100" s="146">
        <f t="shared" si="64"/>
        <v>0</v>
      </c>
      <c r="G100" s="146">
        <f t="shared" ref="G100" si="65">G101+G102</f>
        <v>0</v>
      </c>
      <c r="H100" s="146">
        <f t="shared" si="58"/>
        <v>45527</v>
      </c>
      <c r="I100" s="146">
        <f>I101+I102+I108</f>
        <v>45423.7</v>
      </c>
      <c r="J100" s="146">
        <f>J101+J102+J108</f>
        <v>103.3</v>
      </c>
      <c r="K100" s="146">
        <f>K101+K102+K108</f>
        <v>0</v>
      </c>
      <c r="L100" s="146">
        <f>L101+L102+L108</f>
        <v>0</v>
      </c>
      <c r="M100" s="146">
        <f>IFERROR(H100/C100*100,"-")</f>
        <v>100</v>
      </c>
      <c r="N100" s="146">
        <f t="shared" si="8"/>
        <v>0</v>
      </c>
      <c r="O100" s="146">
        <f>IFERROR(I100/D100*100,"-")</f>
        <v>100</v>
      </c>
      <c r="P100" s="146">
        <f>D100-I100</f>
        <v>0</v>
      </c>
      <c r="Q100" s="146">
        <f>IFERROR(J100/E100*100,"-")</f>
        <v>100</v>
      </c>
      <c r="R100" s="146">
        <f>E100-J100</f>
        <v>0</v>
      </c>
      <c r="S100" s="146" t="str">
        <f>IFERROR(K100/F100*100,"-")</f>
        <v>-</v>
      </c>
      <c r="T100" s="146">
        <f>F100-K100</f>
        <v>0</v>
      </c>
    </row>
    <row r="101" spans="1:28" ht="89.25" customHeight="1" outlineLevel="1" collapsed="1" x14ac:dyDescent="0.25">
      <c r="A101" s="262" t="s">
        <v>295</v>
      </c>
      <c r="B101" s="256" t="s">
        <v>561</v>
      </c>
      <c r="C101" s="146">
        <f t="shared" si="50"/>
        <v>43984.5</v>
      </c>
      <c r="D101" s="146">
        <v>43984.5</v>
      </c>
      <c r="E101" s="146">
        <v>0</v>
      </c>
      <c r="F101" s="146">
        <v>0</v>
      </c>
      <c r="G101" s="146">
        <v>0</v>
      </c>
      <c r="H101" s="146">
        <f t="shared" si="58"/>
        <v>43984.5</v>
      </c>
      <c r="I101" s="146">
        <f>833.6+981.2+42169.7</f>
        <v>43984.5</v>
      </c>
      <c r="J101" s="146">
        <v>0</v>
      </c>
      <c r="K101" s="146">
        <v>0</v>
      </c>
      <c r="L101" s="146">
        <v>0</v>
      </c>
      <c r="M101" s="146">
        <f t="shared" ref="M101:M114" si="66">IFERROR(H101/C101*100,"-")</f>
        <v>100</v>
      </c>
      <c r="N101" s="146">
        <f t="shared" si="8"/>
        <v>0</v>
      </c>
      <c r="O101" s="146">
        <f t="shared" ref="O101:O115" si="67">IFERROR(I101/D101*100,"-")</f>
        <v>100</v>
      </c>
      <c r="P101" s="146">
        <f t="shared" ref="P101:P115" si="68">D101-I101</f>
        <v>0</v>
      </c>
      <c r="Q101" s="146" t="str">
        <f t="shared" ref="Q101:Q119" si="69">IFERROR(J101/E101*100,"-")</f>
        <v>-</v>
      </c>
      <c r="R101" s="146">
        <f t="shared" ref="R101:R155" si="70">E101-J101</f>
        <v>0</v>
      </c>
      <c r="S101" s="146" t="str">
        <f t="shared" ref="S101:S114" si="71">IFERROR(K101/F101*100,"-")</f>
        <v>-</v>
      </c>
      <c r="T101" s="146">
        <f t="shared" ref="T101:T115" si="72">F101-K101</f>
        <v>0</v>
      </c>
    </row>
    <row r="102" spans="1:28" ht="41.25" customHeight="1" outlineLevel="1" collapsed="1" x14ac:dyDescent="0.25">
      <c r="A102" s="262" t="s">
        <v>296</v>
      </c>
      <c r="B102" s="256" t="s">
        <v>170</v>
      </c>
      <c r="C102" s="146">
        <f t="shared" si="50"/>
        <v>1181.7</v>
      </c>
      <c r="D102" s="146">
        <f>D103+D104+D105+D106+D107</f>
        <v>1181.7</v>
      </c>
      <c r="E102" s="146">
        <f t="shared" ref="E102:F102" si="73">E103+E104+E105+E106+E107</f>
        <v>0</v>
      </c>
      <c r="F102" s="146">
        <f t="shared" si="73"/>
        <v>0</v>
      </c>
      <c r="G102" s="146">
        <v>0</v>
      </c>
      <c r="H102" s="146">
        <f t="shared" si="58"/>
        <v>1181.7</v>
      </c>
      <c r="I102" s="146">
        <f>I103+I104+I105+I106+I107</f>
        <v>1181.7</v>
      </c>
      <c r="J102" s="146">
        <f t="shared" ref="J102:K102" si="74">J103+J104+J105+J106+J107</f>
        <v>0</v>
      </c>
      <c r="K102" s="146">
        <f t="shared" si="74"/>
        <v>0</v>
      </c>
      <c r="L102" s="146">
        <v>0</v>
      </c>
      <c r="M102" s="146">
        <f t="shared" si="66"/>
        <v>100</v>
      </c>
      <c r="N102" s="146">
        <f t="shared" si="8"/>
        <v>0</v>
      </c>
      <c r="O102" s="146">
        <f t="shared" si="67"/>
        <v>100</v>
      </c>
      <c r="P102" s="146">
        <f t="shared" si="68"/>
        <v>0</v>
      </c>
      <c r="Q102" s="146" t="str">
        <f t="shared" si="69"/>
        <v>-</v>
      </c>
      <c r="R102" s="146">
        <f t="shared" si="70"/>
        <v>0</v>
      </c>
      <c r="S102" s="146" t="str">
        <f t="shared" si="71"/>
        <v>-</v>
      </c>
      <c r="T102" s="146">
        <f t="shared" si="72"/>
        <v>0</v>
      </c>
    </row>
    <row r="103" spans="1:28" ht="41.25" customHeight="1" outlineLevel="1" x14ac:dyDescent="0.25">
      <c r="A103" s="257" t="s">
        <v>562</v>
      </c>
      <c r="B103" s="344" t="s">
        <v>563</v>
      </c>
      <c r="C103" s="146">
        <f t="shared" si="50"/>
        <v>100</v>
      </c>
      <c r="D103" s="146">
        <v>100</v>
      </c>
      <c r="E103" s="146">
        <v>0</v>
      </c>
      <c r="F103" s="146">
        <v>0</v>
      </c>
      <c r="G103" s="146">
        <v>0</v>
      </c>
      <c r="H103" s="146">
        <f t="shared" si="58"/>
        <v>100</v>
      </c>
      <c r="I103" s="146">
        <v>100</v>
      </c>
      <c r="J103" s="146">
        <v>0</v>
      </c>
      <c r="K103" s="146">
        <v>0</v>
      </c>
      <c r="L103" s="146">
        <v>0</v>
      </c>
      <c r="M103" s="146">
        <f t="shared" si="66"/>
        <v>100</v>
      </c>
      <c r="N103" s="146">
        <f t="shared" si="8"/>
        <v>0</v>
      </c>
      <c r="O103" s="146">
        <f t="shared" si="67"/>
        <v>100</v>
      </c>
      <c r="P103" s="146">
        <f t="shared" si="68"/>
        <v>0</v>
      </c>
      <c r="Q103" s="146" t="str">
        <f t="shared" si="69"/>
        <v>-</v>
      </c>
      <c r="R103" s="146">
        <f t="shared" si="70"/>
        <v>0</v>
      </c>
      <c r="S103" s="146" t="str">
        <f t="shared" si="71"/>
        <v>-</v>
      </c>
      <c r="T103" s="146">
        <f t="shared" si="72"/>
        <v>0</v>
      </c>
    </row>
    <row r="104" spans="1:28" ht="41.25" customHeight="1" outlineLevel="1" x14ac:dyDescent="0.25">
      <c r="A104" s="257" t="s">
        <v>564</v>
      </c>
      <c r="B104" s="344" t="s">
        <v>565</v>
      </c>
      <c r="C104" s="146">
        <f t="shared" si="50"/>
        <v>55</v>
      </c>
      <c r="D104" s="146">
        <v>55</v>
      </c>
      <c r="E104" s="146">
        <v>0</v>
      </c>
      <c r="F104" s="146">
        <v>0</v>
      </c>
      <c r="G104" s="146">
        <v>0</v>
      </c>
      <c r="H104" s="146">
        <f t="shared" si="58"/>
        <v>55</v>
      </c>
      <c r="I104" s="146">
        <v>55</v>
      </c>
      <c r="J104" s="146">
        <v>0</v>
      </c>
      <c r="K104" s="146">
        <v>0</v>
      </c>
      <c r="L104" s="146">
        <v>0</v>
      </c>
      <c r="M104" s="146">
        <f t="shared" si="66"/>
        <v>100</v>
      </c>
      <c r="N104" s="146">
        <f t="shared" si="8"/>
        <v>0</v>
      </c>
      <c r="O104" s="146">
        <f t="shared" si="67"/>
        <v>100</v>
      </c>
      <c r="P104" s="146">
        <f t="shared" si="68"/>
        <v>0</v>
      </c>
      <c r="Q104" s="146" t="str">
        <f t="shared" si="69"/>
        <v>-</v>
      </c>
      <c r="R104" s="146">
        <f t="shared" si="70"/>
        <v>0</v>
      </c>
      <c r="S104" s="146" t="str">
        <f t="shared" si="71"/>
        <v>-</v>
      </c>
      <c r="T104" s="146">
        <f t="shared" si="72"/>
        <v>0</v>
      </c>
    </row>
    <row r="105" spans="1:28" s="11" customFormat="1" ht="41.25" customHeight="1" outlineLevel="1" x14ac:dyDescent="0.25">
      <c r="A105" s="257" t="s">
        <v>566</v>
      </c>
      <c r="B105" s="344" t="s">
        <v>567</v>
      </c>
      <c r="C105" s="151">
        <f t="shared" si="50"/>
        <v>48.9</v>
      </c>
      <c r="D105" s="146">
        <v>48.9</v>
      </c>
      <c r="E105" s="146">
        <v>0</v>
      </c>
      <c r="F105" s="146">
        <v>0</v>
      </c>
      <c r="G105" s="151">
        <v>0</v>
      </c>
      <c r="H105" s="143">
        <f t="shared" si="58"/>
        <v>48.9</v>
      </c>
      <c r="I105" s="146">
        <v>48.9</v>
      </c>
      <c r="J105" s="146">
        <v>0</v>
      </c>
      <c r="K105" s="146">
        <v>0</v>
      </c>
      <c r="L105" s="143">
        <v>0</v>
      </c>
      <c r="M105" s="151">
        <f t="shared" si="66"/>
        <v>100</v>
      </c>
      <c r="N105" s="151">
        <f>C105-H105</f>
        <v>0</v>
      </c>
      <c r="O105" s="151">
        <f t="shared" si="67"/>
        <v>100</v>
      </c>
      <c r="P105" s="151">
        <f t="shared" si="68"/>
        <v>0</v>
      </c>
      <c r="Q105" s="151" t="str">
        <f t="shared" si="69"/>
        <v>-</v>
      </c>
      <c r="R105" s="151">
        <f t="shared" si="70"/>
        <v>0</v>
      </c>
      <c r="S105" s="151" t="str">
        <f t="shared" si="71"/>
        <v>-</v>
      </c>
      <c r="T105" s="151">
        <f t="shared" si="72"/>
        <v>0</v>
      </c>
      <c r="U105" s="79"/>
      <c r="V105" s="79"/>
      <c r="W105" s="79"/>
      <c r="X105" s="79"/>
      <c r="Y105" s="79"/>
      <c r="Z105" s="79"/>
      <c r="AA105" s="79"/>
      <c r="AB105" s="79"/>
    </row>
    <row r="106" spans="1:28" ht="41.25" customHeight="1" outlineLevel="1" x14ac:dyDescent="0.25">
      <c r="A106" s="257" t="s">
        <v>568</v>
      </c>
      <c r="B106" s="345" t="s">
        <v>569</v>
      </c>
      <c r="C106" s="146">
        <f t="shared" si="50"/>
        <v>60</v>
      </c>
      <c r="D106" s="146">
        <v>60</v>
      </c>
      <c r="E106" s="146">
        <v>0</v>
      </c>
      <c r="F106" s="146">
        <v>0</v>
      </c>
      <c r="G106" s="146">
        <f>G107+G108+G114</f>
        <v>0</v>
      </c>
      <c r="H106" s="146">
        <f t="shared" si="58"/>
        <v>60</v>
      </c>
      <c r="I106" s="146">
        <v>60</v>
      </c>
      <c r="J106" s="146">
        <v>0</v>
      </c>
      <c r="K106" s="146">
        <v>0</v>
      </c>
      <c r="L106" s="146">
        <v>0</v>
      </c>
      <c r="M106" s="146">
        <f t="shared" si="66"/>
        <v>100</v>
      </c>
      <c r="N106" s="146">
        <f>C106-H106</f>
        <v>0</v>
      </c>
      <c r="O106" s="146">
        <f t="shared" si="67"/>
        <v>100</v>
      </c>
      <c r="P106" s="146">
        <f t="shared" si="68"/>
        <v>0</v>
      </c>
      <c r="Q106" s="146" t="str">
        <f t="shared" si="69"/>
        <v>-</v>
      </c>
      <c r="R106" s="146">
        <f t="shared" si="70"/>
        <v>0</v>
      </c>
      <c r="S106" s="146" t="str">
        <f t="shared" si="71"/>
        <v>-</v>
      </c>
      <c r="T106" s="146">
        <f t="shared" si="72"/>
        <v>0</v>
      </c>
    </row>
    <row r="107" spans="1:28" ht="41.25" customHeight="1" outlineLevel="1" x14ac:dyDescent="0.25">
      <c r="A107" s="262" t="s">
        <v>570</v>
      </c>
      <c r="B107" s="345" t="s">
        <v>571</v>
      </c>
      <c r="C107" s="146">
        <f t="shared" si="50"/>
        <v>917.8</v>
      </c>
      <c r="D107" s="146">
        <v>917.8</v>
      </c>
      <c r="E107" s="146">
        <v>0</v>
      </c>
      <c r="F107" s="146">
        <v>0</v>
      </c>
      <c r="G107" s="146">
        <v>0</v>
      </c>
      <c r="H107" s="146">
        <f t="shared" si="58"/>
        <v>917.8</v>
      </c>
      <c r="I107" s="146">
        <v>917.8</v>
      </c>
      <c r="J107" s="146">
        <v>0</v>
      </c>
      <c r="K107" s="146"/>
      <c r="L107" s="146">
        <v>0</v>
      </c>
      <c r="M107" s="146">
        <f t="shared" si="66"/>
        <v>100</v>
      </c>
      <c r="N107" s="146">
        <f>C107-H107</f>
        <v>0</v>
      </c>
      <c r="O107" s="146">
        <f t="shared" si="67"/>
        <v>100</v>
      </c>
      <c r="P107" s="146">
        <f t="shared" si="68"/>
        <v>0</v>
      </c>
      <c r="Q107" s="146" t="str">
        <f t="shared" si="69"/>
        <v>-</v>
      </c>
      <c r="R107" s="146">
        <f t="shared" si="70"/>
        <v>0</v>
      </c>
      <c r="S107" s="146" t="str">
        <f t="shared" si="71"/>
        <v>-</v>
      </c>
      <c r="T107" s="146">
        <f t="shared" si="72"/>
        <v>0</v>
      </c>
    </row>
    <row r="108" spans="1:28" ht="41.25" customHeight="1" outlineLevel="1" collapsed="1" x14ac:dyDescent="0.25">
      <c r="A108" s="262" t="s">
        <v>297</v>
      </c>
      <c r="B108" s="261" t="s">
        <v>109</v>
      </c>
      <c r="C108" s="146">
        <f t="shared" si="50"/>
        <v>360.8</v>
      </c>
      <c r="D108" s="146">
        <f>D109+D110+D111</f>
        <v>257.5</v>
      </c>
      <c r="E108" s="146">
        <f t="shared" ref="E108:F108" si="75">E109+E110+E111</f>
        <v>103.3</v>
      </c>
      <c r="F108" s="146">
        <f t="shared" si="75"/>
        <v>0</v>
      </c>
      <c r="G108" s="146">
        <f>SUM(G109:G113)</f>
        <v>0</v>
      </c>
      <c r="H108" s="146">
        <f t="shared" si="58"/>
        <v>360.8</v>
      </c>
      <c r="I108" s="146">
        <f>I109+I110+I111</f>
        <v>257.5</v>
      </c>
      <c r="J108" s="146">
        <f t="shared" ref="J108:K108" si="76">J109+J110+J111</f>
        <v>103.3</v>
      </c>
      <c r="K108" s="146">
        <f t="shared" si="76"/>
        <v>0</v>
      </c>
      <c r="L108" s="146">
        <f>SUM(L109:L113)</f>
        <v>0</v>
      </c>
      <c r="M108" s="146">
        <f t="shared" si="66"/>
        <v>100</v>
      </c>
      <c r="N108" s="146">
        <f>C108-H108</f>
        <v>0</v>
      </c>
      <c r="O108" s="146">
        <f t="shared" si="67"/>
        <v>100</v>
      </c>
      <c r="P108" s="146">
        <f t="shared" si="68"/>
        <v>0</v>
      </c>
      <c r="Q108" s="146">
        <f t="shared" si="69"/>
        <v>100</v>
      </c>
      <c r="R108" s="146">
        <f t="shared" si="70"/>
        <v>0</v>
      </c>
      <c r="S108" s="146" t="str">
        <f t="shared" si="71"/>
        <v>-</v>
      </c>
      <c r="T108" s="146">
        <f t="shared" si="72"/>
        <v>0</v>
      </c>
    </row>
    <row r="109" spans="1:28" ht="50.25" customHeight="1" outlineLevel="1" x14ac:dyDescent="0.25">
      <c r="A109" s="257" t="s">
        <v>572</v>
      </c>
      <c r="B109" s="344" t="s">
        <v>573</v>
      </c>
      <c r="C109" s="146">
        <f t="shared" si="50"/>
        <v>0</v>
      </c>
      <c r="D109" s="146">
        <v>0</v>
      </c>
      <c r="E109" s="146">
        <v>0</v>
      </c>
      <c r="F109" s="146">
        <v>0</v>
      </c>
      <c r="G109" s="146">
        <v>0</v>
      </c>
      <c r="H109" s="146">
        <f t="shared" si="58"/>
        <v>0</v>
      </c>
      <c r="I109" s="146">
        <v>0</v>
      </c>
      <c r="J109" s="146">
        <v>0</v>
      </c>
      <c r="K109" s="146">
        <v>0</v>
      </c>
      <c r="L109" s="146">
        <v>0</v>
      </c>
      <c r="M109" s="146" t="str">
        <f t="shared" si="66"/>
        <v>-</v>
      </c>
      <c r="N109" s="146">
        <f>C109-H109</f>
        <v>0</v>
      </c>
      <c r="O109" s="146" t="str">
        <f t="shared" si="67"/>
        <v>-</v>
      </c>
      <c r="P109" s="146">
        <f t="shared" si="68"/>
        <v>0</v>
      </c>
      <c r="Q109" s="146" t="str">
        <f t="shared" si="69"/>
        <v>-</v>
      </c>
      <c r="R109" s="146">
        <f t="shared" si="70"/>
        <v>0</v>
      </c>
      <c r="S109" s="146" t="str">
        <f t="shared" si="71"/>
        <v>-</v>
      </c>
      <c r="T109" s="146">
        <f t="shared" si="72"/>
        <v>0</v>
      </c>
    </row>
    <row r="110" spans="1:28" ht="41.25" customHeight="1" outlineLevel="1" x14ac:dyDescent="0.25">
      <c r="A110" s="257" t="s">
        <v>574</v>
      </c>
      <c r="B110" s="344" t="s">
        <v>100</v>
      </c>
      <c r="C110" s="146">
        <f t="shared" si="50"/>
        <v>231.7</v>
      </c>
      <c r="D110" s="146">
        <v>231.7</v>
      </c>
      <c r="E110" s="146">
        <v>0</v>
      </c>
      <c r="F110" s="146">
        <v>0</v>
      </c>
      <c r="G110" s="146">
        <v>0</v>
      </c>
      <c r="H110" s="146">
        <f t="shared" si="58"/>
        <v>231.7</v>
      </c>
      <c r="I110" s="146">
        <v>231.7</v>
      </c>
      <c r="J110" s="146">
        <v>0</v>
      </c>
      <c r="K110" s="146">
        <v>0</v>
      </c>
      <c r="L110" s="146">
        <v>0</v>
      </c>
      <c r="M110" s="146">
        <f t="shared" si="66"/>
        <v>100</v>
      </c>
      <c r="N110" s="146">
        <f t="shared" ref="N110:N156" si="77">C110-H110</f>
        <v>0</v>
      </c>
      <c r="O110" s="146">
        <f t="shared" si="67"/>
        <v>100</v>
      </c>
      <c r="P110" s="146">
        <f t="shared" si="68"/>
        <v>0</v>
      </c>
      <c r="Q110" s="146" t="str">
        <f t="shared" si="69"/>
        <v>-</v>
      </c>
      <c r="R110" s="146">
        <f t="shared" si="70"/>
        <v>0</v>
      </c>
      <c r="S110" s="146" t="str">
        <f t="shared" si="71"/>
        <v>-</v>
      </c>
      <c r="T110" s="146">
        <f t="shared" si="72"/>
        <v>0</v>
      </c>
    </row>
    <row r="111" spans="1:28" ht="41.25" customHeight="1" outlineLevel="1" x14ac:dyDescent="0.25">
      <c r="A111" s="262" t="s">
        <v>575</v>
      </c>
      <c r="B111" s="345" t="s">
        <v>7</v>
      </c>
      <c r="C111" s="146">
        <f t="shared" si="50"/>
        <v>129.1</v>
      </c>
      <c r="D111" s="146">
        <v>25.8</v>
      </c>
      <c r="E111" s="146">
        <v>103.3</v>
      </c>
      <c r="F111" s="146">
        <v>0</v>
      </c>
      <c r="G111" s="146">
        <v>0</v>
      </c>
      <c r="H111" s="146">
        <f t="shared" si="58"/>
        <v>129.1</v>
      </c>
      <c r="I111" s="146">
        <v>25.8</v>
      </c>
      <c r="J111" s="146">
        <v>103.3</v>
      </c>
      <c r="K111" s="146">
        <v>0</v>
      </c>
      <c r="L111" s="146">
        <v>0</v>
      </c>
      <c r="M111" s="146">
        <f t="shared" si="66"/>
        <v>100</v>
      </c>
      <c r="N111" s="146">
        <f t="shared" si="77"/>
        <v>0</v>
      </c>
      <c r="O111" s="146">
        <f t="shared" si="67"/>
        <v>100</v>
      </c>
      <c r="P111" s="146">
        <f t="shared" si="68"/>
        <v>0</v>
      </c>
      <c r="Q111" s="146">
        <f t="shared" si="69"/>
        <v>100</v>
      </c>
      <c r="R111" s="146">
        <f t="shared" si="70"/>
        <v>0</v>
      </c>
      <c r="S111" s="146" t="str">
        <f t="shared" si="71"/>
        <v>-</v>
      </c>
      <c r="T111" s="146">
        <f t="shared" si="72"/>
        <v>0</v>
      </c>
    </row>
    <row r="112" spans="1:28" s="64" customFormat="1" ht="41.25" customHeight="1" outlineLevel="1" collapsed="1" x14ac:dyDescent="0.25">
      <c r="A112" s="263" t="s">
        <v>146</v>
      </c>
      <c r="B112" s="264" t="s">
        <v>671</v>
      </c>
      <c r="C112" s="149">
        <f t="shared" si="50"/>
        <v>67938.3</v>
      </c>
      <c r="D112" s="149">
        <f>D113+D114+D124</f>
        <v>67420.600000000006</v>
      </c>
      <c r="E112" s="149">
        <f t="shared" ref="E112:G112" si="78">E113+E114+E124</f>
        <v>517.70000000000005</v>
      </c>
      <c r="F112" s="149">
        <f t="shared" si="78"/>
        <v>0</v>
      </c>
      <c r="G112" s="149">
        <f t="shared" si="78"/>
        <v>0</v>
      </c>
      <c r="H112" s="149">
        <f>SUM(I112:K112)</f>
        <v>67938.3</v>
      </c>
      <c r="I112" s="149">
        <f>I113+I114+I124</f>
        <v>67420.600000000006</v>
      </c>
      <c r="J112" s="149">
        <f t="shared" ref="J112:L112" si="79">J113+J114+J124</f>
        <v>517.70000000000005</v>
      </c>
      <c r="K112" s="149">
        <f t="shared" si="79"/>
        <v>0</v>
      </c>
      <c r="L112" s="149">
        <f t="shared" si="79"/>
        <v>0</v>
      </c>
      <c r="M112" s="149">
        <f t="shared" si="66"/>
        <v>100</v>
      </c>
      <c r="N112" s="149">
        <f t="shared" si="77"/>
        <v>0</v>
      </c>
      <c r="O112" s="149">
        <f t="shared" si="67"/>
        <v>100</v>
      </c>
      <c r="P112" s="149">
        <f t="shared" si="68"/>
        <v>0</v>
      </c>
      <c r="Q112" s="149">
        <f t="shared" si="69"/>
        <v>100</v>
      </c>
      <c r="R112" s="149">
        <f t="shared" si="70"/>
        <v>0</v>
      </c>
      <c r="S112" s="149" t="str">
        <f t="shared" si="71"/>
        <v>-</v>
      </c>
      <c r="T112" s="149">
        <f t="shared" si="72"/>
        <v>0</v>
      </c>
    </row>
    <row r="113" spans="1:28" s="14" customFormat="1" ht="76.5" customHeight="1" outlineLevel="1" x14ac:dyDescent="0.25">
      <c r="A113" s="149" t="s">
        <v>172</v>
      </c>
      <c r="B113" s="349" t="s">
        <v>600</v>
      </c>
      <c r="C113" s="146">
        <f t="shared" si="50"/>
        <v>65210.6</v>
      </c>
      <c r="D113" s="146">
        <v>65210.6</v>
      </c>
      <c r="E113" s="146">
        <v>0</v>
      </c>
      <c r="F113" s="146">
        <v>0</v>
      </c>
      <c r="G113" s="146">
        <v>0</v>
      </c>
      <c r="H113" s="146">
        <f t="shared" si="58"/>
        <v>65210.6</v>
      </c>
      <c r="I113" s="146">
        <f>64434.8+775.8</f>
        <v>65210.6</v>
      </c>
      <c r="J113" s="146">
        <v>0</v>
      </c>
      <c r="K113" s="146">
        <v>0</v>
      </c>
      <c r="L113" s="146">
        <v>0</v>
      </c>
      <c r="M113" s="146">
        <f t="shared" si="66"/>
        <v>100</v>
      </c>
      <c r="N113" s="146">
        <f t="shared" si="77"/>
        <v>0</v>
      </c>
      <c r="O113" s="146">
        <f t="shared" si="67"/>
        <v>100</v>
      </c>
      <c r="P113" s="146">
        <f t="shared" si="68"/>
        <v>0</v>
      </c>
      <c r="Q113" s="146" t="str">
        <f t="shared" si="69"/>
        <v>-</v>
      </c>
      <c r="R113" s="146">
        <f t="shared" si="70"/>
        <v>0</v>
      </c>
      <c r="S113" s="146" t="str">
        <f t="shared" si="71"/>
        <v>-</v>
      </c>
      <c r="T113" s="146">
        <f t="shared" si="72"/>
        <v>0</v>
      </c>
      <c r="U113" s="117"/>
      <c r="V113" s="117"/>
      <c r="W113" s="117"/>
      <c r="X113" s="117"/>
      <c r="Y113" s="117"/>
      <c r="Z113" s="117"/>
      <c r="AA113" s="117"/>
      <c r="AB113" s="117"/>
    </row>
    <row r="114" spans="1:28" s="14" customFormat="1" ht="41.25" customHeight="1" outlineLevel="1" x14ac:dyDescent="0.25">
      <c r="A114" s="263" t="s">
        <v>173</v>
      </c>
      <c r="B114" s="266" t="s">
        <v>550</v>
      </c>
      <c r="C114" s="146">
        <f t="shared" si="50"/>
        <v>2627.7</v>
      </c>
      <c r="D114" s="146">
        <f>SUM(D115:D123)</f>
        <v>2110</v>
      </c>
      <c r="E114" s="146">
        <f t="shared" ref="E114:G114" si="80">SUM(E115:E123)</f>
        <v>517.70000000000005</v>
      </c>
      <c r="F114" s="146">
        <f t="shared" si="80"/>
        <v>0</v>
      </c>
      <c r="G114" s="146">
        <f t="shared" si="80"/>
        <v>0</v>
      </c>
      <c r="H114" s="146">
        <f t="shared" si="58"/>
        <v>2627.7</v>
      </c>
      <c r="I114" s="146">
        <f>I115+I116+I117+I118+I119+I120+I121+I122+I123</f>
        <v>2110</v>
      </c>
      <c r="J114" s="146">
        <f t="shared" ref="J114:K114" si="81">J115+J116+J117+J118+J119+J120+J121+J122+J123</f>
        <v>517.70000000000005</v>
      </c>
      <c r="K114" s="146">
        <f t="shared" si="81"/>
        <v>0</v>
      </c>
      <c r="L114" s="146">
        <f>SUM(L115:L117)</f>
        <v>0</v>
      </c>
      <c r="M114" s="146">
        <f t="shared" si="66"/>
        <v>100</v>
      </c>
      <c r="N114" s="146">
        <f t="shared" si="77"/>
        <v>0</v>
      </c>
      <c r="O114" s="146">
        <f t="shared" si="67"/>
        <v>100</v>
      </c>
      <c r="P114" s="146">
        <f t="shared" si="68"/>
        <v>0</v>
      </c>
      <c r="Q114" s="146">
        <f t="shared" si="69"/>
        <v>100</v>
      </c>
      <c r="R114" s="146">
        <f t="shared" si="70"/>
        <v>0</v>
      </c>
      <c r="S114" s="146" t="str">
        <f t="shared" si="71"/>
        <v>-</v>
      </c>
      <c r="T114" s="146">
        <f t="shared" si="72"/>
        <v>0</v>
      </c>
      <c r="U114" s="117"/>
      <c r="V114" s="117"/>
      <c r="W114" s="117"/>
      <c r="X114" s="117"/>
      <c r="Y114" s="117"/>
      <c r="Z114" s="117"/>
      <c r="AA114" s="117"/>
      <c r="AB114" s="117"/>
    </row>
    <row r="115" spans="1:28" s="14" customFormat="1" ht="49.5" customHeight="1" outlineLevel="1" x14ac:dyDescent="0.25">
      <c r="A115" s="149" t="s">
        <v>576</v>
      </c>
      <c r="B115" s="349" t="s">
        <v>577</v>
      </c>
      <c r="C115" s="146">
        <f t="shared" si="50"/>
        <v>100</v>
      </c>
      <c r="D115" s="146">
        <v>100</v>
      </c>
      <c r="E115" s="146">
        <v>0</v>
      </c>
      <c r="F115" s="146">
        <v>0</v>
      </c>
      <c r="G115" s="146">
        <v>0</v>
      </c>
      <c r="H115" s="146">
        <f t="shared" si="58"/>
        <v>100</v>
      </c>
      <c r="I115" s="146">
        <v>100</v>
      </c>
      <c r="J115" s="146">
        <v>0</v>
      </c>
      <c r="K115" s="146">
        <v>0</v>
      </c>
      <c r="L115" s="146">
        <v>0</v>
      </c>
      <c r="M115" s="146">
        <f t="shared" ref="M115:M164" si="82">IFERROR(H115/C115*100,"-")</f>
        <v>100</v>
      </c>
      <c r="N115" s="146">
        <f t="shared" si="77"/>
        <v>0</v>
      </c>
      <c r="O115" s="146">
        <f t="shared" si="67"/>
        <v>100</v>
      </c>
      <c r="P115" s="146">
        <f t="shared" si="68"/>
        <v>0</v>
      </c>
      <c r="Q115" s="146" t="str">
        <f t="shared" si="69"/>
        <v>-</v>
      </c>
      <c r="R115" s="146">
        <f t="shared" si="70"/>
        <v>0</v>
      </c>
      <c r="S115" s="146" t="str">
        <f t="shared" ref="S115:S164" si="83">IFERROR(K115/F115*100,"-")</f>
        <v>-</v>
      </c>
      <c r="T115" s="146">
        <f t="shared" si="72"/>
        <v>0</v>
      </c>
      <c r="U115" s="117"/>
      <c r="V115" s="117"/>
      <c r="W115" s="117"/>
      <c r="X115" s="117"/>
      <c r="Y115" s="117"/>
      <c r="Z115" s="117"/>
      <c r="AA115" s="117"/>
      <c r="AB115" s="117"/>
    </row>
    <row r="116" spans="1:28" s="14" customFormat="1" ht="48" customHeight="1" outlineLevel="1" x14ac:dyDescent="0.25">
      <c r="A116" s="149" t="s">
        <v>578</v>
      </c>
      <c r="B116" s="349" t="s">
        <v>579</v>
      </c>
      <c r="C116" s="146">
        <f t="shared" si="50"/>
        <v>40</v>
      </c>
      <c r="D116" s="146">
        <v>40</v>
      </c>
      <c r="E116" s="146">
        <v>0</v>
      </c>
      <c r="F116" s="146">
        <v>0</v>
      </c>
      <c r="G116" s="146">
        <v>0</v>
      </c>
      <c r="H116" s="146">
        <f t="shared" si="58"/>
        <v>40</v>
      </c>
      <c r="I116" s="146">
        <v>40</v>
      </c>
      <c r="J116" s="146">
        <v>0</v>
      </c>
      <c r="K116" s="146">
        <v>0</v>
      </c>
      <c r="L116" s="146">
        <v>0</v>
      </c>
      <c r="M116" s="146">
        <f t="shared" si="82"/>
        <v>100</v>
      </c>
      <c r="N116" s="146">
        <f t="shared" si="77"/>
        <v>0</v>
      </c>
      <c r="O116" s="146">
        <f t="shared" ref="O116:O166" si="84">IFERROR(I116/D116*100,"-")</f>
        <v>100</v>
      </c>
      <c r="P116" s="146">
        <f t="shared" ref="P116:P166" si="85">D116-I116</f>
        <v>0</v>
      </c>
      <c r="Q116" s="146" t="str">
        <f t="shared" si="69"/>
        <v>-</v>
      </c>
      <c r="R116" s="146">
        <f t="shared" si="70"/>
        <v>0</v>
      </c>
      <c r="S116" s="146" t="str">
        <f t="shared" si="83"/>
        <v>-</v>
      </c>
      <c r="T116" s="146">
        <f t="shared" ref="T116:T164" si="86">F116-K116</f>
        <v>0</v>
      </c>
      <c r="U116" s="117"/>
      <c r="V116" s="117"/>
      <c r="W116" s="117"/>
      <c r="X116" s="117"/>
      <c r="Y116" s="117"/>
      <c r="Z116" s="117"/>
      <c r="AA116" s="117"/>
      <c r="AB116" s="117"/>
    </row>
    <row r="117" spans="1:28" s="14" customFormat="1" ht="51" customHeight="1" outlineLevel="1" x14ac:dyDescent="0.25">
      <c r="A117" s="149" t="s">
        <v>580</v>
      </c>
      <c r="B117" s="349" t="s">
        <v>581</v>
      </c>
      <c r="C117" s="146">
        <f t="shared" si="50"/>
        <v>110</v>
      </c>
      <c r="D117" s="146">
        <v>110</v>
      </c>
      <c r="E117" s="146">
        <v>0</v>
      </c>
      <c r="F117" s="146">
        <v>0</v>
      </c>
      <c r="G117" s="146">
        <v>0</v>
      </c>
      <c r="H117" s="146">
        <f t="shared" ref="H117:H140" si="87">SUM(I117:K117)</f>
        <v>110</v>
      </c>
      <c r="I117" s="146">
        <v>110</v>
      </c>
      <c r="J117" s="146">
        <v>0</v>
      </c>
      <c r="K117" s="146">
        <v>0</v>
      </c>
      <c r="L117" s="146">
        <v>0</v>
      </c>
      <c r="M117" s="146">
        <f t="shared" si="82"/>
        <v>100</v>
      </c>
      <c r="N117" s="146">
        <f t="shared" si="77"/>
        <v>0</v>
      </c>
      <c r="O117" s="146">
        <f t="shared" si="84"/>
        <v>100</v>
      </c>
      <c r="P117" s="146">
        <f t="shared" si="85"/>
        <v>0</v>
      </c>
      <c r="Q117" s="146" t="str">
        <f t="shared" si="69"/>
        <v>-</v>
      </c>
      <c r="R117" s="146">
        <f t="shared" si="70"/>
        <v>0</v>
      </c>
      <c r="S117" s="146" t="str">
        <f t="shared" si="83"/>
        <v>-</v>
      </c>
      <c r="T117" s="146">
        <f t="shared" si="86"/>
        <v>0</v>
      </c>
      <c r="U117" s="117"/>
      <c r="V117" s="117"/>
      <c r="W117" s="117"/>
      <c r="X117" s="117"/>
      <c r="Y117" s="117"/>
      <c r="Z117" s="117"/>
      <c r="AA117" s="117"/>
      <c r="AB117" s="117"/>
    </row>
    <row r="118" spans="1:28" s="14" customFormat="1" ht="41.25" customHeight="1" outlineLevel="1" x14ac:dyDescent="0.25">
      <c r="A118" s="149" t="s">
        <v>582</v>
      </c>
      <c r="B118" s="349" t="s">
        <v>583</v>
      </c>
      <c r="C118" s="146">
        <f t="shared" si="50"/>
        <v>72.7</v>
      </c>
      <c r="D118" s="146">
        <v>0</v>
      </c>
      <c r="E118" s="146">
        <v>72.7</v>
      </c>
      <c r="F118" s="146">
        <v>0</v>
      </c>
      <c r="G118" s="146">
        <v>0</v>
      </c>
      <c r="H118" s="146">
        <f t="shared" si="87"/>
        <v>72.7</v>
      </c>
      <c r="I118" s="146">
        <v>0</v>
      </c>
      <c r="J118" s="146">
        <v>72.7</v>
      </c>
      <c r="K118" s="146">
        <v>0</v>
      </c>
      <c r="L118" s="146">
        <v>0</v>
      </c>
      <c r="M118" s="146">
        <f t="shared" si="82"/>
        <v>100</v>
      </c>
      <c r="N118" s="146">
        <f t="shared" si="77"/>
        <v>0</v>
      </c>
      <c r="O118" s="146" t="str">
        <f t="shared" si="84"/>
        <v>-</v>
      </c>
      <c r="P118" s="146">
        <f t="shared" si="85"/>
        <v>0</v>
      </c>
      <c r="Q118" s="146">
        <f t="shared" si="69"/>
        <v>100</v>
      </c>
      <c r="R118" s="146">
        <f t="shared" si="70"/>
        <v>0</v>
      </c>
      <c r="S118" s="146" t="str">
        <f t="shared" si="83"/>
        <v>-</v>
      </c>
      <c r="T118" s="146">
        <f t="shared" si="86"/>
        <v>0</v>
      </c>
      <c r="U118" s="117"/>
      <c r="V118" s="117"/>
      <c r="W118" s="117"/>
      <c r="X118" s="117"/>
      <c r="Y118" s="117"/>
      <c r="Z118" s="117"/>
      <c r="AA118" s="117"/>
      <c r="AB118" s="117"/>
    </row>
    <row r="119" spans="1:28" s="14" customFormat="1" ht="46.5" customHeight="1" outlineLevel="1" x14ac:dyDescent="0.25">
      <c r="A119" s="263" t="s">
        <v>584</v>
      </c>
      <c r="B119" s="350" t="s">
        <v>585</v>
      </c>
      <c r="C119" s="146">
        <f t="shared" si="50"/>
        <v>650</v>
      </c>
      <c r="D119" s="146">
        <v>530</v>
      </c>
      <c r="E119" s="146">
        <v>120</v>
      </c>
      <c r="F119" s="146">
        <v>0</v>
      </c>
      <c r="G119" s="146">
        <v>0</v>
      </c>
      <c r="H119" s="146">
        <f t="shared" si="87"/>
        <v>650</v>
      </c>
      <c r="I119" s="146">
        <v>530</v>
      </c>
      <c r="J119" s="146">
        <v>120</v>
      </c>
      <c r="K119" s="146">
        <v>0</v>
      </c>
      <c r="L119" s="146">
        <v>0</v>
      </c>
      <c r="M119" s="146">
        <f t="shared" si="82"/>
        <v>100</v>
      </c>
      <c r="N119" s="146">
        <f t="shared" si="77"/>
        <v>0</v>
      </c>
      <c r="O119" s="146">
        <f t="shared" si="84"/>
        <v>100</v>
      </c>
      <c r="P119" s="146">
        <f t="shared" si="85"/>
        <v>0</v>
      </c>
      <c r="Q119" s="146">
        <f t="shared" si="69"/>
        <v>100</v>
      </c>
      <c r="R119" s="146">
        <f t="shared" si="70"/>
        <v>0</v>
      </c>
      <c r="S119" s="146" t="str">
        <f t="shared" si="83"/>
        <v>-</v>
      </c>
      <c r="T119" s="146">
        <f t="shared" si="86"/>
        <v>0</v>
      </c>
      <c r="U119" s="117"/>
      <c r="V119" s="117"/>
      <c r="W119" s="117"/>
      <c r="X119" s="117"/>
      <c r="Y119" s="117"/>
      <c r="Z119" s="117"/>
      <c r="AA119" s="117"/>
      <c r="AB119" s="117"/>
    </row>
    <row r="120" spans="1:28" s="14" customFormat="1" ht="51" customHeight="1" outlineLevel="1" x14ac:dyDescent="0.25">
      <c r="A120" s="263" t="s">
        <v>586</v>
      </c>
      <c r="B120" s="350" t="s">
        <v>599</v>
      </c>
      <c r="C120" s="146">
        <f t="shared" si="50"/>
        <v>1425</v>
      </c>
      <c r="D120" s="146">
        <v>1200</v>
      </c>
      <c r="E120" s="146">
        <v>225</v>
      </c>
      <c r="F120" s="146">
        <v>0</v>
      </c>
      <c r="G120" s="146">
        <v>0</v>
      </c>
      <c r="H120" s="146">
        <f t="shared" si="87"/>
        <v>1425</v>
      </c>
      <c r="I120" s="146">
        <v>1200</v>
      </c>
      <c r="J120" s="146">
        <v>225</v>
      </c>
      <c r="K120" s="146">
        <v>0</v>
      </c>
      <c r="L120" s="146">
        <v>0</v>
      </c>
      <c r="M120" s="146">
        <f t="shared" si="82"/>
        <v>100</v>
      </c>
      <c r="N120" s="146">
        <f t="shared" si="77"/>
        <v>0</v>
      </c>
      <c r="O120" s="146">
        <f t="shared" si="84"/>
        <v>100</v>
      </c>
      <c r="P120" s="146">
        <f t="shared" si="85"/>
        <v>0</v>
      </c>
      <c r="Q120" s="146">
        <f t="shared" ref="Q120:Q166" si="88">IFERROR(J120/E120*100,"-")</f>
        <v>100</v>
      </c>
      <c r="R120" s="146">
        <f t="shared" si="70"/>
        <v>0</v>
      </c>
      <c r="S120" s="146" t="str">
        <f t="shared" si="83"/>
        <v>-</v>
      </c>
      <c r="T120" s="146">
        <f t="shared" si="86"/>
        <v>0</v>
      </c>
      <c r="U120" s="117"/>
      <c r="V120" s="117"/>
      <c r="W120" s="117"/>
      <c r="X120" s="117"/>
      <c r="Y120" s="117"/>
      <c r="Z120" s="117"/>
      <c r="AA120" s="117"/>
      <c r="AB120" s="117"/>
    </row>
    <row r="121" spans="1:28" s="14" customFormat="1" ht="41.25" customHeight="1" outlineLevel="1" x14ac:dyDescent="0.25">
      <c r="A121" s="149" t="s">
        <v>587</v>
      </c>
      <c r="B121" s="349" t="s">
        <v>588</v>
      </c>
      <c r="C121" s="146">
        <f t="shared" si="50"/>
        <v>100</v>
      </c>
      <c r="D121" s="146">
        <v>0</v>
      </c>
      <c r="E121" s="146">
        <v>100</v>
      </c>
      <c r="F121" s="146">
        <v>0</v>
      </c>
      <c r="G121" s="146">
        <v>0</v>
      </c>
      <c r="H121" s="146">
        <f t="shared" si="87"/>
        <v>100</v>
      </c>
      <c r="I121" s="146">
        <v>0</v>
      </c>
      <c r="J121" s="146">
        <v>100</v>
      </c>
      <c r="K121" s="146">
        <v>0</v>
      </c>
      <c r="L121" s="146">
        <v>0</v>
      </c>
      <c r="M121" s="146">
        <f t="shared" si="82"/>
        <v>100</v>
      </c>
      <c r="N121" s="146">
        <f t="shared" si="77"/>
        <v>0</v>
      </c>
      <c r="O121" s="146" t="str">
        <f t="shared" si="84"/>
        <v>-</v>
      </c>
      <c r="P121" s="146">
        <f t="shared" si="85"/>
        <v>0</v>
      </c>
      <c r="Q121" s="146">
        <f t="shared" si="88"/>
        <v>100</v>
      </c>
      <c r="R121" s="146">
        <f t="shared" si="70"/>
        <v>0</v>
      </c>
      <c r="S121" s="146" t="str">
        <f t="shared" si="83"/>
        <v>-</v>
      </c>
      <c r="T121" s="146">
        <f t="shared" si="86"/>
        <v>0</v>
      </c>
      <c r="U121" s="117"/>
      <c r="V121" s="117"/>
      <c r="W121" s="117"/>
      <c r="X121" s="117"/>
      <c r="Y121" s="117"/>
      <c r="Z121" s="117"/>
      <c r="AA121" s="117"/>
      <c r="AB121" s="117"/>
    </row>
    <row r="122" spans="1:28" s="14" customFormat="1" ht="48" customHeight="1" outlineLevel="1" x14ac:dyDescent="0.25">
      <c r="A122" s="149" t="s">
        <v>589</v>
      </c>
      <c r="B122" s="349" t="s">
        <v>590</v>
      </c>
      <c r="C122" s="146">
        <f t="shared" si="50"/>
        <v>60</v>
      </c>
      <c r="D122" s="146">
        <v>60</v>
      </c>
      <c r="E122" s="146">
        <v>0</v>
      </c>
      <c r="F122" s="146">
        <v>0</v>
      </c>
      <c r="G122" s="146">
        <v>0</v>
      </c>
      <c r="H122" s="146">
        <f t="shared" si="87"/>
        <v>60</v>
      </c>
      <c r="I122" s="146">
        <v>60</v>
      </c>
      <c r="J122" s="146">
        <v>0</v>
      </c>
      <c r="K122" s="146">
        <v>0</v>
      </c>
      <c r="L122" s="146">
        <v>0</v>
      </c>
      <c r="M122" s="146">
        <f t="shared" si="82"/>
        <v>100</v>
      </c>
      <c r="N122" s="146">
        <f t="shared" si="77"/>
        <v>0</v>
      </c>
      <c r="O122" s="146">
        <f t="shared" si="84"/>
        <v>100</v>
      </c>
      <c r="P122" s="146">
        <f t="shared" si="85"/>
        <v>0</v>
      </c>
      <c r="Q122" s="146" t="str">
        <f t="shared" si="88"/>
        <v>-</v>
      </c>
      <c r="R122" s="146">
        <f t="shared" si="70"/>
        <v>0</v>
      </c>
      <c r="S122" s="146" t="str">
        <f t="shared" si="83"/>
        <v>-</v>
      </c>
      <c r="T122" s="146">
        <f t="shared" si="86"/>
        <v>0</v>
      </c>
      <c r="U122" s="117"/>
      <c r="V122" s="117"/>
      <c r="W122" s="117"/>
      <c r="X122" s="117"/>
      <c r="Y122" s="117"/>
      <c r="Z122" s="117"/>
      <c r="AA122" s="117"/>
      <c r="AB122" s="117"/>
    </row>
    <row r="123" spans="1:28" s="14" customFormat="1" ht="57.75" customHeight="1" outlineLevel="1" x14ac:dyDescent="0.25">
      <c r="A123" s="149" t="s">
        <v>591</v>
      </c>
      <c r="B123" s="349" t="s">
        <v>592</v>
      </c>
      <c r="C123" s="146">
        <f t="shared" si="50"/>
        <v>70</v>
      </c>
      <c r="D123" s="146">
        <v>70</v>
      </c>
      <c r="E123" s="146">
        <v>0</v>
      </c>
      <c r="F123" s="146">
        <v>0</v>
      </c>
      <c r="G123" s="146">
        <v>0</v>
      </c>
      <c r="H123" s="146">
        <f t="shared" si="87"/>
        <v>70</v>
      </c>
      <c r="I123" s="146">
        <v>70</v>
      </c>
      <c r="J123" s="146">
        <v>0</v>
      </c>
      <c r="K123" s="146">
        <v>0</v>
      </c>
      <c r="L123" s="146">
        <v>0</v>
      </c>
      <c r="M123" s="146">
        <f t="shared" si="82"/>
        <v>100</v>
      </c>
      <c r="N123" s="146">
        <f t="shared" si="77"/>
        <v>0</v>
      </c>
      <c r="O123" s="146">
        <f t="shared" si="84"/>
        <v>100</v>
      </c>
      <c r="P123" s="146">
        <f t="shared" si="85"/>
        <v>0</v>
      </c>
      <c r="Q123" s="146" t="str">
        <f t="shared" si="88"/>
        <v>-</v>
      </c>
      <c r="R123" s="146">
        <f t="shared" si="70"/>
        <v>0</v>
      </c>
      <c r="S123" s="146" t="str">
        <f t="shared" si="83"/>
        <v>-</v>
      </c>
      <c r="T123" s="146">
        <f t="shared" si="86"/>
        <v>0</v>
      </c>
      <c r="U123" s="117"/>
      <c r="V123" s="117"/>
      <c r="W123" s="117"/>
      <c r="X123" s="117"/>
      <c r="Y123" s="117"/>
      <c r="Z123" s="117"/>
      <c r="AA123" s="117"/>
      <c r="AB123" s="117"/>
    </row>
    <row r="124" spans="1:28" s="14" customFormat="1" ht="41.25" customHeight="1" outlineLevel="1" x14ac:dyDescent="0.25">
      <c r="A124" s="149" t="s">
        <v>174</v>
      </c>
      <c r="B124" s="265" t="s">
        <v>109</v>
      </c>
      <c r="C124" s="146">
        <f t="shared" ref="C124:C166" si="89">SUM(D124:F124)</f>
        <v>100</v>
      </c>
      <c r="D124" s="146">
        <v>100</v>
      </c>
      <c r="E124" s="146">
        <v>0</v>
      </c>
      <c r="F124" s="146">
        <v>0</v>
      </c>
      <c r="G124" s="146">
        <v>0</v>
      </c>
      <c r="H124" s="146">
        <f t="shared" si="87"/>
        <v>100</v>
      </c>
      <c r="I124" s="146">
        <v>100</v>
      </c>
      <c r="J124" s="146">
        <v>0</v>
      </c>
      <c r="K124" s="146">
        <v>0</v>
      </c>
      <c r="L124" s="146">
        <v>0</v>
      </c>
      <c r="M124" s="146">
        <f t="shared" si="82"/>
        <v>100</v>
      </c>
      <c r="N124" s="146">
        <f t="shared" si="77"/>
        <v>0</v>
      </c>
      <c r="O124" s="146">
        <f t="shared" si="84"/>
        <v>100</v>
      </c>
      <c r="P124" s="146">
        <f t="shared" si="85"/>
        <v>0</v>
      </c>
      <c r="Q124" s="146" t="str">
        <f t="shared" si="88"/>
        <v>-</v>
      </c>
      <c r="R124" s="146">
        <f t="shared" si="70"/>
        <v>0</v>
      </c>
      <c r="S124" s="146" t="str">
        <f t="shared" si="83"/>
        <v>-</v>
      </c>
      <c r="T124" s="146">
        <f t="shared" si="86"/>
        <v>0</v>
      </c>
      <c r="U124" s="117"/>
      <c r="V124" s="117"/>
      <c r="W124" s="117"/>
      <c r="X124" s="117"/>
      <c r="Y124" s="117"/>
      <c r="Z124" s="117"/>
      <c r="AA124" s="117"/>
      <c r="AB124" s="117"/>
    </row>
    <row r="125" spans="1:28" s="283" customFormat="1" ht="89.25" customHeight="1" outlineLevel="1" x14ac:dyDescent="0.25">
      <c r="A125" s="284"/>
      <c r="B125" s="273" t="s">
        <v>593</v>
      </c>
      <c r="C125" s="274">
        <f t="shared" si="89"/>
        <v>26955.200000000001</v>
      </c>
      <c r="D125" s="274">
        <f>D126</f>
        <v>26780.2</v>
      </c>
      <c r="E125" s="274">
        <f t="shared" ref="E125:L125" si="90">E126</f>
        <v>175</v>
      </c>
      <c r="F125" s="274">
        <f t="shared" si="90"/>
        <v>0</v>
      </c>
      <c r="G125" s="274">
        <f t="shared" si="90"/>
        <v>6838.5</v>
      </c>
      <c r="H125" s="274">
        <f t="shared" si="90"/>
        <v>26955.200000000001</v>
      </c>
      <c r="I125" s="274">
        <f t="shared" si="90"/>
        <v>26780.2</v>
      </c>
      <c r="J125" s="274">
        <f t="shared" si="90"/>
        <v>175</v>
      </c>
      <c r="K125" s="274">
        <f t="shared" si="90"/>
        <v>0</v>
      </c>
      <c r="L125" s="274">
        <f t="shared" si="90"/>
        <v>6838.5</v>
      </c>
      <c r="M125" s="274">
        <f t="shared" si="82"/>
        <v>100</v>
      </c>
      <c r="N125" s="274">
        <f t="shared" si="77"/>
        <v>0</v>
      </c>
      <c r="O125" s="274">
        <f t="shared" si="84"/>
        <v>100</v>
      </c>
      <c r="P125" s="274">
        <f t="shared" si="85"/>
        <v>0</v>
      </c>
      <c r="Q125" s="274">
        <f t="shared" si="88"/>
        <v>100</v>
      </c>
      <c r="R125" s="274">
        <f t="shared" si="70"/>
        <v>0</v>
      </c>
      <c r="S125" s="274" t="str">
        <f t="shared" si="83"/>
        <v>-</v>
      </c>
      <c r="T125" s="274">
        <f t="shared" si="86"/>
        <v>0</v>
      </c>
    </row>
    <row r="126" spans="1:28" s="14" customFormat="1" ht="41.25" customHeight="1" outlineLevel="1" x14ac:dyDescent="0.25">
      <c r="A126" s="198" t="s">
        <v>148</v>
      </c>
      <c r="B126" s="267" t="s">
        <v>672</v>
      </c>
      <c r="C126" s="146">
        <f t="shared" si="89"/>
        <v>26955.200000000001</v>
      </c>
      <c r="D126" s="146">
        <v>26780.2</v>
      </c>
      <c r="E126" s="146">
        <v>175</v>
      </c>
      <c r="F126" s="146">
        <v>0</v>
      </c>
      <c r="G126" s="146">
        <v>6838.5</v>
      </c>
      <c r="H126" s="146">
        <f t="shared" si="87"/>
        <v>26955.200000000001</v>
      </c>
      <c r="I126" s="146">
        <v>26780.2</v>
      </c>
      <c r="J126" s="146">
        <v>175</v>
      </c>
      <c r="K126" s="146">
        <v>0</v>
      </c>
      <c r="L126" s="149">
        <v>6838.5</v>
      </c>
      <c r="M126" s="146">
        <f t="shared" si="82"/>
        <v>100</v>
      </c>
      <c r="N126" s="146">
        <f t="shared" si="77"/>
        <v>0</v>
      </c>
      <c r="O126" s="146">
        <f t="shared" si="84"/>
        <v>100</v>
      </c>
      <c r="P126" s="146">
        <f t="shared" si="85"/>
        <v>0</v>
      </c>
      <c r="Q126" s="146">
        <f t="shared" si="88"/>
        <v>100</v>
      </c>
      <c r="R126" s="146">
        <f t="shared" si="70"/>
        <v>0</v>
      </c>
      <c r="S126" s="146" t="str">
        <f t="shared" si="83"/>
        <v>-</v>
      </c>
      <c r="T126" s="146">
        <f t="shared" si="86"/>
        <v>0</v>
      </c>
      <c r="U126" s="117"/>
      <c r="V126" s="117"/>
      <c r="W126" s="117"/>
      <c r="X126" s="117"/>
      <c r="Y126" s="117"/>
      <c r="Z126" s="117"/>
      <c r="AA126" s="117"/>
      <c r="AB126" s="117"/>
    </row>
    <row r="127" spans="1:28" s="283" customFormat="1" ht="54.75" customHeight="1" outlineLevel="1" x14ac:dyDescent="0.25">
      <c r="A127" s="284"/>
      <c r="B127" s="273" t="s">
        <v>594</v>
      </c>
      <c r="C127" s="274">
        <f t="shared" si="89"/>
        <v>85799.8</v>
      </c>
      <c r="D127" s="274">
        <f>D128+D131</f>
        <v>85599.5</v>
      </c>
      <c r="E127" s="274">
        <f t="shared" ref="E127:L127" si="91">E128+E131</f>
        <v>50</v>
      </c>
      <c r="F127" s="274">
        <f t="shared" si="91"/>
        <v>150.30000000000001</v>
      </c>
      <c r="G127" s="274">
        <f t="shared" si="91"/>
        <v>0</v>
      </c>
      <c r="H127" s="274">
        <f t="shared" si="87"/>
        <v>85462.1</v>
      </c>
      <c r="I127" s="274">
        <f t="shared" si="91"/>
        <v>85261.8</v>
      </c>
      <c r="J127" s="274">
        <f>J128+J131</f>
        <v>50</v>
      </c>
      <c r="K127" s="274">
        <f t="shared" si="91"/>
        <v>150.30000000000001</v>
      </c>
      <c r="L127" s="274">
        <f t="shared" si="91"/>
        <v>0</v>
      </c>
      <c r="M127" s="274">
        <f t="shared" si="82"/>
        <v>99.6</v>
      </c>
      <c r="N127" s="274">
        <f t="shared" si="77"/>
        <v>337.7</v>
      </c>
      <c r="O127" s="274">
        <f t="shared" si="84"/>
        <v>99.6</v>
      </c>
      <c r="P127" s="274">
        <f t="shared" si="85"/>
        <v>337.7</v>
      </c>
      <c r="Q127" s="274">
        <f t="shared" si="88"/>
        <v>100</v>
      </c>
      <c r="R127" s="274">
        <f t="shared" si="70"/>
        <v>0</v>
      </c>
      <c r="S127" s="274">
        <f t="shared" si="83"/>
        <v>100</v>
      </c>
      <c r="T127" s="274">
        <f t="shared" si="86"/>
        <v>0</v>
      </c>
    </row>
    <row r="128" spans="1:28" s="14" customFormat="1" ht="41.25" customHeight="1" outlineLevel="1" x14ac:dyDescent="0.25">
      <c r="A128" s="268" t="s">
        <v>159</v>
      </c>
      <c r="B128" s="269" t="s">
        <v>673</v>
      </c>
      <c r="C128" s="146">
        <f t="shared" si="89"/>
        <v>85749.8</v>
      </c>
      <c r="D128" s="146">
        <f>D129+D130</f>
        <v>85599.5</v>
      </c>
      <c r="E128" s="146">
        <f>E129+E130</f>
        <v>0</v>
      </c>
      <c r="F128" s="146">
        <f t="shared" ref="F128:G128" si="92">F129+F130</f>
        <v>150.30000000000001</v>
      </c>
      <c r="G128" s="146">
        <f t="shared" si="92"/>
        <v>0</v>
      </c>
      <c r="H128" s="146">
        <f t="shared" si="87"/>
        <v>85412.1</v>
      </c>
      <c r="I128" s="146">
        <f>I129+I130</f>
        <v>85261.8</v>
      </c>
      <c r="J128" s="146">
        <f t="shared" ref="J128:K128" si="93">J129+J130</f>
        <v>0</v>
      </c>
      <c r="K128" s="146">
        <f t="shared" si="93"/>
        <v>150.30000000000001</v>
      </c>
      <c r="L128" s="146"/>
      <c r="M128" s="146">
        <f>IFERROR(H128/C128*100,"-")</f>
        <v>99.6</v>
      </c>
      <c r="N128" s="146">
        <f>C128-H128</f>
        <v>337.7</v>
      </c>
      <c r="O128" s="146">
        <f>IFERROR(I128/D128*100,"-")</f>
        <v>99.6</v>
      </c>
      <c r="P128" s="146">
        <f>D128-I128</f>
        <v>337.7</v>
      </c>
      <c r="Q128" s="146" t="str">
        <f>IFERROR(J128/E128*100,"-")</f>
        <v>-</v>
      </c>
      <c r="R128" s="146">
        <f>E128-J128</f>
        <v>0</v>
      </c>
      <c r="S128" s="146">
        <f>IFERROR(K128/F128*100,"-")</f>
        <v>100</v>
      </c>
      <c r="T128" s="146">
        <f>F128-K128</f>
        <v>0</v>
      </c>
      <c r="U128" s="117"/>
      <c r="V128" s="117"/>
      <c r="W128" s="117"/>
      <c r="X128" s="117"/>
      <c r="Y128" s="117"/>
      <c r="Z128" s="117"/>
      <c r="AA128" s="117"/>
      <c r="AB128" s="117"/>
    </row>
    <row r="129" spans="1:33" s="14" customFormat="1" ht="40.5" customHeight="1" outlineLevel="1" x14ac:dyDescent="0.25">
      <c r="A129" s="198" t="s">
        <v>519</v>
      </c>
      <c r="B129" s="204" t="s">
        <v>598</v>
      </c>
      <c r="C129" s="146">
        <f t="shared" si="89"/>
        <v>13452.3</v>
      </c>
      <c r="D129" s="146">
        <v>13302</v>
      </c>
      <c r="E129" s="146">
        <v>0</v>
      </c>
      <c r="F129" s="146">
        <v>150.30000000000001</v>
      </c>
      <c r="G129" s="146">
        <v>0</v>
      </c>
      <c r="H129" s="146">
        <f t="shared" si="87"/>
        <v>13443.1</v>
      </c>
      <c r="I129" s="146">
        <f>390.6+6921.6+5980.6</f>
        <v>13292.8</v>
      </c>
      <c r="J129" s="146">
        <v>0</v>
      </c>
      <c r="K129" s="146">
        <v>150.30000000000001</v>
      </c>
      <c r="L129" s="146">
        <v>0</v>
      </c>
      <c r="M129" s="146">
        <f t="shared" si="82"/>
        <v>99.9</v>
      </c>
      <c r="N129" s="146">
        <f t="shared" si="77"/>
        <v>9.1999999999999993</v>
      </c>
      <c r="O129" s="146">
        <f t="shared" si="84"/>
        <v>99.9</v>
      </c>
      <c r="P129" s="146">
        <f t="shared" si="85"/>
        <v>9.1999999999999993</v>
      </c>
      <c r="Q129" s="146" t="str">
        <f t="shared" si="88"/>
        <v>-</v>
      </c>
      <c r="R129" s="146">
        <f t="shared" si="70"/>
        <v>0</v>
      </c>
      <c r="S129" s="146">
        <f t="shared" si="83"/>
        <v>100</v>
      </c>
      <c r="T129" s="146">
        <f t="shared" si="86"/>
        <v>0</v>
      </c>
      <c r="U129" s="117"/>
      <c r="V129" s="117"/>
      <c r="W129" s="117"/>
      <c r="X129" s="117"/>
      <c r="Y129" s="117"/>
      <c r="Z129" s="117"/>
      <c r="AA129" s="117"/>
      <c r="AB129" s="117"/>
    </row>
    <row r="130" spans="1:33" s="14" customFormat="1" ht="81.75" customHeight="1" outlineLevel="1" x14ac:dyDescent="0.25">
      <c r="A130" s="270" t="s">
        <v>520</v>
      </c>
      <c r="B130" s="271" t="s">
        <v>595</v>
      </c>
      <c r="C130" s="146">
        <f t="shared" si="89"/>
        <v>72297.5</v>
      </c>
      <c r="D130" s="146">
        <v>72297.5</v>
      </c>
      <c r="E130" s="146">
        <v>0</v>
      </c>
      <c r="F130" s="146">
        <v>0</v>
      </c>
      <c r="G130" s="146">
        <v>0</v>
      </c>
      <c r="H130" s="146">
        <f t="shared" si="87"/>
        <v>71969</v>
      </c>
      <c r="I130" s="146">
        <v>71969</v>
      </c>
      <c r="J130" s="146">
        <v>0</v>
      </c>
      <c r="K130" s="146">
        <v>0</v>
      </c>
      <c r="L130" s="146">
        <v>0</v>
      </c>
      <c r="M130" s="146">
        <f>IFERROR(H130/C130*100,"-")</f>
        <v>99.5</v>
      </c>
      <c r="N130" s="146">
        <f>C130-H130</f>
        <v>328.5</v>
      </c>
      <c r="O130" s="146">
        <f>IFERROR(I130/D130*100,"-")</f>
        <v>99.5</v>
      </c>
      <c r="P130" s="146">
        <f>D130-I130</f>
        <v>328.5</v>
      </c>
      <c r="Q130" s="146" t="str">
        <f>IFERROR(J130/E130*100,"-")</f>
        <v>-</v>
      </c>
      <c r="R130" s="146">
        <f>E130-J130</f>
        <v>0</v>
      </c>
      <c r="S130" s="146" t="str">
        <f>IFERROR(K130/F130*100,"-")</f>
        <v>-</v>
      </c>
      <c r="T130" s="146">
        <f>F130-K130</f>
        <v>0</v>
      </c>
      <c r="U130" s="117"/>
      <c r="V130" s="117"/>
      <c r="W130" s="117"/>
      <c r="X130" s="117"/>
      <c r="Y130" s="117"/>
      <c r="Z130" s="117"/>
      <c r="AA130" s="117"/>
      <c r="AB130" s="117"/>
    </row>
    <row r="131" spans="1:33" s="14" customFormat="1" ht="72" customHeight="1" outlineLevel="1" x14ac:dyDescent="0.25">
      <c r="A131" s="270" t="s">
        <v>160</v>
      </c>
      <c r="B131" s="271" t="s">
        <v>674</v>
      </c>
      <c r="C131" s="146">
        <f t="shared" si="89"/>
        <v>50</v>
      </c>
      <c r="D131" s="146">
        <v>0</v>
      </c>
      <c r="E131" s="146">
        <v>50</v>
      </c>
      <c r="F131" s="146">
        <v>0</v>
      </c>
      <c r="G131" s="146">
        <v>0</v>
      </c>
      <c r="H131" s="146">
        <f t="shared" si="87"/>
        <v>50</v>
      </c>
      <c r="I131" s="146">
        <v>0</v>
      </c>
      <c r="J131" s="146">
        <v>50</v>
      </c>
      <c r="K131" s="146">
        <v>0</v>
      </c>
      <c r="L131" s="146">
        <v>0</v>
      </c>
      <c r="M131" s="146">
        <f>IFERROR(H131/C131*100,"-")</f>
        <v>100</v>
      </c>
      <c r="N131" s="146">
        <f>C131-H131</f>
        <v>0</v>
      </c>
      <c r="O131" s="146" t="str">
        <f>IFERROR(I131/D131*100,"-")</f>
        <v>-</v>
      </c>
      <c r="P131" s="146">
        <f>D131-I131</f>
        <v>0</v>
      </c>
      <c r="Q131" s="146">
        <f>IFERROR(J131/E131*100,"-")</f>
        <v>100</v>
      </c>
      <c r="R131" s="146">
        <f>E131-J131</f>
        <v>0</v>
      </c>
      <c r="S131" s="146" t="str">
        <f>IFERROR(K131/F131*100,"-")</f>
        <v>-</v>
      </c>
      <c r="T131" s="146">
        <f>F131-K131</f>
        <v>0</v>
      </c>
      <c r="U131" s="117"/>
      <c r="V131" s="117"/>
      <c r="W131" s="117"/>
      <c r="X131" s="117"/>
      <c r="Y131" s="117"/>
      <c r="Z131" s="117"/>
      <c r="AA131" s="117"/>
      <c r="AB131" s="117"/>
    </row>
    <row r="132" spans="1:33" s="283" customFormat="1" ht="41.25" customHeight="1" outlineLevel="1" x14ac:dyDescent="0.25">
      <c r="A132" s="284"/>
      <c r="B132" s="273" t="s">
        <v>596</v>
      </c>
      <c r="C132" s="274">
        <f t="shared" si="89"/>
        <v>1114.5999999999999</v>
      </c>
      <c r="D132" s="274">
        <f>D133</f>
        <v>734.6</v>
      </c>
      <c r="E132" s="274">
        <f t="shared" ref="E132:G132" si="94">E133</f>
        <v>380</v>
      </c>
      <c r="F132" s="274">
        <f t="shared" si="94"/>
        <v>0</v>
      </c>
      <c r="G132" s="274">
        <f t="shared" si="94"/>
        <v>0</v>
      </c>
      <c r="H132" s="274">
        <f t="shared" si="87"/>
        <v>1114.5999999999999</v>
      </c>
      <c r="I132" s="274">
        <f>I133</f>
        <v>734.6</v>
      </c>
      <c r="J132" s="274">
        <f t="shared" ref="J132:L132" si="95">J133</f>
        <v>380</v>
      </c>
      <c r="K132" s="274">
        <f t="shared" si="95"/>
        <v>0</v>
      </c>
      <c r="L132" s="274">
        <f t="shared" si="95"/>
        <v>0</v>
      </c>
      <c r="M132" s="274">
        <f t="shared" si="82"/>
        <v>100</v>
      </c>
      <c r="N132" s="274">
        <f t="shared" si="77"/>
        <v>0</v>
      </c>
      <c r="O132" s="274">
        <f t="shared" si="84"/>
        <v>100</v>
      </c>
      <c r="P132" s="274">
        <f t="shared" si="85"/>
        <v>0</v>
      </c>
      <c r="Q132" s="274">
        <f t="shared" si="88"/>
        <v>100</v>
      </c>
      <c r="R132" s="274">
        <f t="shared" si="70"/>
        <v>0</v>
      </c>
      <c r="S132" s="274" t="str">
        <f t="shared" si="83"/>
        <v>-</v>
      </c>
      <c r="T132" s="274">
        <f t="shared" si="86"/>
        <v>0</v>
      </c>
    </row>
    <row r="133" spans="1:33" s="14" customFormat="1" ht="41.25" customHeight="1" outlineLevel="1" x14ac:dyDescent="0.25">
      <c r="A133" s="198" t="s">
        <v>161</v>
      </c>
      <c r="B133" s="204" t="s">
        <v>675</v>
      </c>
      <c r="C133" s="146">
        <f t="shared" si="89"/>
        <v>1114.5999999999999</v>
      </c>
      <c r="D133" s="146">
        <v>734.6</v>
      </c>
      <c r="E133" s="146">
        <v>380</v>
      </c>
      <c r="F133" s="146">
        <v>0</v>
      </c>
      <c r="G133" s="146">
        <v>0</v>
      </c>
      <c r="H133" s="146">
        <f t="shared" si="87"/>
        <v>1114.5999999999999</v>
      </c>
      <c r="I133" s="146">
        <v>734.6</v>
      </c>
      <c r="J133" s="146">
        <v>380</v>
      </c>
      <c r="K133" s="146">
        <v>0</v>
      </c>
      <c r="L133" s="146">
        <v>0</v>
      </c>
      <c r="M133" s="146">
        <f t="shared" si="82"/>
        <v>100</v>
      </c>
      <c r="N133" s="146">
        <f t="shared" si="77"/>
        <v>0</v>
      </c>
      <c r="O133" s="146">
        <f t="shared" si="84"/>
        <v>100</v>
      </c>
      <c r="P133" s="146">
        <f t="shared" si="85"/>
        <v>0</v>
      </c>
      <c r="Q133" s="146">
        <f t="shared" si="88"/>
        <v>100</v>
      </c>
      <c r="R133" s="146">
        <f t="shared" si="70"/>
        <v>0</v>
      </c>
      <c r="S133" s="146" t="str">
        <f t="shared" si="83"/>
        <v>-</v>
      </c>
      <c r="T133" s="146">
        <f t="shared" si="86"/>
        <v>0</v>
      </c>
      <c r="U133" s="117"/>
      <c r="V133" s="117"/>
      <c r="W133" s="117"/>
      <c r="X133" s="117"/>
      <c r="Y133" s="117"/>
      <c r="Z133" s="117"/>
      <c r="AA133" s="117"/>
      <c r="AB133" s="117"/>
    </row>
    <row r="134" spans="1:33" s="283" customFormat="1" ht="71.25" customHeight="1" outlineLevel="1" x14ac:dyDescent="0.25">
      <c r="A134" s="286"/>
      <c r="B134" s="273" t="s">
        <v>597</v>
      </c>
      <c r="C134" s="274">
        <f t="shared" si="89"/>
        <v>556.4</v>
      </c>
      <c r="D134" s="274">
        <f>D135</f>
        <v>556.4</v>
      </c>
      <c r="E134" s="274">
        <f t="shared" ref="E134:G134" si="96">E135</f>
        <v>0</v>
      </c>
      <c r="F134" s="274">
        <f t="shared" si="96"/>
        <v>0</v>
      </c>
      <c r="G134" s="274">
        <f t="shared" si="96"/>
        <v>0</v>
      </c>
      <c r="H134" s="285">
        <f t="shared" si="87"/>
        <v>556.4</v>
      </c>
      <c r="I134" s="274">
        <f>I135</f>
        <v>556.4</v>
      </c>
      <c r="J134" s="274">
        <f t="shared" ref="J134:L134" si="97">J135</f>
        <v>0</v>
      </c>
      <c r="K134" s="274">
        <f t="shared" si="97"/>
        <v>0</v>
      </c>
      <c r="L134" s="274">
        <f t="shared" si="97"/>
        <v>0</v>
      </c>
      <c r="M134" s="274">
        <f t="shared" si="82"/>
        <v>100</v>
      </c>
      <c r="N134" s="274">
        <f t="shared" si="77"/>
        <v>0</v>
      </c>
      <c r="O134" s="274">
        <f t="shared" si="84"/>
        <v>100</v>
      </c>
      <c r="P134" s="274">
        <f t="shared" si="85"/>
        <v>0</v>
      </c>
      <c r="Q134" s="274" t="str">
        <f t="shared" si="88"/>
        <v>-</v>
      </c>
      <c r="R134" s="274">
        <f t="shared" si="70"/>
        <v>0</v>
      </c>
      <c r="S134" s="274" t="str">
        <f t="shared" si="83"/>
        <v>-</v>
      </c>
      <c r="T134" s="274">
        <f t="shared" si="86"/>
        <v>0</v>
      </c>
    </row>
    <row r="135" spans="1:33" s="14" customFormat="1" ht="53.25" customHeight="1" outlineLevel="1" x14ac:dyDescent="0.25">
      <c r="A135" s="147" t="s">
        <v>162</v>
      </c>
      <c r="B135" s="204" t="s">
        <v>676</v>
      </c>
      <c r="C135" s="146">
        <f t="shared" si="89"/>
        <v>556.4</v>
      </c>
      <c r="D135" s="146">
        <v>556.4</v>
      </c>
      <c r="E135" s="146">
        <v>0</v>
      </c>
      <c r="F135" s="146">
        <v>0</v>
      </c>
      <c r="G135" s="146">
        <v>0</v>
      </c>
      <c r="H135" s="146">
        <f t="shared" si="87"/>
        <v>556.4</v>
      </c>
      <c r="I135" s="146">
        <v>556.4</v>
      </c>
      <c r="J135" s="146">
        <v>0</v>
      </c>
      <c r="K135" s="146">
        <v>0</v>
      </c>
      <c r="L135" s="146">
        <v>0</v>
      </c>
      <c r="M135" s="146">
        <f t="shared" si="82"/>
        <v>100</v>
      </c>
      <c r="N135" s="146">
        <f t="shared" si="77"/>
        <v>0</v>
      </c>
      <c r="O135" s="146">
        <f t="shared" si="84"/>
        <v>100</v>
      </c>
      <c r="P135" s="146">
        <f t="shared" si="85"/>
        <v>0</v>
      </c>
      <c r="Q135" s="146" t="str">
        <f t="shared" si="88"/>
        <v>-</v>
      </c>
      <c r="R135" s="146">
        <f t="shared" si="70"/>
        <v>0</v>
      </c>
      <c r="S135" s="146" t="str">
        <f t="shared" si="83"/>
        <v>-</v>
      </c>
      <c r="T135" s="146">
        <f t="shared" si="86"/>
        <v>0</v>
      </c>
      <c r="U135" s="117"/>
      <c r="V135" s="117"/>
      <c r="W135" s="117"/>
      <c r="X135" s="117"/>
      <c r="Y135" s="117"/>
      <c r="Z135" s="117"/>
      <c r="AA135" s="117"/>
      <c r="AB135" s="117"/>
    </row>
    <row r="136" spans="1:33" s="123" customFormat="1" ht="98.25" customHeight="1" x14ac:dyDescent="0.25">
      <c r="A136" s="132">
        <v>6</v>
      </c>
      <c r="B136" s="120" t="s">
        <v>524</v>
      </c>
      <c r="C136" s="121">
        <f t="shared" si="89"/>
        <v>177193.60000000001</v>
      </c>
      <c r="D136" s="121">
        <f>D137+D144+D149+D163+D165</f>
        <v>168542</v>
      </c>
      <c r="E136" s="121">
        <f t="shared" ref="E136:G136" si="98">E137+E144+E149+E163+E165</f>
        <v>8437.9</v>
      </c>
      <c r="F136" s="121">
        <f t="shared" si="98"/>
        <v>213.7</v>
      </c>
      <c r="G136" s="121">
        <f t="shared" si="98"/>
        <v>40327.699999999997</v>
      </c>
      <c r="H136" s="121">
        <f t="shared" si="87"/>
        <v>177193.60000000001</v>
      </c>
      <c r="I136" s="121">
        <f>I137+I144+I149+I163+I165</f>
        <v>168542</v>
      </c>
      <c r="J136" s="121">
        <f t="shared" ref="J136:L136" si="99">J137+J144+J149+J163+J165</f>
        <v>8437.9</v>
      </c>
      <c r="K136" s="121">
        <f t="shared" si="99"/>
        <v>213.7</v>
      </c>
      <c r="L136" s="121">
        <f t="shared" si="99"/>
        <v>40327.699999999997</v>
      </c>
      <c r="M136" s="121">
        <f t="shared" si="82"/>
        <v>100</v>
      </c>
      <c r="N136" s="121">
        <f t="shared" si="77"/>
        <v>0</v>
      </c>
      <c r="O136" s="121">
        <f t="shared" si="84"/>
        <v>100</v>
      </c>
      <c r="P136" s="121">
        <f t="shared" si="85"/>
        <v>0</v>
      </c>
      <c r="Q136" s="121">
        <f t="shared" si="88"/>
        <v>100</v>
      </c>
      <c r="R136" s="121">
        <f t="shared" si="70"/>
        <v>0</v>
      </c>
      <c r="S136" s="121">
        <f t="shared" si="83"/>
        <v>100</v>
      </c>
      <c r="T136" s="121">
        <f t="shared" si="86"/>
        <v>0</v>
      </c>
    </row>
    <row r="137" spans="1:33" s="283" customFormat="1" ht="41.25" customHeight="1" outlineLevel="1" x14ac:dyDescent="0.2">
      <c r="A137" s="282"/>
      <c r="B137" s="273" t="s">
        <v>10</v>
      </c>
      <c r="C137" s="274">
        <f>SUM(D137:F137)</f>
        <v>94913.600000000006</v>
      </c>
      <c r="D137" s="289">
        <f>D138+D141+D142</f>
        <v>94411.7</v>
      </c>
      <c r="E137" s="289">
        <f>E138+E141+E142</f>
        <v>501.9</v>
      </c>
      <c r="F137" s="289">
        <f>F138+F141</f>
        <v>0</v>
      </c>
      <c r="G137" s="274">
        <f>G138+G141+G142</f>
        <v>12444.1</v>
      </c>
      <c r="H137" s="274">
        <f>SUM(I137:K137)</f>
        <v>94913.600000000006</v>
      </c>
      <c r="I137" s="274">
        <f>I138+I141+I142</f>
        <v>94411.7</v>
      </c>
      <c r="J137" s="274">
        <f>J138+J141+J142</f>
        <v>501.9</v>
      </c>
      <c r="K137" s="274">
        <f>K138+K141+K142</f>
        <v>0</v>
      </c>
      <c r="L137" s="274">
        <f>L138+L141+L142</f>
        <v>12444.1</v>
      </c>
      <c r="M137" s="274">
        <f t="shared" si="82"/>
        <v>100</v>
      </c>
      <c r="N137" s="274">
        <f t="shared" si="77"/>
        <v>0</v>
      </c>
      <c r="O137" s="274">
        <f t="shared" si="84"/>
        <v>100</v>
      </c>
      <c r="P137" s="274">
        <f t="shared" si="85"/>
        <v>0</v>
      </c>
      <c r="Q137" s="274">
        <f t="shared" si="88"/>
        <v>100</v>
      </c>
      <c r="R137" s="274">
        <f t="shared" si="70"/>
        <v>0</v>
      </c>
      <c r="S137" s="274" t="str">
        <f t="shared" si="83"/>
        <v>-</v>
      </c>
      <c r="T137" s="274">
        <f t="shared" si="86"/>
        <v>0</v>
      </c>
      <c r="U137" s="290"/>
      <c r="V137" s="290"/>
      <c r="W137" s="290"/>
      <c r="X137" s="290"/>
      <c r="Y137" s="290"/>
      <c r="Z137" s="290"/>
      <c r="AA137" s="290"/>
      <c r="AB137" s="290"/>
      <c r="AC137" s="290"/>
      <c r="AD137" s="290"/>
      <c r="AE137" s="290"/>
      <c r="AF137" s="290"/>
      <c r="AG137" s="290"/>
    </row>
    <row r="138" spans="1:33" s="14" customFormat="1" ht="81" customHeight="1" outlineLevel="1" x14ac:dyDescent="0.25">
      <c r="A138" s="142" t="s">
        <v>135</v>
      </c>
      <c r="B138" s="194" t="s">
        <v>677</v>
      </c>
      <c r="C138" s="146">
        <f t="shared" si="89"/>
        <v>77595.3</v>
      </c>
      <c r="D138" s="146">
        <f>SUM(D139:D140)</f>
        <v>77265.3</v>
      </c>
      <c r="E138" s="146">
        <f t="shared" ref="E138:L138" si="100">SUM(E139:E140)</f>
        <v>330</v>
      </c>
      <c r="F138" s="146">
        <f t="shared" si="100"/>
        <v>0</v>
      </c>
      <c r="G138" s="146">
        <f t="shared" si="100"/>
        <v>11684.5</v>
      </c>
      <c r="H138" s="146">
        <f t="shared" si="100"/>
        <v>77595.3</v>
      </c>
      <c r="I138" s="146">
        <f t="shared" si="100"/>
        <v>77265.3</v>
      </c>
      <c r="J138" s="146">
        <f t="shared" si="100"/>
        <v>330</v>
      </c>
      <c r="K138" s="146">
        <f t="shared" si="100"/>
        <v>0</v>
      </c>
      <c r="L138" s="146">
        <f t="shared" si="100"/>
        <v>11684.5</v>
      </c>
      <c r="M138" s="145">
        <f t="shared" si="82"/>
        <v>100</v>
      </c>
      <c r="N138" s="145">
        <f t="shared" si="77"/>
        <v>0</v>
      </c>
      <c r="O138" s="145">
        <f t="shared" si="84"/>
        <v>100</v>
      </c>
      <c r="P138" s="145">
        <f t="shared" si="85"/>
        <v>0</v>
      </c>
      <c r="Q138" s="145">
        <f t="shared" si="88"/>
        <v>100</v>
      </c>
      <c r="R138" s="145">
        <f t="shared" si="70"/>
        <v>0</v>
      </c>
      <c r="S138" s="145" t="str">
        <f t="shared" si="83"/>
        <v>-</v>
      </c>
      <c r="T138" s="145">
        <f t="shared" si="86"/>
        <v>0</v>
      </c>
      <c r="U138" s="117"/>
      <c r="V138" s="117"/>
      <c r="W138" s="117"/>
      <c r="X138" s="117"/>
      <c r="Y138" s="117"/>
      <c r="Z138" s="117"/>
      <c r="AA138" s="117"/>
      <c r="AB138" s="117"/>
    </row>
    <row r="139" spans="1:33" s="14" customFormat="1" ht="56.25" customHeight="1" outlineLevel="1" x14ac:dyDescent="0.25">
      <c r="A139" s="142" t="s">
        <v>240</v>
      </c>
      <c r="B139" s="152" t="s">
        <v>525</v>
      </c>
      <c r="C139" s="146">
        <f t="shared" si="89"/>
        <v>72595.3</v>
      </c>
      <c r="D139" s="146">
        <v>72265.3</v>
      </c>
      <c r="E139" s="146">
        <v>330</v>
      </c>
      <c r="F139" s="146">
        <v>0</v>
      </c>
      <c r="G139" s="146">
        <v>11684.5</v>
      </c>
      <c r="H139" s="146">
        <f t="shared" si="87"/>
        <v>72595.3</v>
      </c>
      <c r="I139" s="146">
        <v>72265.3</v>
      </c>
      <c r="J139" s="146">
        <v>330</v>
      </c>
      <c r="K139" s="146">
        <v>0</v>
      </c>
      <c r="L139" s="146">
        <v>11684.5</v>
      </c>
      <c r="M139" s="145">
        <f t="shared" si="82"/>
        <v>100</v>
      </c>
      <c r="N139" s="145">
        <f t="shared" si="77"/>
        <v>0</v>
      </c>
      <c r="O139" s="145">
        <f t="shared" si="84"/>
        <v>100</v>
      </c>
      <c r="P139" s="145">
        <f t="shared" si="85"/>
        <v>0</v>
      </c>
      <c r="Q139" s="145">
        <f t="shared" si="88"/>
        <v>100</v>
      </c>
      <c r="R139" s="145">
        <f t="shared" si="70"/>
        <v>0</v>
      </c>
      <c r="S139" s="145" t="str">
        <f t="shared" si="83"/>
        <v>-</v>
      </c>
      <c r="T139" s="145">
        <f t="shared" si="86"/>
        <v>0</v>
      </c>
      <c r="U139" s="117"/>
      <c r="V139" s="117"/>
      <c r="W139" s="117"/>
      <c r="X139" s="117"/>
      <c r="Y139" s="117"/>
      <c r="Z139" s="117"/>
      <c r="AA139" s="117"/>
      <c r="AB139" s="117"/>
    </row>
    <row r="140" spans="1:33" s="14" customFormat="1" ht="51" customHeight="1" outlineLevel="1" x14ac:dyDescent="0.25">
      <c r="A140" s="142" t="s">
        <v>242</v>
      </c>
      <c r="B140" s="152" t="s">
        <v>526</v>
      </c>
      <c r="C140" s="146">
        <f t="shared" si="89"/>
        <v>5000</v>
      </c>
      <c r="D140" s="146">
        <v>5000</v>
      </c>
      <c r="E140" s="146">
        <v>0</v>
      </c>
      <c r="F140" s="146">
        <v>0</v>
      </c>
      <c r="G140" s="146">
        <v>0</v>
      </c>
      <c r="H140" s="146">
        <f t="shared" si="87"/>
        <v>5000</v>
      </c>
      <c r="I140" s="146">
        <v>5000</v>
      </c>
      <c r="J140" s="146">
        <v>0</v>
      </c>
      <c r="K140" s="146">
        <v>0</v>
      </c>
      <c r="L140" s="146">
        <v>0</v>
      </c>
      <c r="M140" s="145">
        <f t="shared" si="82"/>
        <v>100</v>
      </c>
      <c r="N140" s="145">
        <f t="shared" si="77"/>
        <v>0</v>
      </c>
      <c r="O140" s="145">
        <f t="shared" si="84"/>
        <v>100</v>
      </c>
      <c r="P140" s="145">
        <f t="shared" si="85"/>
        <v>0</v>
      </c>
      <c r="Q140" s="145" t="str">
        <f t="shared" si="88"/>
        <v>-</v>
      </c>
      <c r="R140" s="145">
        <f t="shared" si="70"/>
        <v>0</v>
      </c>
      <c r="S140" s="145" t="str">
        <f t="shared" si="83"/>
        <v>-</v>
      </c>
      <c r="T140" s="145">
        <f t="shared" si="86"/>
        <v>0</v>
      </c>
      <c r="U140" s="117"/>
      <c r="V140" s="117"/>
      <c r="W140" s="117"/>
      <c r="X140" s="117"/>
      <c r="Y140" s="117"/>
      <c r="Z140" s="117"/>
      <c r="AA140" s="117"/>
      <c r="AB140" s="117"/>
    </row>
    <row r="141" spans="1:33" s="14" customFormat="1" ht="54.75" customHeight="1" outlineLevel="1" x14ac:dyDescent="0.25">
      <c r="A141" s="142" t="s">
        <v>136</v>
      </c>
      <c r="B141" s="220" t="s">
        <v>678</v>
      </c>
      <c r="C141" s="146">
        <f>SUM(D141:F141)</f>
        <v>17137.3</v>
      </c>
      <c r="D141" s="146">
        <v>17137.3</v>
      </c>
      <c r="E141" s="146">
        <v>0</v>
      </c>
      <c r="F141" s="146">
        <v>0</v>
      </c>
      <c r="G141" s="146">
        <v>759.6</v>
      </c>
      <c r="H141" s="146">
        <f>SUM(I141:K141)</f>
        <v>17137.3</v>
      </c>
      <c r="I141" s="146">
        <v>17137.3</v>
      </c>
      <c r="J141" s="146">
        <v>0</v>
      </c>
      <c r="K141" s="146">
        <v>0</v>
      </c>
      <c r="L141" s="146">
        <v>759.6</v>
      </c>
      <c r="M141" s="145">
        <f t="shared" si="82"/>
        <v>100</v>
      </c>
      <c r="N141" s="145">
        <f t="shared" si="77"/>
        <v>0</v>
      </c>
      <c r="O141" s="145">
        <f t="shared" si="84"/>
        <v>100</v>
      </c>
      <c r="P141" s="145">
        <f t="shared" si="85"/>
        <v>0</v>
      </c>
      <c r="Q141" s="145" t="str">
        <f t="shared" si="88"/>
        <v>-</v>
      </c>
      <c r="R141" s="145">
        <f t="shared" si="70"/>
        <v>0</v>
      </c>
      <c r="S141" s="145" t="str">
        <f t="shared" si="83"/>
        <v>-</v>
      </c>
      <c r="T141" s="145">
        <f t="shared" si="86"/>
        <v>0</v>
      </c>
      <c r="U141" s="117"/>
      <c r="V141" s="117"/>
      <c r="W141" s="117"/>
      <c r="X141" s="117"/>
      <c r="Y141" s="117"/>
      <c r="Z141" s="117"/>
      <c r="AA141" s="117"/>
      <c r="AB141" s="117"/>
    </row>
    <row r="142" spans="1:33" s="14" customFormat="1" ht="54.75" customHeight="1" outlineLevel="1" collapsed="1" x14ac:dyDescent="0.25">
      <c r="A142" s="142" t="s">
        <v>137</v>
      </c>
      <c r="B142" s="348" t="s">
        <v>679</v>
      </c>
      <c r="C142" s="146">
        <f t="shared" ref="C142:C148" si="101">SUM(D142:F142)</f>
        <v>181</v>
      </c>
      <c r="D142" s="146">
        <f>D143</f>
        <v>9.1</v>
      </c>
      <c r="E142" s="146">
        <f t="shared" ref="E142:L142" si="102">E143</f>
        <v>171.9</v>
      </c>
      <c r="F142" s="146">
        <f t="shared" si="102"/>
        <v>0</v>
      </c>
      <c r="G142" s="146">
        <f t="shared" si="102"/>
        <v>0</v>
      </c>
      <c r="H142" s="146">
        <f t="shared" ref="H142:H148" si="103">SUM(I142:K142)</f>
        <v>181</v>
      </c>
      <c r="I142" s="146">
        <f t="shared" ref="I142" si="104">I143</f>
        <v>9.1</v>
      </c>
      <c r="J142" s="146">
        <f t="shared" ref="J142" si="105">J143</f>
        <v>171.9</v>
      </c>
      <c r="K142" s="146">
        <f t="shared" si="102"/>
        <v>0</v>
      </c>
      <c r="L142" s="146">
        <f t="shared" si="102"/>
        <v>0</v>
      </c>
      <c r="M142" s="145">
        <f t="shared" si="82"/>
        <v>100</v>
      </c>
      <c r="N142" s="145">
        <f t="shared" si="77"/>
        <v>0</v>
      </c>
      <c r="O142" s="145">
        <f t="shared" si="84"/>
        <v>100</v>
      </c>
      <c r="P142" s="145">
        <f t="shared" si="85"/>
        <v>0</v>
      </c>
      <c r="Q142" s="145">
        <f t="shared" si="88"/>
        <v>100</v>
      </c>
      <c r="R142" s="145">
        <f t="shared" si="70"/>
        <v>0</v>
      </c>
      <c r="S142" s="145" t="str">
        <f t="shared" si="83"/>
        <v>-</v>
      </c>
      <c r="T142" s="145">
        <f t="shared" si="86"/>
        <v>0</v>
      </c>
      <c r="U142" s="117"/>
      <c r="V142" s="117"/>
      <c r="W142" s="117"/>
      <c r="X142" s="117"/>
      <c r="Y142" s="117"/>
      <c r="Z142" s="117"/>
      <c r="AA142" s="117"/>
      <c r="AB142" s="117"/>
    </row>
    <row r="143" spans="1:33" s="14" customFormat="1" ht="24" customHeight="1" outlineLevel="1" x14ac:dyDescent="0.25">
      <c r="A143" s="142" t="s">
        <v>171</v>
      </c>
      <c r="B143" s="152" t="s">
        <v>527</v>
      </c>
      <c r="C143" s="146">
        <f t="shared" si="101"/>
        <v>181</v>
      </c>
      <c r="D143" s="146">
        <v>9.1</v>
      </c>
      <c r="E143" s="146">
        <v>171.9</v>
      </c>
      <c r="F143" s="146"/>
      <c r="G143" s="146"/>
      <c r="H143" s="146">
        <f t="shared" si="103"/>
        <v>181</v>
      </c>
      <c r="I143" s="146">
        <v>9.1</v>
      </c>
      <c r="J143" s="146">
        <v>171.9</v>
      </c>
      <c r="K143" s="146"/>
      <c r="L143" s="146"/>
      <c r="M143" s="145">
        <f t="shared" si="82"/>
        <v>100</v>
      </c>
      <c r="N143" s="145">
        <f t="shared" si="77"/>
        <v>0</v>
      </c>
      <c r="O143" s="145">
        <f t="shared" si="84"/>
        <v>100</v>
      </c>
      <c r="P143" s="145">
        <f t="shared" si="85"/>
        <v>0</v>
      </c>
      <c r="Q143" s="145">
        <f t="shared" si="88"/>
        <v>100</v>
      </c>
      <c r="R143" s="145">
        <f t="shared" si="70"/>
        <v>0</v>
      </c>
      <c r="S143" s="145" t="str">
        <f t="shared" si="83"/>
        <v>-</v>
      </c>
      <c r="T143" s="145">
        <f t="shared" si="86"/>
        <v>0</v>
      </c>
      <c r="U143" s="117"/>
      <c r="V143" s="117"/>
      <c r="W143" s="117"/>
      <c r="X143" s="117"/>
      <c r="Y143" s="117"/>
      <c r="Z143" s="117"/>
      <c r="AA143" s="117"/>
      <c r="AB143" s="117"/>
    </row>
    <row r="144" spans="1:33" s="283" customFormat="1" ht="60.75" customHeight="1" outlineLevel="1" x14ac:dyDescent="0.25">
      <c r="A144" s="282"/>
      <c r="B144" s="273" t="s">
        <v>11</v>
      </c>
      <c r="C144" s="274">
        <f t="shared" si="101"/>
        <v>27110.9</v>
      </c>
      <c r="D144" s="274">
        <f>D145+D146</f>
        <v>24747.1</v>
      </c>
      <c r="E144" s="274">
        <f>E145+E146</f>
        <v>2363.8000000000002</v>
      </c>
      <c r="F144" s="274">
        <f>F145+F146</f>
        <v>0</v>
      </c>
      <c r="G144" s="274">
        <f>SUM(G145:G148)</f>
        <v>0</v>
      </c>
      <c r="H144" s="274">
        <f t="shared" si="103"/>
        <v>27110.9</v>
      </c>
      <c r="I144" s="274">
        <f>I145+I146</f>
        <v>24747.1</v>
      </c>
      <c r="J144" s="274">
        <f>J145+J146</f>
        <v>2363.8000000000002</v>
      </c>
      <c r="K144" s="274">
        <f>K145+K146</f>
        <v>0</v>
      </c>
      <c r="L144" s="274">
        <f>SUM(L145:L148)</f>
        <v>0</v>
      </c>
      <c r="M144" s="274">
        <f t="shared" si="82"/>
        <v>100</v>
      </c>
      <c r="N144" s="274">
        <f t="shared" si="77"/>
        <v>0</v>
      </c>
      <c r="O144" s="274">
        <f t="shared" si="84"/>
        <v>100</v>
      </c>
      <c r="P144" s="274">
        <f t="shared" si="85"/>
        <v>0</v>
      </c>
      <c r="Q144" s="274">
        <f t="shared" si="88"/>
        <v>100</v>
      </c>
      <c r="R144" s="274">
        <f t="shared" si="70"/>
        <v>0</v>
      </c>
      <c r="S144" s="274" t="str">
        <f t="shared" si="83"/>
        <v>-</v>
      </c>
      <c r="T144" s="274">
        <f t="shared" si="86"/>
        <v>0</v>
      </c>
    </row>
    <row r="145" spans="1:28" s="14" customFormat="1" ht="49.5" customHeight="1" outlineLevel="1" x14ac:dyDescent="0.25">
      <c r="A145" s="142" t="s">
        <v>145</v>
      </c>
      <c r="B145" s="152" t="s">
        <v>680</v>
      </c>
      <c r="C145" s="146">
        <f t="shared" si="101"/>
        <v>960.4</v>
      </c>
      <c r="D145" s="146">
        <v>960.4</v>
      </c>
      <c r="E145" s="146">
        <v>0</v>
      </c>
      <c r="F145" s="146">
        <v>0</v>
      </c>
      <c r="G145" s="146">
        <v>0</v>
      </c>
      <c r="H145" s="146">
        <f t="shared" si="103"/>
        <v>960.4</v>
      </c>
      <c r="I145" s="146">
        <v>960.4</v>
      </c>
      <c r="J145" s="146">
        <v>0</v>
      </c>
      <c r="K145" s="146">
        <v>0</v>
      </c>
      <c r="L145" s="146">
        <v>0</v>
      </c>
      <c r="M145" s="145">
        <f t="shared" si="82"/>
        <v>100</v>
      </c>
      <c r="N145" s="145">
        <f t="shared" si="77"/>
        <v>0</v>
      </c>
      <c r="O145" s="145">
        <f t="shared" si="84"/>
        <v>100</v>
      </c>
      <c r="P145" s="145">
        <f t="shared" si="85"/>
        <v>0</v>
      </c>
      <c r="Q145" s="145" t="str">
        <f t="shared" si="88"/>
        <v>-</v>
      </c>
      <c r="R145" s="145">
        <f t="shared" si="70"/>
        <v>0</v>
      </c>
      <c r="S145" s="145" t="str">
        <f t="shared" si="83"/>
        <v>-</v>
      </c>
      <c r="T145" s="145">
        <f t="shared" si="86"/>
        <v>0</v>
      </c>
      <c r="U145" s="117"/>
      <c r="V145" s="117"/>
      <c r="W145" s="117"/>
      <c r="X145" s="117"/>
      <c r="Y145" s="117"/>
      <c r="Z145" s="117"/>
      <c r="AA145" s="117"/>
      <c r="AB145" s="117"/>
    </row>
    <row r="146" spans="1:28" s="14" customFormat="1" ht="36" customHeight="1" outlineLevel="1" collapsed="1" x14ac:dyDescent="0.25">
      <c r="A146" s="142" t="s">
        <v>146</v>
      </c>
      <c r="B146" s="152" t="s">
        <v>681</v>
      </c>
      <c r="C146" s="146">
        <f t="shared" si="101"/>
        <v>26150.5</v>
      </c>
      <c r="D146" s="146">
        <f>D147+D148</f>
        <v>23786.7</v>
      </c>
      <c r="E146" s="146">
        <f t="shared" ref="E146:G146" si="106">E147+E148</f>
        <v>2363.8000000000002</v>
      </c>
      <c r="F146" s="146">
        <f t="shared" si="106"/>
        <v>0</v>
      </c>
      <c r="G146" s="146">
        <f t="shared" si="106"/>
        <v>0</v>
      </c>
      <c r="H146" s="146">
        <f t="shared" si="103"/>
        <v>26150.5</v>
      </c>
      <c r="I146" s="146">
        <f>I147+I148</f>
        <v>23786.7</v>
      </c>
      <c r="J146" s="146">
        <f t="shared" ref="J146:K146" si="107">J147+J148</f>
        <v>2363.8000000000002</v>
      </c>
      <c r="K146" s="146">
        <f t="shared" si="107"/>
        <v>0</v>
      </c>
      <c r="L146" s="146">
        <v>0</v>
      </c>
      <c r="M146" s="145">
        <f t="shared" si="82"/>
        <v>100</v>
      </c>
      <c r="N146" s="145">
        <f t="shared" si="77"/>
        <v>0</v>
      </c>
      <c r="O146" s="145">
        <f t="shared" si="84"/>
        <v>100</v>
      </c>
      <c r="P146" s="145">
        <f t="shared" si="85"/>
        <v>0</v>
      </c>
      <c r="Q146" s="145">
        <f t="shared" si="88"/>
        <v>100</v>
      </c>
      <c r="R146" s="145">
        <f t="shared" si="70"/>
        <v>0</v>
      </c>
      <c r="S146" s="145" t="str">
        <f t="shared" si="83"/>
        <v>-</v>
      </c>
      <c r="T146" s="145">
        <f t="shared" si="86"/>
        <v>0</v>
      </c>
      <c r="U146" s="117"/>
      <c r="V146" s="117"/>
      <c r="W146" s="117"/>
      <c r="X146" s="117"/>
      <c r="Y146" s="117"/>
      <c r="Z146" s="117"/>
      <c r="AA146" s="117"/>
      <c r="AB146" s="117"/>
    </row>
    <row r="147" spans="1:28" s="14" customFormat="1" ht="74.25" customHeight="1" outlineLevel="1" x14ac:dyDescent="0.25">
      <c r="A147" s="142" t="s">
        <v>172</v>
      </c>
      <c r="B147" s="152" t="s">
        <v>528</v>
      </c>
      <c r="C147" s="146">
        <f t="shared" si="101"/>
        <v>16493.900000000001</v>
      </c>
      <c r="D147" s="146">
        <v>16493.900000000001</v>
      </c>
      <c r="E147" s="146">
        <v>0</v>
      </c>
      <c r="F147" s="146">
        <v>0</v>
      </c>
      <c r="G147" s="146">
        <v>0</v>
      </c>
      <c r="H147" s="146">
        <f t="shared" si="103"/>
        <v>16493.900000000001</v>
      </c>
      <c r="I147" s="146">
        <v>16493.900000000001</v>
      </c>
      <c r="J147" s="146">
        <v>0</v>
      </c>
      <c r="K147" s="146">
        <v>0</v>
      </c>
      <c r="L147" s="146">
        <v>0</v>
      </c>
      <c r="M147" s="145">
        <f t="shared" si="82"/>
        <v>100</v>
      </c>
      <c r="N147" s="145">
        <f t="shared" si="77"/>
        <v>0</v>
      </c>
      <c r="O147" s="145">
        <f t="shared" si="84"/>
        <v>100</v>
      </c>
      <c r="P147" s="145">
        <f t="shared" si="85"/>
        <v>0</v>
      </c>
      <c r="Q147" s="145" t="str">
        <f t="shared" si="88"/>
        <v>-</v>
      </c>
      <c r="R147" s="145">
        <f t="shared" si="70"/>
        <v>0</v>
      </c>
      <c r="S147" s="145" t="str">
        <f t="shared" si="83"/>
        <v>-</v>
      </c>
      <c r="T147" s="145">
        <f t="shared" si="86"/>
        <v>0</v>
      </c>
      <c r="U147" s="117"/>
      <c r="V147" s="117"/>
      <c r="W147" s="117"/>
      <c r="X147" s="117"/>
      <c r="Y147" s="117"/>
      <c r="Z147" s="117"/>
      <c r="AA147" s="117"/>
      <c r="AB147" s="117"/>
    </row>
    <row r="148" spans="1:28" s="14" customFormat="1" ht="39" customHeight="1" outlineLevel="1" x14ac:dyDescent="0.25">
      <c r="A148" s="142" t="s">
        <v>173</v>
      </c>
      <c r="B148" s="153" t="s">
        <v>529</v>
      </c>
      <c r="C148" s="146">
        <f t="shared" si="101"/>
        <v>9656.6</v>
      </c>
      <c r="D148" s="146">
        <v>7292.8</v>
      </c>
      <c r="E148" s="146">
        <v>2363.8000000000002</v>
      </c>
      <c r="F148" s="146">
        <v>0</v>
      </c>
      <c r="G148" s="146">
        <v>0</v>
      </c>
      <c r="H148" s="146">
        <f t="shared" si="103"/>
        <v>9656.6</v>
      </c>
      <c r="I148" s="146">
        <v>7292.8</v>
      </c>
      <c r="J148" s="146">
        <v>2363.8000000000002</v>
      </c>
      <c r="K148" s="146">
        <v>0</v>
      </c>
      <c r="L148" s="146">
        <v>0</v>
      </c>
      <c r="M148" s="145">
        <f t="shared" si="82"/>
        <v>100</v>
      </c>
      <c r="N148" s="145">
        <f t="shared" si="77"/>
        <v>0</v>
      </c>
      <c r="O148" s="145">
        <f t="shared" si="84"/>
        <v>100</v>
      </c>
      <c r="P148" s="145">
        <f t="shared" si="85"/>
        <v>0</v>
      </c>
      <c r="Q148" s="149">
        <f t="shared" si="88"/>
        <v>100</v>
      </c>
      <c r="R148" s="149">
        <f t="shared" si="70"/>
        <v>0</v>
      </c>
      <c r="S148" s="145" t="str">
        <f t="shared" si="83"/>
        <v>-</v>
      </c>
      <c r="T148" s="145">
        <f t="shared" si="86"/>
        <v>0</v>
      </c>
      <c r="U148" s="117"/>
      <c r="V148" s="117"/>
      <c r="W148" s="117"/>
      <c r="X148" s="117"/>
      <c r="Y148" s="117"/>
      <c r="Z148" s="117"/>
      <c r="AA148" s="117"/>
      <c r="AB148" s="117"/>
    </row>
    <row r="149" spans="1:28" s="283" customFormat="1" ht="46.5" customHeight="1" outlineLevel="1" x14ac:dyDescent="0.25">
      <c r="A149" s="282"/>
      <c r="B149" s="273" t="s">
        <v>12</v>
      </c>
      <c r="C149" s="274">
        <f t="shared" si="89"/>
        <v>38663.199999999997</v>
      </c>
      <c r="D149" s="274">
        <f>D150+D157+D161</f>
        <v>33091</v>
      </c>
      <c r="E149" s="274">
        <f>E150+E157</f>
        <v>5572.2</v>
      </c>
      <c r="F149" s="274">
        <f>F150+F157</f>
        <v>0</v>
      </c>
      <c r="G149" s="274">
        <f>G150+G157</f>
        <v>27883.599999999999</v>
      </c>
      <c r="H149" s="274">
        <f t="shared" ref="H149:H166" si="108">SUM(I149:K149)</f>
        <v>38663.199999999997</v>
      </c>
      <c r="I149" s="274">
        <f>I150+I157+I161</f>
        <v>33091</v>
      </c>
      <c r="J149" s="274">
        <f t="shared" ref="J149:L149" si="109">J150+J157+J161</f>
        <v>5572.2</v>
      </c>
      <c r="K149" s="274">
        <f t="shared" si="109"/>
        <v>0</v>
      </c>
      <c r="L149" s="274">
        <f t="shared" si="109"/>
        <v>27883.599999999999</v>
      </c>
      <c r="M149" s="274">
        <f t="shared" si="82"/>
        <v>100</v>
      </c>
      <c r="N149" s="274">
        <f t="shared" si="77"/>
        <v>0</v>
      </c>
      <c r="O149" s="274">
        <f t="shared" si="84"/>
        <v>100</v>
      </c>
      <c r="P149" s="274">
        <f t="shared" si="85"/>
        <v>0</v>
      </c>
      <c r="Q149" s="274">
        <f t="shared" si="88"/>
        <v>100</v>
      </c>
      <c r="R149" s="274">
        <f t="shared" si="70"/>
        <v>0</v>
      </c>
      <c r="S149" s="274" t="str">
        <f t="shared" si="83"/>
        <v>-</v>
      </c>
      <c r="T149" s="274">
        <f t="shared" si="86"/>
        <v>0</v>
      </c>
    </row>
    <row r="150" spans="1:28" s="14" customFormat="1" ht="56.25" customHeight="1" outlineLevel="1" x14ac:dyDescent="0.25">
      <c r="A150" s="142" t="s">
        <v>148</v>
      </c>
      <c r="B150" s="152" t="s">
        <v>682</v>
      </c>
      <c r="C150" s="146">
        <f t="shared" si="89"/>
        <v>37425.300000000003</v>
      </c>
      <c r="D150" s="146">
        <f>SUM(D151:D156)</f>
        <v>31853.1</v>
      </c>
      <c r="E150" s="146">
        <f>SUM(E151:E156)</f>
        <v>5572.2</v>
      </c>
      <c r="F150" s="146">
        <f>SUM(F152:F156)</f>
        <v>0</v>
      </c>
      <c r="G150" s="146">
        <f>SUM(G152:G156)</f>
        <v>27883.599999999999</v>
      </c>
      <c r="H150" s="146">
        <f>SUM(I150:K150)</f>
        <v>37425.300000000003</v>
      </c>
      <c r="I150" s="146">
        <f>SUM(I151:I156)</f>
        <v>31853.1</v>
      </c>
      <c r="J150" s="146">
        <f>SUM(J151:J156)</f>
        <v>5572.2</v>
      </c>
      <c r="K150" s="146">
        <f>SUM(K152:K156)</f>
        <v>0</v>
      </c>
      <c r="L150" s="146">
        <f>SUM(L152:L156)</f>
        <v>27883.599999999999</v>
      </c>
      <c r="M150" s="145">
        <f t="shared" si="82"/>
        <v>100</v>
      </c>
      <c r="N150" s="145">
        <f t="shared" si="77"/>
        <v>0</v>
      </c>
      <c r="O150" s="145">
        <f t="shared" si="84"/>
        <v>100</v>
      </c>
      <c r="P150" s="145">
        <f t="shared" si="85"/>
        <v>0</v>
      </c>
      <c r="Q150" s="149">
        <f t="shared" si="88"/>
        <v>100</v>
      </c>
      <c r="R150" s="149">
        <f t="shared" si="70"/>
        <v>0</v>
      </c>
      <c r="S150" s="145" t="str">
        <f t="shared" si="83"/>
        <v>-</v>
      </c>
      <c r="T150" s="145">
        <f t="shared" si="86"/>
        <v>0</v>
      </c>
      <c r="U150" s="117"/>
      <c r="V150" s="117"/>
      <c r="W150" s="117"/>
      <c r="X150" s="117"/>
      <c r="Y150" s="117"/>
      <c r="Z150" s="117"/>
      <c r="AA150" s="117"/>
      <c r="AB150" s="117"/>
    </row>
    <row r="151" spans="1:28" s="14" customFormat="1" ht="69.75" customHeight="1" outlineLevel="1" x14ac:dyDescent="0.25">
      <c r="A151" s="142" t="s">
        <v>425</v>
      </c>
      <c r="B151" s="152" t="s">
        <v>530</v>
      </c>
      <c r="C151" s="146">
        <f>SUM(D151:F151)</f>
        <v>5572.2</v>
      </c>
      <c r="D151" s="146">
        <v>0</v>
      </c>
      <c r="E151" s="146">
        <v>5572.2</v>
      </c>
      <c r="F151" s="146">
        <v>0</v>
      </c>
      <c r="G151" s="146">
        <v>0</v>
      </c>
      <c r="H151" s="146">
        <f>SUM(I151:K151)</f>
        <v>5572.2</v>
      </c>
      <c r="I151" s="146">
        <v>0</v>
      </c>
      <c r="J151" s="146">
        <v>5572.2</v>
      </c>
      <c r="K151" s="146">
        <v>0</v>
      </c>
      <c r="L151" s="146">
        <v>0</v>
      </c>
      <c r="M151" s="143">
        <f t="shared" si="82"/>
        <v>100</v>
      </c>
      <c r="N151" s="145">
        <f t="shared" si="77"/>
        <v>0</v>
      </c>
      <c r="O151" s="145" t="str">
        <f t="shared" si="84"/>
        <v>-</v>
      </c>
      <c r="P151" s="145">
        <f t="shared" si="85"/>
        <v>0</v>
      </c>
      <c r="Q151" s="149">
        <f t="shared" si="88"/>
        <v>100</v>
      </c>
      <c r="R151" s="149">
        <f t="shared" si="70"/>
        <v>0</v>
      </c>
      <c r="S151" s="145" t="str">
        <f t="shared" si="83"/>
        <v>-</v>
      </c>
      <c r="T151" s="145">
        <f t="shared" si="86"/>
        <v>0</v>
      </c>
      <c r="U151" s="117"/>
      <c r="V151" s="117"/>
      <c r="W151" s="117"/>
      <c r="X151" s="117"/>
      <c r="Y151" s="117"/>
      <c r="Z151" s="117"/>
      <c r="AA151" s="117"/>
      <c r="AB151" s="117"/>
    </row>
    <row r="152" spans="1:28" ht="111.75" customHeight="1" outlineLevel="1" x14ac:dyDescent="0.25">
      <c r="A152" s="142" t="s">
        <v>427</v>
      </c>
      <c r="B152" s="152" t="s">
        <v>531</v>
      </c>
      <c r="C152" s="146">
        <f t="shared" ref="C152:C156" si="110">SUM(D152:F152)</f>
        <v>309.10000000000002</v>
      </c>
      <c r="D152" s="146">
        <v>309.10000000000002</v>
      </c>
      <c r="E152" s="146">
        <v>0</v>
      </c>
      <c r="F152" s="146">
        <v>0</v>
      </c>
      <c r="G152" s="146">
        <v>0</v>
      </c>
      <c r="H152" s="146">
        <f t="shared" ref="H152:H156" si="111">SUM(I152:K152)</f>
        <v>309.10000000000002</v>
      </c>
      <c r="I152" s="146">
        <v>309.10000000000002</v>
      </c>
      <c r="J152" s="146">
        <v>0</v>
      </c>
      <c r="K152" s="146">
        <v>0</v>
      </c>
      <c r="L152" s="146">
        <v>0</v>
      </c>
      <c r="M152" s="145">
        <f t="shared" si="82"/>
        <v>100</v>
      </c>
      <c r="N152" s="145">
        <f t="shared" si="77"/>
        <v>0</v>
      </c>
      <c r="O152" s="145">
        <f t="shared" si="84"/>
        <v>100</v>
      </c>
      <c r="P152" s="145">
        <f t="shared" si="85"/>
        <v>0</v>
      </c>
      <c r="Q152" s="145" t="str">
        <f t="shared" si="88"/>
        <v>-</v>
      </c>
      <c r="R152" s="145">
        <f t="shared" si="70"/>
        <v>0</v>
      </c>
      <c r="S152" s="145" t="str">
        <f t="shared" si="83"/>
        <v>-</v>
      </c>
      <c r="T152" s="145">
        <f t="shared" si="86"/>
        <v>0</v>
      </c>
    </row>
    <row r="153" spans="1:28" ht="99" customHeight="1" outlineLevel="1" x14ac:dyDescent="0.25">
      <c r="A153" s="142" t="s">
        <v>535</v>
      </c>
      <c r="B153" s="152" t="s">
        <v>532</v>
      </c>
      <c r="C153" s="146">
        <f t="shared" si="110"/>
        <v>207.2</v>
      </c>
      <c r="D153" s="146">
        <v>207.2</v>
      </c>
      <c r="E153" s="146">
        <v>0</v>
      </c>
      <c r="F153" s="146">
        <v>0</v>
      </c>
      <c r="G153" s="146">
        <v>0</v>
      </c>
      <c r="H153" s="146">
        <f t="shared" si="111"/>
        <v>207.2</v>
      </c>
      <c r="I153" s="146">
        <v>207.2</v>
      </c>
      <c r="J153" s="146">
        <v>0</v>
      </c>
      <c r="K153" s="146">
        <v>0</v>
      </c>
      <c r="L153" s="146">
        <v>0</v>
      </c>
      <c r="M153" s="143">
        <f t="shared" si="82"/>
        <v>100</v>
      </c>
      <c r="N153" s="145">
        <f t="shared" si="77"/>
        <v>0</v>
      </c>
      <c r="O153" s="145">
        <f t="shared" si="84"/>
        <v>100</v>
      </c>
      <c r="P153" s="145">
        <f t="shared" si="85"/>
        <v>0</v>
      </c>
      <c r="Q153" s="145" t="str">
        <f t="shared" si="88"/>
        <v>-</v>
      </c>
      <c r="R153" s="145">
        <f t="shared" si="70"/>
        <v>0</v>
      </c>
      <c r="S153" s="145" t="str">
        <f t="shared" si="83"/>
        <v>-</v>
      </c>
      <c r="T153" s="145">
        <f t="shared" si="86"/>
        <v>0</v>
      </c>
    </row>
    <row r="154" spans="1:28" ht="45.75" customHeight="1" outlineLevel="1" x14ac:dyDescent="0.25">
      <c r="A154" s="142" t="s">
        <v>536</v>
      </c>
      <c r="B154" s="152" t="s">
        <v>13</v>
      </c>
      <c r="C154" s="146">
        <f t="shared" si="110"/>
        <v>94.6</v>
      </c>
      <c r="D154" s="146">
        <v>94.6</v>
      </c>
      <c r="E154" s="146"/>
      <c r="F154" s="146"/>
      <c r="G154" s="146"/>
      <c r="H154" s="146">
        <f t="shared" si="111"/>
        <v>94.6</v>
      </c>
      <c r="I154" s="146">
        <v>94.6</v>
      </c>
      <c r="J154" s="146"/>
      <c r="K154" s="146"/>
      <c r="L154" s="146"/>
      <c r="M154" s="143">
        <f t="shared" si="82"/>
        <v>100</v>
      </c>
      <c r="N154" s="145">
        <f t="shared" si="77"/>
        <v>0</v>
      </c>
      <c r="O154" s="145">
        <f t="shared" si="84"/>
        <v>100</v>
      </c>
      <c r="P154" s="145">
        <f t="shared" si="85"/>
        <v>0</v>
      </c>
      <c r="Q154" s="145" t="str">
        <f t="shared" si="88"/>
        <v>-</v>
      </c>
      <c r="R154" s="145">
        <f t="shared" si="70"/>
        <v>0</v>
      </c>
      <c r="S154" s="145" t="str">
        <f t="shared" si="83"/>
        <v>-</v>
      </c>
      <c r="T154" s="145">
        <f t="shared" si="86"/>
        <v>0</v>
      </c>
    </row>
    <row r="155" spans="1:28" ht="57" customHeight="1" outlineLevel="1" x14ac:dyDescent="0.25">
      <c r="A155" s="142" t="s">
        <v>537</v>
      </c>
      <c r="B155" s="152" t="s">
        <v>533</v>
      </c>
      <c r="C155" s="146">
        <f t="shared" si="110"/>
        <v>35.700000000000003</v>
      </c>
      <c r="D155" s="146">
        <v>35.700000000000003</v>
      </c>
      <c r="E155" s="146"/>
      <c r="F155" s="146"/>
      <c r="G155" s="146"/>
      <c r="H155" s="146">
        <f t="shared" si="111"/>
        <v>35.700000000000003</v>
      </c>
      <c r="I155" s="146">
        <v>35.700000000000003</v>
      </c>
      <c r="J155" s="146"/>
      <c r="K155" s="146"/>
      <c r="L155" s="146"/>
      <c r="M155" s="143">
        <f t="shared" si="82"/>
        <v>100</v>
      </c>
      <c r="N155" s="145">
        <f t="shared" si="77"/>
        <v>0</v>
      </c>
      <c r="O155" s="145">
        <f t="shared" si="84"/>
        <v>100</v>
      </c>
      <c r="P155" s="145">
        <f t="shared" si="85"/>
        <v>0</v>
      </c>
      <c r="Q155" s="145" t="str">
        <f t="shared" si="88"/>
        <v>-</v>
      </c>
      <c r="R155" s="145">
        <f t="shared" si="70"/>
        <v>0</v>
      </c>
      <c r="S155" s="145" t="str">
        <f t="shared" si="83"/>
        <v>-</v>
      </c>
      <c r="T155" s="145">
        <f t="shared" si="86"/>
        <v>0</v>
      </c>
    </row>
    <row r="156" spans="1:28" s="14" customFormat="1" ht="90" customHeight="1" outlineLevel="1" x14ac:dyDescent="0.25">
      <c r="A156" s="142" t="s">
        <v>538</v>
      </c>
      <c r="B156" s="288" t="s">
        <v>534</v>
      </c>
      <c r="C156" s="146">
        <f t="shared" si="110"/>
        <v>31206.5</v>
      </c>
      <c r="D156" s="146">
        <v>31206.5</v>
      </c>
      <c r="E156" s="146"/>
      <c r="F156" s="146"/>
      <c r="G156" s="146">
        <v>27883.599999999999</v>
      </c>
      <c r="H156" s="146">
        <f t="shared" si="111"/>
        <v>31206.5</v>
      </c>
      <c r="I156" s="146">
        <v>31206.5</v>
      </c>
      <c r="J156" s="146"/>
      <c r="K156" s="146"/>
      <c r="L156" s="146">
        <v>27883.599999999999</v>
      </c>
      <c r="M156" s="143">
        <f t="shared" si="82"/>
        <v>100</v>
      </c>
      <c r="N156" s="145">
        <f t="shared" si="77"/>
        <v>0</v>
      </c>
      <c r="O156" s="145">
        <f t="shared" si="84"/>
        <v>100</v>
      </c>
      <c r="P156" s="145">
        <f t="shared" si="85"/>
        <v>0</v>
      </c>
      <c r="Q156" s="145" t="str">
        <f t="shared" si="88"/>
        <v>-</v>
      </c>
      <c r="R156" s="145">
        <f t="shared" ref="R156" si="112">E156-J156</f>
        <v>0</v>
      </c>
      <c r="S156" s="145" t="str">
        <f t="shared" si="83"/>
        <v>-</v>
      </c>
      <c r="T156" s="145">
        <f t="shared" si="86"/>
        <v>0</v>
      </c>
      <c r="U156" s="117"/>
      <c r="V156" s="117"/>
      <c r="W156" s="117"/>
      <c r="X156" s="117"/>
      <c r="Y156" s="117"/>
      <c r="Z156" s="117"/>
      <c r="AA156" s="117"/>
      <c r="AB156" s="117"/>
    </row>
    <row r="157" spans="1:28" s="14" customFormat="1" ht="60" customHeight="1" outlineLevel="1" x14ac:dyDescent="0.25">
      <c r="A157" s="142" t="s">
        <v>149</v>
      </c>
      <c r="B157" s="152" t="s">
        <v>683</v>
      </c>
      <c r="C157" s="146">
        <f t="shared" si="89"/>
        <v>237.9</v>
      </c>
      <c r="D157" s="146">
        <f>D158+D159+D160</f>
        <v>237.9</v>
      </c>
      <c r="E157" s="146">
        <f t="shared" ref="E157:G157" si="113">E158+E159+E160</f>
        <v>0</v>
      </c>
      <c r="F157" s="146">
        <f t="shared" si="113"/>
        <v>0</v>
      </c>
      <c r="G157" s="146">
        <f t="shared" si="113"/>
        <v>0</v>
      </c>
      <c r="H157" s="146">
        <f t="shared" si="108"/>
        <v>237.9</v>
      </c>
      <c r="I157" s="146">
        <f>I158+I159+I160</f>
        <v>237.9</v>
      </c>
      <c r="J157" s="146">
        <f t="shared" ref="J157:L157" si="114">J158+J159+J160</f>
        <v>0</v>
      </c>
      <c r="K157" s="146">
        <f t="shared" si="114"/>
        <v>0</v>
      </c>
      <c r="L157" s="146">
        <f t="shared" si="114"/>
        <v>0</v>
      </c>
      <c r="M157" s="143">
        <f t="shared" si="82"/>
        <v>100</v>
      </c>
      <c r="N157" s="145">
        <f t="shared" ref="N157:N164" si="115">C157-H157</f>
        <v>0</v>
      </c>
      <c r="O157" s="145">
        <f t="shared" si="84"/>
        <v>100</v>
      </c>
      <c r="P157" s="145">
        <f t="shared" si="85"/>
        <v>0</v>
      </c>
      <c r="Q157" s="145" t="str">
        <f t="shared" si="88"/>
        <v>-</v>
      </c>
      <c r="R157" s="145">
        <f t="shared" ref="R157:R166" si="116">E157-J157</f>
        <v>0</v>
      </c>
      <c r="S157" s="145" t="str">
        <f t="shared" si="83"/>
        <v>-</v>
      </c>
      <c r="T157" s="145">
        <f t="shared" si="86"/>
        <v>0</v>
      </c>
      <c r="U157" s="117"/>
      <c r="V157" s="117"/>
      <c r="W157" s="117"/>
      <c r="X157" s="117"/>
      <c r="Y157" s="117"/>
      <c r="Z157" s="117"/>
      <c r="AA157" s="117"/>
      <c r="AB157" s="117"/>
    </row>
    <row r="158" spans="1:28" s="14" customFormat="1" ht="72.75" customHeight="1" outlineLevel="1" x14ac:dyDescent="0.25">
      <c r="A158" s="142" t="s">
        <v>250</v>
      </c>
      <c r="B158" s="153" t="s">
        <v>539</v>
      </c>
      <c r="C158" s="146">
        <f t="shared" si="89"/>
        <v>89.3</v>
      </c>
      <c r="D158" s="146">
        <v>89.3</v>
      </c>
      <c r="E158" s="146">
        <v>0</v>
      </c>
      <c r="F158" s="146">
        <v>0</v>
      </c>
      <c r="G158" s="146">
        <v>0</v>
      </c>
      <c r="H158" s="146">
        <f t="shared" si="108"/>
        <v>89.3</v>
      </c>
      <c r="I158" s="146">
        <v>89.3</v>
      </c>
      <c r="J158" s="146">
        <v>0</v>
      </c>
      <c r="K158" s="146">
        <v>0</v>
      </c>
      <c r="L158" s="146">
        <v>0</v>
      </c>
      <c r="M158" s="143">
        <f t="shared" si="82"/>
        <v>100</v>
      </c>
      <c r="N158" s="145">
        <f t="shared" si="115"/>
        <v>0</v>
      </c>
      <c r="O158" s="145">
        <f t="shared" si="84"/>
        <v>100</v>
      </c>
      <c r="P158" s="145">
        <f t="shared" si="85"/>
        <v>0</v>
      </c>
      <c r="Q158" s="145" t="str">
        <f t="shared" si="88"/>
        <v>-</v>
      </c>
      <c r="R158" s="145">
        <f t="shared" si="116"/>
        <v>0</v>
      </c>
      <c r="S158" s="145" t="str">
        <f t="shared" si="83"/>
        <v>-</v>
      </c>
      <c r="T158" s="145">
        <f t="shared" si="86"/>
        <v>0</v>
      </c>
      <c r="U158" s="117"/>
      <c r="V158" s="117"/>
      <c r="W158" s="117"/>
      <c r="X158" s="117"/>
      <c r="Y158" s="117"/>
      <c r="Z158" s="117"/>
      <c r="AA158" s="117"/>
      <c r="AB158" s="117"/>
    </row>
    <row r="159" spans="1:28" s="14" customFormat="1" ht="63.75" customHeight="1" outlineLevel="1" x14ac:dyDescent="0.25">
      <c r="A159" s="142" t="s">
        <v>251</v>
      </c>
      <c r="B159" s="153" t="s">
        <v>540</v>
      </c>
      <c r="C159" s="146">
        <f t="shared" si="89"/>
        <v>80.7</v>
      </c>
      <c r="D159" s="146">
        <v>80.7</v>
      </c>
      <c r="E159" s="146">
        <v>0</v>
      </c>
      <c r="F159" s="146">
        <v>0</v>
      </c>
      <c r="G159" s="146">
        <v>0</v>
      </c>
      <c r="H159" s="146">
        <f t="shared" si="108"/>
        <v>80.7</v>
      </c>
      <c r="I159" s="146">
        <v>80.7</v>
      </c>
      <c r="J159" s="146">
        <v>0</v>
      </c>
      <c r="K159" s="146">
        <v>0</v>
      </c>
      <c r="L159" s="146">
        <v>0</v>
      </c>
      <c r="M159" s="143">
        <f t="shared" si="82"/>
        <v>100</v>
      </c>
      <c r="N159" s="145">
        <f>C159-H159</f>
        <v>0</v>
      </c>
      <c r="O159" s="145">
        <f t="shared" si="84"/>
        <v>100</v>
      </c>
      <c r="P159" s="145">
        <f t="shared" si="85"/>
        <v>0</v>
      </c>
      <c r="Q159" s="145"/>
      <c r="R159" s="145"/>
      <c r="S159" s="145"/>
      <c r="T159" s="145"/>
      <c r="U159" s="117"/>
      <c r="V159" s="117"/>
      <c r="W159" s="117"/>
      <c r="X159" s="117"/>
      <c r="Y159" s="117"/>
      <c r="Z159" s="117"/>
      <c r="AA159" s="117"/>
      <c r="AB159" s="117"/>
    </row>
    <row r="160" spans="1:28" s="14" customFormat="1" ht="90" customHeight="1" outlineLevel="1" x14ac:dyDescent="0.25">
      <c r="A160" s="142" t="s">
        <v>253</v>
      </c>
      <c r="B160" s="153" t="s">
        <v>541</v>
      </c>
      <c r="C160" s="146">
        <f t="shared" si="89"/>
        <v>67.900000000000006</v>
      </c>
      <c r="D160" s="146">
        <v>67.900000000000006</v>
      </c>
      <c r="E160" s="146">
        <v>0</v>
      </c>
      <c r="F160" s="146">
        <v>0</v>
      </c>
      <c r="G160" s="146">
        <v>0</v>
      </c>
      <c r="H160" s="146">
        <f t="shared" si="108"/>
        <v>67.900000000000006</v>
      </c>
      <c r="I160" s="146">
        <v>67.900000000000006</v>
      </c>
      <c r="J160" s="146">
        <v>0</v>
      </c>
      <c r="K160" s="146">
        <v>0</v>
      </c>
      <c r="L160" s="146">
        <v>0</v>
      </c>
      <c r="M160" s="143">
        <f t="shared" si="82"/>
        <v>100</v>
      </c>
      <c r="N160" s="145">
        <f t="shared" si="115"/>
        <v>0</v>
      </c>
      <c r="O160" s="145">
        <f t="shared" si="84"/>
        <v>100</v>
      </c>
      <c r="P160" s="145">
        <f t="shared" si="85"/>
        <v>0</v>
      </c>
      <c r="Q160" s="145"/>
      <c r="R160" s="145"/>
      <c r="S160" s="145"/>
      <c r="T160" s="145"/>
      <c r="U160" s="117"/>
      <c r="V160" s="117"/>
      <c r="W160" s="117"/>
      <c r="X160" s="117"/>
      <c r="Y160" s="117"/>
      <c r="Z160" s="117"/>
      <c r="AA160" s="117"/>
      <c r="AB160" s="117"/>
    </row>
    <row r="161" spans="1:28" s="14" customFormat="1" ht="41.25" customHeight="1" outlineLevel="1" collapsed="1" x14ac:dyDescent="0.25">
      <c r="A161" s="142" t="s">
        <v>150</v>
      </c>
      <c r="B161" s="152" t="s">
        <v>684</v>
      </c>
      <c r="C161" s="146">
        <f t="shared" si="89"/>
        <v>1000</v>
      </c>
      <c r="D161" s="146">
        <f>D162</f>
        <v>1000</v>
      </c>
      <c r="E161" s="146">
        <f t="shared" ref="E161:G161" si="117">E162</f>
        <v>0</v>
      </c>
      <c r="F161" s="146">
        <f t="shared" si="117"/>
        <v>0</v>
      </c>
      <c r="G161" s="146">
        <f t="shared" si="117"/>
        <v>0</v>
      </c>
      <c r="H161" s="146">
        <f t="shared" si="108"/>
        <v>1000</v>
      </c>
      <c r="I161" s="146">
        <f>I162</f>
        <v>1000</v>
      </c>
      <c r="J161" s="146">
        <f t="shared" ref="J161:L161" si="118">J162</f>
        <v>0</v>
      </c>
      <c r="K161" s="146">
        <f t="shared" si="118"/>
        <v>0</v>
      </c>
      <c r="L161" s="146">
        <f t="shared" si="118"/>
        <v>0</v>
      </c>
      <c r="M161" s="143">
        <f t="shared" si="82"/>
        <v>100</v>
      </c>
      <c r="N161" s="145">
        <f t="shared" si="115"/>
        <v>0</v>
      </c>
      <c r="O161" s="145">
        <f t="shared" si="84"/>
        <v>100</v>
      </c>
      <c r="P161" s="145">
        <f t="shared" si="85"/>
        <v>0</v>
      </c>
      <c r="Q161" s="145" t="str">
        <f t="shared" si="88"/>
        <v>-</v>
      </c>
      <c r="R161" s="145">
        <f t="shared" si="116"/>
        <v>0</v>
      </c>
      <c r="S161" s="145" t="str">
        <f t="shared" si="83"/>
        <v>-</v>
      </c>
      <c r="T161" s="145">
        <f t="shared" si="86"/>
        <v>0</v>
      </c>
      <c r="U161" s="117"/>
      <c r="V161" s="117"/>
      <c r="W161" s="117"/>
      <c r="X161" s="117"/>
      <c r="Y161" s="117"/>
      <c r="Z161" s="117"/>
      <c r="AA161" s="117"/>
      <c r="AB161" s="117"/>
    </row>
    <row r="162" spans="1:28" s="14" customFormat="1" ht="41.25" customHeight="1" outlineLevel="1" x14ac:dyDescent="0.25">
      <c r="A162" s="142" t="s">
        <v>543</v>
      </c>
      <c r="B162" s="153" t="s">
        <v>542</v>
      </c>
      <c r="C162" s="146">
        <f t="shared" si="89"/>
        <v>1000</v>
      </c>
      <c r="D162" s="146">
        <v>1000</v>
      </c>
      <c r="E162" s="146">
        <v>0</v>
      </c>
      <c r="F162" s="146">
        <v>0</v>
      </c>
      <c r="G162" s="146">
        <v>0</v>
      </c>
      <c r="H162" s="146">
        <f t="shared" si="108"/>
        <v>1000</v>
      </c>
      <c r="I162" s="146">
        <v>1000</v>
      </c>
      <c r="J162" s="146">
        <v>0</v>
      </c>
      <c r="K162" s="146">
        <v>0</v>
      </c>
      <c r="L162" s="146">
        <v>0</v>
      </c>
      <c r="M162" s="143">
        <f t="shared" si="82"/>
        <v>100</v>
      </c>
      <c r="N162" s="145">
        <f t="shared" si="115"/>
        <v>0</v>
      </c>
      <c r="O162" s="145">
        <f t="shared" si="84"/>
        <v>100</v>
      </c>
      <c r="P162" s="145">
        <f t="shared" si="85"/>
        <v>0</v>
      </c>
      <c r="Q162" s="145" t="str">
        <f t="shared" si="88"/>
        <v>-</v>
      </c>
      <c r="R162" s="145">
        <f t="shared" si="116"/>
        <v>0</v>
      </c>
      <c r="S162" s="145" t="str">
        <f t="shared" si="83"/>
        <v>-</v>
      </c>
      <c r="T162" s="145">
        <f t="shared" si="86"/>
        <v>0</v>
      </c>
      <c r="U162" s="117"/>
      <c r="V162" s="117"/>
      <c r="W162" s="117"/>
      <c r="X162" s="117"/>
      <c r="Y162" s="117"/>
      <c r="Z162" s="117"/>
      <c r="AA162" s="117"/>
      <c r="AB162" s="117"/>
    </row>
    <row r="163" spans="1:28" s="283" customFormat="1" ht="41.25" customHeight="1" outlineLevel="1" collapsed="1" x14ac:dyDescent="0.25">
      <c r="A163" s="282"/>
      <c r="B163" s="273" t="s">
        <v>22</v>
      </c>
      <c r="C163" s="274">
        <f t="shared" si="89"/>
        <v>16505.900000000001</v>
      </c>
      <c r="D163" s="274">
        <f>D164</f>
        <v>16292.2</v>
      </c>
      <c r="E163" s="274">
        <f t="shared" ref="E163:G163" si="119">E164</f>
        <v>0</v>
      </c>
      <c r="F163" s="274">
        <f t="shared" si="119"/>
        <v>213.7</v>
      </c>
      <c r="G163" s="274">
        <f t="shared" si="119"/>
        <v>0</v>
      </c>
      <c r="H163" s="274">
        <f t="shared" si="108"/>
        <v>16505.900000000001</v>
      </c>
      <c r="I163" s="274">
        <f>I164</f>
        <v>16292.2</v>
      </c>
      <c r="J163" s="274">
        <f t="shared" ref="J163:L163" si="120">J164</f>
        <v>0</v>
      </c>
      <c r="K163" s="274">
        <f t="shared" si="120"/>
        <v>213.7</v>
      </c>
      <c r="L163" s="274">
        <f t="shared" si="120"/>
        <v>0</v>
      </c>
      <c r="M163" s="274">
        <f t="shared" si="82"/>
        <v>100</v>
      </c>
      <c r="N163" s="274">
        <f t="shared" si="115"/>
        <v>0</v>
      </c>
      <c r="O163" s="274">
        <f t="shared" si="84"/>
        <v>100</v>
      </c>
      <c r="P163" s="274">
        <f t="shared" si="85"/>
        <v>0</v>
      </c>
      <c r="Q163" s="274" t="str">
        <f t="shared" si="88"/>
        <v>-</v>
      </c>
      <c r="R163" s="274">
        <f t="shared" si="116"/>
        <v>0</v>
      </c>
      <c r="S163" s="274">
        <f t="shared" si="83"/>
        <v>100</v>
      </c>
      <c r="T163" s="274">
        <f t="shared" si="86"/>
        <v>0</v>
      </c>
    </row>
    <row r="164" spans="1:28" s="161" customFormat="1" ht="63.75" customHeight="1" outlineLevel="1" x14ac:dyDescent="0.25">
      <c r="A164" s="142" t="s">
        <v>159</v>
      </c>
      <c r="B164" s="152" t="s">
        <v>685</v>
      </c>
      <c r="C164" s="146">
        <f t="shared" si="89"/>
        <v>16505.900000000001</v>
      </c>
      <c r="D164" s="146">
        <v>16292.2</v>
      </c>
      <c r="E164" s="146">
        <v>0</v>
      </c>
      <c r="F164" s="146">
        <v>213.7</v>
      </c>
      <c r="G164" s="146">
        <v>0</v>
      </c>
      <c r="H164" s="146">
        <f t="shared" si="108"/>
        <v>16505.900000000001</v>
      </c>
      <c r="I164" s="146">
        <v>16292.2</v>
      </c>
      <c r="J164" s="146"/>
      <c r="K164" s="146">
        <v>213.7</v>
      </c>
      <c r="L164" s="146">
        <v>0</v>
      </c>
      <c r="M164" s="143">
        <f t="shared" si="82"/>
        <v>100</v>
      </c>
      <c r="N164" s="145">
        <f t="shared" si="115"/>
        <v>0</v>
      </c>
      <c r="O164" s="145">
        <f t="shared" si="84"/>
        <v>100</v>
      </c>
      <c r="P164" s="145">
        <f t="shared" si="85"/>
        <v>0</v>
      </c>
      <c r="Q164" s="145" t="str">
        <f t="shared" si="88"/>
        <v>-</v>
      </c>
      <c r="R164" s="145">
        <f t="shared" si="116"/>
        <v>0</v>
      </c>
      <c r="S164" s="145">
        <f t="shared" si="83"/>
        <v>100</v>
      </c>
      <c r="T164" s="145">
        <f t="shared" si="86"/>
        <v>0</v>
      </c>
      <c r="U164" s="160"/>
      <c r="V164" s="160"/>
      <c r="W164" s="160"/>
      <c r="X164" s="160"/>
      <c r="Y164" s="160"/>
      <c r="Z164" s="160"/>
      <c r="AA164" s="160"/>
      <c r="AB164" s="160"/>
    </row>
    <row r="165" spans="1:28" s="278" customFormat="1" ht="69.75" customHeight="1" outlineLevel="1" collapsed="1" x14ac:dyDescent="0.25">
      <c r="A165" s="351"/>
      <c r="B165" s="273" t="s">
        <v>544</v>
      </c>
      <c r="C165" s="285">
        <f t="shared" si="89"/>
        <v>0</v>
      </c>
      <c r="D165" s="274">
        <v>0</v>
      </c>
      <c r="E165" s="274">
        <v>0</v>
      </c>
      <c r="F165" s="274">
        <v>0</v>
      </c>
      <c r="G165" s="274">
        <v>0</v>
      </c>
      <c r="H165" s="285">
        <f t="shared" si="108"/>
        <v>0</v>
      </c>
      <c r="I165" s="274">
        <v>0</v>
      </c>
      <c r="J165" s="274"/>
      <c r="K165" s="274"/>
      <c r="L165" s="274"/>
      <c r="M165" s="274"/>
      <c r="N165" s="274"/>
      <c r="O165" s="274" t="str">
        <f t="shared" si="84"/>
        <v>-</v>
      </c>
      <c r="P165" s="274">
        <f t="shared" si="85"/>
        <v>0</v>
      </c>
      <c r="Q165" s="274" t="str">
        <f t="shared" si="88"/>
        <v>-</v>
      </c>
      <c r="R165" s="274">
        <f t="shared" si="116"/>
        <v>0</v>
      </c>
      <c r="S165" s="274"/>
      <c r="T165" s="274"/>
    </row>
    <row r="166" spans="1:28" s="161" customFormat="1" ht="51" customHeight="1" outlineLevel="1" x14ac:dyDescent="0.25">
      <c r="A166" s="142" t="s">
        <v>161</v>
      </c>
      <c r="B166" s="152" t="s">
        <v>661</v>
      </c>
      <c r="C166" s="146">
        <f t="shared" si="89"/>
        <v>0</v>
      </c>
      <c r="D166" s="146">
        <v>0</v>
      </c>
      <c r="E166" s="146">
        <v>0</v>
      </c>
      <c r="F166" s="146">
        <v>0</v>
      </c>
      <c r="G166" s="146">
        <v>0</v>
      </c>
      <c r="H166" s="146">
        <f t="shared" si="108"/>
        <v>0</v>
      </c>
      <c r="I166" s="146">
        <v>0</v>
      </c>
      <c r="J166" s="146"/>
      <c r="K166" s="146"/>
      <c r="L166" s="146"/>
      <c r="M166" s="143"/>
      <c r="N166" s="145"/>
      <c r="O166" s="145" t="str">
        <f t="shared" si="84"/>
        <v>-</v>
      </c>
      <c r="P166" s="145">
        <f t="shared" si="85"/>
        <v>0</v>
      </c>
      <c r="Q166" s="145" t="str">
        <f t="shared" si="88"/>
        <v>-</v>
      </c>
      <c r="R166" s="145">
        <f t="shared" si="116"/>
        <v>0</v>
      </c>
      <c r="S166" s="145"/>
      <c r="T166" s="145"/>
      <c r="U166" s="160"/>
      <c r="V166" s="160"/>
      <c r="W166" s="160"/>
      <c r="X166" s="160"/>
      <c r="Y166" s="160"/>
      <c r="Z166" s="160"/>
      <c r="AA166" s="160"/>
      <c r="AB166" s="160"/>
    </row>
    <row r="167" spans="1:28" s="123" customFormat="1" ht="91.5" customHeight="1" x14ac:dyDescent="0.25">
      <c r="A167" s="132">
        <v>7</v>
      </c>
      <c r="B167" s="120" t="s">
        <v>290</v>
      </c>
      <c r="C167" s="121">
        <f>SUM(D167:F167)</f>
        <v>227489.7</v>
      </c>
      <c r="D167" s="121">
        <f>D168+D175+D180</f>
        <v>217109.9</v>
      </c>
      <c r="E167" s="121">
        <f t="shared" ref="E167:F167" si="121">E168+E175+E180</f>
        <v>2276.6999999999998</v>
      </c>
      <c r="F167" s="121">
        <f t="shared" si="121"/>
        <v>8103.1</v>
      </c>
      <c r="G167" s="121">
        <f>G168+G175</f>
        <v>0</v>
      </c>
      <c r="H167" s="121">
        <f>SUM(I167:K167)</f>
        <v>225165.1</v>
      </c>
      <c r="I167" s="121">
        <f>I168+I175+I180</f>
        <v>214785.3</v>
      </c>
      <c r="J167" s="121">
        <f t="shared" ref="J167:K167" si="122">J168+J175+J180</f>
        <v>2276.6999999999998</v>
      </c>
      <c r="K167" s="121">
        <f t="shared" si="122"/>
        <v>8103.1</v>
      </c>
      <c r="L167" s="121">
        <f>L168+L175</f>
        <v>0</v>
      </c>
      <c r="M167" s="121">
        <f t="shared" ref="M167:M181" si="123">IFERROR(H167/C167*100,"-")</f>
        <v>99</v>
      </c>
      <c r="N167" s="121">
        <f t="shared" ref="N167:N195" si="124">C167-H167</f>
        <v>2324.6</v>
      </c>
      <c r="O167" s="121">
        <f t="shared" ref="O167:O181" si="125">IFERROR(I167/D167*100,"-")</f>
        <v>98.9</v>
      </c>
      <c r="P167" s="121">
        <f t="shared" ref="P167:P193" si="126">D167-I167</f>
        <v>2324.6</v>
      </c>
      <c r="Q167" s="121">
        <f t="shared" ref="Q167:Q181" si="127">IFERROR(J167/E167*100,"-")</f>
        <v>100</v>
      </c>
      <c r="R167" s="121">
        <f t="shared" ref="R167:R193" si="128">E167-J167</f>
        <v>0</v>
      </c>
      <c r="S167" s="121">
        <f t="shared" ref="S167:S181" si="129">IFERROR(K167/F167*100,"-")</f>
        <v>100</v>
      </c>
      <c r="T167" s="121">
        <f t="shared" ref="T167:T195" si="130">F167-K167</f>
        <v>0</v>
      </c>
    </row>
    <row r="168" spans="1:28" s="287" customFormat="1" ht="41.25" customHeight="1" outlineLevel="1" x14ac:dyDescent="0.25">
      <c r="A168" s="291"/>
      <c r="B168" s="273" t="s">
        <v>84</v>
      </c>
      <c r="C168" s="274">
        <f>SUM(D168:F168)</f>
        <v>226249.9</v>
      </c>
      <c r="D168" s="274">
        <f>D169+D170</f>
        <v>216278.1</v>
      </c>
      <c r="E168" s="274">
        <f>E169+E170</f>
        <v>1868.7</v>
      </c>
      <c r="F168" s="274">
        <f>F169+F170</f>
        <v>8103.1</v>
      </c>
      <c r="G168" s="274">
        <f>G169+G170</f>
        <v>0</v>
      </c>
      <c r="H168" s="274">
        <f>SUM(I168:K168)</f>
        <v>223943</v>
      </c>
      <c r="I168" s="274">
        <f>I169+I170</f>
        <v>213971.20000000001</v>
      </c>
      <c r="J168" s="274">
        <f>J169+J170</f>
        <v>1868.7</v>
      </c>
      <c r="K168" s="274">
        <f>K169+K170</f>
        <v>8103.1</v>
      </c>
      <c r="L168" s="274">
        <f>L169+L170</f>
        <v>0</v>
      </c>
      <c r="M168" s="274">
        <f t="shared" si="123"/>
        <v>99</v>
      </c>
      <c r="N168" s="274">
        <f t="shared" si="124"/>
        <v>2306.9</v>
      </c>
      <c r="O168" s="274">
        <f t="shared" si="125"/>
        <v>98.9</v>
      </c>
      <c r="P168" s="274">
        <f t="shared" si="126"/>
        <v>2306.9</v>
      </c>
      <c r="Q168" s="274">
        <f t="shared" si="127"/>
        <v>100</v>
      </c>
      <c r="R168" s="274">
        <f t="shared" si="128"/>
        <v>0</v>
      </c>
      <c r="S168" s="274">
        <f t="shared" si="129"/>
        <v>100</v>
      </c>
      <c r="T168" s="274">
        <f t="shared" si="130"/>
        <v>0</v>
      </c>
    </row>
    <row r="169" spans="1:28" s="14" customFormat="1" ht="31.5" outlineLevel="1" x14ac:dyDescent="0.25">
      <c r="A169" s="142" t="s">
        <v>135</v>
      </c>
      <c r="B169" s="144" t="s">
        <v>604</v>
      </c>
      <c r="C169" s="145">
        <f t="shared" ref="C169:C181" si="131">SUM(D169:F169)</f>
        <v>219630.5</v>
      </c>
      <c r="D169" s="145">
        <v>216278.1</v>
      </c>
      <c r="E169" s="145"/>
      <c r="F169" s="145">
        <v>3352.4</v>
      </c>
      <c r="G169" s="145">
        <v>0</v>
      </c>
      <c r="H169" s="145">
        <f t="shared" ref="H169:H181" si="132">SUM(I169:K169)</f>
        <v>217323.6</v>
      </c>
      <c r="I169" s="146">
        <v>213971.20000000001</v>
      </c>
      <c r="J169" s="146"/>
      <c r="K169" s="146">
        <v>3352.4</v>
      </c>
      <c r="L169" s="146">
        <v>0</v>
      </c>
      <c r="M169" s="145">
        <f t="shared" si="123"/>
        <v>98.9</v>
      </c>
      <c r="N169" s="145">
        <f t="shared" si="124"/>
        <v>2306.9</v>
      </c>
      <c r="O169" s="145">
        <f t="shared" si="125"/>
        <v>98.9</v>
      </c>
      <c r="P169" s="145">
        <f t="shared" si="126"/>
        <v>2306.9</v>
      </c>
      <c r="Q169" s="145" t="str">
        <f t="shared" si="127"/>
        <v>-</v>
      </c>
      <c r="R169" s="145">
        <f t="shared" si="128"/>
        <v>0</v>
      </c>
      <c r="S169" s="145">
        <f t="shared" si="129"/>
        <v>100</v>
      </c>
      <c r="T169" s="145">
        <f t="shared" si="130"/>
        <v>0</v>
      </c>
      <c r="U169" s="117"/>
      <c r="V169" s="117"/>
      <c r="W169" s="117"/>
      <c r="X169" s="117"/>
      <c r="Y169" s="117"/>
      <c r="Z169" s="117"/>
      <c r="AA169" s="117"/>
      <c r="AB169" s="117"/>
    </row>
    <row r="170" spans="1:28" s="14" customFormat="1" ht="41.25" customHeight="1" outlineLevel="1" collapsed="1" x14ac:dyDescent="0.25">
      <c r="A170" s="142" t="s">
        <v>136</v>
      </c>
      <c r="B170" s="144" t="s">
        <v>605</v>
      </c>
      <c r="C170" s="145">
        <f t="shared" si="131"/>
        <v>6619.4</v>
      </c>
      <c r="D170" s="145">
        <f>D171+D172+D173+D174</f>
        <v>0</v>
      </c>
      <c r="E170" s="145">
        <f>E171+E172+E173+E174</f>
        <v>1868.7</v>
      </c>
      <c r="F170" s="145">
        <f>F171+F172+F173+F174</f>
        <v>4750.7</v>
      </c>
      <c r="G170" s="145">
        <f>SUM(G171:G173)</f>
        <v>0</v>
      </c>
      <c r="H170" s="145">
        <f t="shared" si="132"/>
        <v>6619.4</v>
      </c>
      <c r="I170" s="146">
        <f>I171+I172+I173+I174</f>
        <v>0</v>
      </c>
      <c r="J170" s="146">
        <f>J171+J172+J173+J174</f>
        <v>1868.7</v>
      </c>
      <c r="K170" s="146">
        <f>K171+K172+K173+K174</f>
        <v>4750.7</v>
      </c>
      <c r="L170" s="146">
        <f>SUM(L171:L173)</f>
        <v>0</v>
      </c>
      <c r="M170" s="145">
        <f t="shared" si="123"/>
        <v>100</v>
      </c>
      <c r="N170" s="145">
        <f t="shared" si="124"/>
        <v>0</v>
      </c>
      <c r="O170" s="145" t="str">
        <f t="shared" si="125"/>
        <v>-</v>
      </c>
      <c r="P170" s="145">
        <f t="shared" si="126"/>
        <v>0</v>
      </c>
      <c r="Q170" s="145">
        <f t="shared" si="127"/>
        <v>100</v>
      </c>
      <c r="R170" s="145">
        <f t="shared" si="128"/>
        <v>0</v>
      </c>
      <c r="S170" s="145">
        <f t="shared" si="129"/>
        <v>100</v>
      </c>
      <c r="T170" s="145">
        <f t="shared" si="130"/>
        <v>0</v>
      </c>
      <c r="U170" s="117"/>
      <c r="V170" s="117"/>
      <c r="W170" s="117"/>
      <c r="X170" s="117"/>
      <c r="Y170" s="117"/>
      <c r="Z170" s="117"/>
      <c r="AA170" s="117"/>
      <c r="AB170" s="117"/>
    </row>
    <row r="171" spans="1:28" s="14" customFormat="1" ht="59.25" customHeight="1" outlineLevel="1" x14ac:dyDescent="0.25">
      <c r="A171" s="147" t="s">
        <v>169</v>
      </c>
      <c r="B171" s="148" t="s">
        <v>194</v>
      </c>
      <c r="C171" s="145">
        <f t="shared" si="131"/>
        <v>6199.1</v>
      </c>
      <c r="D171" s="149">
        <v>0</v>
      </c>
      <c r="E171" s="149">
        <v>1454</v>
      </c>
      <c r="F171" s="149">
        <v>4745.1000000000004</v>
      </c>
      <c r="G171" s="149">
        <v>0</v>
      </c>
      <c r="H171" s="145">
        <f t="shared" si="132"/>
        <v>6199.1</v>
      </c>
      <c r="I171" s="149">
        <v>0</v>
      </c>
      <c r="J171" s="149">
        <v>1454</v>
      </c>
      <c r="K171" s="149">
        <v>4745.1000000000004</v>
      </c>
      <c r="L171" s="149">
        <v>0</v>
      </c>
      <c r="M171" s="145">
        <f t="shared" si="123"/>
        <v>100</v>
      </c>
      <c r="N171" s="145">
        <f t="shared" si="124"/>
        <v>0</v>
      </c>
      <c r="O171" s="145" t="str">
        <f t="shared" si="125"/>
        <v>-</v>
      </c>
      <c r="P171" s="145">
        <f t="shared" si="126"/>
        <v>0</v>
      </c>
      <c r="Q171" s="145">
        <f t="shared" si="127"/>
        <v>100</v>
      </c>
      <c r="R171" s="145">
        <f t="shared" si="128"/>
        <v>0</v>
      </c>
      <c r="S171" s="145">
        <f t="shared" si="129"/>
        <v>100</v>
      </c>
      <c r="T171" s="145">
        <f t="shared" si="130"/>
        <v>0</v>
      </c>
      <c r="U171" s="117"/>
      <c r="V171" s="117"/>
      <c r="W171" s="117"/>
      <c r="X171" s="117"/>
      <c r="Y171" s="117"/>
      <c r="Z171" s="117"/>
      <c r="AA171" s="117"/>
      <c r="AB171" s="117"/>
    </row>
    <row r="172" spans="1:28" s="14" customFormat="1" ht="41.25" customHeight="1" outlineLevel="1" x14ac:dyDescent="0.25">
      <c r="A172" s="147" t="s">
        <v>175</v>
      </c>
      <c r="B172" s="148" t="s">
        <v>195</v>
      </c>
      <c r="C172" s="145">
        <f t="shared" si="131"/>
        <v>384.4</v>
      </c>
      <c r="D172" s="149">
        <v>0</v>
      </c>
      <c r="E172" s="149">
        <v>384.4</v>
      </c>
      <c r="F172" s="149">
        <v>0</v>
      </c>
      <c r="G172" s="149">
        <v>0</v>
      </c>
      <c r="H172" s="145">
        <f t="shared" si="132"/>
        <v>384.4</v>
      </c>
      <c r="I172" s="149">
        <v>0</v>
      </c>
      <c r="J172" s="149">
        <v>384.4</v>
      </c>
      <c r="K172" s="149">
        <v>0</v>
      </c>
      <c r="L172" s="149">
        <v>0</v>
      </c>
      <c r="M172" s="145">
        <f t="shared" si="123"/>
        <v>100</v>
      </c>
      <c r="N172" s="145">
        <f t="shared" si="124"/>
        <v>0</v>
      </c>
      <c r="O172" s="145" t="str">
        <f t="shared" si="125"/>
        <v>-</v>
      </c>
      <c r="P172" s="145">
        <f t="shared" si="126"/>
        <v>0</v>
      </c>
      <c r="Q172" s="145">
        <f t="shared" si="127"/>
        <v>100</v>
      </c>
      <c r="R172" s="145">
        <f t="shared" si="128"/>
        <v>0</v>
      </c>
      <c r="S172" s="145" t="str">
        <f t="shared" si="129"/>
        <v>-</v>
      </c>
      <c r="T172" s="145">
        <f t="shared" si="130"/>
        <v>0</v>
      </c>
      <c r="U172" s="117"/>
      <c r="V172" s="117"/>
      <c r="W172" s="117"/>
      <c r="X172" s="117"/>
      <c r="Y172" s="117"/>
      <c r="Z172" s="117"/>
      <c r="AA172" s="117"/>
      <c r="AB172" s="117"/>
    </row>
    <row r="173" spans="1:28" s="14" customFormat="1" ht="87" customHeight="1" outlineLevel="1" x14ac:dyDescent="0.25">
      <c r="A173" s="147" t="s">
        <v>176</v>
      </c>
      <c r="B173" s="148" t="s">
        <v>196</v>
      </c>
      <c r="C173" s="145">
        <f t="shared" si="131"/>
        <v>5.6</v>
      </c>
      <c r="D173" s="149">
        <v>0</v>
      </c>
      <c r="E173" s="149">
        <v>0</v>
      </c>
      <c r="F173" s="149">
        <v>5.6</v>
      </c>
      <c r="G173" s="149">
        <v>0</v>
      </c>
      <c r="H173" s="145">
        <f t="shared" si="132"/>
        <v>5.6</v>
      </c>
      <c r="I173" s="149">
        <v>0</v>
      </c>
      <c r="J173" s="149">
        <v>0</v>
      </c>
      <c r="K173" s="149">
        <v>5.6</v>
      </c>
      <c r="L173" s="149">
        <v>0</v>
      </c>
      <c r="M173" s="145">
        <f t="shared" si="123"/>
        <v>100</v>
      </c>
      <c r="N173" s="145">
        <f t="shared" si="124"/>
        <v>0</v>
      </c>
      <c r="O173" s="145" t="str">
        <f t="shared" si="125"/>
        <v>-</v>
      </c>
      <c r="P173" s="145">
        <f t="shared" si="126"/>
        <v>0</v>
      </c>
      <c r="Q173" s="145" t="str">
        <f t="shared" si="127"/>
        <v>-</v>
      </c>
      <c r="R173" s="145">
        <f t="shared" si="128"/>
        <v>0</v>
      </c>
      <c r="S173" s="145">
        <f t="shared" si="129"/>
        <v>100</v>
      </c>
      <c r="T173" s="145">
        <f t="shared" si="130"/>
        <v>0</v>
      </c>
      <c r="U173" s="117"/>
      <c r="V173" s="117"/>
      <c r="W173" s="117"/>
      <c r="X173" s="117"/>
      <c r="Y173" s="117"/>
      <c r="Z173" s="117"/>
      <c r="AA173" s="117"/>
      <c r="AB173" s="117"/>
    </row>
    <row r="174" spans="1:28" s="14" customFormat="1" ht="71.25" customHeight="1" outlineLevel="1" x14ac:dyDescent="0.25">
      <c r="A174" s="147" t="s">
        <v>177</v>
      </c>
      <c r="B174" s="148" t="s">
        <v>291</v>
      </c>
      <c r="C174" s="145">
        <f t="shared" si="131"/>
        <v>30.3</v>
      </c>
      <c r="D174" s="149">
        <v>0</v>
      </c>
      <c r="E174" s="149">
        <v>30.3</v>
      </c>
      <c r="F174" s="149">
        <v>0</v>
      </c>
      <c r="G174" s="149">
        <v>0</v>
      </c>
      <c r="H174" s="145">
        <f t="shared" si="132"/>
        <v>30.3</v>
      </c>
      <c r="I174" s="149">
        <v>0</v>
      </c>
      <c r="J174" s="149">
        <v>30.3</v>
      </c>
      <c r="K174" s="149">
        <v>0</v>
      </c>
      <c r="L174" s="149">
        <v>0</v>
      </c>
      <c r="M174" s="145">
        <f t="shared" si="123"/>
        <v>100</v>
      </c>
      <c r="N174" s="145">
        <f t="shared" si="124"/>
        <v>0</v>
      </c>
      <c r="O174" s="145" t="str">
        <f t="shared" si="125"/>
        <v>-</v>
      </c>
      <c r="P174" s="145">
        <f t="shared" si="126"/>
        <v>0</v>
      </c>
      <c r="Q174" s="145">
        <f t="shared" si="127"/>
        <v>100</v>
      </c>
      <c r="R174" s="145">
        <f t="shared" si="128"/>
        <v>0</v>
      </c>
      <c r="S174" s="145" t="str">
        <f t="shared" si="129"/>
        <v>-</v>
      </c>
      <c r="T174" s="145">
        <f t="shared" si="130"/>
        <v>0</v>
      </c>
      <c r="U174" s="117"/>
      <c r="V174" s="117"/>
      <c r="W174" s="117"/>
      <c r="X174" s="117"/>
      <c r="Y174" s="117"/>
      <c r="Z174" s="117"/>
      <c r="AA174" s="117"/>
      <c r="AB174" s="117"/>
    </row>
    <row r="175" spans="1:28" s="283" customFormat="1" ht="41.25" customHeight="1" outlineLevel="1" x14ac:dyDescent="0.25">
      <c r="A175" s="284"/>
      <c r="B175" s="273" t="s">
        <v>608</v>
      </c>
      <c r="C175" s="274">
        <f t="shared" si="131"/>
        <v>827.7</v>
      </c>
      <c r="D175" s="274">
        <f>D176</f>
        <v>827.7</v>
      </c>
      <c r="E175" s="274">
        <f>E176</f>
        <v>0</v>
      </c>
      <c r="F175" s="274">
        <f>F176</f>
        <v>0</v>
      </c>
      <c r="G175" s="274">
        <f>G176</f>
        <v>0</v>
      </c>
      <c r="H175" s="274">
        <f t="shared" si="132"/>
        <v>810</v>
      </c>
      <c r="I175" s="274">
        <f>I176</f>
        <v>810</v>
      </c>
      <c r="J175" s="274">
        <f>J176+J177+J178+J179</f>
        <v>0</v>
      </c>
      <c r="K175" s="274">
        <f>K176+K177+K178+K179</f>
        <v>0</v>
      </c>
      <c r="L175" s="274">
        <f>L176+L177+L178+L179</f>
        <v>0</v>
      </c>
      <c r="M175" s="274">
        <f t="shared" si="123"/>
        <v>97.9</v>
      </c>
      <c r="N175" s="274">
        <f t="shared" si="124"/>
        <v>17.7</v>
      </c>
      <c r="O175" s="274">
        <f t="shared" si="125"/>
        <v>97.9</v>
      </c>
      <c r="P175" s="274">
        <f t="shared" si="126"/>
        <v>17.7</v>
      </c>
      <c r="Q175" s="274" t="str">
        <f t="shared" si="127"/>
        <v>-</v>
      </c>
      <c r="R175" s="274">
        <f t="shared" si="128"/>
        <v>0</v>
      </c>
      <c r="S175" s="274" t="str">
        <f t="shared" si="129"/>
        <v>-</v>
      </c>
      <c r="T175" s="274">
        <f t="shared" si="130"/>
        <v>0</v>
      </c>
    </row>
    <row r="176" spans="1:28" s="14" customFormat="1" ht="60" customHeight="1" outlineLevel="1" x14ac:dyDescent="0.25">
      <c r="A176" s="142" t="s">
        <v>145</v>
      </c>
      <c r="B176" s="152" t="s">
        <v>606</v>
      </c>
      <c r="C176" s="145">
        <f t="shared" si="131"/>
        <v>827.7</v>
      </c>
      <c r="D176" s="146">
        <f>D177+D178+D179</f>
        <v>827.7</v>
      </c>
      <c r="E176" s="146">
        <f>E177+E178+E179</f>
        <v>0</v>
      </c>
      <c r="F176" s="146">
        <f>F177+F178+F179</f>
        <v>0</v>
      </c>
      <c r="G176" s="146">
        <f>G177+G178+G179</f>
        <v>0</v>
      </c>
      <c r="H176" s="145">
        <f t="shared" si="132"/>
        <v>810</v>
      </c>
      <c r="I176" s="146">
        <f>I177+I178+I179</f>
        <v>810</v>
      </c>
      <c r="J176" s="146">
        <f>J177+J178+J179</f>
        <v>0</v>
      </c>
      <c r="K176" s="146">
        <f>K177+K178+K179</f>
        <v>0</v>
      </c>
      <c r="L176" s="146">
        <f>L177+L178+L179</f>
        <v>0</v>
      </c>
      <c r="M176" s="145">
        <f t="shared" si="123"/>
        <v>97.9</v>
      </c>
      <c r="N176" s="145">
        <f t="shared" si="124"/>
        <v>17.7</v>
      </c>
      <c r="O176" s="145">
        <f t="shared" si="125"/>
        <v>97.9</v>
      </c>
      <c r="P176" s="145">
        <f t="shared" si="126"/>
        <v>17.7</v>
      </c>
      <c r="Q176" s="145" t="str">
        <f t="shared" si="127"/>
        <v>-</v>
      </c>
      <c r="R176" s="145">
        <f t="shared" si="128"/>
        <v>0</v>
      </c>
      <c r="S176" s="145" t="str">
        <f t="shared" si="129"/>
        <v>-</v>
      </c>
      <c r="T176" s="145">
        <f t="shared" si="130"/>
        <v>0</v>
      </c>
      <c r="U176" s="117"/>
      <c r="V176" s="117"/>
      <c r="W176" s="117"/>
      <c r="X176" s="117"/>
      <c r="Y176" s="117"/>
      <c r="Z176" s="117"/>
      <c r="AA176" s="117"/>
      <c r="AB176" s="117"/>
    </row>
    <row r="177" spans="1:28" s="14" customFormat="1" ht="59.25" customHeight="1" outlineLevel="1" x14ac:dyDescent="0.25">
      <c r="A177" s="142" t="s">
        <v>295</v>
      </c>
      <c r="B177" s="153" t="s">
        <v>292</v>
      </c>
      <c r="C177" s="145">
        <f t="shared" si="131"/>
        <v>100</v>
      </c>
      <c r="D177" s="146">
        <v>100</v>
      </c>
      <c r="E177" s="146">
        <v>0</v>
      </c>
      <c r="F177" s="146">
        <v>0</v>
      </c>
      <c r="G177" s="146">
        <v>0</v>
      </c>
      <c r="H177" s="145">
        <f t="shared" si="132"/>
        <v>100</v>
      </c>
      <c r="I177" s="146">
        <v>100</v>
      </c>
      <c r="J177" s="146">
        <v>0</v>
      </c>
      <c r="K177" s="146">
        <v>0</v>
      </c>
      <c r="L177" s="146">
        <v>0</v>
      </c>
      <c r="M177" s="145">
        <f t="shared" si="123"/>
        <v>100</v>
      </c>
      <c r="N177" s="145">
        <f t="shared" si="124"/>
        <v>0</v>
      </c>
      <c r="O177" s="145">
        <f t="shared" si="125"/>
        <v>100</v>
      </c>
      <c r="P177" s="145">
        <f t="shared" si="126"/>
        <v>0</v>
      </c>
      <c r="Q177" s="145" t="str">
        <f t="shared" si="127"/>
        <v>-</v>
      </c>
      <c r="R177" s="145">
        <f t="shared" si="128"/>
        <v>0</v>
      </c>
      <c r="S177" s="145" t="str">
        <f t="shared" si="129"/>
        <v>-</v>
      </c>
      <c r="T177" s="145">
        <f t="shared" si="130"/>
        <v>0</v>
      </c>
      <c r="U177" s="117"/>
      <c r="V177" s="117"/>
      <c r="W177" s="117"/>
      <c r="X177" s="117"/>
      <c r="Y177" s="117"/>
      <c r="Z177" s="117"/>
      <c r="AA177" s="117"/>
      <c r="AB177" s="117"/>
    </row>
    <row r="178" spans="1:28" s="14" customFormat="1" ht="45" customHeight="1" outlineLevel="1" x14ac:dyDescent="0.25">
      <c r="A178" s="142" t="s">
        <v>296</v>
      </c>
      <c r="B178" s="153" t="s">
        <v>293</v>
      </c>
      <c r="C178" s="145">
        <f t="shared" si="131"/>
        <v>199.3</v>
      </c>
      <c r="D178" s="146">
        <v>199.3</v>
      </c>
      <c r="E178" s="146">
        <v>0</v>
      </c>
      <c r="F178" s="146">
        <v>0</v>
      </c>
      <c r="G178" s="146">
        <v>0</v>
      </c>
      <c r="H178" s="145">
        <f t="shared" si="132"/>
        <v>199.3</v>
      </c>
      <c r="I178" s="146">
        <v>199.3</v>
      </c>
      <c r="J178" s="146">
        <v>0</v>
      </c>
      <c r="K178" s="146">
        <v>0</v>
      </c>
      <c r="L178" s="146">
        <v>0</v>
      </c>
      <c r="M178" s="145">
        <f t="shared" si="123"/>
        <v>100</v>
      </c>
      <c r="N178" s="145">
        <f t="shared" si="124"/>
        <v>0</v>
      </c>
      <c r="O178" s="145">
        <f t="shared" si="125"/>
        <v>100</v>
      </c>
      <c r="P178" s="145">
        <f t="shared" si="126"/>
        <v>0</v>
      </c>
      <c r="Q178" s="145" t="str">
        <f t="shared" si="127"/>
        <v>-</v>
      </c>
      <c r="R178" s="145">
        <f t="shared" si="128"/>
        <v>0</v>
      </c>
      <c r="S178" s="145" t="str">
        <f t="shared" si="129"/>
        <v>-</v>
      </c>
      <c r="T178" s="145">
        <f t="shared" si="130"/>
        <v>0</v>
      </c>
      <c r="U178" s="117"/>
      <c r="V178" s="117"/>
      <c r="W178" s="117"/>
      <c r="X178" s="117"/>
      <c r="Y178" s="117"/>
      <c r="Z178" s="117"/>
      <c r="AA178" s="117"/>
      <c r="AB178" s="117"/>
    </row>
    <row r="179" spans="1:28" s="14" customFormat="1" ht="70.5" customHeight="1" outlineLevel="1" x14ac:dyDescent="0.25">
      <c r="A179" s="142" t="s">
        <v>297</v>
      </c>
      <c r="B179" s="153" t="s">
        <v>14</v>
      </c>
      <c r="C179" s="145">
        <f t="shared" si="131"/>
        <v>528.4</v>
      </c>
      <c r="D179" s="146">
        <v>528.4</v>
      </c>
      <c r="E179" s="146">
        <v>0</v>
      </c>
      <c r="F179" s="146">
        <v>0</v>
      </c>
      <c r="G179" s="146">
        <v>0</v>
      </c>
      <c r="H179" s="145">
        <f t="shared" si="132"/>
        <v>510.7</v>
      </c>
      <c r="I179" s="146">
        <v>510.7</v>
      </c>
      <c r="J179" s="146">
        <v>0</v>
      </c>
      <c r="K179" s="146">
        <v>0</v>
      </c>
      <c r="L179" s="146">
        <v>0</v>
      </c>
      <c r="M179" s="145">
        <f t="shared" si="123"/>
        <v>96.7</v>
      </c>
      <c r="N179" s="145">
        <f t="shared" si="124"/>
        <v>17.7</v>
      </c>
      <c r="O179" s="145">
        <f t="shared" si="125"/>
        <v>96.7</v>
      </c>
      <c r="P179" s="145">
        <f t="shared" si="126"/>
        <v>17.7</v>
      </c>
      <c r="Q179" s="145" t="str">
        <f t="shared" si="127"/>
        <v>-</v>
      </c>
      <c r="R179" s="145">
        <f t="shared" si="128"/>
        <v>0</v>
      </c>
      <c r="S179" s="145" t="str">
        <f t="shared" si="129"/>
        <v>-</v>
      </c>
      <c r="T179" s="145">
        <f t="shared" si="130"/>
        <v>0</v>
      </c>
      <c r="U179" s="117"/>
      <c r="V179" s="117"/>
      <c r="W179" s="117"/>
      <c r="X179" s="117"/>
      <c r="Y179" s="117"/>
      <c r="Z179" s="117"/>
      <c r="AA179" s="117"/>
      <c r="AB179" s="117"/>
    </row>
    <row r="180" spans="1:28" s="283" customFormat="1" ht="81" customHeight="1" outlineLevel="1" collapsed="1" x14ac:dyDescent="0.25">
      <c r="A180" s="284"/>
      <c r="B180" s="273" t="s">
        <v>294</v>
      </c>
      <c r="C180" s="274">
        <f t="shared" si="131"/>
        <v>412.1</v>
      </c>
      <c r="D180" s="274">
        <f>D181</f>
        <v>4.0999999999999996</v>
      </c>
      <c r="E180" s="274">
        <f>E181</f>
        <v>408</v>
      </c>
      <c r="F180" s="274">
        <f>F181</f>
        <v>0</v>
      </c>
      <c r="G180" s="274">
        <f>G181</f>
        <v>0</v>
      </c>
      <c r="H180" s="274">
        <f t="shared" si="132"/>
        <v>412.1</v>
      </c>
      <c r="I180" s="274">
        <f>I181</f>
        <v>4.0999999999999996</v>
      </c>
      <c r="J180" s="274">
        <f>J181</f>
        <v>408</v>
      </c>
      <c r="K180" s="274">
        <f>K181</f>
        <v>0</v>
      </c>
      <c r="L180" s="274">
        <f>L181</f>
        <v>0</v>
      </c>
      <c r="M180" s="274">
        <f t="shared" si="123"/>
        <v>100</v>
      </c>
      <c r="N180" s="274">
        <f t="shared" si="124"/>
        <v>0</v>
      </c>
      <c r="O180" s="274">
        <f t="shared" si="125"/>
        <v>100</v>
      </c>
      <c r="P180" s="274">
        <f t="shared" si="126"/>
        <v>0</v>
      </c>
      <c r="Q180" s="274">
        <f t="shared" si="127"/>
        <v>100</v>
      </c>
      <c r="R180" s="274">
        <f t="shared" si="128"/>
        <v>0</v>
      </c>
      <c r="S180" s="274" t="str">
        <f t="shared" si="129"/>
        <v>-</v>
      </c>
      <c r="T180" s="274">
        <f t="shared" si="130"/>
        <v>0</v>
      </c>
    </row>
    <row r="181" spans="1:28" s="14" customFormat="1" ht="153.75" customHeight="1" outlineLevel="1" x14ac:dyDescent="0.25">
      <c r="A181" s="142" t="s">
        <v>148</v>
      </c>
      <c r="B181" s="153" t="s">
        <v>607</v>
      </c>
      <c r="C181" s="145">
        <f t="shared" si="131"/>
        <v>412.1</v>
      </c>
      <c r="D181" s="146">
        <v>4.0999999999999996</v>
      </c>
      <c r="E181" s="146">
        <v>408</v>
      </c>
      <c r="F181" s="146">
        <v>0</v>
      </c>
      <c r="G181" s="146">
        <v>0</v>
      </c>
      <c r="H181" s="145">
        <f t="shared" si="132"/>
        <v>412.1</v>
      </c>
      <c r="I181" s="146">
        <v>4.0999999999999996</v>
      </c>
      <c r="J181" s="146">
        <v>408</v>
      </c>
      <c r="K181" s="146">
        <v>0</v>
      </c>
      <c r="L181" s="146">
        <v>0</v>
      </c>
      <c r="M181" s="145">
        <f t="shared" si="123"/>
        <v>100</v>
      </c>
      <c r="N181" s="145">
        <f t="shared" si="124"/>
        <v>0</v>
      </c>
      <c r="O181" s="145">
        <f t="shared" si="125"/>
        <v>100</v>
      </c>
      <c r="P181" s="145">
        <f t="shared" si="126"/>
        <v>0</v>
      </c>
      <c r="Q181" s="145">
        <f t="shared" si="127"/>
        <v>100</v>
      </c>
      <c r="R181" s="145">
        <f t="shared" si="128"/>
        <v>0</v>
      </c>
      <c r="S181" s="145" t="str">
        <f t="shared" si="129"/>
        <v>-</v>
      </c>
      <c r="T181" s="145">
        <f t="shared" si="130"/>
        <v>0</v>
      </c>
      <c r="U181" s="117"/>
      <c r="V181" s="117"/>
      <c r="W181" s="117"/>
      <c r="X181" s="117"/>
      <c r="Y181" s="117"/>
      <c r="Z181" s="117"/>
      <c r="AA181" s="117"/>
      <c r="AB181" s="117"/>
    </row>
    <row r="182" spans="1:28" s="123" customFormat="1" ht="64.5" customHeight="1" x14ac:dyDescent="0.25">
      <c r="A182" s="132">
        <v>8</v>
      </c>
      <c r="B182" s="120" t="s">
        <v>383</v>
      </c>
      <c r="C182" s="121">
        <f>SUM(D182:F182)</f>
        <v>44890.7</v>
      </c>
      <c r="D182" s="121">
        <f>D183+D186+D187+D188+D189+D190</f>
        <v>19310.599999999999</v>
      </c>
      <c r="E182" s="121">
        <f t="shared" ref="E182:G182" si="133">E183+E186+E187+E188+E189+E190</f>
        <v>25580.1</v>
      </c>
      <c r="F182" s="121">
        <f t="shared" si="133"/>
        <v>0</v>
      </c>
      <c r="G182" s="121">
        <f t="shared" si="133"/>
        <v>0</v>
      </c>
      <c r="H182" s="121">
        <f>H183+H186+H187+H188+H189+H190</f>
        <v>43977</v>
      </c>
      <c r="I182" s="121">
        <f t="shared" ref="I182:K182" si="134">I183+I186+I187+I188+I189+I190</f>
        <v>19267.400000000001</v>
      </c>
      <c r="J182" s="121">
        <f t="shared" si="134"/>
        <v>24709.599999999999</v>
      </c>
      <c r="K182" s="121">
        <f t="shared" si="134"/>
        <v>0</v>
      </c>
      <c r="L182" s="121">
        <f>L183+L186+L187+L188+L189+L190</f>
        <v>0</v>
      </c>
      <c r="M182" s="121">
        <f>IFERROR(H182/C182*100,"-")</f>
        <v>98</v>
      </c>
      <c r="N182" s="121">
        <f t="shared" si="124"/>
        <v>913.7</v>
      </c>
      <c r="O182" s="121">
        <f t="shared" ref="O182:O208" si="135">IFERROR(I182/D182*100,"-")</f>
        <v>99.8</v>
      </c>
      <c r="P182" s="121">
        <f t="shared" si="126"/>
        <v>43.2</v>
      </c>
      <c r="Q182" s="121">
        <f t="shared" ref="Q182:Q208" si="136">IFERROR(J182/E182*100,"-")</f>
        <v>96.6</v>
      </c>
      <c r="R182" s="121">
        <f t="shared" si="128"/>
        <v>870.5</v>
      </c>
      <c r="S182" s="121" t="str">
        <f t="shared" ref="S182:S208" si="137">IFERROR(K182/F182*100,"-")</f>
        <v>-</v>
      </c>
      <c r="T182" s="121">
        <f t="shared" si="130"/>
        <v>0</v>
      </c>
    </row>
    <row r="183" spans="1:28" s="79" customFormat="1" ht="38.25" customHeight="1" outlineLevel="1" x14ac:dyDescent="0.25">
      <c r="A183" s="292">
        <v>1</v>
      </c>
      <c r="B183" s="293" t="s">
        <v>686</v>
      </c>
      <c r="C183" s="265">
        <f>SUM(D183:F183)</f>
        <v>27079.9</v>
      </c>
      <c r="D183" s="265">
        <f>D184+D185</f>
        <v>2699.9</v>
      </c>
      <c r="E183" s="265">
        <f t="shared" ref="E183:G183" si="138">E184+E185</f>
        <v>24380</v>
      </c>
      <c r="F183" s="265">
        <f t="shared" si="138"/>
        <v>0</v>
      </c>
      <c r="G183" s="265">
        <f t="shared" si="138"/>
        <v>0</v>
      </c>
      <c r="H183" s="265">
        <f>SUM(I183:K183)</f>
        <v>26209.5</v>
      </c>
      <c r="I183" s="265">
        <f>I184+I185</f>
        <v>2699.9</v>
      </c>
      <c r="J183" s="265">
        <f t="shared" ref="J183:L183" si="139">J184+J185</f>
        <v>23509.599999999999</v>
      </c>
      <c r="K183" s="265">
        <f t="shared" si="139"/>
        <v>0</v>
      </c>
      <c r="L183" s="265">
        <f t="shared" si="139"/>
        <v>0</v>
      </c>
      <c r="M183" s="149">
        <f t="shared" ref="M183:M192" si="140">IFERROR(H183/C183*100,"-")</f>
        <v>96.8</v>
      </c>
      <c r="N183" s="149">
        <f t="shared" si="124"/>
        <v>870.4</v>
      </c>
      <c r="O183" s="149">
        <f t="shared" si="135"/>
        <v>100</v>
      </c>
      <c r="P183" s="149">
        <f t="shared" si="126"/>
        <v>0</v>
      </c>
      <c r="Q183" s="149">
        <f t="shared" si="136"/>
        <v>96.4</v>
      </c>
      <c r="R183" s="149">
        <f t="shared" si="128"/>
        <v>870.4</v>
      </c>
      <c r="S183" s="149" t="str">
        <f t="shared" si="137"/>
        <v>-</v>
      </c>
      <c r="T183" s="149">
        <f t="shared" si="130"/>
        <v>0</v>
      </c>
    </row>
    <row r="184" spans="1:28" s="79" customFormat="1" ht="71.25" customHeight="1" outlineLevel="1" x14ac:dyDescent="0.25">
      <c r="A184" s="292" t="s">
        <v>135</v>
      </c>
      <c r="B184" s="359" t="s">
        <v>372</v>
      </c>
      <c r="C184" s="265">
        <f t="shared" ref="C184:C195" si="141">SUM(D184:F184)</f>
        <v>24380</v>
      </c>
      <c r="D184" s="265">
        <v>0</v>
      </c>
      <c r="E184" s="265">
        <v>24380</v>
      </c>
      <c r="F184" s="265">
        <f t="shared" ref="F184:G184" si="142">F185+F186+F187+F188</f>
        <v>0</v>
      </c>
      <c r="G184" s="265">
        <f t="shared" si="142"/>
        <v>0</v>
      </c>
      <c r="H184" s="265">
        <f t="shared" ref="H184:H195" si="143">SUM(I184:K184)</f>
        <v>23509.599999999999</v>
      </c>
      <c r="I184" s="265">
        <v>0</v>
      </c>
      <c r="J184" s="265">
        <v>23509.599999999999</v>
      </c>
      <c r="K184" s="265">
        <f t="shared" ref="K184:L184" si="144">K185+K186+K187+K188</f>
        <v>0</v>
      </c>
      <c r="L184" s="265">
        <f t="shared" si="144"/>
        <v>0</v>
      </c>
      <c r="M184" s="149">
        <f t="shared" si="140"/>
        <v>96.4</v>
      </c>
      <c r="N184" s="149">
        <f t="shared" si="124"/>
        <v>870.4</v>
      </c>
      <c r="O184" s="149" t="str">
        <f t="shared" si="135"/>
        <v>-</v>
      </c>
      <c r="P184" s="149">
        <f t="shared" si="126"/>
        <v>0</v>
      </c>
      <c r="Q184" s="149">
        <f t="shared" si="136"/>
        <v>96.4</v>
      </c>
      <c r="R184" s="149">
        <f t="shared" si="128"/>
        <v>870.4</v>
      </c>
      <c r="S184" s="149" t="str">
        <f t="shared" si="137"/>
        <v>-</v>
      </c>
      <c r="T184" s="149">
        <f t="shared" si="130"/>
        <v>0</v>
      </c>
    </row>
    <row r="185" spans="1:28" s="79" customFormat="1" ht="42.75" customHeight="1" outlineLevel="1" x14ac:dyDescent="0.25">
      <c r="A185" s="292" t="s">
        <v>136</v>
      </c>
      <c r="B185" s="359" t="s">
        <v>373</v>
      </c>
      <c r="C185" s="265">
        <f t="shared" si="141"/>
        <v>2699.9</v>
      </c>
      <c r="D185" s="265">
        <v>2699.9</v>
      </c>
      <c r="E185" s="265">
        <v>0</v>
      </c>
      <c r="F185" s="265">
        <v>0</v>
      </c>
      <c r="G185" s="265">
        <v>0</v>
      </c>
      <c r="H185" s="265">
        <f t="shared" si="143"/>
        <v>2699.9</v>
      </c>
      <c r="I185" s="265">
        <v>2699.9</v>
      </c>
      <c r="J185" s="265">
        <v>0</v>
      </c>
      <c r="K185" s="265">
        <v>0</v>
      </c>
      <c r="L185" s="265">
        <v>0</v>
      </c>
      <c r="M185" s="149">
        <f t="shared" si="140"/>
        <v>100</v>
      </c>
      <c r="N185" s="149">
        <f t="shared" si="124"/>
        <v>0</v>
      </c>
      <c r="O185" s="149">
        <f t="shared" si="135"/>
        <v>100</v>
      </c>
      <c r="P185" s="149">
        <f t="shared" si="126"/>
        <v>0</v>
      </c>
      <c r="Q185" s="149" t="str">
        <f t="shared" si="136"/>
        <v>-</v>
      </c>
      <c r="R185" s="149">
        <f t="shared" si="128"/>
        <v>0</v>
      </c>
      <c r="S185" s="149" t="str">
        <f t="shared" si="137"/>
        <v>-</v>
      </c>
      <c r="T185" s="149">
        <f t="shared" si="130"/>
        <v>0</v>
      </c>
    </row>
    <row r="186" spans="1:28" s="79" customFormat="1" ht="38.25" customHeight="1" outlineLevel="1" x14ac:dyDescent="0.25">
      <c r="A186" s="294">
        <v>2</v>
      </c>
      <c r="B186" s="354" t="s">
        <v>732</v>
      </c>
      <c r="C186" s="265">
        <f t="shared" si="141"/>
        <v>0</v>
      </c>
      <c r="D186" s="265">
        <v>0</v>
      </c>
      <c r="E186" s="265">
        <v>0</v>
      </c>
      <c r="F186" s="265">
        <v>0</v>
      </c>
      <c r="G186" s="265">
        <v>0</v>
      </c>
      <c r="H186" s="265">
        <f t="shared" si="143"/>
        <v>0</v>
      </c>
      <c r="I186" s="265">
        <v>0</v>
      </c>
      <c r="J186" s="265">
        <v>0</v>
      </c>
      <c r="K186" s="265">
        <v>0</v>
      </c>
      <c r="L186" s="265">
        <v>0</v>
      </c>
      <c r="M186" s="149" t="str">
        <f t="shared" si="140"/>
        <v>-</v>
      </c>
      <c r="N186" s="149">
        <f t="shared" si="124"/>
        <v>0</v>
      </c>
      <c r="O186" s="149" t="str">
        <f t="shared" si="135"/>
        <v>-</v>
      </c>
      <c r="P186" s="149">
        <f t="shared" si="126"/>
        <v>0</v>
      </c>
      <c r="Q186" s="149" t="str">
        <f t="shared" si="136"/>
        <v>-</v>
      </c>
      <c r="R186" s="149">
        <f t="shared" si="128"/>
        <v>0</v>
      </c>
      <c r="S186" s="149" t="str">
        <f t="shared" si="137"/>
        <v>-</v>
      </c>
      <c r="T186" s="149">
        <f t="shared" si="130"/>
        <v>0</v>
      </c>
    </row>
    <row r="187" spans="1:28" s="79" customFormat="1" ht="57" customHeight="1" outlineLevel="1" x14ac:dyDescent="0.25">
      <c r="A187" s="294">
        <v>3</v>
      </c>
      <c r="B187" s="354" t="s">
        <v>733</v>
      </c>
      <c r="C187" s="265">
        <f t="shared" si="141"/>
        <v>885.1</v>
      </c>
      <c r="D187" s="265">
        <v>0</v>
      </c>
      <c r="E187" s="265">
        <v>885.1</v>
      </c>
      <c r="F187" s="265">
        <v>0</v>
      </c>
      <c r="G187" s="265">
        <v>0</v>
      </c>
      <c r="H187" s="265">
        <f t="shared" si="143"/>
        <v>885</v>
      </c>
      <c r="I187" s="265">
        <v>0</v>
      </c>
      <c r="J187" s="265">
        <v>885</v>
      </c>
      <c r="K187" s="265">
        <v>0</v>
      </c>
      <c r="L187" s="265">
        <v>0</v>
      </c>
      <c r="M187" s="149">
        <f t="shared" si="140"/>
        <v>100</v>
      </c>
      <c r="N187" s="149">
        <f t="shared" si="124"/>
        <v>0.1</v>
      </c>
      <c r="O187" s="149" t="str">
        <f t="shared" si="135"/>
        <v>-</v>
      </c>
      <c r="P187" s="149">
        <f t="shared" si="126"/>
        <v>0</v>
      </c>
      <c r="Q187" s="149">
        <f t="shared" si="136"/>
        <v>100</v>
      </c>
      <c r="R187" s="149">
        <f t="shared" si="128"/>
        <v>0.1</v>
      </c>
      <c r="S187" s="149" t="str">
        <f t="shared" si="137"/>
        <v>-</v>
      </c>
      <c r="T187" s="149">
        <f t="shared" si="130"/>
        <v>0</v>
      </c>
    </row>
    <row r="188" spans="1:28" s="79" customFormat="1" ht="38.25" customHeight="1" outlineLevel="1" x14ac:dyDescent="0.25">
      <c r="A188" s="294">
        <v>4</v>
      </c>
      <c r="B188" s="354" t="s">
        <v>687</v>
      </c>
      <c r="C188" s="265">
        <f t="shared" si="141"/>
        <v>0</v>
      </c>
      <c r="D188" s="265">
        <v>0</v>
      </c>
      <c r="E188" s="265">
        <v>0</v>
      </c>
      <c r="F188" s="265">
        <v>0</v>
      </c>
      <c r="G188" s="265">
        <v>0</v>
      </c>
      <c r="H188" s="265">
        <f t="shared" si="143"/>
        <v>0</v>
      </c>
      <c r="I188" s="265">
        <v>0</v>
      </c>
      <c r="J188" s="265">
        <v>0</v>
      </c>
      <c r="K188" s="265">
        <v>0</v>
      </c>
      <c r="L188" s="265">
        <v>0</v>
      </c>
      <c r="M188" s="149" t="str">
        <f t="shared" si="140"/>
        <v>-</v>
      </c>
      <c r="N188" s="149">
        <f t="shared" si="124"/>
        <v>0</v>
      </c>
      <c r="O188" s="149" t="str">
        <f t="shared" si="135"/>
        <v>-</v>
      </c>
      <c r="P188" s="149">
        <f t="shared" si="126"/>
        <v>0</v>
      </c>
      <c r="Q188" s="149" t="str">
        <f t="shared" si="136"/>
        <v>-</v>
      </c>
      <c r="R188" s="149">
        <f t="shared" si="128"/>
        <v>0</v>
      </c>
      <c r="S188" s="149" t="str">
        <f t="shared" si="137"/>
        <v>-</v>
      </c>
      <c r="T188" s="149">
        <f t="shared" si="130"/>
        <v>0</v>
      </c>
    </row>
    <row r="189" spans="1:28" s="79" customFormat="1" ht="72.75" customHeight="1" outlineLevel="1" x14ac:dyDescent="0.25">
      <c r="A189" s="292">
        <v>5</v>
      </c>
      <c r="B189" s="353" t="s">
        <v>734</v>
      </c>
      <c r="C189" s="265">
        <f t="shared" si="141"/>
        <v>5491.8</v>
      </c>
      <c r="D189" s="265">
        <v>5176.8</v>
      </c>
      <c r="E189" s="265">
        <v>315</v>
      </c>
      <c r="F189" s="265"/>
      <c r="G189" s="265">
        <v>0</v>
      </c>
      <c r="H189" s="265">
        <f t="shared" si="143"/>
        <v>5460.8</v>
      </c>
      <c r="I189" s="265">
        <v>5145.8</v>
      </c>
      <c r="J189" s="265">
        <v>315</v>
      </c>
      <c r="K189" s="265">
        <v>0</v>
      </c>
      <c r="L189" s="265">
        <v>0</v>
      </c>
      <c r="M189" s="149">
        <f t="shared" si="140"/>
        <v>99.4</v>
      </c>
      <c r="N189" s="149">
        <f t="shared" si="124"/>
        <v>31</v>
      </c>
      <c r="O189" s="149">
        <f t="shared" si="135"/>
        <v>99.4</v>
      </c>
      <c r="P189" s="149">
        <f t="shared" si="126"/>
        <v>31</v>
      </c>
      <c r="Q189" s="149">
        <f t="shared" si="136"/>
        <v>100</v>
      </c>
      <c r="R189" s="149">
        <f t="shared" si="128"/>
        <v>0</v>
      </c>
      <c r="S189" s="149" t="str">
        <f t="shared" si="137"/>
        <v>-</v>
      </c>
      <c r="T189" s="149">
        <f t="shared" si="130"/>
        <v>0</v>
      </c>
    </row>
    <row r="190" spans="1:28" s="79" customFormat="1" ht="55.5" customHeight="1" outlineLevel="1" x14ac:dyDescent="0.25">
      <c r="A190" s="294">
        <v>6</v>
      </c>
      <c r="B190" s="354" t="s">
        <v>735</v>
      </c>
      <c r="C190" s="265">
        <f t="shared" si="141"/>
        <v>11433.9</v>
      </c>
      <c r="D190" s="352">
        <f>D191+D192+D193+D194+D195</f>
        <v>11433.9</v>
      </c>
      <c r="E190" s="265">
        <f t="shared" ref="E190:L190" si="145">E191+E192+E193+E194+E195</f>
        <v>0</v>
      </c>
      <c r="F190" s="265">
        <f t="shared" si="145"/>
        <v>0</v>
      </c>
      <c r="G190" s="265">
        <f t="shared" si="145"/>
        <v>0</v>
      </c>
      <c r="H190" s="265">
        <f t="shared" si="143"/>
        <v>11421.7</v>
      </c>
      <c r="I190" s="265">
        <f t="shared" si="145"/>
        <v>11421.7</v>
      </c>
      <c r="J190" s="265">
        <f t="shared" si="145"/>
        <v>0</v>
      </c>
      <c r="K190" s="265">
        <f t="shared" si="145"/>
        <v>0</v>
      </c>
      <c r="L190" s="265">
        <f t="shared" si="145"/>
        <v>0</v>
      </c>
      <c r="M190" s="149">
        <f t="shared" si="140"/>
        <v>99.9</v>
      </c>
      <c r="N190" s="149">
        <f t="shared" si="124"/>
        <v>12.2</v>
      </c>
      <c r="O190" s="149">
        <f t="shared" si="135"/>
        <v>99.9</v>
      </c>
      <c r="P190" s="149">
        <f t="shared" si="126"/>
        <v>12.2</v>
      </c>
      <c r="Q190" s="149" t="str">
        <f t="shared" si="136"/>
        <v>-</v>
      </c>
      <c r="R190" s="149">
        <f t="shared" si="128"/>
        <v>0</v>
      </c>
      <c r="S190" s="149" t="str">
        <f t="shared" si="137"/>
        <v>-</v>
      </c>
      <c r="T190" s="149">
        <f t="shared" si="130"/>
        <v>0</v>
      </c>
    </row>
    <row r="191" spans="1:28" s="79" customFormat="1" ht="54" customHeight="1" outlineLevel="1" x14ac:dyDescent="0.25">
      <c r="A191" s="294" t="s">
        <v>162</v>
      </c>
      <c r="B191" s="356" t="s">
        <v>374</v>
      </c>
      <c r="C191" s="265">
        <f t="shared" si="141"/>
        <v>500</v>
      </c>
      <c r="D191" s="265">
        <v>500</v>
      </c>
      <c r="E191" s="265">
        <f t="shared" ref="E191:G191" si="146">E192+E193+E194+E195</f>
        <v>0</v>
      </c>
      <c r="F191" s="265">
        <f t="shared" si="146"/>
        <v>0</v>
      </c>
      <c r="G191" s="265">
        <f t="shared" si="146"/>
        <v>0</v>
      </c>
      <c r="H191" s="265">
        <f t="shared" si="143"/>
        <v>498.1</v>
      </c>
      <c r="I191" s="265">
        <v>498.1</v>
      </c>
      <c r="J191" s="265">
        <f t="shared" ref="J191:L191" si="147">J192+J193+J194+J195</f>
        <v>0</v>
      </c>
      <c r="K191" s="265">
        <f t="shared" si="147"/>
        <v>0</v>
      </c>
      <c r="L191" s="265">
        <f t="shared" si="147"/>
        <v>0</v>
      </c>
      <c r="M191" s="149">
        <f t="shared" si="140"/>
        <v>99.6</v>
      </c>
      <c r="N191" s="149">
        <f t="shared" si="124"/>
        <v>1.9</v>
      </c>
      <c r="O191" s="149">
        <f t="shared" si="135"/>
        <v>99.6</v>
      </c>
      <c r="P191" s="149">
        <f t="shared" si="126"/>
        <v>1.9</v>
      </c>
      <c r="Q191" s="149" t="str">
        <f t="shared" si="136"/>
        <v>-</v>
      </c>
      <c r="R191" s="149">
        <f t="shared" si="128"/>
        <v>0</v>
      </c>
      <c r="S191" s="149" t="str">
        <f t="shared" si="137"/>
        <v>-</v>
      </c>
      <c r="T191" s="149">
        <f t="shared" si="130"/>
        <v>0</v>
      </c>
    </row>
    <row r="192" spans="1:28" s="79" customFormat="1" ht="55.5" customHeight="1" outlineLevel="1" x14ac:dyDescent="0.25">
      <c r="A192" s="292" t="s">
        <v>375</v>
      </c>
      <c r="B192" s="357" t="s">
        <v>376</v>
      </c>
      <c r="C192" s="265">
        <f t="shared" si="141"/>
        <v>0</v>
      </c>
      <c r="D192" s="265">
        <v>0</v>
      </c>
      <c r="E192" s="265">
        <v>0</v>
      </c>
      <c r="F192" s="265">
        <v>0</v>
      </c>
      <c r="G192" s="265">
        <v>0</v>
      </c>
      <c r="H192" s="265">
        <f t="shared" si="143"/>
        <v>0</v>
      </c>
      <c r="I192" s="265">
        <v>0</v>
      </c>
      <c r="J192" s="265">
        <v>0</v>
      </c>
      <c r="K192" s="265">
        <v>0</v>
      </c>
      <c r="L192" s="265">
        <v>0</v>
      </c>
      <c r="M192" s="149" t="str">
        <f t="shared" si="140"/>
        <v>-</v>
      </c>
      <c r="N192" s="149">
        <f t="shared" si="124"/>
        <v>0</v>
      </c>
      <c r="O192" s="149" t="str">
        <f t="shared" si="135"/>
        <v>-</v>
      </c>
      <c r="P192" s="149">
        <f t="shared" si="126"/>
        <v>0</v>
      </c>
      <c r="Q192" s="149" t="str">
        <f t="shared" si="136"/>
        <v>-</v>
      </c>
      <c r="R192" s="149">
        <f t="shared" si="128"/>
        <v>0</v>
      </c>
      <c r="S192" s="149" t="str">
        <f t="shared" si="137"/>
        <v>-</v>
      </c>
      <c r="T192" s="149">
        <f t="shared" si="130"/>
        <v>0</v>
      </c>
    </row>
    <row r="193" spans="1:28" s="64" customFormat="1" ht="51" customHeight="1" outlineLevel="1" x14ac:dyDescent="0.25">
      <c r="A193" s="294" t="s">
        <v>377</v>
      </c>
      <c r="B193" s="356" t="s">
        <v>378</v>
      </c>
      <c r="C193" s="265">
        <f t="shared" si="141"/>
        <v>10893.9</v>
      </c>
      <c r="D193" s="265">
        <v>10893.9</v>
      </c>
      <c r="E193" s="265">
        <v>0</v>
      </c>
      <c r="F193" s="265">
        <v>0</v>
      </c>
      <c r="G193" s="265">
        <v>0</v>
      </c>
      <c r="H193" s="265">
        <f t="shared" si="143"/>
        <v>10893.9</v>
      </c>
      <c r="I193" s="265">
        <v>10893.9</v>
      </c>
      <c r="J193" s="265">
        <v>0</v>
      </c>
      <c r="K193" s="265">
        <v>0</v>
      </c>
      <c r="L193" s="265">
        <v>0</v>
      </c>
      <c r="M193" s="149">
        <f>IFERROR(H193/C193*100,"-")</f>
        <v>100</v>
      </c>
      <c r="N193" s="149">
        <f>C193-H193</f>
        <v>0</v>
      </c>
      <c r="O193" s="149">
        <f t="shared" si="135"/>
        <v>100</v>
      </c>
      <c r="P193" s="149">
        <f t="shared" si="126"/>
        <v>0</v>
      </c>
      <c r="Q193" s="149" t="str">
        <f t="shared" si="136"/>
        <v>-</v>
      </c>
      <c r="R193" s="149">
        <f t="shared" si="128"/>
        <v>0</v>
      </c>
      <c r="S193" s="149" t="str">
        <f t="shared" si="137"/>
        <v>-</v>
      </c>
      <c r="T193" s="149">
        <f t="shared" si="130"/>
        <v>0</v>
      </c>
    </row>
    <row r="194" spans="1:28" ht="55.5" customHeight="1" outlineLevel="1" x14ac:dyDescent="0.25">
      <c r="A194" s="295" t="s">
        <v>379</v>
      </c>
      <c r="B194" s="358" t="s">
        <v>380</v>
      </c>
      <c r="C194" s="265">
        <f t="shared" si="141"/>
        <v>0</v>
      </c>
      <c r="D194" s="296">
        <v>0</v>
      </c>
      <c r="E194" s="296">
        <v>0</v>
      </c>
      <c r="F194" s="296">
        <v>0</v>
      </c>
      <c r="G194" s="296">
        <v>0</v>
      </c>
      <c r="H194" s="265">
        <f t="shared" si="143"/>
        <v>0</v>
      </c>
      <c r="I194" s="296">
        <v>0</v>
      </c>
      <c r="J194" s="296">
        <v>0</v>
      </c>
      <c r="K194" s="296">
        <v>0</v>
      </c>
      <c r="L194" s="296">
        <v>0</v>
      </c>
      <c r="M194" s="146" t="str">
        <f>IFERROR(H194/C194*100,"-")</f>
        <v>-</v>
      </c>
      <c r="N194" s="146">
        <f t="shared" si="124"/>
        <v>0</v>
      </c>
      <c r="O194" s="146" t="str">
        <f>IFERROR(I194/D194*100,"-")</f>
        <v>-</v>
      </c>
      <c r="P194" s="146">
        <f>D194-I194</f>
        <v>0</v>
      </c>
      <c r="Q194" s="146" t="str">
        <f>IFERROR(J194/E194*100,"-")</f>
        <v>-</v>
      </c>
      <c r="R194" s="146">
        <f>E194-J194</f>
        <v>0</v>
      </c>
      <c r="S194" s="146" t="str">
        <f t="shared" si="137"/>
        <v>-</v>
      </c>
      <c r="T194" s="146">
        <f t="shared" si="130"/>
        <v>0</v>
      </c>
    </row>
    <row r="195" spans="1:28" ht="74.25" customHeight="1" outlineLevel="1" x14ac:dyDescent="0.25">
      <c r="A195" s="295" t="s">
        <v>381</v>
      </c>
      <c r="B195" s="358" t="s">
        <v>382</v>
      </c>
      <c r="C195" s="265">
        <f t="shared" si="141"/>
        <v>40</v>
      </c>
      <c r="D195" s="296">
        <v>40</v>
      </c>
      <c r="E195" s="296">
        <v>0</v>
      </c>
      <c r="F195" s="296">
        <v>0</v>
      </c>
      <c r="G195" s="296">
        <v>0</v>
      </c>
      <c r="H195" s="265">
        <f t="shared" si="143"/>
        <v>29.7</v>
      </c>
      <c r="I195" s="296">
        <v>29.7</v>
      </c>
      <c r="J195" s="296">
        <v>0</v>
      </c>
      <c r="K195" s="296">
        <v>0</v>
      </c>
      <c r="L195" s="296">
        <v>0</v>
      </c>
      <c r="M195" s="146">
        <f>IFERROR(H195/C195*100,"-")</f>
        <v>74.3</v>
      </c>
      <c r="N195" s="146">
        <f t="shared" si="124"/>
        <v>10.3</v>
      </c>
      <c r="O195" s="146">
        <f>IFERROR(I195/D195*100,"-")</f>
        <v>74.3</v>
      </c>
      <c r="P195" s="146">
        <f>D195-I195</f>
        <v>10.3</v>
      </c>
      <c r="Q195" s="146" t="str">
        <f>IFERROR(J195/E195*100,"-")</f>
        <v>-</v>
      </c>
      <c r="R195" s="146">
        <f>E195-J195</f>
        <v>0</v>
      </c>
      <c r="S195" s="146" t="str">
        <f t="shared" si="137"/>
        <v>-</v>
      </c>
      <c r="T195" s="146">
        <f t="shared" si="130"/>
        <v>0</v>
      </c>
    </row>
    <row r="196" spans="1:28" s="123" customFormat="1" ht="87.75" customHeight="1" x14ac:dyDescent="0.25">
      <c r="A196" s="132">
        <v>9</v>
      </c>
      <c r="B196" s="120" t="s">
        <v>263</v>
      </c>
      <c r="C196" s="121">
        <f t="shared" ref="C196:C203" si="148">SUM(D196:F196)</f>
        <v>622</v>
      </c>
      <c r="D196" s="121">
        <f>D197+D202</f>
        <v>622</v>
      </c>
      <c r="E196" s="121">
        <f>E197+E202</f>
        <v>0</v>
      </c>
      <c r="F196" s="121">
        <f>F197+F202</f>
        <v>0</v>
      </c>
      <c r="G196" s="121">
        <f>G197+G202</f>
        <v>0</v>
      </c>
      <c r="H196" s="121">
        <f t="shared" ref="H196:H204" si="149">SUM(I196:K196)</f>
        <v>622</v>
      </c>
      <c r="I196" s="121">
        <f>I197+I202</f>
        <v>622</v>
      </c>
      <c r="J196" s="121">
        <f>J197+J202</f>
        <v>0</v>
      </c>
      <c r="K196" s="121">
        <f>K197+K202</f>
        <v>0</v>
      </c>
      <c r="L196" s="121">
        <f>L197+L202</f>
        <v>0</v>
      </c>
      <c r="M196" s="121">
        <f t="shared" ref="M196:M208" si="150">IFERROR(H196/C196*100,"-")</f>
        <v>100</v>
      </c>
      <c r="N196" s="121">
        <f t="shared" ref="N196:N240" si="151">C196-H196</f>
        <v>0</v>
      </c>
      <c r="O196" s="121">
        <f t="shared" ref="O196:O202" si="152">IFERROR(I196/D196*100,"-")</f>
        <v>100</v>
      </c>
      <c r="P196" s="121">
        <f t="shared" ref="P196:P240" si="153">D196-I196</f>
        <v>0</v>
      </c>
      <c r="Q196" s="121" t="str">
        <f t="shared" ref="Q196:Q202" si="154">IFERROR(J196/E196*100,"-")</f>
        <v>-</v>
      </c>
      <c r="R196" s="121">
        <f t="shared" ref="R196:R240" si="155">E196-J196</f>
        <v>0</v>
      </c>
      <c r="S196" s="121" t="str">
        <f t="shared" ref="S196:S201" si="156">IFERROR(K196/F196*100,"-")</f>
        <v>-</v>
      </c>
      <c r="T196" s="121">
        <f t="shared" ref="T196:T240" si="157">F196-K196</f>
        <v>0</v>
      </c>
    </row>
    <row r="197" spans="1:28" s="14" customFormat="1" ht="51.75" customHeight="1" outlineLevel="1" collapsed="1" x14ac:dyDescent="0.25">
      <c r="A197" s="142" t="s">
        <v>34</v>
      </c>
      <c r="B197" s="220" t="s">
        <v>691</v>
      </c>
      <c r="C197" s="146">
        <f t="shared" si="148"/>
        <v>622</v>
      </c>
      <c r="D197" s="145">
        <f>D198+D199+D200+D201</f>
        <v>622</v>
      </c>
      <c r="E197" s="145">
        <f>E198+E199+E200+E201</f>
        <v>0</v>
      </c>
      <c r="F197" s="145">
        <f>F198+F199+F200+F201</f>
        <v>0</v>
      </c>
      <c r="G197" s="145">
        <f>G198+G199+G200+G201</f>
        <v>0</v>
      </c>
      <c r="H197" s="145">
        <f t="shared" si="149"/>
        <v>622</v>
      </c>
      <c r="I197" s="145">
        <f>I198+I199+I200+I201</f>
        <v>622</v>
      </c>
      <c r="J197" s="145">
        <f>J198+J199+J200+J201</f>
        <v>0</v>
      </c>
      <c r="K197" s="145">
        <f>K198+K199+K200+K201</f>
        <v>0</v>
      </c>
      <c r="L197" s="145">
        <f>L198+L199+L200+L201</f>
        <v>0</v>
      </c>
      <c r="M197" s="146">
        <f t="shared" si="150"/>
        <v>100</v>
      </c>
      <c r="N197" s="146">
        <f t="shared" ref="N197:N202" si="158">C197-H197</f>
        <v>0</v>
      </c>
      <c r="O197" s="146">
        <f t="shared" si="152"/>
        <v>100</v>
      </c>
      <c r="P197" s="146">
        <f t="shared" si="153"/>
        <v>0</v>
      </c>
      <c r="Q197" s="146" t="str">
        <f t="shared" si="154"/>
        <v>-</v>
      </c>
      <c r="R197" s="146">
        <f t="shared" si="155"/>
        <v>0</v>
      </c>
      <c r="S197" s="146" t="str">
        <f t="shared" si="156"/>
        <v>-</v>
      </c>
      <c r="T197" s="146">
        <f t="shared" si="157"/>
        <v>0</v>
      </c>
      <c r="U197" s="117"/>
      <c r="V197" s="117"/>
      <c r="W197" s="117"/>
      <c r="X197" s="117"/>
      <c r="Y197" s="117"/>
      <c r="Z197" s="117"/>
      <c r="AA197" s="117"/>
      <c r="AB197" s="117"/>
    </row>
    <row r="198" spans="1:28" s="14" customFormat="1" ht="90" customHeight="1" outlineLevel="1" x14ac:dyDescent="0.25">
      <c r="A198" s="195" t="s">
        <v>135</v>
      </c>
      <c r="B198" s="355" t="s">
        <v>259</v>
      </c>
      <c r="C198" s="146">
        <f t="shared" si="148"/>
        <v>220</v>
      </c>
      <c r="D198" s="146">
        <v>220</v>
      </c>
      <c r="E198" s="146">
        <v>0</v>
      </c>
      <c r="F198" s="146">
        <v>0</v>
      </c>
      <c r="G198" s="146">
        <v>0</v>
      </c>
      <c r="H198" s="146">
        <f t="shared" si="149"/>
        <v>220</v>
      </c>
      <c r="I198" s="146">
        <v>220</v>
      </c>
      <c r="J198" s="146">
        <v>0</v>
      </c>
      <c r="K198" s="146">
        <v>0</v>
      </c>
      <c r="L198" s="146">
        <v>0</v>
      </c>
      <c r="M198" s="146">
        <f t="shared" si="150"/>
        <v>100</v>
      </c>
      <c r="N198" s="146">
        <f t="shared" si="158"/>
        <v>0</v>
      </c>
      <c r="O198" s="146">
        <f t="shared" si="152"/>
        <v>100</v>
      </c>
      <c r="P198" s="146">
        <f>D198-I198</f>
        <v>0</v>
      </c>
      <c r="Q198" s="146" t="str">
        <f t="shared" si="154"/>
        <v>-</v>
      </c>
      <c r="R198" s="146">
        <f>E198-J198</f>
        <v>0</v>
      </c>
      <c r="S198" s="146" t="str">
        <f t="shared" si="156"/>
        <v>-</v>
      </c>
      <c r="T198" s="146">
        <f t="shared" si="157"/>
        <v>0</v>
      </c>
      <c r="U198" s="117"/>
      <c r="V198" s="117"/>
      <c r="W198" s="117"/>
      <c r="X198" s="117"/>
      <c r="Y198" s="117"/>
      <c r="Z198" s="117"/>
      <c r="AA198" s="117"/>
      <c r="AB198" s="117"/>
    </row>
    <row r="199" spans="1:28" s="14" customFormat="1" ht="106.5" customHeight="1" outlineLevel="1" x14ac:dyDescent="0.25">
      <c r="A199" s="299" t="s">
        <v>136</v>
      </c>
      <c r="B199" s="355" t="s">
        <v>260</v>
      </c>
      <c r="C199" s="146">
        <f t="shared" si="148"/>
        <v>262</v>
      </c>
      <c r="D199" s="146">
        <v>262</v>
      </c>
      <c r="E199" s="146">
        <v>0</v>
      </c>
      <c r="F199" s="146">
        <v>0</v>
      </c>
      <c r="G199" s="146">
        <v>0</v>
      </c>
      <c r="H199" s="146">
        <f t="shared" si="149"/>
        <v>262</v>
      </c>
      <c r="I199" s="146">
        <v>262</v>
      </c>
      <c r="J199" s="146">
        <v>0</v>
      </c>
      <c r="K199" s="146">
        <v>0</v>
      </c>
      <c r="L199" s="146">
        <v>0</v>
      </c>
      <c r="M199" s="146">
        <f t="shared" si="150"/>
        <v>100</v>
      </c>
      <c r="N199" s="146">
        <f t="shared" si="158"/>
        <v>0</v>
      </c>
      <c r="O199" s="146">
        <f t="shared" si="152"/>
        <v>100</v>
      </c>
      <c r="P199" s="146">
        <f>D199-I199</f>
        <v>0</v>
      </c>
      <c r="Q199" s="146" t="str">
        <f t="shared" si="154"/>
        <v>-</v>
      </c>
      <c r="R199" s="146">
        <f>E199-J199</f>
        <v>0</v>
      </c>
      <c r="S199" s="146" t="str">
        <f t="shared" si="156"/>
        <v>-</v>
      </c>
      <c r="T199" s="146">
        <f>F199-K199</f>
        <v>0</v>
      </c>
      <c r="U199" s="117"/>
      <c r="V199" s="117"/>
      <c r="W199" s="117"/>
      <c r="X199" s="117"/>
      <c r="Y199" s="117"/>
      <c r="Z199" s="117"/>
      <c r="AA199" s="117"/>
      <c r="AB199" s="117"/>
    </row>
    <row r="200" spans="1:28" s="14" customFormat="1" ht="52.5" customHeight="1" outlineLevel="1" x14ac:dyDescent="0.25">
      <c r="A200" s="195" t="s">
        <v>137</v>
      </c>
      <c r="B200" s="355" t="s">
        <v>261</v>
      </c>
      <c r="C200" s="146">
        <f t="shared" si="148"/>
        <v>90</v>
      </c>
      <c r="D200" s="145">
        <v>90</v>
      </c>
      <c r="E200" s="145">
        <v>0</v>
      </c>
      <c r="F200" s="145">
        <f>SUM(F201:F201)</f>
        <v>0</v>
      </c>
      <c r="G200" s="145">
        <f>SUM(G201:G201)</f>
        <v>0</v>
      </c>
      <c r="H200" s="146">
        <f t="shared" si="149"/>
        <v>90</v>
      </c>
      <c r="I200" s="146">
        <v>90</v>
      </c>
      <c r="J200" s="145">
        <v>0</v>
      </c>
      <c r="K200" s="146">
        <v>0</v>
      </c>
      <c r="L200" s="146">
        <v>0</v>
      </c>
      <c r="M200" s="146">
        <f>IFERROR(H200/C200*100,"-")</f>
        <v>100</v>
      </c>
      <c r="N200" s="146">
        <f t="shared" si="158"/>
        <v>0</v>
      </c>
      <c r="O200" s="146">
        <f t="shared" si="152"/>
        <v>100</v>
      </c>
      <c r="P200" s="146">
        <f>D200-I200</f>
        <v>0</v>
      </c>
      <c r="Q200" s="146" t="str">
        <f t="shared" si="154"/>
        <v>-</v>
      </c>
      <c r="R200" s="146">
        <f>E200-J200</f>
        <v>0</v>
      </c>
      <c r="S200" s="146" t="str">
        <f t="shared" si="156"/>
        <v>-</v>
      </c>
      <c r="T200" s="146">
        <f>F200-K200</f>
        <v>0</v>
      </c>
      <c r="U200" s="117"/>
      <c r="V200" s="117"/>
      <c r="W200" s="117"/>
      <c r="X200" s="117"/>
      <c r="Y200" s="117"/>
      <c r="Z200" s="117"/>
      <c r="AA200" s="117"/>
      <c r="AB200" s="117"/>
    </row>
    <row r="201" spans="1:28" s="14" customFormat="1" ht="116.25" customHeight="1" outlineLevel="1" x14ac:dyDescent="0.25">
      <c r="A201" s="299" t="s">
        <v>138</v>
      </c>
      <c r="B201" s="355" t="s">
        <v>262</v>
      </c>
      <c r="C201" s="146">
        <f t="shared" si="148"/>
        <v>50</v>
      </c>
      <c r="D201" s="146">
        <v>50</v>
      </c>
      <c r="E201" s="146">
        <f>SUM(E202:E202)</f>
        <v>0</v>
      </c>
      <c r="F201" s="146">
        <f>SUM(F202:F202)</f>
        <v>0</v>
      </c>
      <c r="G201" s="146">
        <f>SUM(G202:G202)</f>
        <v>0</v>
      </c>
      <c r="H201" s="146">
        <f t="shared" si="149"/>
        <v>50</v>
      </c>
      <c r="I201" s="146">
        <v>50</v>
      </c>
      <c r="J201" s="146">
        <f>SUM(J202:J202)</f>
        <v>0</v>
      </c>
      <c r="K201" s="146">
        <f>SUM(K202:K202)</f>
        <v>0</v>
      </c>
      <c r="L201" s="146">
        <f>SUM(L202:L202)</f>
        <v>0</v>
      </c>
      <c r="M201" s="146">
        <f>IFERROR(H201/C201*100,"-")</f>
        <v>100</v>
      </c>
      <c r="N201" s="146">
        <f t="shared" si="158"/>
        <v>0</v>
      </c>
      <c r="O201" s="146">
        <f t="shared" si="152"/>
        <v>100</v>
      </c>
      <c r="P201" s="146">
        <f>D201-I201</f>
        <v>0</v>
      </c>
      <c r="Q201" s="146" t="str">
        <f t="shared" si="154"/>
        <v>-</v>
      </c>
      <c r="R201" s="146">
        <f>E201-J201</f>
        <v>0</v>
      </c>
      <c r="S201" s="146" t="str">
        <f t="shared" si="156"/>
        <v>-</v>
      </c>
      <c r="T201" s="146">
        <f>F201-K201</f>
        <v>0</v>
      </c>
      <c r="U201" s="117"/>
      <c r="V201" s="117"/>
      <c r="W201" s="117"/>
      <c r="X201" s="117"/>
      <c r="Y201" s="117"/>
      <c r="Z201" s="117"/>
      <c r="AA201" s="117"/>
      <c r="AB201" s="117"/>
    </row>
    <row r="202" spans="1:28" s="14" customFormat="1" ht="73.5" customHeight="1" outlineLevel="1" x14ac:dyDescent="0.25">
      <c r="A202" s="299" t="s">
        <v>35</v>
      </c>
      <c r="B202" s="220" t="s">
        <v>692</v>
      </c>
      <c r="C202" s="146">
        <f t="shared" si="148"/>
        <v>0</v>
      </c>
      <c r="D202" s="146">
        <v>0</v>
      </c>
      <c r="E202" s="146">
        <v>0</v>
      </c>
      <c r="F202" s="146">
        <v>0</v>
      </c>
      <c r="G202" s="146">
        <v>0</v>
      </c>
      <c r="H202" s="146">
        <f t="shared" si="149"/>
        <v>0</v>
      </c>
      <c r="I202" s="146">
        <v>0</v>
      </c>
      <c r="J202" s="146">
        <v>0</v>
      </c>
      <c r="K202" s="146">
        <v>0</v>
      </c>
      <c r="L202" s="146">
        <v>0</v>
      </c>
      <c r="M202" s="146" t="str">
        <f>IFERROR(H202/C202*100,"-")</f>
        <v>-</v>
      </c>
      <c r="N202" s="146">
        <f t="shared" si="158"/>
        <v>0</v>
      </c>
      <c r="O202" s="146" t="str">
        <f t="shared" si="152"/>
        <v>-</v>
      </c>
      <c r="P202" s="146">
        <f>D202-I202</f>
        <v>0</v>
      </c>
      <c r="Q202" s="146" t="str">
        <f t="shared" si="154"/>
        <v>-</v>
      </c>
      <c r="R202" s="146">
        <f>E202-J202</f>
        <v>0</v>
      </c>
      <c r="S202" s="146" t="str">
        <f>IFERROR(K202/F202*100,"-")</f>
        <v>-</v>
      </c>
      <c r="T202" s="146">
        <f>F202-K202</f>
        <v>0</v>
      </c>
      <c r="U202" s="117"/>
      <c r="V202" s="117"/>
      <c r="W202" s="117"/>
      <c r="X202" s="117"/>
      <c r="Y202" s="117"/>
      <c r="Z202" s="117"/>
      <c r="AA202" s="117"/>
      <c r="AB202" s="117"/>
    </row>
    <row r="203" spans="1:28" s="123" customFormat="1" ht="103.5" customHeight="1" x14ac:dyDescent="0.25">
      <c r="A203" s="132">
        <v>10</v>
      </c>
      <c r="B203" s="120" t="s">
        <v>384</v>
      </c>
      <c r="C203" s="121">
        <f t="shared" si="148"/>
        <v>2153.8000000000002</v>
      </c>
      <c r="D203" s="121">
        <f>D204+D205+D206</f>
        <v>550</v>
      </c>
      <c r="E203" s="121">
        <f>E204+E205+E206</f>
        <v>1603.8</v>
      </c>
      <c r="F203" s="121">
        <f>F204+F205</f>
        <v>0</v>
      </c>
      <c r="G203" s="121">
        <f>SUM(G204:G205)</f>
        <v>0</v>
      </c>
      <c r="H203" s="121">
        <f t="shared" si="149"/>
        <v>1653.7</v>
      </c>
      <c r="I203" s="121">
        <f>I204+I205+I206</f>
        <v>50</v>
      </c>
      <c r="J203" s="121">
        <f>J204+J205+J206</f>
        <v>1603.7</v>
      </c>
      <c r="K203" s="121">
        <f>K204+K205</f>
        <v>0</v>
      </c>
      <c r="L203" s="121">
        <f>L204+L205</f>
        <v>0</v>
      </c>
      <c r="M203" s="121">
        <f t="shared" si="150"/>
        <v>76.8</v>
      </c>
      <c r="N203" s="121">
        <f t="shared" si="151"/>
        <v>500.1</v>
      </c>
      <c r="O203" s="121">
        <f t="shared" si="135"/>
        <v>9.1</v>
      </c>
      <c r="P203" s="121">
        <f t="shared" si="153"/>
        <v>500</v>
      </c>
      <c r="Q203" s="121">
        <f t="shared" si="136"/>
        <v>100</v>
      </c>
      <c r="R203" s="121">
        <f t="shared" si="155"/>
        <v>0.1</v>
      </c>
      <c r="S203" s="121" t="str">
        <f t="shared" si="137"/>
        <v>-</v>
      </c>
      <c r="T203" s="121">
        <f t="shared" si="157"/>
        <v>0</v>
      </c>
    </row>
    <row r="204" spans="1:28" s="14" customFormat="1" ht="82.5" customHeight="1" outlineLevel="1" x14ac:dyDescent="0.25">
      <c r="A204" s="195" t="s">
        <v>34</v>
      </c>
      <c r="B204" s="194" t="s">
        <v>693</v>
      </c>
      <c r="C204" s="146">
        <f t="shared" ref="C204:C238" si="159">SUM(D204:F204)</f>
        <v>1603.8</v>
      </c>
      <c r="D204" s="146">
        <v>0</v>
      </c>
      <c r="E204" s="146">
        <v>1603.8</v>
      </c>
      <c r="F204" s="146">
        <v>0</v>
      </c>
      <c r="G204" s="146">
        <v>0</v>
      </c>
      <c r="H204" s="146">
        <f t="shared" si="149"/>
        <v>1603.7</v>
      </c>
      <c r="I204" s="146">
        <v>0</v>
      </c>
      <c r="J204" s="146">
        <v>1603.7</v>
      </c>
      <c r="K204" s="146">
        <v>0</v>
      </c>
      <c r="L204" s="146">
        <v>0</v>
      </c>
      <c r="M204" s="146">
        <f t="shared" si="150"/>
        <v>100</v>
      </c>
      <c r="N204" s="146">
        <f t="shared" si="151"/>
        <v>0.1</v>
      </c>
      <c r="O204" s="146" t="str">
        <f t="shared" si="135"/>
        <v>-</v>
      </c>
      <c r="P204" s="146">
        <f t="shared" si="153"/>
        <v>0</v>
      </c>
      <c r="Q204" s="146">
        <f t="shared" si="136"/>
        <v>100</v>
      </c>
      <c r="R204" s="146">
        <f t="shared" si="155"/>
        <v>0.1</v>
      </c>
      <c r="S204" s="146" t="str">
        <f t="shared" si="137"/>
        <v>-</v>
      </c>
      <c r="T204" s="146">
        <f t="shared" si="157"/>
        <v>0</v>
      </c>
      <c r="U204" s="117"/>
      <c r="V204" s="117"/>
      <c r="W204" s="117"/>
      <c r="X204" s="117"/>
      <c r="Y204" s="117"/>
      <c r="Z204" s="117"/>
      <c r="AA204" s="117"/>
      <c r="AB204" s="117"/>
    </row>
    <row r="205" spans="1:28" s="14" customFormat="1" ht="78.75" customHeight="1" outlineLevel="1" x14ac:dyDescent="0.25">
      <c r="A205" s="195" t="s">
        <v>35</v>
      </c>
      <c r="B205" s="194" t="s">
        <v>694</v>
      </c>
      <c r="C205" s="146">
        <f t="shared" ref="C205:C210" si="160">SUM(D205:F205)</f>
        <v>50</v>
      </c>
      <c r="D205" s="146">
        <v>50</v>
      </c>
      <c r="E205" s="146">
        <v>0</v>
      </c>
      <c r="F205" s="146">
        <v>0</v>
      </c>
      <c r="G205" s="146">
        <v>0</v>
      </c>
      <c r="H205" s="146">
        <f t="shared" ref="H205:H238" si="161">SUM(I205:K205)</f>
        <v>50</v>
      </c>
      <c r="I205" s="146">
        <v>50</v>
      </c>
      <c r="J205" s="146">
        <v>0</v>
      </c>
      <c r="K205" s="146">
        <v>0</v>
      </c>
      <c r="L205" s="146">
        <v>0</v>
      </c>
      <c r="M205" s="146">
        <f>IFERROR(H205/C205*100,"-")</f>
        <v>100</v>
      </c>
      <c r="N205" s="146">
        <f>C205-H205</f>
        <v>0</v>
      </c>
      <c r="O205" s="146">
        <f>IFERROR(I205/D205*100,"-")</f>
        <v>100</v>
      </c>
      <c r="P205" s="146">
        <f>D205-I205</f>
        <v>0</v>
      </c>
      <c r="Q205" s="146" t="str">
        <f t="shared" si="136"/>
        <v>-</v>
      </c>
      <c r="R205" s="146">
        <f t="shared" si="155"/>
        <v>0</v>
      </c>
      <c r="S205" s="146" t="str">
        <f t="shared" si="137"/>
        <v>-</v>
      </c>
      <c r="T205" s="146">
        <f t="shared" si="157"/>
        <v>0</v>
      </c>
      <c r="U205" s="117"/>
      <c r="V205" s="117"/>
      <c r="W205" s="117"/>
      <c r="X205" s="117"/>
      <c r="Y205" s="117"/>
      <c r="Z205" s="117"/>
      <c r="AA205" s="117"/>
      <c r="AB205" s="117"/>
    </row>
    <row r="206" spans="1:28" s="14" customFormat="1" ht="63" outlineLevel="1" x14ac:dyDescent="0.25">
      <c r="A206" s="195" t="s">
        <v>36</v>
      </c>
      <c r="B206" s="194" t="s">
        <v>695</v>
      </c>
      <c r="C206" s="146">
        <f t="shared" si="160"/>
        <v>500</v>
      </c>
      <c r="D206" s="146">
        <v>500</v>
      </c>
      <c r="E206" s="146">
        <v>0</v>
      </c>
      <c r="F206" s="146">
        <v>0</v>
      </c>
      <c r="G206" s="146">
        <v>0</v>
      </c>
      <c r="H206" s="146">
        <f t="shared" si="161"/>
        <v>0</v>
      </c>
      <c r="I206" s="146">
        <v>0</v>
      </c>
      <c r="J206" s="146">
        <v>0</v>
      </c>
      <c r="K206" s="146">
        <v>0</v>
      </c>
      <c r="L206" s="146">
        <v>0</v>
      </c>
      <c r="M206" s="146">
        <f>IFERROR(H206/C206*100,"-")</f>
        <v>0</v>
      </c>
      <c r="N206" s="146">
        <f>C206-H206</f>
        <v>500</v>
      </c>
      <c r="O206" s="146">
        <f>IFERROR(I206/D206*100,"-")</f>
        <v>0</v>
      </c>
      <c r="P206" s="146">
        <f>D206-I206</f>
        <v>500</v>
      </c>
      <c r="Q206" s="146" t="str">
        <f t="shared" si="136"/>
        <v>-</v>
      </c>
      <c r="R206" s="146">
        <f t="shared" si="155"/>
        <v>0</v>
      </c>
      <c r="S206" s="146" t="str">
        <f t="shared" si="137"/>
        <v>-</v>
      </c>
      <c r="T206" s="146">
        <f t="shared" si="157"/>
        <v>0</v>
      </c>
      <c r="U206" s="117"/>
      <c r="V206" s="117"/>
      <c r="W206" s="117"/>
      <c r="X206" s="117"/>
      <c r="Y206" s="117"/>
      <c r="Z206" s="117"/>
      <c r="AA206" s="117"/>
      <c r="AB206" s="117"/>
    </row>
    <row r="207" spans="1:28" s="123" customFormat="1" ht="91.5" customHeight="1" x14ac:dyDescent="0.25">
      <c r="A207" s="133">
        <v>11</v>
      </c>
      <c r="B207" s="134" t="s">
        <v>501</v>
      </c>
      <c r="C207" s="135">
        <f t="shared" si="160"/>
        <v>208155.3</v>
      </c>
      <c r="D207" s="135">
        <f>D208+D217+D222+D224</f>
        <v>47799.5</v>
      </c>
      <c r="E207" s="135">
        <f t="shared" ref="E207:L207" si="162">E208+E217+E222+E224</f>
        <v>104730.9</v>
      </c>
      <c r="F207" s="135">
        <f t="shared" si="162"/>
        <v>55624.9</v>
      </c>
      <c r="G207" s="135">
        <f t="shared" si="162"/>
        <v>0</v>
      </c>
      <c r="H207" s="135">
        <f>H208+H217+H222+H224</f>
        <v>48718.6</v>
      </c>
      <c r="I207" s="135">
        <f t="shared" si="162"/>
        <v>34944.699999999997</v>
      </c>
      <c r="J207" s="135">
        <f t="shared" si="162"/>
        <v>13714.5</v>
      </c>
      <c r="K207" s="135">
        <f t="shared" si="162"/>
        <v>59.4</v>
      </c>
      <c r="L207" s="135">
        <f t="shared" si="162"/>
        <v>0</v>
      </c>
      <c r="M207" s="135">
        <f t="shared" si="150"/>
        <v>23.4</v>
      </c>
      <c r="N207" s="135">
        <f t="shared" si="151"/>
        <v>159436.70000000001</v>
      </c>
      <c r="O207" s="135">
        <f t="shared" si="135"/>
        <v>73.099999999999994</v>
      </c>
      <c r="P207" s="135">
        <f t="shared" si="153"/>
        <v>12854.8</v>
      </c>
      <c r="Q207" s="135">
        <f t="shared" si="136"/>
        <v>13.1</v>
      </c>
      <c r="R207" s="135">
        <f t="shared" si="155"/>
        <v>91016.4</v>
      </c>
      <c r="S207" s="135">
        <f t="shared" si="137"/>
        <v>0.1</v>
      </c>
      <c r="T207" s="135">
        <f t="shared" si="157"/>
        <v>55565.5</v>
      </c>
    </row>
    <row r="208" spans="1:28" s="283" customFormat="1" ht="52.5" customHeight="1" outlineLevel="1" x14ac:dyDescent="0.25">
      <c r="A208" s="303"/>
      <c r="B208" s="273" t="s">
        <v>495</v>
      </c>
      <c r="C208" s="274">
        <f t="shared" si="160"/>
        <v>48218.3</v>
      </c>
      <c r="D208" s="274">
        <f>D209+D212+D214</f>
        <v>42288.7</v>
      </c>
      <c r="E208" s="274">
        <f t="shared" ref="E208:L208" si="163">E209+E212+E214</f>
        <v>5929.6</v>
      </c>
      <c r="F208" s="274">
        <f t="shared" si="163"/>
        <v>0</v>
      </c>
      <c r="G208" s="274">
        <f t="shared" si="163"/>
        <v>0</v>
      </c>
      <c r="H208" s="274">
        <f>SUM(I208:K208)</f>
        <v>38051.300000000003</v>
      </c>
      <c r="I208" s="274">
        <f t="shared" si="163"/>
        <v>32123</v>
      </c>
      <c r="J208" s="274">
        <f t="shared" si="163"/>
        <v>5928.3</v>
      </c>
      <c r="K208" s="274">
        <f t="shared" si="163"/>
        <v>0</v>
      </c>
      <c r="L208" s="274">
        <f t="shared" si="163"/>
        <v>0</v>
      </c>
      <c r="M208" s="274">
        <f t="shared" si="150"/>
        <v>78.900000000000006</v>
      </c>
      <c r="N208" s="274">
        <f>C208-H208</f>
        <v>10167</v>
      </c>
      <c r="O208" s="274">
        <f t="shared" si="135"/>
        <v>76</v>
      </c>
      <c r="P208" s="274">
        <f t="shared" si="153"/>
        <v>10165.700000000001</v>
      </c>
      <c r="Q208" s="274">
        <f t="shared" si="136"/>
        <v>100</v>
      </c>
      <c r="R208" s="274">
        <f t="shared" si="155"/>
        <v>1.3</v>
      </c>
      <c r="S208" s="274" t="str">
        <f t="shared" si="137"/>
        <v>-</v>
      </c>
      <c r="T208" s="274">
        <f t="shared" si="157"/>
        <v>0</v>
      </c>
    </row>
    <row r="209" spans="1:28" ht="41.25" customHeight="1" outlineLevel="1" x14ac:dyDescent="0.25">
      <c r="A209" s="300" t="s">
        <v>135</v>
      </c>
      <c r="B209" s="144" t="s">
        <v>696</v>
      </c>
      <c r="C209" s="146">
        <f t="shared" si="160"/>
        <v>23604</v>
      </c>
      <c r="D209" s="146">
        <f>D210+D211</f>
        <v>17674.400000000001</v>
      </c>
      <c r="E209" s="146">
        <f t="shared" ref="E209:L209" si="164">E210+E211</f>
        <v>5929.6</v>
      </c>
      <c r="F209" s="146">
        <f t="shared" si="164"/>
        <v>0</v>
      </c>
      <c r="G209" s="146">
        <f t="shared" si="164"/>
        <v>0</v>
      </c>
      <c r="H209" s="146">
        <f>SUM(I209:K209)</f>
        <v>13531.6</v>
      </c>
      <c r="I209" s="146">
        <f t="shared" si="164"/>
        <v>7603.3</v>
      </c>
      <c r="J209" s="146">
        <f t="shared" si="164"/>
        <v>5928.3</v>
      </c>
      <c r="K209" s="146">
        <f t="shared" si="164"/>
        <v>0</v>
      </c>
      <c r="L209" s="146">
        <f t="shared" si="164"/>
        <v>0</v>
      </c>
      <c r="M209" s="146">
        <f>IFERROR(H209/C209*100,"-")</f>
        <v>57.3</v>
      </c>
      <c r="N209" s="146">
        <f t="shared" si="151"/>
        <v>10072.4</v>
      </c>
      <c r="O209" s="146">
        <f>IFERROR(I209/D209*100,"-")</f>
        <v>43</v>
      </c>
      <c r="P209" s="146">
        <f t="shared" si="153"/>
        <v>10071.1</v>
      </c>
      <c r="Q209" s="146">
        <f>IFERROR(J209/E209*100,"-")</f>
        <v>100</v>
      </c>
      <c r="R209" s="146">
        <f t="shared" si="155"/>
        <v>1.3</v>
      </c>
      <c r="S209" s="146"/>
      <c r="T209" s="146">
        <f t="shared" si="157"/>
        <v>0</v>
      </c>
    </row>
    <row r="210" spans="1:28" ht="33" customHeight="1" outlineLevel="1" x14ac:dyDescent="0.25">
      <c r="A210" s="150" t="s">
        <v>240</v>
      </c>
      <c r="B210" s="301" t="s">
        <v>102</v>
      </c>
      <c r="C210" s="146">
        <f t="shared" si="160"/>
        <v>10948.3</v>
      </c>
      <c r="D210" s="146">
        <v>10948.3</v>
      </c>
      <c r="E210" s="146">
        <v>0</v>
      </c>
      <c r="F210" s="146">
        <v>0</v>
      </c>
      <c r="G210" s="146">
        <v>0</v>
      </c>
      <c r="H210" s="146">
        <f>SUM(I210:K210)</f>
        <v>877.7</v>
      </c>
      <c r="I210" s="146">
        <v>877.7</v>
      </c>
      <c r="J210" s="146">
        <v>0</v>
      </c>
      <c r="K210" s="146">
        <v>0</v>
      </c>
      <c r="L210" s="146">
        <v>0</v>
      </c>
      <c r="M210" s="146">
        <f>IFERROR(H210/C210*100,"-")</f>
        <v>8</v>
      </c>
      <c r="N210" s="146">
        <f>C210-H210</f>
        <v>10070.6</v>
      </c>
      <c r="O210" s="146">
        <f>IFERROR(I210/D210*100,"-")</f>
        <v>8</v>
      </c>
      <c r="P210" s="146">
        <f>D210-I210</f>
        <v>10070.6</v>
      </c>
      <c r="Q210" s="146" t="str">
        <f>IFERROR(J210/E210*100,"-")</f>
        <v>-</v>
      </c>
      <c r="R210" s="146">
        <f>E210-J210</f>
        <v>0</v>
      </c>
      <c r="S210" s="146" t="str">
        <f t="shared" ref="S210:S216" si="165">IFERROR(K210/F210*100,"-")</f>
        <v>-</v>
      </c>
      <c r="T210" s="146">
        <f>F210-K210</f>
        <v>0</v>
      </c>
    </row>
    <row r="211" spans="1:28" ht="31.5" customHeight="1" outlineLevel="1" x14ac:dyDescent="0.25">
      <c r="A211" s="150" t="s">
        <v>242</v>
      </c>
      <c r="B211" s="301" t="s">
        <v>155</v>
      </c>
      <c r="C211" s="146">
        <f t="shared" si="159"/>
        <v>12655.7</v>
      </c>
      <c r="D211" s="146">
        <v>6726.1</v>
      </c>
      <c r="E211" s="146">
        <v>5929.6</v>
      </c>
      <c r="F211" s="146">
        <v>0</v>
      </c>
      <c r="G211" s="146">
        <v>0</v>
      </c>
      <c r="H211" s="146">
        <f t="shared" si="161"/>
        <v>12653.9</v>
      </c>
      <c r="I211" s="146">
        <v>6725.6</v>
      </c>
      <c r="J211" s="146">
        <v>5928.3</v>
      </c>
      <c r="K211" s="146">
        <v>0</v>
      </c>
      <c r="L211" s="146">
        <v>0</v>
      </c>
      <c r="M211" s="146">
        <f t="shared" ref="M211:M275" si="166">IFERROR(H211/C211*100,"-")</f>
        <v>100</v>
      </c>
      <c r="N211" s="146">
        <f t="shared" si="151"/>
        <v>1.8</v>
      </c>
      <c r="O211" s="146">
        <f t="shared" ref="O211:O275" si="167">IFERROR(I211/D211*100,"-")</f>
        <v>100</v>
      </c>
      <c r="P211" s="146">
        <f t="shared" si="153"/>
        <v>0.5</v>
      </c>
      <c r="Q211" s="146">
        <f t="shared" ref="Q211:Q275" si="168">IFERROR(J211/E211*100,"-")</f>
        <v>100</v>
      </c>
      <c r="R211" s="146">
        <f t="shared" si="155"/>
        <v>1.3</v>
      </c>
      <c r="S211" s="146" t="str">
        <f t="shared" si="165"/>
        <v>-</v>
      </c>
      <c r="T211" s="146">
        <f t="shared" si="157"/>
        <v>0</v>
      </c>
    </row>
    <row r="212" spans="1:28" s="14" customFormat="1" ht="85.5" customHeight="1" outlineLevel="1" x14ac:dyDescent="0.25">
      <c r="A212" s="150" t="s">
        <v>136</v>
      </c>
      <c r="B212" s="144" t="s">
        <v>697</v>
      </c>
      <c r="C212" s="146">
        <f t="shared" si="159"/>
        <v>5568.2</v>
      </c>
      <c r="D212" s="146">
        <f>D213</f>
        <v>5568.2</v>
      </c>
      <c r="E212" s="146">
        <f t="shared" ref="E212:L212" si="169">E213</f>
        <v>0</v>
      </c>
      <c r="F212" s="146">
        <f t="shared" si="169"/>
        <v>0</v>
      </c>
      <c r="G212" s="146">
        <f t="shared" si="169"/>
        <v>0</v>
      </c>
      <c r="H212" s="146">
        <f t="shared" si="161"/>
        <v>5568.2</v>
      </c>
      <c r="I212" s="146">
        <f t="shared" si="169"/>
        <v>5568.2</v>
      </c>
      <c r="J212" s="146">
        <f t="shared" si="169"/>
        <v>0</v>
      </c>
      <c r="K212" s="146">
        <f t="shared" si="169"/>
        <v>0</v>
      </c>
      <c r="L212" s="146">
        <f t="shared" si="169"/>
        <v>0</v>
      </c>
      <c r="M212" s="146">
        <f>IFERROR(H212/C212*100,"-")</f>
        <v>100</v>
      </c>
      <c r="N212" s="146">
        <f>C212-H212</f>
        <v>0</v>
      </c>
      <c r="O212" s="146">
        <f>IFERROR(I212/D212*100,"-")</f>
        <v>100</v>
      </c>
      <c r="P212" s="146">
        <f>D212-I212</f>
        <v>0</v>
      </c>
      <c r="Q212" s="146" t="str">
        <f>IFERROR(J212/E212*100,"-")</f>
        <v>-</v>
      </c>
      <c r="R212" s="146">
        <f>E212-J212</f>
        <v>0</v>
      </c>
      <c r="S212" s="146" t="str">
        <f t="shared" si="165"/>
        <v>-</v>
      </c>
      <c r="T212" s="146">
        <f>F212-K212</f>
        <v>0</v>
      </c>
      <c r="U212" s="117"/>
      <c r="V212" s="117"/>
      <c r="W212" s="117"/>
      <c r="X212" s="117"/>
      <c r="Y212" s="117"/>
      <c r="Z212" s="117"/>
      <c r="AA212" s="117"/>
      <c r="AB212" s="117"/>
    </row>
    <row r="213" spans="1:28" s="14" customFormat="1" ht="53.25" customHeight="1" outlineLevel="1" x14ac:dyDescent="0.25">
      <c r="A213" s="150" t="s">
        <v>169</v>
      </c>
      <c r="B213" s="144" t="s">
        <v>496</v>
      </c>
      <c r="C213" s="146">
        <f t="shared" si="159"/>
        <v>5568.2</v>
      </c>
      <c r="D213" s="146">
        <v>5568.2</v>
      </c>
      <c r="E213" s="146">
        <v>0</v>
      </c>
      <c r="F213" s="146">
        <v>0</v>
      </c>
      <c r="G213" s="146">
        <v>0</v>
      </c>
      <c r="H213" s="146">
        <f t="shared" si="161"/>
        <v>5568.2</v>
      </c>
      <c r="I213" s="146">
        <v>5568.2</v>
      </c>
      <c r="J213" s="146">
        <v>0</v>
      </c>
      <c r="K213" s="146">
        <v>0</v>
      </c>
      <c r="L213" s="146">
        <v>0</v>
      </c>
      <c r="M213" s="146">
        <f>IFERROR(H213/C213*100,"-")</f>
        <v>100</v>
      </c>
      <c r="N213" s="146">
        <f>C213-H213</f>
        <v>0</v>
      </c>
      <c r="O213" s="146">
        <f>IFERROR(I213/D213*100,"-")</f>
        <v>100</v>
      </c>
      <c r="P213" s="146">
        <f>D213-I213</f>
        <v>0</v>
      </c>
      <c r="Q213" s="146" t="str">
        <f>IFERROR(J213/E213*100,"-")</f>
        <v>-</v>
      </c>
      <c r="R213" s="146">
        <f>E213-J213</f>
        <v>0</v>
      </c>
      <c r="S213" s="146" t="str">
        <f t="shared" si="165"/>
        <v>-</v>
      </c>
      <c r="T213" s="146">
        <f>F213-K213</f>
        <v>0</v>
      </c>
      <c r="U213" s="117"/>
      <c r="V213" s="117"/>
      <c r="W213" s="117"/>
      <c r="X213" s="117"/>
      <c r="Y213" s="117"/>
      <c r="Z213" s="117"/>
      <c r="AA213" s="117"/>
      <c r="AB213" s="117"/>
    </row>
    <row r="214" spans="1:28" s="14" customFormat="1" ht="52.5" customHeight="1" outlineLevel="1" collapsed="1" x14ac:dyDescent="0.25">
      <c r="A214" s="150" t="s">
        <v>137</v>
      </c>
      <c r="B214" s="144" t="s">
        <v>698</v>
      </c>
      <c r="C214" s="146">
        <f t="shared" si="159"/>
        <v>19046.099999999999</v>
      </c>
      <c r="D214" s="146">
        <f>D215+D216</f>
        <v>19046.099999999999</v>
      </c>
      <c r="E214" s="146">
        <f t="shared" ref="E214:L214" si="170">E215+E216</f>
        <v>0</v>
      </c>
      <c r="F214" s="146">
        <f t="shared" si="170"/>
        <v>0</v>
      </c>
      <c r="G214" s="146">
        <f t="shared" si="170"/>
        <v>0</v>
      </c>
      <c r="H214" s="146">
        <f t="shared" si="161"/>
        <v>18951.5</v>
      </c>
      <c r="I214" s="146">
        <f t="shared" si="170"/>
        <v>18951.5</v>
      </c>
      <c r="J214" s="146">
        <f t="shared" si="170"/>
        <v>0</v>
      </c>
      <c r="K214" s="146">
        <f t="shared" si="170"/>
        <v>0</v>
      </c>
      <c r="L214" s="146">
        <f t="shared" si="170"/>
        <v>0</v>
      </c>
      <c r="M214" s="146">
        <f>IFERROR(H214/C214*100,"-")</f>
        <v>99.5</v>
      </c>
      <c r="N214" s="146">
        <f>C214-H214</f>
        <v>94.6</v>
      </c>
      <c r="O214" s="146">
        <f>IFERROR(I214/D214*100,"-")</f>
        <v>99.5</v>
      </c>
      <c r="P214" s="146">
        <f>D214-I214</f>
        <v>94.6</v>
      </c>
      <c r="Q214" s="146" t="str">
        <f>IFERROR(J215/E214*100,"-")</f>
        <v>-</v>
      </c>
      <c r="R214" s="146">
        <f>E214-J215</f>
        <v>0</v>
      </c>
      <c r="S214" s="146" t="str">
        <f t="shared" si="165"/>
        <v>-</v>
      </c>
      <c r="T214" s="146">
        <f>F214-K214</f>
        <v>0</v>
      </c>
      <c r="U214" s="117"/>
      <c r="V214" s="117"/>
      <c r="W214" s="117"/>
      <c r="X214" s="117"/>
      <c r="Y214" s="117"/>
      <c r="Z214" s="117"/>
      <c r="AA214" s="117"/>
      <c r="AB214" s="117"/>
    </row>
    <row r="215" spans="1:28" s="14" customFormat="1" ht="156.75" customHeight="1" outlineLevel="1" x14ac:dyDescent="0.25">
      <c r="A215" s="150" t="s">
        <v>171</v>
      </c>
      <c r="B215" s="144" t="s">
        <v>497</v>
      </c>
      <c r="C215" s="146">
        <f t="shared" si="159"/>
        <v>15046.1</v>
      </c>
      <c r="D215" s="146">
        <v>15046.1</v>
      </c>
      <c r="E215" s="146">
        <v>0</v>
      </c>
      <c r="F215" s="146">
        <v>0</v>
      </c>
      <c r="G215" s="146">
        <v>0</v>
      </c>
      <c r="H215" s="146">
        <f t="shared" si="161"/>
        <v>15046.1</v>
      </c>
      <c r="I215" s="146">
        <v>15046.1</v>
      </c>
      <c r="J215" s="146">
        <v>0</v>
      </c>
      <c r="K215" s="146">
        <v>0</v>
      </c>
      <c r="L215" s="146">
        <v>0</v>
      </c>
      <c r="M215" s="146">
        <f t="shared" ref="M215:M216" si="171">IFERROR(H215/C215*100,"-")</f>
        <v>100</v>
      </c>
      <c r="N215" s="146">
        <v>0</v>
      </c>
      <c r="O215" s="146">
        <f>IFERROR(I215/D215*100,"-")</f>
        <v>100</v>
      </c>
      <c r="P215" s="146">
        <f>D215-I215</f>
        <v>0</v>
      </c>
      <c r="Q215" s="146" t="str">
        <f t="shared" ref="Q215:Q216" si="172">IFERROR(J216/E215*100,"-")</f>
        <v>-</v>
      </c>
      <c r="R215" s="146">
        <f t="shared" ref="R215:R216" si="173">E215-J216</f>
        <v>0</v>
      </c>
      <c r="S215" s="146" t="str">
        <f t="shared" si="165"/>
        <v>-</v>
      </c>
      <c r="T215" s="146">
        <f t="shared" ref="T215:T216" si="174">F215-K215</f>
        <v>0</v>
      </c>
      <c r="U215" s="117"/>
      <c r="V215" s="117"/>
      <c r="W215" s="117"/>
      <c r="X215" s="117"/>
      <c r="Y215" s="117"/>
      <c r="Z215" s="117"/>
      <c r="AA215" s="117"/>
      <c r="AB215" s="117"/>
    </row>
    <row r="216" spans="1:28" s="14" customFormat="1" ht="114.75" customHeight="1" outlineLevel="1" x14ac:dyDescent="0.25">
      <c r="A216" s="150" t="s">
        <v>178</v>
      </c>
      <c r="B216" s="144" t="s">
        <v>498</v>
      </c>
      <c r="C216" s="146">
        <f t="shared" si="159"/>
        <v>4000</v>
      </c>
      <c r="D216" s="146">
        <v>4000</v>
      </c>
      <c r="E216" s="146">
        <v>0</v>
      </c>
      <c r="F216" s="146">
        <v>0</v>
      </c>
      <c r="G216" s="146">
        <v>0</v>
      </c>
      <c r="H216" s="146">
        <f t="shared" si="161"/>
        <v>3905.4</v>
      </c>
      <c r="I216" s="146">
        <v>3905.4</v>
      </c>
      <c r="J216" s="146">
        <v>0</v>
      </c>
      <c r="K216" s="146">
        <v>0</v>
      </c>
      <c r="L216" s="146">
        <v>0</v>
      </c>
      <c r="M216" s="146">
        <f t="shared" si="171"/>
        <v>97.6</v>
      </c>
      <c r="N216" s="146">
        <v>0</v>
      </c>
      <c r="O216" s="146">
        <f>IFERROR(I216/D216*100,"-")</f>
        <v>97.6</v>
      </c>
      <c r="P216" s="146">
        <f>D216-I216</f>
        <v>94.6</v>
      </c>
      <c r="Q216" s="146" t="str">
        <f t="shared" si="172"/>
        <v>-</v>
      </c>
      <c r="R216" s="146">
        <f t="shared" si="173"/>
        <v>-6645.6</v>
      </c>
      <c r="S216" s="146" t="str">
        <f t="shared" si="165"/>
        <v>-</v>
      </c>
      <c r="T216" s="146">
        <f t="shared" si="174"/>
        <v>0</v>
      </c>
      <c r="U216" s="117"/>
      <c r="V216" s="117"/>
      <c r="W216" s="117"/>
      <c r="X216" s="117"/>
      <c r="Y216" s="117"/>
      <c r="Z216" s="117"/>
      <c r="AA216" s="117"/>
      <c r="AB216" s="117"/>
    </row>
    <row r="217" spans="1:28" s="283" customFormat="1" ht="53.25" customHeight="1" outlineLevel="1" x14ac:dyDescent="0.25">
      <c r="A217" s="282"/>
      <c r="B217" s="273" t="s">
        <v>103</v>
      </c>
      <c r="C217" s="274">
        <f>SUM(D217:F217)</f>
        <v>11805</v>
      </c>
      <c r="D217" s="274">
        <f>D218</f>
        <v>1054.4000000000001</v>
      </c>
      <c r="E217" s="274">
        <f t="shared" ref="E217:L217" si="175">E218</f>
        <v>10750.6</v>
      </c>
      <c r="F217" s="274">
        <f t="shared" si="175"/>
        <v>0</v>
      </c>
      <c r="G217" s="274">
        <f t="shared" si="175"/>
        <v>0</v>
      </c>
      <c r="H217" s="274">
        <f>SUM(I217:K217)</f>
        <v>7484</v>
      </c>
      <c r="I217" s="274">
        <f t="shared" si="175"/>
        <v>838.4</v>
      </c>
      <c r="J217" s="274">
        <f t="shared" si="175"/>
        <v>6645.6</v>
      </c>
      <c r="K217" s="274">
        <f t="shared" si="175"/>
        <v>0</v>
      </c>
      <c r="L217" s="274">
        <f t="shared" si="175"/>
        <v>0</v>
      </c>
      <c r="M217" s="274">
        <f t="shared" si="166"/>
        <v>63.4</v>
      </c>
      <c r="N217" s="274">
        <f t="shared" si="151"/>
        <v>4321</v>
      </c>
      <c r="O217" s="274">
        <f t="shared" si="167"/>
        <v>79.5</v>
      </c>
      <c r="P217" s="274">
        <f t="shared" si="153"/>
        <v>216</v>
      </c>
      <c r="Q217" s="274">
        <f t="shared" si="168"/>
        <v>61.8</v>
      </c>
      <c r="R217" s="274">
        <f t="shared" si="155"/>
        <v>4105</v>
      </c>
      <c r="S217" s="274" t="str">
        <f t="shared" ref="S217:S232" si="176">IFERROR(K217/F217*100,"-")</f>
        <v>-</v>
      </c>
      <c r="T217" s="274">
        <f t="shared" si="157"/>
        <v>0</v>
      </c>
    </row>
    <row r="218" spans="1:28" s="14" customFormat="1" ht="54.75" customHeight="1" outlineLevel="1" collapsed="1" x14ac:dyDescent="0.25">
      <c r="A218" s="147" t="s">
        <v>145</v>
      </c>
      <c r="B218" s="199" t="s">
        <v>699</v>
      </c>
      <c r="C218" s="149">
        <f t="shared" ref="C218:C227" si="177">SUM(D218:F218)</f>
        <v>11805</v>
      </c>
      <c r="D218" s="149">
        <f>D219+D220+D221</f>
        <v>1054.4000000000001</v>
      </c>
      <c r="E218" s="149">
        <f t="shared" ref="E218:L218" si="178">E219+E220+E221</f>
        <v>10750.6</v>
      </c>
      <c r="F218" s="149">
        <f t="shared" si="178"/>
        <v>0</v>
      </c>
      <c r="G218" s="149">
        <f t="shared" si="178"/>
        <v>0</v>
      </c>
      <c r="H218" s="149">
        <f t="shared" ref="H218:H227" si="179">SUM(I218:K218)</f>
        <v>7484</v>
      </c>
      <c r="I218" s="149">
        <f t="shared" si="178"/>
        <v>838.4</v>
      </c>
      <c r="J218" s="149">
        <f t="shared" si="178"/>
        <v>6645.6</v>
      </c>
      <c r="K218" s="149">
        <f t="shared" si="178"/>
        <v>0</v>
      </c>
      <c r="L218" s="149">
        <f t="shared" si="178"/>
        <v>0</v>
      </c>
      <c r="M218" s="149">
        <f>IFERROR(H218/C218*100,"-")</f>
        <v>63.4</v>
      </c>
      <c r="N218" s="149">
        <f>C218-H218</f>
        <v>4321</v>
      </c>
      <c r="O218" s="149">
        <f t="shared" ref="O218:O227" si="180">IFERROR(I218/D218*100,"-")</f>
        <v>79.5</v>
      </c>
      <c r="P218" s="149">
        <f>D218-I218</f>
        <v>216</v>
      </c>
      <c r="Q218" s="149">
        <f>IFERROR(J218/E218*100,"-")</f>
        <v>61.8</v>
      </c>
      <c r="R218" s="149">
        <f>E218-J218</f>
        <v>4105</v>
      </c>
      <c r="S218" s="149" t="str">
        <f t="shared" si="176"/>
        <v>-</v>
      </c>
      <c r="T218" s="149">
        <f>F218-K218</f>
        <v>0</v>
      </c>
      <c r="U218" s="117"/>
      <c r="V218" s="117"/>
      <c r="W218" s="117"/>
      <c r="X218" s="117"/>
      <c r="Y218" s="117"/>
      <c r="Z218" s="117"/>
      <c r="AA218" s="117"/>
      <c r="AB218" s="117"/>
    </row>
    <row r="219" spans="1:28" s="14" customFormat="1" ht="40.5" customHeight="1" outlineLevel="1" x14ac:dyDescent="0.25">
      <c r="A219" s="147" t="s">
        <v>295</v>
      </c>
      <c r="B219" s="148" t="s">
        <v>499</v>
      </c>
      <c r="C219" s="149">
        <f t="shared" si="177"/>
        <v>5892.4</v>
      </c>
      <c r="D219" s="149">
        <v>294.60000000000002</v>
      </c>
      <c r="E219" s="149">
        <v>5597.8</v>
      </c>
      <c r="F219" s="149">
        <v>0</v>
      </c>
      <c r="G219" s="149">
        <v>0</v>
      </c>
      <c r="H219" s="149">
        <f t="shared" si="179"/>
        <v>5547.4</v>
      </c>
      <c r="I219" s="149">
        <v>277.39999999999998</v>
      </c>
      <c r="J219" s="149">
        <v>5270</v>
      </c>
      <c r="K219" s="149"/>
      <c r="L219" s="149">
        <v>0</v>
      </c>
      <c r="M219" s="149">
        <f>IFERROR(H219/C219*100,"-")</f>
        <v>94.1</v>
      </c>
      <c r="N219" s="149">
        <f>C219-H219</f>
        <v>345</v>
      </c>
      <c r="O219" s="149">
        <f t="shared" si="180"/>
        <v>94.2</v>
      </c>
      <c r="P219" s="149">
        <f>D219-I219</f>
        <v>17.2</v>
      </c>
      <c r="Q219" s="149">
        <f>IFERROR(J219/E219*100,"-")</f>
        <v>94.1</v>
      </c>
      <c r="R219" s="149">
        <f>E219-J219</f>
        <v>327.8</v>
      </c>
      <c r="S219" s="149" t="str">
        <f t="shared" si="176"/>
        <v>-</v>
      </c>
      <c r="T219" s="149">
        <f>F219-K219</f>
        <v>0</v>
      </c>
      <c r="U219" s="117"/>
      <c r="V219" s="117"/>
      <c r="W219" s="117"/>
      <c r="X219" s="117"/>
      <c r="Y219" s="117"/>
      <c r="Z219" s="117"/>
      <c r="AA219" s="117"/>
      <c r="AB219" s="117"/>
    </row>
    <row r="220" spans="1:28" s="14" customFormat="1" ht="41.25" customHeight="1" outlineLevel="1" x14ac:dyDescent="0.25">
      <c r="A220" s="147" t="s">
        <v>296</v>
      </c>
      <c r="B220" s="148" t="s">
        <v>104</v>
      </c>
      <c r="C220" s="149">
        <f t="shared" si="177"/>
        <v>5624</v>
      </c>
      <c r="D220" s="149">
        <v>471.2</v>
      </c>
      <c r="E220" s="149">
        <v>5152.8</v>
      </c>
      <c r="F220" s="149">
        <v>0</v>
      </c>
      <c r="G220" s="149">
        <v>0</v>
      </c>
      <c r="H220" s="149">
        <f t="shared" si="179"/>
        <v>1648</v>
      </c>
      <c r="I220" s="149">
        <v>272.39999999999998</v>
      </c>
      <c r="J220" s="149">
        <v>1375.6</v>
      </c>
      <c r="K220" s="149"/>
      <c r="L220" s="149">
        <v>0</v>
      </c>
      <c r="M220" s="149">
        <f>IFERROR(H220/C220*100,"-")</f>
        <v>29.3</v>
      </c>
      <c r="N220" s="149">
        <f>C220-H220</f>
        <v>3976</v>
      </c>
      <c r="O220" s="149">
        <f t="shared" si="180"/>
        <v>57.8</v>
      </c>
      <c r="P220" s="149">
        <f>D220-I220</f>
        <v>198.8</v>
      </c>
      <c r="Q220" s="149">
        <f>IFERROR(J220/E220*100,"-")</f>
        <v>26.7</v>
      </c>
      <c r="R220" s="149">
        <f>E220-J220</f>
        <v>3777.2</v>
      </c>
      <c r="S220" s="149" t="str">
        <f t="shared" si="176"/>
        <v>-</v>
      </c>
      <c r="T220" s="149">
        <f>F220-K220</f>
        <v>0</v>
      </c>
      <c r="U220" s="117"/>
      <c r="V220" s="117"/>
      <c r="W220" s="117"/>
      <c r="X220" s="117"/>
      <c r="Y220" s="117"/>
      <c r="Z220" s="117"/>
      <c r="AA220" s="117"/>
      <c r="AB220" s="117"/>
    </row>
    <row r="221" spans="1:28" s="14" customFormat="1" ht="41.25" customHeight="1" outlineLevel="1" x14ac:dyDescent="0.25">
      <c r="A221" s="147" t="s">
        <v>297</v>
      </c>
      <c r="B221" s="148" t="s">
        <v>500</v>
      </c>
      <c r="C221" s="149">
        <f t="shared" si="177"/>
        <v>288.60000000000002</v>
      </c>
      <c r="D221" s="149">
        <v>288.60000000000002</v>
      </c>
      <c r="E221" s="149">
        <v>0</v>
      </c>
      <c r="F221" s="149">
        <v>0</v>
      </c>
      <c r="G221" s="149">
        <v>0</v>
      </c>
      <c r="H221" s="149">
        <f t="shared" si="179"/>
        <v>288.60000000000002</v>
      </c>
      <c r="I221" s="149">
        <v>288.60000000000002</v>
      </c>
      <c r="J221" s="149">
        <v>0</v>
      </c>
      <c r="K221" s="149">
        <v>0</v>
      </c>
      <c r="L221" s="149">
        <v>0</v>
      </c>
      <c r="M221" s="149">
        <f>IFERROR(H221/C221*100,"-")</f>
        <v>100</v>
      </c>
      <c r="N221" s="149">
        <f>C221-H221</f>
        <v>0</v>
      </c>
      <c r="O221" s="149">
        <f t="shared" si="180"/>
        <v>100</v>
      </c>
      <c r="P221" s="149">
        <f>D221-I221</f>
        <v>0</v>
      </c>
      <c r="Q221" s="149" t="str">
        <f>IFERROR(J221/E221*100,"-")</f>
        <v>-</v>
      </c>
      <c r="R221" s="149">
        <f>E221-J221</f>
        <v>0</v>
      </c>
      <c r="S221" s="149" t="str">
        <f t="shared" si="176"/>
        <v>-</v>
      </c>
      <c r="T221" s="149">
        <f>F221-K221</f>
        <v>0</v>
      </c>
      <c r="U221" s="117"/>
      <c r="V221" s="117"/>
      <c r="W221" s="117"/>
      <c r="X221" s="117"/>
      <c r="Y221" s="117"/>
      <c r="Z221" s="117"/>
      <c r="AA221" s="117"/>
      <c r="AB221" s="117"/>
    </row>
    <row r="222" spans="1:28" s="283" customFormat="1" ht="41.25" customHeight="1" outlineLevel="1" x14ac:dyDescent="0.25">
      <c r="A222" s="277"/>
      <c r="B222" s="273" t="s">
        <v>15</v>
      </c>
      <c r="C222" s="274">
        <f t="shared" si="177"/>
        <v>1263.2</v>
      </c>
      <c r="D222" s="274">
        <f>D223</f>
        <v>63.2</v>
      </c>
      <c r="E222" s="274">
        <f t="shared" ref="E222:L222" si="181">E223</f>
        <v>1140.5999999999999</v>
      </c>
      <c r="F222" s="274">
        <f t="shared" si="181"/>
        <v>59.4</v>
      </c>
      <c r="G222" s="274">
        <f t="shared" si="181"/>
        <v>0</v>
      </c>
      <c r="H222" s="274">
        <f t="shared" si="179"/>
        <v>1263.2</v>
      </c>
      <c r="I222" s="274">
        <f t="shared" si="181"/>
        <v>63.2</v>
      </c>
      <c r="J222" s="274">
        <f t="shared" si="181"/>
        <v>1140.5999999999999</v>
      </c>
      <c r="K222" s="274">
        <f t="shared" si="181"/>
        <v>59.4</v>
      </c>
      <c r="L222" s="274">
        <f t="shared" si="181"/>
        <v>0</v>
      </c>
      <c r="M222" s="274">
        <f t="shared" ref="M222:M227" si="182">IFERROR(H222/C222*100,"-")</f>
        <v>100</v>
      </c>
      <c r="N222" s="274">
        <f t="shared" ref="N222:N227" si="183">C222-H222</f>
        <v>0</v>
      </c>
      <c r="O222" s="274">
        <f t="shared" si="180"/>
        <v>100</v>
      </c>
      <c r="P222" s="274">
        <f t="shared" ref="P222:P227" si="184">D222-I222</f>
        <v>0</v>
      </c>
      <c r="Q222" s="274">
        <f t="shared" ref="Q222:Q227" si="185">IFERROR(J222/E222*100,"-")</f>
        <v>100</v>
      </c>
      <c r="R222" s="274">
        <f t="shared" ref="R222:R227" si="186">E222-J222</f>
        <v>0</v>
      </c>
      <c r="S222" s="274">
        <f t="shared" si="176"/>
        <v>100</v>
      </c>
      <c r="T222" s="274">
        <f t="shared" ref="T222:T227" si="187">F222-K222</f>
        <v>0</v>
      </c>
    </row>
    <row r="223" spans="1:28" s="14" customFormat="1" ht="88.5" customHeight="1" outlineLevel="1" x14ac:dyDescent="0.25">
      <c r="A223" s="195" t="s">
        <v>148</v>
      </c>
      <c r="B223" s="144" t="s">
        <v>700</v>
      </c>
      <c r="C223" s="149">
        <f t="shared" si="177"/>
        <v>1263.2</v>
      </c>
      <c r="D223" s="146">
        <v>63.2</v>
      </c>
      <c r="E223" s="146">
        <v>1140.5999999999999</v>
      </c>
      <c r="F223" s="146">
        <v>59.4</v>
      </c>
      <c r="G223" s="146"/>
      <c r="H223" s="149">
        <f t="shared" si="179"/>
        <v>1263.2</v>
      </c>
      <c r="I223" s="146">
        <v>63.2</v>
      </c>
      <c r="J223" s="146">
        <v>1140.5999999999999</v>
      </c>
      <c r="K223" s="146">
        <v>59.4</v>
      </c>
      <c r="L223" s="146"/>
      <c r="M223" s="149">
        <f t="shared" si="182"/>
        <v>100</v>
      </c>
      <c r="N223" s="149">
        <f t="shared" si="183"/>
        <v>0</v>
      </c>
      <c r="O223" s="149">
        <f t="shared" si="180"/>
        <v>100</v>
      </c>
      <c r="P223" s="149">
        <f t="shared" si="184"/>
        <v>0</v>
      </c>
      <c r="Q223" s="149">
        <f t="shared" si="185"/>
        <v>100</v>
      </c>
      <c r="R223" s="149">
        <f t="shared" si="186"/>
        <v>0</v>
      </c>
      <c r="S223" s="149">
        <f t="shared" si="176"/>
        <v>100</v>
      </c>
      <c r="T223" s="149">
        <f t="shared" si="187"/>
        <v>0</v>
      </c>
      <c r="U223" s="117"/>
      <c r="V223" s="117"/>
      <c r="W223" s="117"/>
      <c r="X223" s="117"/>
      <c r="Y223" s="117"/>
      <c r="Z223" s="117"/>
      <c r="AA223" s="117"/>
      <c r="AB223" s="117"/>
    </row>
    <row r="224" spans="1:28" s="283" customFormat="1" ht="49.5" customHeight="1" outlineLevel="1" x14ac:dyDescent="0.25">
      <c r="A224" s="277"/>
      <c r="B224" s="302" t="s">
        <v>89</v>
      </c>
      <c r="C224" s="274">
        <f t="shared" si="177"/>
        <v>146868.79999999999</v>
      </c>
      <c r="D224" s="274">
        <f>D225+D226+D227</f>
        <v>4393.2</v>
      </c>
      <c r="E224" s="274">
        <f t="shared" ref="E224:G224" si="188">E225+E226+E227</f>
        <v>86910.1</v>
      </c>
      <c r="F224" s="274">
        <f t="shared" si="188"/>
        <v>55565.5</v>
      </c>
      <c r="G224" s="274">
        <f t="shared" si="188"/>
        <v>0</v>
      </c>
      <c r="H224" s="274">
        <f t="shared" si="179"/>
        <v>1920.1</v>
      </c>
      <c r="I224" s="274">
        <f>I225+I226+I227</f>
        <v>1920.1</v>
      </c>
      <c r="J224" s="274">
        <f t="shared" ref="J224:L224" si="189">J225+J226+J227</f>
        <v>0</v>
      </c>
      <c r="K224" s="274">
        <f t="shared" si="189"/>
        <v>0</v>
      </c>
      <c r="L224" s="274">
        <f t="shared" si="189"/>
        <v>0</v>
      </c>
      <c r="M224" s="274">
        <f t="shared" si="182"/>
        <v>1.3</v>
      </c>
      <c r="N224" s="274">
        <f t="shared" si="183"/>
        <v>144948.70000000001</v>
      </c>
      <c r="O224" s="274">
        <f t="shared" si="180"/>
        <v>43.7</v>
      </c>
      <c r="P224" s="274">
        <f t="shared" si="184"/>
        <v>2473.1</v>
      </c>
      <c r="Q224" s="274">
        <f t="shared" si="185"/>
        <v>0</v>
      </c>
      <c r="R224" s="274">
        <f t="shared" si="186"/>
        <v>86910.1</v>
      </c>
      <c r="S224" s="274">
        <f t="shared" si="176"/>
        <v>0</v>
      </c>
      <c r="T224" s="274">
        <f t="shared" si="187"/>
        <v>55565.5</v>
      </c>
    </row>
    <row r="225" spans="1:28" s="14" customFormat="1" ht="37.5" customHeight="1" outlineLevel="1" x14ac:dyDescent="0.25">
      <c r="A225" s="195" t="s">
        <v>159</v>
      </c>
      <c r="B225" s="144" t="s">
        <v>701</v>
      </c>
      <c r="C225" s="149">
        <f t="shared" si="177"/>
        <v>1292</v>
      </c>
      <c r="D225" s="146">
        <v>1292</v>
      </c>
      <c r="E225" s="146">
        <v>0</v>
      </c>
      <c r="F225" s="146">
        <v>0</v>
      </c>
      <c r="G225" s="146">
        <v>0</v>
      </c>
      <c r="H225" s="149">
        <f t="shared" si="179"/>
        <v>1243.2</v>
      </c>
      <c r="I225" s="146">
        <v>1243.2</v>
      </c>
      <c r="J225" s="146">
        <v>0</v>
      </c>
      <c r="K225" s="146">
        <v>0</v>
      </c>
      <c r="L225" s="146">
        <v>0</v>
      </c>
      <c r="M225" s="149">
        <f t="shared" si="182"/>
        <v>96.2</v>
      </c>
      <c r="N225" s="149">
        <f t="shared" si="183"/>
        <v>48.8</v>
      </c>
      <c r="O225" s="149">
        <f t="shared" si="180"/>
        <v>96.2</v>
      </c>
      <c r="P225" s="149">
        <f t="shared" si="184"/>
        <v>48.8</v>
      </c>
      <c r="Q225" s="149" t="str">
        <f t="shared" si="185"/>
        <v>-</v>
      </c>
      <c r="R225" s="149">
        <f t="shared" si="186"/>
        <v>0</v>
      </c>
      <c r="S225" s="149" t="str">
        <f t="shared" si="176"/>
        <v>-</v>
      </c>
      <c r="T225" s="149">
        <f t="shared" si="187"/>
        <v>0</v>
      </c>
      <c r="U225" s="117"/>
      <c r="V225" s="117"/>
      <c r="W225" s="117"/>
      <c r="X225" s="117"/>
      <c r="Y225" s="117"/>
      <c r="Z225" s="117"/>
      <c r="AA225" s="117"/>
      <c r="AB225" s="117"/>
    </row>
    <row r="226" spans="1:28" s="14" customFormat="1" ht="41.25" customHeight="1" outlineLevel="1" x14ac:dyDescent="0.25">
      <c r="A226" s="195" t="s">
        <v>160</v>
      </c>
      <c r="B226" s="144" t="s">
        <v>702</v>
      </c>
      <c r="C226" s="149">
        <f t="shared" si="177"/>
        <v>1361.6</v>
      </c>
      <c r="D226" s="146">
        <v>1361.6</v>
      </c>
      <c r="E226" s="146">
        <v>0</v>
      </c>
      <c r="F226" s="146">
        <v>0</v>
      </c>
      <c r="G226" s="146">
        <v>0</v>
      </c>
      <c r="H226" s="149">
        <f t="shared" si="179"/>
        <v>676.9</v>
      </c>
      <c r="I226" s="146">
        <v>676.9</v>
      </c>
      <c r="J226" s="146">
        <v>0</v>
      </c>
      <c r="K226" s="146">
        <v>0</v>
      </c>
      <c r="L226" s="146">
        <v>0</v>
      </c>
      <c r="M226" s="149">
        <f t="shared" si="182"/>
        <v>49.7</v>
      </c>
      <c r="N226" s="149">
        <f t="shared" si="183"/>
        <v>684.7</v>
      </c>
      <c r="O226" s="149">
        <f t="shared" si="180"/>
        <v>49.7</v>
      </c>
      <c r="P226" s="149">
        <f t="shared" si="184"/>
        <v>684.7</v>
      </c>
      <c r="Q226" s="149" t="str">
        <f t="shared" si="185"/>
        <v>-</v>
      </c>
      <c r="R226" s="149">
        <f t="shared" si="186"/>
        <v>0</v>
      </c>
      <c r="S226" s="149" t="str">
        <f t="shared" si="176"/>
        <v>-</v>
      </c>
      <c r="T226" s="149">
        <f t="shared" si="187"/>
        <v>0</v>
      </c>
      <c r="U226" s="117"/>
      <c r="V226" s="117"/>
      <c r="W226" s="117"/>
      <c r="X226" s="117"/>
      <c r="Y226" s="117"/>
      <c r="Z226" s="117"/>
      <c r="AA226" s="117"/>
      <c r="AB226" s="117"/>
    </row>
    <row r="227" spans="1:28" s="14" customFormat="1" ht="73.5" customHeight="1" outlineLevel="1" x14ac:dyDescent="0.25">
      <c r="A227" s="195" t="s">
        <v>402</v>
      </c>
      <c r="B227" s="144" t="s">
        <v>703</v>
      </c>
      <c r="C227" s="149">
        <f t="shared" si="177"/>
        <v>144215.20000000001</v>
      </c>
      <c r="D227" s="146">
        <v>1739.6</v>
      </c>
      <c r="E227" s="146">
        <v>86910.1</v>
      </c>
      <c r="F227" s="146">
        <v>55565.5</v>
      </c>
      <c r="G227" s="146">
        <v>0</v>
      </c>
      <c r="H227" s="149">
        <f t="shared" si="179"/>
        <v>0</v>
      </c>
      <c r="I227" s="146">
        <v>0</v>
      </c>
      <c r="J227" s="146">
        <v>0</v>
      </c>
      <c r="K227" s="146">
        <v>0</v>
      </c>
      <c r="L227" s="146">
        <v>0</v>
      </c>
      <c r="M227" s="149">
        <f t="shared" si="182"/>
        <v>0</v>
      </c>
      <c r="N227" s="149">
        <f t="shared" si="183"/>
        <v>144215.20000000001</v>
      </c>
      <c r="O227" s="149">
        <f t="shared" si="180"/>
        <v>0</v>
      </c>
      <c r="P227" s="149">
        <f t="shared" si="184"/>
        <v>1739.6</v>
      </c>
      <c r="Q227" s="149">
        <f t="shared" si="185"/>
        <v>0</v>
      </c>
      <c r="R227" s="149">
        <f t="shared" si="186"/>
        <v>86910.1</v>
      </c>
      <c r="S227" s="149">
        <f t="shared" si="176"/>
        <v>0</v>
      </c>
      <c r="T227" s="149">
        <f t="shared" si="187"/>
        <v>55565.5</v>
      </c>
      <c r="U227" s="117"/>
      <c r="V227" s="117"/>
      <c r="W227" s="117"/>
      <c r="X227" s="117"/>
      <c r="Y227" s="117"/>
      <c r="Z227" s="117"/>
      <c r="AA227" s="117"/>
      <c r="AB227" s="117"/>
    </row>
    <row r="228" spans="1:28" s="123" customFormat="1" ht="108.75" customHeight="1" x14ac:dyDescent="0.25">
      <c r="A228" s="133">
        <v>12</v>
      </c>
      <c r="B228" s="134" t="s">
        <v>513</v>
      </c>
      <c r="C228" s="135">
        <f>SUM(D228:F228)</f>
        <v>574401.1</v>
      </c>
      <c r="D228" s="135">
        <f>D229+D237+D239+D241</f>
        <v>151614.1</v>
      </c>
      <c r="E228" s="135">
        <f t="shared" ref="E228:L228" si="190">E229+E237+E239+E241</f>
        <v>422787</v>
      </c>
      <c r="F228" s="135">
        <f t="shared" si="190"/>
        <v>0</v>
      </c>
      <c r="G228" s="135">
        <f t="shared" si="190"/>
        <v>0</v>
      </c>
      <c r="H228" s="135">
        <f>SUM(I228:K228)</f>
        <v>223819.6</v>
      </c>
      <c r="I228" s="135">
        <f t="shared" si="190"/>
        <v>131814</v>
      </c>
      <c r="J228" s="135">
        <f t="shared" si="190"/>
        <v>92005.6</v>
      </c>
      <c r="K228" s="135">
        <f t="shared" si="190"/>
        <v>0</v>
      </c>
      <c r="L228" s="135">
        <f t="shared" si="190"/>
        <v>0</v>
      </c>
      <c r="M228" s="135">
        <f t="shared" si="166"/>
        <v>39</v>
      </c>
      <c r="N228" s="135">
        <f t="shared" si="151"/>
        <v>350581.5</v>
      </c>
      <c r="O228" s="135">
        <f t="shared" si="167"/>
        <v>86.9</v>
      </c>
      <c r="P228" s="135">
        <f t="shared" si="153"/>
        <v>19800.099999999999</v>
      </c>
      <c r="Q228" s="135">
        <f t="shared" si="168"/>
        <v>21.8</v>
      </c>
      <c r="R228" s="135">
        <f t="shared" si="155"/>
        <v>330781.40000000002</v>
      </c>
      <c r="S228" s="135" t="str">
        <f t="shared" si="176"/>
        <v>-</v>
      </c>
      <c r="T228" s="135">
        <f t="shared" si="157"/>
        <v>0</v>
      </c>
    </row>
    <row r="229" spans="1:28" s="278" customFormat="1" ht="47.25" outlineLevel="1" x14ac:dyDescent="0.25">
      <c r="A229" s="306"/>
      <c r="B229" s="273" t="s">
        <v>16</v>
      </c>
      <c r="C229" s="274">
        <f>SUM(D229:F229)</f>
        <v>446397.8</v>
      </c>
      <c r="D229" s="274">
        <f>D230+D234+D235+D236</f>
        <v>26110.799999999999</v>
      </c>
      <c r="E229" s="274">
        <f t="shared" ref="E229:L229" si="191">E230+E234+E235+E236</f>
        <v>420287</v>
      </c>
      <c r="F229" s="274">
        <f t="shared" si="191"/>
        <v>0</v>
      </c>
      <c r="G229" s="274">
        <f t="shared" si="191"/>
        <v>0</v>
      </c>
      <c r="H229" s="274">
        <f>SUM(I229:K229)</f>
        <v>97712.1</v>
      </c>
      <c r="I229" s="274">
        <f t="shared" si="191"/>
        <v>8206.1</v>
      </c>
      <c r="J229" s="274">
        <f t="shared" si="191"/>
        <v>89506</v>
      </c>
      <c r="K229" s="274">
        <f t="shared" si="191"/>
        <v>0</v>
      </c>
      <c r="L229" s="274">
        <f t="shared" si="191"/>
        <v>0</v>
      </c>
      <c r="M229" s="274">
        <f>IFERROR(H229/C229*100,"-")</f>
        <v>21.9</v>
      </c>
      <c r="N229" s="274">
        <f t="shared" si="151"/>
        <v>348685.7</v>
      </c>
      <c r="O229" s="274">
        <f t="shared" si="167"/>
        <v>31.4</v>
      </c>
      <c r="P229" s="274">
        <f t="shared" si="153"/>
        <v>17904.7</v>
      </c>
      <c r="Q229" s="274">
        <f t="shared" si="168"/>
        <v>21.3</v>
      </c>
      <c r="R229" s="274">
        <f t="shared" si="155"/>
        <v>330781</v>
      </c>
      <c r="S229" s="274" t="str">
        <f t="shared" si="176"/>
        <v>-</v>
      </c>
      <c r="T229" s="274">
        <f t="shared" si="157"/>
        <v>0</v>
      </c>
    </row>
    <row r="230" spans="1:28" s="161" customFormat="1" ht="68.25" customHeight="1" outlineLevel="1" x14ac:dyDescent="0.25">
      <c r="A230" s="195" t="s">
        <v>135</v>
      </c>
      <c r="B230" s="220" t="s">
        <v>704</v>
      </c>
      <c r="C230" s="146">
        <f t="shared" ref="C230:C231" si="192">SUM(D230:F230)</f>
        <v>399316.1</v>
      </c>
      <c r="D230" s="146">
        <f>D231+D233</f>
        <v>23025.599999999999</v>
      </c>
      <c r="E230" s="146">
        <f t="shared" ref="E230:L230" si="193">E231+E233</f>
        <v>376290.5</v>
      </c>
      <c r="F230" s="146">
        <f t="shared" si="193"/>
        <v>0</v>
      </c>
      <c r="G230" s="146">
        <f t="shared" si="193"/>
        <v>0</v>
      </c>
      <c r="H230" s="145">
        <f t="shared" ref="H230:H236" si="194">SUM(I230:K230)</f>
        <v>50730.5</v>
      </c>
      <c r="I230" s="146">
        <f t="shared" si="193"/>
        <v>5220.8999999999996</v>
      </c>
      <c r="J230" s="146">
        <f t="shared" si="193"/>
        <v>45509.599999999999</v>
      </c>
      <c r="K230" s="146">
        <f t="shared" si="193"/>
        <v>0</v>
      </c>
      <c r="L230" s="146">
        <f t="shared" si="193"/>
        <v>0</v>
      </c>
      <c r="M230" s="146">
        <f>IFERROR(H230/C230*100,"-")</f>
        <v>12.7</v>
      </c>
      <c r="N230" s="146">
        <f>C230-H230</f>
        <v>348585.6</v>
      </c>
      <c r="O230" s="146">
        <f t="shared" ref="O230:O234" si="195">IFERROR(I230/D230*100,"-")</f>
        <v>22.7</v>
      </c>
      <c r="P230" s="146">
        <f t="shared" si="153"/>
        <v>17804.7</v>
      </c>
      <c r="Q230" s="146">
        <f t="shared" ref="Q230:Q234" si="196">IFERROR(J230/E230*100,"-")</f>
        <v>12.1</v>
      </c>
      <c r="R230" s="146">
        <f t="shared" si="155"/>
        <v>330780.90000000002</v>
      </c>
      <c r="S230" s="146" t="str">
        <f t="shared" si="176"/>
        <v>-</v>
      </c>
      <c r="T230" s="146">
        <f t="shared" si="157"/>
        <v>0</v>
      </c>
      <c r="U230" s="160"/>
      <c r="V230" s="160"/>
      <c r="W230" s="160"/>
      <c r="X230" s="160"/>
      <c r="Y230" s="160"/>
      <c r="Z230" s="160"/>
      <c r="AA230" s="160"/>
      <c r="AB230" s="160"/>
    </row>
    <row r="231" spans="1:28" s="161" customFormat="1" ht="68.25" customHeight="1" outlineLevel="1" x14ac:dyDescent="0.25">
      <c r="A231" s="195" t="s">
        <v>240</v>
      </c>
      <c r="B231" s="152" t="s">
        <v>515</v>
      </c>
      <c r="C231" s="146">
        <f t="shared" si="192"/>
        <v>342260</v>
      </c>
      <c r="D231" s="146">
        <f>D232</f>
        <v>17113</v>
      </c>
      <c r="E231" s="146">
        <f t="shared" ref="E231:L231" si="197">E232</f>
        <v>325147</v>
      </c>
      <c r="F231" s="146">
        <f t="shared" si="197"/>
        <v>0</v>
      </c>
      <c r="G231" s="146">
        <f t="shared" si="197"/>
        <v>0</v>
      </c>
      <c r="H231" s="145">
        <f t="shared" si="194"/>
        <v>0</v>
      </c>
      <c r="I231" s="146">
        <f t="shared" si="197"/>
        <v>0</v>
      </c>
      <c r="J231" s="146">
        <f t="shared" si="197"/>
        <v>0</v>
      </c>
      <c r="K231" s="146">
        <f t="shared" si="197"/>
        <v>0</v>
      </c>
      <c r="L231" s="146">
        <f t="shared" si="197"/>
        <v>0</v>
      </c>
      <c r="M231" s="146">
        <f t="shared" ref="M231:M233" si="198">IFERROR(H231/C231*100,"-")</f>
        <v>0</v>
      </c>
      <c r="N231" s="146">
        <f t="shared" ref="N231:N233" si="199">C231-H231</f>
        <v>342260</v>
      </c>
      <c r="O231" s="146">
        <f t="shared" si="195"/>
        <v>0</v>
      </c>
      <c r="P231" s="146">
        <f t="shared" si="153"/>
        <v>17113</v>
      </c>
      <c r="Q231" s="146">
        <f t="shared" si="196"/>
        <v>0</v>
      </c>
      <c r="R231" s="146">
        <f t="shared" si="155"/>
        <v>325147</v>
      </c>
      <c r="S231" s="146" t="str">
        <f t="shared" si="176"/>
        <v>-</v>
      </c>
      <c r="T231" s="146">
        <f t="shared" si="157"/>
        <v>0</v>
      </c>
      <c r="U231" s="160"/>
      <c r="V231" s="160"/>
      <c r="W231" s="160"/>
      <c r="X231" s="160"/>
      <c r="Y231" s="160"/>
      <c r="Z231" s="160"/>
      <c r="AA231" s="160"/>
      <c r="AB231" s="160"/>
    </row>
    <row r="232" spans="1:28" s="161" customFormat="1" ht="19.5" customHeight="1" outlineLevel="1" x14ac:dyDescent="0.25">
      <c r="A232" s="195" t="s">
        <v>516</v>
      </c>
      <c r="B232" s="152" t="s">
        <v>105</v>
      </c>
      <c r="C232" s="146">
        <f>SUM(D232:F232)</f>
        <v>342260</v>
      </c>
      <c r="D232" s="146">
        <v>17113</v>
      </c>
      <c r="E232" s="146">
        <v>325147</v>
      </c>
      <c r="F232" s="146">
        <v>0</v>
      </c>
      <c r="G232" s="146">
        <v>0</v>
      </c>
      <c r="H232" s="145">
        <f t="shared" si="194"/>
        <v>0</v>
      </c>
      <c r="I232" s="146">
        <v>0</v>
      </c>
      <c r="J232" s="146">
        <v>0</v>
      </c>
      <c r="K232" s="146">
        <v>0</v>
      </c>
      <c r="L232" s="146"/>
      <c r="M232" s="146">
        <f t="shared" si="198"/>
        <v>0</v>
      </c>
      <c r="N232" s="146">
        <f t="shared" si="199"/>
        <v>342260</v>
      </c>
      <c r="O232" s="146">
        <f t="shared" si="195"/>
        <v>0</v>
      </c>
      <c r="P232" s="146">
        <f t="shared" si="153"/>
        <v>17113</v>
      </c>
      <c r="Q232" s="146">
        <f t="shared" si="196"/>
        <v>0</v>
      </c>
      <c r="R232" s="146">
        <f t="shared" si="155"/>
        <v>325147</v>
      </c>
      <c r="S232" s="146" t="str">
        <f t="shared" si="176"/>
        <v>-</v>
      </c>
      <c r="T232" s="146">
        <f t="shared" si="157"/>
        <v>0</v>
      </c>
      <c r="U232" s="160"/>
      <c r="V232" s="160"/>
      <c r="W232" s="160"/>
      <c r="X232" s="160"/>
      <c r="Y232" s="160"/>
      <c r="Z232" s="160"/>
      <c r="AA232" s="160"/>
      <c r="AB232" s="160"/>
    </row>
    <row r="233" spans="1:28" s="161" customFormat="1" ht="98.25" customHeight="1" outlineLevel="1" x14ac:dyDescent="0.25">
      <c r="A233" s="195" t="s">
        <v>242</v>
      </c>
      <c r="B233" s="152" t="s">
        <v>517</v>
      </c>
      <c r="C233" s="146">
        <f t="shared" si="159"/>
        <v>57056.1</v>
      </c>
      <c r="D233" s="146">
        <f>5682.6+230</f>
        <v>5912.6</v>
      </c>
      <c r="E233" s="146">
        <v>51143.5</v>
      </c>
      <c r="F233" s="146">
        <v>0</v>
      </c>
      <c r="G233" s="146">
        <v>0</v>
      </c>
      <c r="H233" s="145">
        <f t="shared" si="194"/>
        <v>50730.5</v>
      </c>
      <c r="I233" s="146">
        <f>5056.619+164.285</f>
        <v>5220.8999999999996</v>
      </c>
      <c r="J233" s="146">
        <v>45509.599999999999</v>
      </c>
      <c r="K233" s="146">
        <v>0</v>
      </c>
      <c r="L233" s="146">
        <v>0</v>
      </c>
      <c r="M233" s="146">
        <f t="shared" si="198"/>
        <v>88.9</v>
      </c>
      <c r="N233" s="146">
        <f t="shared" si="199"/>
        <v>6325.6</v>
      </c>
      <c r="O233" s="146">
        <f t="shared" si="195"/>
        <v>88.3</v>
      </c>
      <c r="P233" s="146">
        <f t="shared" si="153"/>
        <v>691.7</v>
      </c>
      <c r="Q233" s="146">
        <f t="shared" si="196"/>
        <v>89</v>
      </c>
      <c r="R233" s="146">
        <f t="shared" si="155"/>
        <v>5633.9</v>
      </c>
      <c r="S233" s="146" t="str">
        <f t="shared" ref="S233:S238" si="200">IFERROR(K233/F233*100,"-")</f>
        <v>-</v>
      </c>
      <c r="T233" s="146">
        <f t="shared" si="157"/>
        <v>0</v>
      </c>
      <c r="U233" s="160"/>
      <c r="V233" s="160"/>
      <c r="W233" s="160"/>
      <c r="X233" s="160"/>
      <c r="Y233" s="160"/>
      <c r="Z233" s="160"/>
      <c r="AA233" s="160"/>
      <c r="AB233" s="160"/>
    </row>
    <row r="234" spans="1:28" s="161" customFormat="1" ht="78.75" outlineLevel="1" x14ac:dyDescent="0.25">
      <c r="A234" s="195" t="s">
        <v>136</v>
      </c>
      <c r="B234" s="220" t="s">
        <v>705</v>
      </c>
      <c r="C234" s="146">
        <f t="shared" si="159"/>
        <v>0</v>
      </c>
      <c r="D234" s="146">
        <v>0</v>
      </c>
      <c r="E234" s="146">
        <v>0</v>
      </c>
      <c r="F234" s="146">
        <v>0</v>
      </c>
      <c r="G234" s="146">
        <v>0</v>
      </c>
      <c r="H234" s="145">
        <f t="shared" si="194"/>
        <v>0</v>
      </c>
      <c r="I234" s="146">
        <v>0</v>
      </c>
      <c r="J234" s="146">
        <v>0</v>
      </c>
      <c r="K234" s="146">
        <v>0</v>
      </c>
      <c r="L234" s="146">
        <v>0</v>
      </c>
      <c r="M234" s="146" t="str">
        <f t="shared" ref="M234:M238" si="201">IFERROR(H234/C234*100,"-")</f>
        <v>-</v>
      </c>
      <c r="N234" s="146">
        <f t="shared" si="151"/>
        <v>0</v>
      </c>
      <c r="O234" s="146" t="str">
        <f t="shared" si="195"/>
        <v>-</v>
      </c>
      <c r="P234" s="146">
        <f t="shared" si="153"/>
        <v>0</v>
      </c>
      <c r="Q234" s="146" t="str">
        <f t="shared" si="196"/>
        <v>-</v>
      </c>
      <c r="R234" s="146">
        <f t="shared" si="155"/>
        <v>0</v>
      </c>
      <c r="S234" s="146" t="str">
        <f t="shared" si="200"/>
        <v>-</v>
      </c>
      <c r="T234" s="146">
        <f t="shared" si="157"/>
        <v>0</v>
      </c>
      <c r="U234" s="160"/>
      <c r="V234" s="160"/>
      <c r="W234" s="160"/>
      <c r="X234" s="160"/>
      <c r="Y234" s="160"/>
      <c r="Z234" s="160"/>
      <c r="AA234" s="160"/>
      <c r="AB234" s="160"/>
    </row>
    <row r="235" spans="1:28" s="161" customFormat="1" ht="63" outlineLevel="1" x14ac:dyDescent="0.25">
      <c r="A235" s="195" t="s">
        <v>137</v>
      </c>
      <c r="B235" s="220" t="s">
        <v>706</v>
      </c>
      <c r="C235" s="146">
        <f>SUM(D235:F235)</f>
        <v>31420</v>
      </c>
      <c r="D235" s="146">
        <v>2985.2</v>
      </c>
      <c r="E235" s="146">
        <f>4477.8+23957</f>
        <v>28434.799999999999</v>
      </c>
      <c r="F235" s="146">
        <v>0</v>
      </c>
      <c r="G235" s="146">
        <v>0</v>
      </c>
      <c r="H235" s="145">
        <f t="shared" si="194"/>
        <v>31420</v>
      </c>
      <c r="I235" s="146">
        <v>2985.2</v>
      </c>
      <c r="J235" s="146">
        <f>4477.8+23957</f>
        <v>28434.799999999999</v>
      </c>
      <c r="K235" s="146">
        <v>0</v>
      </c>
      <c r="L235" s="146">
        <v>0</v>
      </c>
      <c r="M235" s="146">
        <f>IFERROR(H235/C235*100,"-")</f>
        <v>100</v>
      </c>
      <c r="N235" s="146">
        <f>C235-H235</f>
        <v>0</v>
      </c>
      <c r="O235" s="146">
        <f>IFERROR(I235/E235*100,"-")</f>
        <v>10.5</v>
      </c>
      <c r="P235" s="146">
        <f t="shared" si="153"/>
        <v>0</v>
      </c>
      <c r="Q235" s="146" t="str">
        <f>IFERROR(J235/#REF!*100,"-")</f>
        <v>-</v>
      </c>
      <c r="R235" s="146">
        <f t="shared" si="155"/>
        <v>0</v>
      </c>
      <c r="S235" s="146" t="str">
        <f t="shared" si="200"/>
        <v>-</v>
      </c>
      <c r="T235" s="146">
        <f t="shared" si="157"/>
        <v>0</v>
      </c>
      <c r="U235" s="160"/>
      <c r="V235" s="160"/>
      <c r="W235" s="160"/>
      <c r="X235" s="160"/>
      <c r="Y235" s="160"/>
      <c r="Z235" s="160"/>
      <c r="AA235" s="160"/>
      <c r="AB235" s="160"/>
    </row>
    <row r="236" spans="1:28" s="161" customFormat="1" ht="63" outlineLevel="1" x14ac:dyDescent="0.25">
      <c r="A236" s="195" t="s">
        <v>138</v>
      </c>
      <c r="B236" s="220" t="s">
        <v>707</v>
      </c>
      <c r="C236" s="146">
        <f>SUM(D236:F236)</f>
        <v>15661.7</v>
      </c>
      <c r="D236" s="146">
        <v>100</v>
      </c>
      <c r="E236" s="146">
        <v>15561.7</v>
      </c>
      <c r="F236" s="146">
        <v>0</v>
      </c>
      <c r="G236" s="146">
        <v>0</v>
      </c>
      <c r="H236" s="145">
        <f t="shared" si="194"/>
        <v>15561.6</v>
      </c>
      <c r="I236" s="146">
        <v>0</v>
      </c>
      <c r="J236" s="146">
        <v>15561.6</v>
      </c>
      <c r="K236" s="146">
        <v>0</v>
      </c>
      <c r="L236" s="146">
        <v>0</v>
      </c>
      <c r="M236" s="146">
        <f>IFERROR(H236/C236*100,"-")</f>
        <v>99.4</v>
      </c>
      <c r="N236" s="146">
        <f>C236-H236</f>
        <v>100.1</v>
      </c>
      <c r="O236" s="146">
        <f>IFERROR(I236/E236*100,"-")</f>
        <v>0</v>
      </c>
      <c r="P236" s="146">
        <f>D236-I236</f>
        <v>100</v>
      </c>
      <c r="Q236" s="146" t="str">
        <f>IFERROR(J236/#REF!*100,"-")</f>
        <v>-</v>
      </c>
      <c r="R236" s="146">
        <f>E236-J236</f>
        <v>0.1</v>
      </c>
      <c r="S236" s="146" t="str">
        <f>IFERROR(K236/F236*100,"-")</f>
        <v>-</v>
      </c>
      <c r="T236" s="146">
        <f>F236-K236</f>
        <v>0</v>
      </c>
      <c r="U236" s="160"/>
      <c r="V236" s="160"/>
      <c r="W236" s="160"/>
      <c r="X236" s="160"/>
      <c r="Y236" s="160"/>
      <c r="Z236" s="160"/>
      <c r="AA236" s="160"/>
      <c r="AB236" s="160"/>
    </row>
    <row r="237" spans="1:28" s="278" customFormat="1" ht="38.25" customHeight="1" outlineLevel="1" x14ac:dyDescent="0.25">
      <c r="A237" s="307"/>
      <c r="B237" s="309" t="s">
        <v>17</v>
      </c>
      <c r="C237" s="276">
        <f t="shared" si="159"/>
        <v>0</v>
      </c>
      <c r="D237" s="276">
        <f>D238</f>
        <v>0</v>
      </c>
      <c r="E237" s="276">
        <f>E238</f>
        <v>0</v>
      </c>
      <c r="F237" s="276">
        <f>F238</f>
        <v>0</v>
      </c>
      <c r="G237" s="276">
        <f>G238</f>
        <v>0</v>
      </c>
      <c r="H237" s="276">
        <f>SUM(I237:K237)</f>
        <v>0</v>
      </c>
      <c r="I237" s="276">
        <f>I238</f>
        <v>0</v>
      </c>
      <c r="J237" s="276">
        <f>J238</f>
        <v>0</v>
      </c>
      <c r="K237" s="276">
        <f>K238</f>
        <v>0</v>
      </c>
      <c r="L237" s="276">
        <f>L238</f>
        <v>0</v>
      </c>
      <c r="M237" s="276" t="str">
        <f t="shared" si="201"/>
        <v>-</v>
      </c>
      <c r="N237" s="276">
        <f>C237-H237</f>
        <v>0</v>
      </c>
      <c r="O237" s="276" t="str">
        <f>IFERROR(I237/E237*100,"-")</f>
        <v>-</v>
      </c>
      <c r="P237" s="276">
        <f t="shared" si="153"/>
        <v>0</v>
      </c>
      <c r="Q237" s="276" t="str">
        <f>IFERROR(J237/#REF!*100,"-")</f>
        <v>-</v>
      </c>
      <c r="R237" s="276">
        <f t="shared" si="155"/>
        <v>0</v>
      </c>
      <c r="S237" s="276" t="str">
        <f t="shared" si="200"/>
        <v>-</v>
      </c>
      <c r="T237" s="276">
        <f t="shared" si="157"/>
        <v>0</v>
      </c>
    </row>
    <row r="238" spans="1:28" s="161" customFormat="1" ht="47.25" outlineLevel="1" x14ac:dyDescent="0.25">
      <c r="A238" s="195" t="s">
        <v>145</v>
      </c>
      <c r="B238" s="220" t="s">
        <v>708</v>
      </c>
      <c r="C238" s="146">
        <f t="shared" si="159"/>
        <v>0</v>
      </c>
      <c r="D238" s="146">
        <v>0</v>
      </c>
      <c r="E238" s="146">
        <v>0</v>
      </c>
      <c r="F238" s="146">
        <v>0</v>
      </c>
      <c r="G238" s="146">
        <v>0</v>
      </c>
      <c r="H238" s="146">
        <f t="shared" si="161"/>
        <v>0</v>
      </c>
      <c r="I238" s="146">
        <v>0</v>
      </c>
      <c r="J238" s="146">
        <v>0</v>
      </c>
      <c r="K238" s="146">
        <v>0</v>
      </c>
      <c r="L238" s="146">
        <v>0</v>
      </c>
      <c r="M238" s="146" t="str">
        <f t="shared" si="201"/>
        <v>-</v>
      </c>
      <c r="N238" s="146">
        <f>C238-H238</f>
        <v>0</v>
      </c>
      <c r="O238" s="146" t="str">
        <f>IFERROR(I238/E238*100,"-")</f>
        <v>-</v>
      </c>
      <c r="P238" s="146">
        <f t="shared" si="153"/>
        <v>0</v>
      </c>
      <c r="Q238" s="146" t="str">
        <f>IFERROR(J238/#REF!*100,"-")</f>
        <v>-</v>
      </c>
      <c r="R238" s="146">
        <f t="shared" si="155"/>
        <v>0</v>
      </c>
      <c r="S238" s="146" t="str">
        <f t="shared" si="200"/>
        <v>-</v>
      </c>
      <c r="T238" s="146">
        <f t="shared" si="157"/>
        <v>0</v>
      </c>
      <c r="U238" s="160"/>
      <c r="V238" s="160"/>
      <c r="W238" s="160"/>
      <c r="X238" s="160"/>
      <c r="Y238" s="160"/>
      <c r="Z238" s="160"/>
      <c r="AA238" s="160"/>
      <c r="AB238" s="160"/>
    </row>
    <row r="239" spans="1:28" s="278" customFormat="1" ht="31.5" outlineLevel="1" x14ac:dyDescent="0.25">
      <c r="A239" s="308"/>
      <c r="B239" s="279" t="s">
        <v>106</v>
      </c>
      <c r="C239" s="274">
        <f>SUM(D239:F239)</f>
        <v>2752.7</v>
      </c>
      <c r="D239" s="274">
        <f>D240</f>
        <v>2752.7</v>
      </c>
      <c r="E239" s="274">
        <f>E240</f>
        <v>0</v>
      </c>
      <c r="F239" s="274">
        <f>F240</f>
        <v>0</v>
      </c>
      <c r="G239" s="274">
        <v>0</v>
      </c>
      <c r="H239" s="274">
        <f>SUM(I239:K239)</f>
        <v>2752.6</v>
      </c>
      <c r="I239" s="274">
        <f>I240</f>
        <v>2752.6</v>
      </c>
      <c r="J239" s="274">
        <f>J240</f>
        <v>0</v>
      </c>
      <c r="K239" s="274">
        <f>K240</f>
        <v>0</v>
      </c>
      <c r="L239" s="274">
        <v>0</v>
      </c>
      <c r="M239" s="274">
        <f>IFERROR(H239/C239*100,"-")</f>
        <v>100</v>
      </c>
      <c r="N239" s="274">
        <f t="shared" si="151"/>
        <v>0.1</v>
      </c>
      <c r="O239" s="274">
        <f>IFERROR(I239/D239*100,"-")</f>
        <v>100</v>
      </c>
      <c r="P239" s="274">
        <f t="shared" si="153"/>
        <v>0.1</v>
      </c>
      <c r="Q239" s="274" t="str">
        <f>IFERROR(J239/E239*100,"-")</f>
        <v>-</v>
      </c>
      <c r="R239" s="274">
        <f t="shared" si="155"/>
        <v>0</v>
      </c>
      <c r="S239" s="274" t="str">
        <f>IFERROR(K239/F239*100,"-")</f>
        <v>-</v>
      </c>
      <c r="T239" s="274">
        <f t="shared" si="157"/>
        <v>0</v>
      </c>
    </row>
    <row r="240" spans="1:28" s="161" customFormat="1" ht="43.5" customHeight="1" outlineLevel="1" x14ac:dyDescent="0.25">
      <c r="A240" s="304" t="s">
        <v>148</v>
      </c>
      <c r="B240" s="220" t="s">
        <v>709</v>
      </c>
      <c r="C240" s="146">
        <f>SUM(D240:F240)</f>
        <v>2752.7</v>
      </c>
      <c r="D240" s="146">
        <v>2752.7</v>
      </c>
      <c r="E240" s="146">
        <v>0</v>
      </c>
      <c r="F240" s="146">
        <v>0</v>
      </c>
      <c r="G240" s="146">
        <v>0</v>
      </c>
      <c r="H240" s="146">
        <f>SUM(I240:K240)</f>
        <v>2752.6</v>
      </c>
      <c r="I240" s="146">
        <v>2752.6</v>
      </c>
      <c r="J240" s="146">
        <v>0</v>
      </c>
      <c r="K240" s="146">
        <v>0</v>
      </c>
      <c r="L240" s="146"/>
      <c r="M240" s="146">
        <f>IFERROR(H240/C240*100,"-")</f>
        <v>100</v>
      </c>
      <c r="N240" s="146">
        <f t="shared" si="151"/>
        <v>0.1</v>
      </c>
      <c r="O240" s="146">
        <f>IFERROR(I240/D240*100,"-")</f>
        <v>100</v>
      </c>
      <c r="P240" s="146">
        <f t="shared" si="153"/>
        <v>0.1</v>
      </c>
      <c r="Q240" s="146" t="str">
        <f>IFERROR(J240/E240*100,"-")</f>
        <v>-</v>
      </c>
      <c r="R240" s="146">
        <f t="shared" si="155"/>
        <v>0</v>
      </c>
      <c r="S240" s="146" t="str">
        <f>IFERROR(K240/F240*100,"-")</f>
        <v>-</v>
      </c>
      <c r="T240" s="146">
        <f t="shared" si="157"/>
        <v>0</v>
      </c>
      <c r="U240" s="160"/>
      <c r="V240" s="160"/>
      <c r="W240" s="160"/>
      <c r="X240" s="160"/>
      <c r="Y240" s="160"/>
      <c r="Z240" s="160"/>
      <c r="AA240" s="160"/>
      <c r="AB240" s="160"/>
    </row>
    <row r="241" spans="1:28" s="278" customFormat="1" ht="63" customHeight="1" outlineLevel="1" x14ac:dyDescent="0.25">
      <c r="A241" s="306"/>
      <c r="B241" s="279" t="s">
        <v>514</v>
      </c>
      <c r="C241" s="274">
        <f>SUM(D241:F241)</f>
        <v>125250.6</v>
      </c>
      <c r="D241" s="274">
        <f>D242+D247+D248</f>
        <v>122750.6</v>
      </c>
      <c r="E241" s="274">
        <f t="shared" ref="E241:L241" si="202">E242+E247+E248</f>
        <v>2500</v>
      </c>
      <c r="F241" s="274">
        <f t="shared" si="202"/>
        <v>0</v>
      </c>
      <c r="G241" s="274">
        <f t="shared" si="202"/>
        <v>0</v>
      </c>
      <c r="H241" s="274">
        <f>SUM(I241:K241)</f>
        <v>123354.9</v>
      </c>
      <c r="I241" s="274">
        <f t="shared" si="202"/>
        <v>120855.3</v>
      </c>
      <c r="J241" s="274">
        <f t="shared" si="202"/>
        <v>2499.6</v>
      </c>
      <c r="K241" s="274">
        <f t="shared" si="202"/>
        <v>0</v>
      </c>
      <c r="L241" s="274">
        <f t="shared" si="202"/>
        <v>0</v>
      </c>
      <c r="M241" s="274">
        <f t="shared" si="166"/>
        <v>98.5</v>
      </c>
      <c r="N241" s="274">
        <f t="shared" ref="N241:N322" si="203">C241-H241</f>
        <v>1895.7</v>
      </c>
      <c r="O241" s="274">
        <f t="shared" si="167"/>
        <v>98.5</v>
      </c>
      <c r="P241" s="274">
        <f t="shared" ref="P241:P325" si="204">D241-I241</f>
        <v>1895.3</v>
      </c>
      <c r="Q241" s="274">
        <f t="shared" si="168"/>
        <v>100</v>
      </c>
      <c r="R241" s="274">
        <f t="shared" ref="R241:R325" si="205">E241-J241</f>
        <v>0.4</v>
      </c>
      <c r="S241" s="274" t="str">
        <f>IFERROR(K241/F241*100,"-")</f>
        <v>-</v>
      </c>
      <c r="T241" s="274">
        <f t="shared" ref="T241:T325" si="206">F241-K241</f>
        <v>0</v>
      </c>
    </row>
    <row r="242" spans="1:28" s="161" customFormat="1" ht="47.25" outlineLevel="1" x14ac:dyDescent="0.25">
      <c r="A242" s="305" t="s">
        <v>159</v>
      </c>
      <c r="B242" s="220" t="s">
        <v>710</v>
      </c>
      <c r="C242" s="146">
        <f t="shared" ref="C242:C248" si="207">SUM(D242:F242)</f>
        <v>108762</v>
      </c>
      <c r="D242" s="146">
        <f>D243+D244+D245+D246</f>
        <v>106262</v>
      </c>
      <c r="E242" s="146">
        <f t="shared" ref="E242:L242" si="208">E243+E244+E245+E246</f>
        <v>2500</v>
      </c>
      <c r="F242" s="146">
        <f t="shared" si="208"/>
        <v>0</v>
      </c>
      <c r="G242" s="146">
        <f t="shared" si="208"/>
        <v>0</v>
      </c>
      <c r="H242" s="146">
        <f t="shared" ref="H242:H248" si="209">SUM(I242:K242)</f>
        <v>107899</v>
      </c>
      <c r="I242" s="146">
        <f t="shared" si="208"/>
        <v>105399.4</v>
      </c>
      <c r="J242" s="146">
        <f t="shared" si="208"/>
        <v>2499.6</v>
      </c>
      <c r="K242" s="146">
        <f t="shared" si="208"/>
        <v>0</v>
      </c>
      <c r="L242" s="146">
        <f t="shared" si="208"/>
        <v>0</v>
      </c>
      <c r="M242" s="146">
        <f t="shared" si="166"/>
        <v>99.2</v>
      </c>
      <c r="N242" s="146">
        <f t="shared" si="203"/>
        <v>863</v>
      </c>
      <c r="O242" s="146">
        <f t="shared" si="167"/>
        <v>99.2</v>
      </c>
      <c r="P242" s="146">
        <f t="shared" si="204"/>
        <v>862.6</v>
      </c>
      <c r="Q242" s="146">
        <f t="shared" si="168"/>
        <v>100</v>
      </c>
      <c r="R242" s="146">
        <f t="shared" si="205"/>
        <v>0.4</v>
      </c>
      <c r="S242" s="146" t="str">
        <f>IFERROR(#REF!/#REF!*100,"-")</f>
        <v>-</v>
      </c>
      <c r="T242" s="146">
        <f t="shared" si="206"/>
        <v>0</v>
      </c>
      <c r="U242" s="160"/>
      <c r="V242" s="160"/>
      <c r="W242" s="160"/>
      <c r="X242" s="160"/>
      <c r="Y242" s="160"/>
      <c r="Z242" s="160"/>
      <c r="AA242" s="160"/>
      <c r="AB242" s="160"/>
    </row>
    <row r="243" spans="1:28" s="161" customFormat="1" ht="15.75" outlineLevel="1" x14ac:dyDescent="0.25">
      <c r="A243" s="305" t="s">
        <v>519</v>
      </c>
      <c r="B243" s="152" t="s">
        <v>198</v>
      </c>
      <c r="C243" s="146">
        <f t="shared" si="207"/>
        <v>3577.1</v>
      </c>
      <c r="D243" s="146">
        <v>3577.1</v>
      </c>
      <c r="E243" s="146">
        <v>0</v>
      </c>
      <c r="F243" s="146">
        <v>0</v>
      </c>
      <c r="G243" s="146">
        <v>0</v>
      </c>
      <c r="H243" s="146">
        <f t="shared" si="209"/>
        <v>3577.1</v>
      </c>
      <c r="I243" s="146">
        <v>3577.1</v>
      </c>
      <c r="J243" s="146">
        <v>0</v>
      </c>
      <c r="K243" s="146">
        <v>0</v>
      </c>
      <c r="L243" s="146">
        <v>0</v>
      </c>
      <c r="M243" s="146">
        <f t="shared" si="166"/>
        <v>100</v>
      </c>
      <c r="N243" s="146">
        <f t="shared" si="203"/>
        <v>0</v>
      </c>
      <c r="O243" s="146">
        <f t="shared" si="167"/>
        <v>100</v>
      </c>
      <c r="P243" s="146">
        <f t="shared" si="204"/>
        <v>0</v>
      </c>
      <c r="Q243" s="146" t="str">
        <f t="shared" si="168"/>
        <v>-</v>
      </c>
      <c r="R243" s="146">
        <f t="shared" si="205"/>
        <v>0</v>
      </c>
      <c r="S243" s="146" t="str">
        <f>IFERROR(#REF!/#REF!*100,"-")</f>
        <v>-</v>
      </c>
      <c r="T243" s="146">
        <f t="shared" si="206"/>
        <v>0</v>
      </c>
      <c r="U243" s="160"/>
      <c r="V243" s="160"/>
      <c r="W243" s="160"/>
      <c r="X243" s="160"/>
      <c r="Y243" s="160"/>
      <c r="Z243" s="160"/>
      <c r="AA243" s="160"/>
      <c r="AB243" s="160"/>
    </row>
    <row r="244" spans="1:28" s="161" customFormat="1" ht="15.75" outlineLevel="1" x14ac:dyDescent="0.25">
      <c r="A244" s="305" t="s">
        <v>520</v>
      </c>
      <c r="B244" s="288" t="s">
        <v>199</v>
      </c>
      <c r="C244" s="146">
        <f t="shared" si="207"/>
        <v>17751.8</v>
      </c>
      <c r="D244" s="146">
        <v>17751.8</v>
      </c>
      <c r="E244" s="146">
        <v>0</v>
      </c>
      <c r="F244" s="146">
        <v>0</v>
      </c>
      <c r="G244" s="146">
        <v>0</v>
      </c>
      <c r="H244" s="146">
        <f t="shared" si="209"/>
        <v>17608.400000000001</v>
      </c>
      <c r="I244" s="146">
        <v>17608.400000000001</v>
      </c>
      <c r="J244" s="146">
        <v>0</v>
      </c>
      <c r="K244" s="146">
        <v>0</v>
      </c>
      <c r="L244" s="146">
        <v>0</v>
      </c>
      <c r="M244" s="146">
        <f t="shared" si="166"/>
        <v>99.2</v>
      </c>
      <c r="N244" s="146">
        <f t="shared" si="203"/>
        <v>143.4</v>
      </c>
      <c r="O244" s="146">
        <f t="shared" si="167"/>
        <v>99.2</v>
      </c>
      <c r="P244" s="146">
        <f t="shared" si="204"/>
        <v>143.4</v>
      </c>
      <c r="Q244" s="146" t="str">
        <f t="shared" si="168"/>
        <v>-</v>
      </c>
      <c r="R244" s="146">
        <f t="shared" si="205"/>
        <v>0</v>
      </c>
      <c r="S244" s="146" t="str">
        <f>IFERROR(#REF!/#REF!*100,"-")</f>
        <v>-</v>
      </c>
      <c r="T244" s="146">
        <f t="shared" si="206"/>
        <v>0</v>
      </c>
      <c r="U244" s="160"/>
      <c r="V244" s="160"/>
      <c r="W244" s="160"/>
      <c r="X244" s="160"/>
      <c r="Y244" s="160"/>
      <c r="Z244" s="160"/>
      <c r="AA244" s="160"/>
      <c r="AB244" s="160"/>
    </row>
    <row r="245" spans="1:28" s="161" customFormat="1" ht="15.75" outlineLevel="1" x14ac:dyDescent="0.25">
      <c r="A245" s="305" t="s">
        <v>521</v>
      </c>
      <c r="B245" s="360" t="s">
        <v>518</v>
      </c>
      <c r="C245" s="146">
        <f t="shared" si="207"/>
        <v>84907.8</v>
      </c>
      <c r="D245" s="146">
        <f>69907.767+15000</f>
        <v>84907.8</v>
      </c>
      <c r="E245" s="146">
        <v>0</v>
      </c>
      <c r="F245" s="146">
        <v>0</v>
      </c>
      <c r="G245" s="146">
        <v>0</v>
      </c>
      <c r="H245" s="146">
        <f t="shared" si="209"/>
        <v>84188.7</v>
      </c>
      <c r="I245" s="146">
        <f>69188.7+15000</f>
        <v>84188.7</v>
      </c>
      <c r="J245" s="146">
        <v>0</v>
      </c>
      <c r="K245" s="146">
        <v>0</v>
      </c>
      <c r="L245" s="146">
        <v>0</v>
      </c>
      <c r="M245" s="146">
        <f t="shared" si="166"/>
        <v>99.2</v>
      </c>
      <c r="N245" s="146">
        <f t="shared" si="203"/>
        <v>719.1</v>
      </c>
      <c r="O245" s="146">
        <f t="shared" si="167"/>
        <v>99.2</v>
      </c>
      <c r="P245" s="146">
        <f t="shared" si="204"/>
        <v>719.1</v>
      </c>
      <c r="Q245" s="146" t="str">
        <f t="shared" si="168"/>
        <v>-</v>
      </c>
      <c r="R245" s="146">
        <f t="shared" si="205"/>
        <v>0</v>
      </c>
      <c r="S245" s="146" t="str">
        <f>IFERROR(#REF!/#REF!*100,"-")</f>
        <v>-</v>
      </c>
      <c r="T245" s="146">
        <f t="shared" si="206"/>
        <v>0</v>
      </c>
      <c r="U245" s="160"/>
      <c r="V245" s="160"/>
      <c r="W245" s="160"/>
      <c r="X245" s="160"/>
      <c r="Y245" s="160"/>
      <c r="Z245" s="160"/>
      <c r="AA245" s="160"/>
      <c r="AB245" s="160"/>
    </row>
    <row r="246" spans="1:28" s="161" customFormat="1" ht="38.25" customHeight="1" outlineLevel="1" x14ac:dyDescent="0.25">
      <c r="A246" s="305" t="s">
        <v>522</v>
      </c>
      <c r="B246" s="152" t="s">
        <v>200</v>
      </c>
      <c r="C246" s="146">
        <f t="shared" si="207"/>
        <v>2525.3000000000002</v>
      </c>
      <c r="D246" s="146">
        <v>25.3</v>
      </c>
      <c r="E246" s="146">
        <v>2500</v>
      </c>
      <c r="F246" s="146">
        <v>0</v>
      </c>
      <c r="G246" s="146">
        <v>0</v>
      </c>
      <c r="H246" s="146">
        <f t="shared" si="209"/>
        <v>2524.8000000000002</v>
      </c>
      <c r="I246" s="146">
        <v>25.2</v>
      </c>
      <c r="J246" s="146">
        <v>2499.6</v>
      </c>
      <c r="K246" s="146">
        <v>0</v>
      </c>
      <c r="L246" s="146">
        <v>0</v>
      </c>
      <c r="M246" s="146">
        <f t="shared" si="166"/>
        <v>100</v>
      </c>
      <c r="N246" s="146">
        <f t="shared" si="203"/>
        <v>0.5</v>
      </c>
      <c r="O246" s="146">
        <f t="shared" si="167"/>
        <v>99.6</v>
      </c>
      <c r="P246" s="146">
        <f t="shared" si="204"/>
        <v>0.1</v>
      </c>
      <c r="Q246" s="146">
        <f t="shared" si="168"/>
        <v>100</v>
      </c>
      <c r="R246" s="146">
        <f t="shared" si="205"/>
        <v>0.4</v>
      </c>
      <c r="S246" s="146" t="str">
        <f>IFERROR(#REF!/#REF!*100,"-")</f>
        <v>-</v>
      </c>
      <c r="T246" s="146">
        <f t="shared" si="206"/>
        <v>0</v>
      </c>
      <c r="U246" s="160"/>
      <c r="V246" s="160"/>
      <c r="W246" s="160"/>
      <c r="X246" s="160"/>
      <c r="Y246" s="160"/>
      <c r="Z246" s="160"/>
      <c r="AA246" s="160"/>
      <c r="AB246" s="160"/>
    </row>
    <row r="247" spans="1:28" s="161" customFormat="1" ht="71.25" customHeight="1" outlineLevel="1" x14ac:dyDescent="0.25">
      <c r="A247" s="305" t="s">
        <v>160</v>
      </c>
      <c r="B247" s="220" t="s">
        <v>711</v>
      </c>
      <c r="C247" s="146">
        <f t="shared" si="207"/>
        <v>12924.3</v>
      </c>
      <c r="D247" s="146">
        <v>12924.3</v>
      </c>
      <c r="E247" s="146">
        <v>0</v>
      </c>
      <c r="F247" s="146">
        <v>0</v>
      </c>
      <c r="G247" s="146">
        <v>0</v>
      </c>
      <c r="H247" s="146">
        <f t="shared" si="209"/>
        <v>11972.9</v>
      </c>
      <c r="I247" s="146">
        <v>11972.9</v>
      </c>
      <c r="J247" s="146">
        <v>0</v>
      </c>
      <c r="K247" s="146">
        <v>0</v>
      </c>
      <c r="L247" s="146">
        <v>0</v>
      </c>
      <c r="M247" s="146">
        <f t="shared" si="166"/>
        <v>92.6</v>
      </c>
      <c r="N247" s="146">
        <f t="shared" si="203"/>
        <v>951.4</v>
      </c>
      <c r="O247" s="146">
        <f t="shared" si="167"/>
        <v>92.6</v>
      </c>
      <c r="P247" s="146">
        <f t="shared" si="204"/>
        <v>951.4</v>
      </c>
      <c r="Q247" s="146" t="str">
        <f t="shared" si="168"/>
        <v>-</v>
      </c>
      <c r="R247" s="146">
        <f t="shared" si="205"/>
        <v>0</v>
      </c>
      <c r="S247" s="146" t="str">
        <f>IFERROR(K247/F247*100,"-")</f>
        <v>-</v>
      </c>
      <c r="T247" s="146">
        <f t="shared" si="206"/>
        <v>0</v>
      </c>
      <c r="U247" s="160"/>
      <c r="V247" s="160"/>
      <c r="W247" s="160"/>
      <c r="X247" s="160"/>
      <c r="Y247" s="160"/>
      <c r="Z247" s="160"/>
      <c r="AA247" s="160"/>
      <c r="AB247" s="160"/>
    </row>
    <row r="248" spans="1:28" s="161" customFormat="1" ht="54" customHeight="1" outlineLevel="1" x14ac:dyDescent="0.25">
      <c r="A248" s="305" t="s">
        <v>402</v>
      </c>
      <c r="B248" s="220" t="s">
        <v>712</v>
      </c>
      <c r="C248" s="146">
        <f t="shared" si="207"/>
        <v>3564.3</v>
      </c>
      <c r="D248" s="146">
        <v>3564.3</v>
      </c>
      <c r="E248" s="146">
        <v>0</v>
      </c>
      <c r="F248" s="146">
        <v>0</v>
      </c>
      <c r="G248" s="146">
        <v>0</v>
      </c>
      <c r="H248" s="146">
        <f t="shared" si="209"/>
        <v>3483</v>
      </c>
      <c r="I248" s="146">
        <v>3483</v>
      </c>
      <c r="J248" s="146">
        <v>0</v>
      </c>
      <c r="K248" s="146">
        <v>0</v>
      </c>
      <c r="L248" s="146">
        <v>0</v>
      </c>
      <c r="M248" s="146">
        <f t="shared" si="166"/>
        <v>97.7</v>
      </c>
      <c r="N248" s="146">
        <f t="shared" si="203"/>
        <v>81.3</v>
      </c>
      <c r="O248" s="146">
        <f t="shared" si="167"/>
        <v>97.7</v>
      </c>
      <c r="P248" s="146">
        <f t="shared" si="204"/>
        <v>81.3</v>
      </c>
      <c r="Q248" s="146" t="str">
        <f t="shared" si="168"/>
        <v>-</v>
      </c>
      <c r="R248" s="146">
        <f t="shared" si="205"/>
        <v>0</v>
      </c>
      <c r="S248" s="146" t="str">
        <f>IFERROR(#REF!/F248*100,"-")</f>
        <v>-</v>
      </c>
      <c r="T248" s="146">
        <f t="shared" si="206"/>
        <v>0</v>
      </c>
      <c r="U248" s="160"/>
      <c r="V248" s="160"/>
      <c r="W248" s="160"/>
      <c r="X248" s="160"/>
      <c r="Y248" s="160"/>
      <c r="Z248" s="160"/>
      <c r="AA248" s="160"/>
      <c r="AB248" s="160"/>
    </row>
    <row r="249" spans="1:28" s="123" customFormat="1" ht="108" customHeight="1" x14ac:dyDescent="0.25">
      <c r="A249" s="132">
        <v>13</v>
      </c>
      <c r="B249" s="120" t="s">
        <v>289</v>
      </c>
      <c r="C249" s="121">
        <f>SUM(D249:F249)</f>
        <v>4092.2</v>
      </c>
      <c r="D249" s="128">
        <f>D250+D261</f>
        <v>1811.4</v>
      </c>
      <c r="E249" s="128">
        <f>E250+E261</f>
        <v>2280.8000000000002</v>
      </c>
      <c r="F249" s="128">
        <f>F250+F261</f>
        <v>0</v>
      </c>
      <c r="G249" s="128">
        <f>G250+G261</f>
        <v>0</v>
      </c>
      <c r="H249" s="121">
        <f>SUM(I249:K249)</f>
        <v>4053.1</v>
      </c>
      <c r="I249" s="128">
        <f>I250+I261</f>
        <v>1772.3</v>
      </c>
      <c r="J249" s="128">
        <f>J250+J261</f>
        <v>2280.8000000000002</v>
      </c>
      <c r="K249" s="128">
        <f>K250+K261</f>
        <v>0</v>
      </c>
      <c r="L249" s="128">
        <f>L250+L261</f>
        <v>0</v>
      </c>
      <c r="M249" s="121">
        <f t="shared" si="166"/>
        <v>99</v>
      </c>
      <c r="N249" s="121">
        <f>C249-H249</f>
        <v>39.1</v>
      </c>
      <c r="O249" s="121">
        <f t="shared" si="167"/>
        <v>97.8</v>
      </c>
      <c r="P249" s="121">
        <f t="shared" si="204"/>
        <v>39.1</v>
      </c>
      <c r="Q249" s="121">
        <f t="shared" si="168"/>
        <v>100</v>
      </c>
      <c r="R249" s="121">
        <f t="shared" si="205"/>
        <v>0</v>
      </c>
      <c r="S249" s="121" t="str">
        <f>IFERROR(K249/F249*100,"-")</f>
        <v>-</v>
      </c>
      <c r="T249" s="121">
        <f t="shared" si="206"/>
        <v>0</v>
      </c>
    </row>
    <row r="250" spans="1:28" s="162" customFormat="1" ht="58.5" customHeight="1" outlineLevel="1" collapsed="1" x14ac:dyDescent="0.25">
      <c r="A250" s="142" t="s">
        <v>34</v>
      </c>
      <c r="B250" s="194" t="s">
        <v>713</v>
      </c>
      <c r="C250" s="146">
        <f>SUM(D250:F250)</f>
        <v>2662.2</v>
      </c>
      <c r="D250" s="146">
        <f>D251+D252+D253+D254+D255+D256+D257+D258+D259+D260</f>
        <v>1811.4</v>
      </c>
      <c r="E250" s="146">
        <f>E251+E252+E253+E254+E255+E256+E257+E258+E259+E260</f>
        <v>850.8</v>
      </c>
      <c r="F250" s="146">
        <f>F251+F252+F253+F254+F255+F256+F257+F258+F259+F260</f>
        <v>0</v>
      </c>
      <c r="G250" s="146">
        <f>SUM(G258:G260)</f>
        <v>0</v>
      </c>
      <c r="H250" s="146">
        <f>SUM(I250:K250)</f>
        <v>2623.1</v>
      </c>
      <c r="I250" s="146">
        <f>I251+I252+I253+I254+I255+I256+I257+I258+I259+I260</f>
        <v>1772.3</v>
      </c>
      <c r="J250" s="146">
        <f>J251+J252+J253+J254+J255+J256+J257+J258+J259+J260</f>
        <v>850.8</v>
      </c>
      <c r="K250" s="146">
        <f>K251+K252+K253+K254+K255+K256+K257+K258+K259+K260</f>
        <v>0</v>
      </c>
      <c r="L250" s="146">
        <f>L251+L252+L253+L254+L255+L256+L257+L258+L259+L260</f>
        <v>0</v>
      </c>
      <c r="M250" s="146">
        <f t="shared" si="166"/>
        <v>98.5</v>
      </c>
      <c r="N250" s="146">
        <f t="shared" si="203"/>
        <v>39.1</v>
      </c>
      <c r="O250" s="146">
        <f t="shared" si="167"/>
        <v>97.8</v>
      </c>
      <c r="P250" s="146">
        <f t="shared" si="204"/>
        <v>39.1</v>
      </c>
      <c r="Q250" s="146">
        <f t="shared" si="168"/>
        <v>100</v>
      </c>
      <c r="R250" s="146">
        <f t="shared" si="205"/>
        <v>0</v>
      </c>
      <c r="S250" s="146" t="str">
        <f>IFERROR(K250/F250*100,"-")</f>
        <v>-</v>
      </c>
      <c r="T250" s="146">
        <f t="shared" si="206"/>
        <v>0</v>
      </c>
      <c r="U250" s="310"/>
      <c r="V250" s="310"/>
      <c r="W250" s="310"/>
      <c r="X250" s="310"/>
      <c r="Y250" s="310"/>
      <c r="Z250" s="310"/>
      <c r="AA250" s="310"/>
      <c r="AB250" s="310"/>
    </row>
    <row r="251" spans="1:28" s="161" customFormat="1" ht="34.5" customHeight="1" outlineLevel="1" x14ac:dyDescent="0.25">
      <c r="A251" s="311" t="s">
        <v>135</v>
      </c>
      <c r="B251" s="152" t="s">
        <v>280</v>
      </c>
      <c r="C251" s="146">
        <f t="shared" ref="C251:C260" si="210">SUM(D251:F251)</f>
        <v>65</v>
      </c>
      <c r="D251" s="296">
        <v>65</v>
      </c>
      <c r="E251" s="296">
        <v>0</v>
      </c>
      <c r="F251" s="296">
        <v>0</v>
      </c>
      <c r="G251" s="296">
        <v>0</v>
      </c>
      <c r="H251" s="146">
        <f t="shared" ref="H251:H260" si="211">SUM(I251:K251)</f>
        <v>65</v>
      </c>
      <c r="I251" s="296">
        <v>65</v>
      </c>
      <c r="J251" s="296">
        <v>0</v>
      </c>
      <c r="K251" s="296">
        <v>0</v>
      </c>
      <c r="L251" s="296">
        <v>0</v>
      </c>
      <c r="M251" s="146">
        <f t="shared" si="166"/>
        <v>100</v>
      </c>
      <c r="N251" s="146">
        <f t="shared" si="203"/>
        <v>0</v>
      </c>
      <c r="O251" s="146">
        <f t="shared" si="167"/>
        <v>100</v>
      </c>
      <c r="P251" s="146">
        <f t="shared" si="204"/>
        <v>0</v>
      </c>
      <c r="Q251" s="146" t="str">
        <f t="shared" si="168"/>
        <v>-</v>
      </c>
      <c r="R251" s="146">
        <f t="shared" si="205"/>
        <v>0</v>
      </c>
      <c r="S251" s="146" t="str">
        <f t="shared" ref="S251:S260" si="212">IFERROR(K251/F251*100,"-")</f>
        <v>-</v>
      </c>
      <c r="T251" s="146">
        <f t="shared" si="206"/>
        <v>0</v>
      </c>
      <c r="U251" s="160"/>
      <c r="V251" s="160"/>
      <c r="W251" s="160"/>
      <c r="X251" s="160"/>
      <c r="Y251" s="160"/>
      <c r="Z251" s="160"/>
      <c r="AA251" s="160"/>
      <c r="AB251" s="160"/>
    </row>
    <row r="252" spans="1:28" s="161" customFormat="1" ht="55.5" customHeight="1" outlineLevel="1" x14ac:dyDescent="0.25">
      <c r="A252" s="311" t="s">
        <v>136</v>
      </c>
      <c r="B252" s="152" t="s">
        <v>281</v>
      </c>
      <c r="C252" s="146">
        <f t="shared" si="210"/>
        <v>15</v>
      </c>
      <c r="D252" s="296">
        <v>15</v>
      </c>
      <c r="E252" s="296">
        <v>0</v>
      </c>
      <c r="F252" s="296">
        <v>0</v>
      </c>
      <c r="G252" s="296">
        <v>0</v>
      </c>
      <c r="H252" s="146">
        <f t="shared" si="211"/>
        <v>15</v>
      </c>
      <c r="I252" s="296">
        <v>15</v>
      </c>
      <c r="J252" s="296">
        <v>0</v>
      </c>
      <c r="K252" s="296">
        <v>0</v>
      </c>
      <c r="L252" s="296">
        <v>0</v>
      </c>
      <c r="M252" s="146">
        <f t="shared" si="166"/>
        <v>100</v>
      </c>
      <c r="N252" s="146">
        <f t="shared" si="203"/>
        <v>0</v>
      </c>
      <c r="O252" s="146">
        <f t="shared" si="167"/>
        <v>100</v>
      </c>
      <c r="P252" s="146">
        <f t="shared" si="204"/>
        <v>0</v>
      </c>
      <c r="Q252" s="146" t="str">
        <f t="shared" si="168"/>
        <v>-</v>
      </c>
      <c r="R252" s="146">
        <f t="shared" si="205"/>
        <v>0</v>
      </c>
      <c r="S252" s="146" t="str">
        <f t="shared" si="212"/>
        <v>-</v>
      </c>
      <c r="T252" s="146">
        <f t="shared" si="206"/>
        <v>0</v>
      </c>
      <c r="U252" s="160"/>
      <c r="V252" s="160"/>
      <c r="W252" s="160"/>
      <c r="X252" s="160"/>
      <c r="Y252" s="160"/>
      <c r="Z252" s="160"/>
      <c r="AA252" s="160"/>
      <c r="AB252" s="160"/>
    </row>
    <row r="253" spans="1:28" s="161" customFormat="1" ht="68.25" customHeight="1" outlineLevel="1" x14ac:dyDescent="0.25">
      <c r="A253" s="311" t="s">
        <v>137</v>
      </c>
      <c r="B253" s="152" t="s">
        <v>282</v>
      </c>
      <c r="C253" s="146">
        <f t="shared" si="210"/>
        <v>48</v>
      </c>
      <c r="D253" s="296">
        <v>48</v>
      </c>
      <c r="E253" s="296">
        <v>0</v>
      </c>
      <c r="F253" s="296">
        <v>0</v>
      </c>
      <c r="G253" s="296">
        <v>0</v>
      </c>
      <c r="H253" s="146">
        <f t="shared" si="211"/>
        <v>48</v>
      </c>
      <c r="I253" s="296">
        <v>48</v>
      </c>
      <c r="J253" s="296">
        <v>0</v>
      </c>
      <c r="K253" s="296">
        <v>0</v>
      </c>
      <c r="L253" s="296">
        <v>0</v>
      </c>
      <c r="M253" s="146">
        <f t="shared" si="166"/>
        <v>100</v>
      </c>
      <c r="N253" s="146">
        <f t="shared" si="203"/>
        <v>0</v>
      </c>
      <c r="O253" s="146">
        <f t="shared" si="167"/>
        <v>100</v>
      </c>
      <c r="P253" s="146">
        <f t="shared" si="204"/>
        <v>0</v>
      </c>
      <c r="Q253" s="146" t="str">
        <f t="shared" si="168"/>
        <v>-</v>
      </c>
      <c r="R253" s="146">
        <f t="shared" si="205"/>
        <v>0</v>
      </c>
      <c r="S253" s="146" t="str">
        <f t="shared" si="212"/>
        <v>-</v>
      </c>
      <c r="T253" s="146">
        <f t="shared" si="206"/>
        <v>0</v>
      </c>
      <c r="U253" s="160"/>
      <c r="V253" s="160"/>
      <c r="W253" s="160"/>
      <c r="X253" s="160"/>
      <c r="Y253" s="160"/>
      <c r="Z253" s="160"/>
      <c r="AA253" s="160"/>
      <c r="AB253" s="160"/>
    </row>
    <row r="254" spans="1:28" s="161" customFormat="1" ht="66.75" customHeight="1" outlineLevel="1" x14ac:dyDescent="0.25">
      <c r="A254" s="311" t="s">
        <v>138</v>
      </c>
      <c r="B254" s="152" t="s">
        <v>283</v>
      </c>
      <c r="C254" s="146">
        <f t="shared" si="210"/>
        <v>0</v>
      </c>
      <c r="D254" s="296">
        <v>0</v>
      </c>
      <c r="E254" s="296">
        <v>0</v>
      </c>
      <c r="F254" s="296">
        <v>0</v>
      </c>
      <c r="G254" s="296">
        <v>0</v>
      </c>
      <c r="H254" s="146">
        <f t="shared" si="211"/>
        <v>0</v>
      </c>
      <c r="I254" s="296">
        <v>0</v>
      </c>
      <c r="J254" s="296">
        <v>0</v>
      </c>
      <c r="K254" s="296">
        <v>0</v>
      </c>
      <c r="L254" s="296">
        <v>0</v>
      </c>
      <c r="M254" s="146" t="str">
        <f t="shared" si="166"/>
        <v>-</v>
      </c>
      <c r="N254" s="146">
        <f t="shared" si="203"/>
        <v>0</v>
      </c>
      <c r="O254" s="146" t="str">
        <f t="shared" si="167"/>
        <v>-</v>
      </c>
      <c r="P254" s="146">
        <f t="shared" si="204"/>
        <v>0</v>
      </c>
      <c r="Q254" s="146" t="str">
        <f t="shared" si="168"/>
        <v>-</v>
      </c>
      <c r="R254" s="146">
        <f t="shared" si="205"/>
        <v>0</v>
      </c>
      <c r="S254" s="146" t="str">
        <f t="shared" si="212"/>
        <v>-</v>
      </c>
      <c r="T254" s="146">
        <f t="shared" si="206"/>
        <v>0</v>
      </c>
      <c r="U254" s="160"/>
      <c r="V254" s="160"/>
      <c r="W254" s="160"/>
      <c r="X254" s="160"/>
      <c r="Y254" s="160"/>
      <c r="Z254" s="160"/>
      <c r="AA254" s="160"/>
      <c r="AB254" s="160"/>
    </row>
    <row r="255" spans="1:28" s="161" customFormat="1" ht="68.25" customHeight="1" outlineLevel="1" x14ac:dyDescent="0.25">
      <c r="A255" s="311" t="s">
        <v>139</v>
      </c>
      <c r="B255" s="152" t="s">
        <v>97</v>
      </c>
      <c r="C255" s="146">
        <f t="shared" si="210"/>
        <v>216.4</v>
      </c>
      <c r="D255" s="296">
        <v>65.599999999999994</v>
      </c>
      <c r="E255" s="296">
        <v>150.80000000000001</v>
      </c>
      <c r="F255" s="296">
        <v>0</v>
      </c>
      <c r="G255" s="296">
        <v>0</v>
      </c>
      <c r="H255" s="146">
        <f t="shared" si="211"/>
        <v>216.4</v>
      </c>
      <c r="I255" s="296">
        <v>65.599999999999994</v>
      </c>
      <c r="J255" s="296">
        <v>150.80000000000001</v>
      </c>
      <c r="K255" s="296">
        <v>0</v>
      </c>
      <c r="L255" s="296">
        <v>0</v>
      </c>
      <c r="M255" s="146">
        <f t="shared" si="166"/>
        <v>100</v>
      </c>
      <c r="N255" s="146">
        <f t="shared" si="203"/>
        <v>0</v>
      </c>
      <c r="O255" s="146">
        <f t="shared" si="167"/>
        <v>100</v>
      </c>
      <c r="P255" s="146">
        <f t="shared" si="204"/>
        <v>0</v>
      </c>
      <c r="Q255" s="146">
        <f t="shared" si="168"/>
        <v>100</v>
      </c>
      <c r="R255" s="146">
        <f t="shared" si="205"/>
        <v>0</v>
      </c>
      <c r="S255" s="146" t="str">
        <f t="shared" si="212"/>
        <v>-</v>
      </c>
      <c r="T255" s="146">
        <f t="shared" si="206"/>
        <v>0</v>
      </c>
      <c r="U255" s="160"/>
      <c r="V255" s="160"/>
      <c r="W255" s="160"/>
      <c r="X255" s="160"/>
      <c r="Y255" s="160"/>
      <c r="Z255" s="160"/>
      <c r="AA255" s="160"/>
      <c r="AB255" s="160"/>
    </row>
    <row r="256" spans="1:28" s="161" customFormat="1" ht="60.75" customHeight="1" outlineLevel="1" x14ac:dyDescent="0.25">
      <c r="A256" s="311" t="s">
        <v>140</v>
      </c>
      <c r="B256" s="152" t="s">
        <v>284</v>
      </c>
      <c r="C256" s="146">
        <f t="shared" si="210"/>
        <v>89</v>
      </c>
      <c r="D256" s="296">
        <v>89</v>
      </c>
      <c r="E256" s="296">
        <v>0</v>
      </c>
      <c r="F256" s="296">
        <v>0</v>
      </c>
      <c r="G256" s="296">
        <v>0</v>
      </c>
      <c r="H256" s="146">
        <f t="shared" si="211"/>
        <v>89</v>
      </c>
      <c r="I256" s="296">
        <v>89</v>
      </c>
      <c r="J256" s="296">
        <v>0</v>
      </c>
      <c r="K256" s="296">
        <v>0</v>
      </c>
      <c r="L256" s="296">
        <v>0</v>
      </c>
      <c r="M256" s="146">
        <f t="shared" si="166"/>
        <v>100</v>
      </c>
      <c r="N256" s="146">
        <f t="shared" si="203"/>
        <v>0</v>
      </c>
      <c r="O256" s="146">
        <f t="shared" si="167"/>
        <v>100</v>
      </c>
      <c r="P256" s="146">
        <f t="shared" si="204"/>
        <v>0</v>
      </c>
      <c r="Q256" s="146" t="str">
        <f t="shared" si="168"/>
        <v>-</v>
      </c>
      <c r="R256" s="146">
        <f t="shared" si="205"/>
        <v>0</v>
      </c>
      <c r="S256" s="146" t="str">
        <f t="shared" si="212"/>
        <v>-</v>
      </c>
      <c r="T256" s="146">
        <f t="shared" si="206"/>
        <v>0</v>
      </c>
      <c r="U256" s="160"/>
      <c r="V256" s="160"/>
      <c r="W256" s="160"/>
      <c r="X256" s="160"/>
      <c r="Y256" s="160"/>
      <c r="Z256" s="160"/>
      <c r="AA256" s="160"/>
      <c r="AB256" s="160"/>
    </row>
    <row r="257" spans="1:28" s="161" customFormat="1" ht="38.25" customHeight="1" outlineLevel="1" x14ac:dyDescent="0.25">
      <c r="A257" s="311" t="s">
        <v>141</v>
      </c>
      <c r="B257" s="152" t="s">
        <v>285</v>
      </c>
      <c r="C257" s="146">
        <f t="shared" si="210"/>
        <v>0</v>
      </c>
      <c r="D257" s="296">
        <v>0</v>
      </c>
      <c r="E257" s="296">
        <v>0</v>
      </c>
      <c r="F257" s="296">
        <v>0</v>
      </c>
      <c r="G257" s="296">
        <v>0</v>
      </c>
      <c r="H257" s="146">
        <f t="shared" si="211"/>
        <v>0</v>
      </c>
      <c r="I257" s="296">
        <v>0</v>
      </c>
      <c r="J257" s="296">
        <v>0</v>
      </c>
      <c r="K257" s="296">
        <v>0</v>
      </c>
      <c r="L257" s="296">
        <v>0</v>
      </c>
      <c r="M257" s="146" t="str">
        <f t="shared" si="166"/>
        <v>-</v>
      </c>
      <c r="N257" s="146">
        <f t="shared" si="203"/>
        <v>0</v>
      </c>
      <c r="O257" s="146" t="str">
        <f t="shared" si="167"/>
        <v>-</v>
      </c>
      <c r="P257" s="146">
        <f t="shared" si="204"/>
        <v>0</v>
      </c>
      <c r="Q257" s="146" t="str">
        <f t="shared" si="168"/>
        <v>-</v>
      </c>
      <c r="R257" s="146">
        <f t="shared" si="205"/>
        <v>0</v>
      </c>
      <c r="S257" s="146" t="str">
        <f t="shared" si="212"/>
        <v>-</v>
      </c>
      <c r="T257" s="146">
        <f t="shared" si="206"/>
        <v>0</v>
      </c>
      <c r="U257" s="160"/>
      <c r="V257" s="160"/>
      <c r="W257" s="160"/>
      <c r="X257" s="160"/>
      <c r="Y257" s="160"/>
      <c r="Z257" s="160"/>
      <c r="AA257" s="160"/>
      <c r="AB257" s="160"/>
    </row>
    <row r="258" spans="1:28" s="161" customFormat="1" ht="66.75" customHeight="1" outlineLevel="1" x14ac:dyDescent="0.25">
      <c r="A258" s="311" t="s">
        <v>142</v>
      </c>
      <c r="B258" s="152" t="s">
        <v>286</v>
      </c>
      <c r="C258" s="146">
        <f t="shared" si="210"/>
        <v>0</v>
      </c>
      <c r="D258" s="296">
        <v>0</v>
      </c>
      <c r="E258" s="296">
        <v>0</v>
      </c>
      <c r="F258" s="296">
        <v>0</v>
      </c>
      <c r="G258" s="296">
        <v>0</v>
      </c>
      <c r="H258" s="146">
        <f t="shared" si="211"/>
        <v>0</v>
      </c>
      <c r="I258" s="296">
        <v>0</v>
      </c>
      <c r="J258" s="296">
        <v>0</v>
      </c>
      <c r="K258" s="296">
        <v>0</v>
      </c>
      <c r="L258" s="296">
        <v>0</v>
      </c>
      <c r="M258" s="146" t="str">
        <f t="shared" si="166"/>
        <v>-</v>
      </c>
      <c r="N258" s="146">
        <f t="shared" si="203"/>
        <v>0</v>
      </c>
      <c r="O258" s="146" t="str">
        <f t="shared" si="167"/>
        <v>-</v>
      </c>
      <c r="P258" s="146">
        <f t="shared" si="204"/>
        <v>0</v>
      </c>
      <c r="Q258" s="146" t="str">
        <f t="shared" si="168"/>
        <v>-</v>
      </c>
      <c r="R258" s="146">
        <f t="shared" si="205"/>
        <v>0</v>
      </c>
      <c r="S258" s="146" t="str">
        <f t="shared" si="212"/>
        <v>-</v>
      </c>
      <c r="T258" s="146">
        <f t="shared" si="206"/>
        <v>0</v>
      </c>
      <c r="U258" s="160"/>
      <c r="V258" s="160"/>
      <c r="W258" s="160"/>
      <c r="X258" s="160"/>
      <c r="Y258" s="160"/>
      <c r="Z258" s="160"/>
      <c r="AA258" s="160"/>
      <c r="AB258" s="160"/>
    </row>
    <row r="259" spans="1:28" s="161" customFormat="1" ht="72.75" customHeight="1" outlineLevel="1" x14ac:dyDescent="0.25">
      <c r="A259" s="311" t="s">
        <v>143</v>
      </c>
      <c r="B259" s="152" t="s">
        <v>287</v>
      </c>
      <c r="C259" s="146">
        <f t="shared" si="210"/>
        <v>1908.8</v>
      </c>
      <c r="D259" s="296">
        <v>1208.8</v>
      </c>
      <c r="E259" s="296">
        <v>700</v>
      </c>
      <c r="F259" s="296">
        <v>0</v>
      </c>
      <c r="G259" s="296">
        <v>0</v>
      </c>
      <c r="H259" s="146">
        <f t="shared" si="211"/>
        <v>1869.7</v>
      </c>
      <c r="I259" s="296">
        <v>1169.7</v>
      </c>
      <c r="J259" s="296">
        <v>700</v>
      </c>
      <c r="K259" s="296">
        <v>0</v>
      </c>
      <c r="L259" s="296">
        <v>0</v>
      </c>
      <c r="M259" s="146">
        <f t="shared" si="166"/>
        <v>98</v>
      </c>
      <c r="N259" s="146">
        <f t="shared" si="203"/>
        <v>39.1</v>
      </c>
      <c r="O259" s="146">
        <f t="shared" si="167"/>
        <v>96.8</v>
      </c>
      <c r="P259" s="146">
        <f t="shared" si="204"/>
        <v>39.1</v>
      </c>
      <c r="Q259" s="146">
        <f t="shared" si="168"/>
        <v>100</v>
      </c>
      <c r="R259" s="146">
        <f t="shared" si="205"/>
        <v>0</v>
      </c>
      <c r="S259" s="146" t="str">
        <f t="shared" si="212"/>
        <v>-</v>
      </c>
      <c r="T259" s="146">
        <f t="shared" si="206"/>
        <v>0</v>
      </c>
      <c r="U259" s="160"/>
      <c r="V259" s="160"/>
      <c r="W259" s="160"/>
      <c r="X259" s="160"/>
      <c r="Y259" s="160"/>
      <c r="Z259" s="160"/>
      <c r="AA259" s="160"/>
      <c r="AB259" s="160"/>
    </row>
    <row r="260" spans="1:28" s="161" customFormat="1" ht="60.75" customHeight="1" outlineLevel="1" x14ac:dyDescent="0.25">
      <c r="A260" s="311" t="s">
        <v>165</v>
      </c>
      <c r="B260" s="152" t="s">
        <v>132</v>
      </c>
      <c r="C260" s="146">
        <f t="shared" si="210"/>
        <v>320</v>
      </c>
      <c r="D260" s="296">
        <v>320</v>
      </c>
      <c r="E260" s="296">
        <v>0</v>
      </c>
      <c r="F260" s="296">
        <v>0</v>
      </c>
      <c r="G260" s="296">
        <v>0</v>
      </c>
      <c r="H260" s="146">
        <f t="shared" si="211"/>
        <v>320</v>
      </c>
      <c r="I260" s="296">
        <v>320</v>
      </c>
      <c r="J260" s="296">
        <v>0</v>
      </c>
      <c r="K260" s="296">
        <v>0</v>
      </c>
      <c r="L260" s="296">
        <v>0</v>
      </c>
      <c r="M260" s="146">
        <f t="shared" si="166"/>
        <v>100</v>
      </c>
      <c r="N260" s="146">
        <f t="shared" si="203"/>
        <v>0</v>
      </c>
      <c r="O260" s="146">
        <f t="shared" si="167"/>
        <v>100</v>
      </c>
      <c r="P260" s="146">
        <f t="shared" si="204"/>
        <v>0</v>
      </c>
      <c r="Q260" s="146" t="str">
        <f t="shared" si="168"/>
        <v>-</v>
      </c>
      <c r="R260" s="146">
        <f t="shared" si="205"/>
        <v>0</v>
      </c>
      <c r="S260" s="146" t="str">
        <f t="shared" si="212"/>
        <v>-</v>
      </c>
      <c r="T260" s="146">
        <f t="shared" si="206"/>
        <v>0</v>
      </c>
      <c r="U260" s="160"/>
      <c r="V260" s="160"/>
      <c r="W260" s="160"/>
      <c r="X260" s="160"/>
      <c r="Y260" s="160"/>
      <c r="Z260" s="160"/>
      <c r="AA260" s="160"/>
      <c r="AB260" s="160"/>
    </row>
    <row r="261" spans="1:28" s="161" customFormat="1" ht="39.75" customHeight="1" outlineLevel="1" collapsed="1" x14ac:dyDescent="0.25">
      <c r="A261" s="142" t="s">
        <v>35</v>
      </c>
      <c r="B261" s="220" t="s">
        <v>714</v>
      </c>
      <c r="C261" s="146">
        <f>SUM(D261:F261)</f>
        <v>1430</v>
      </c>
      <c r="D261" s="296">
        <f>D262</f>
        <v>0</v>
      </c>
      <c r="E261" s="296">
        <f>E262</f>
        <v>1430</v>
      </c>
      <c r="F261" s="296">
        <f>F262</f>
        <v>0</v>
      </c>
      <c r="G261" s="296">
        <f>G262</f>
        <v>0</v>
      </c>
      <c r="H261" s="146">
        <f t="shared" ref="H261:H306" si="213">SUM(I261:K261)</f>
        <v>1430</v>
      </c>
      <c r="I261" s="296">
        <f>I262</f>
        <v>0</v>
      </c>
      <c r="J261" s="296">
        <f>J262</f>
        <v>1430</v>
      </c>
      <c r="K261" s="296">
        <f>K262</f>
        <v>0</v>
      </c>
      <c r="L261" s="296">
        <f>L262</f>
        <v>0</v>
      </c>
      <c r="M261" s="146">
        <f t="shared" si="166"/>
        <v>100</v>
      </c>
      <c r="N261" s="146">
        <f t="shared" si="203"/>
        <v>0</v>
      </c>
      <c r="O261" s="146" t="str">
        <f t="shared" si="167"/>
        <v>-</v>
      </c>
      <c r="P261" s="146">
        <f t="shared" si="204"/>
        <v>0</v>
      </c>
      <c r="Q261" s="146">
        <f t="shared" si="168"/>
        <v>100</v>
      </c>
      <c r="R261" s="146">
        <f t="shared" si="205"/>
        <v>0</v>
      </c>
      <c r="S261" s="146" t="str">
        <f>IFERROR(K261/F261*100,"-")</f>
        <v>-</v>
      </c>
      <c r="T261" s="146">
        <f t="shared" si="206"/>
        <v>0</v>
      </c>
      <c r="U261" s="160"/>
      <c r="V261" s="160"/>
      <c r="W261" s="160"/>
      <c r="X261" s="160"/>
      <c r="Y261" s="160"/>
      <c r="Z261" s="160"/>
      <c r="AA261" s="160"/>
      <c r="AB261" s="160"/>
    </row>
    <row r="262" spans="1:28" s="161" customFormat="1" ht="47.25" outlineLevel="1" x14ac:dyDescent="0.25">
      <c r="A262" s="195" t="s">
        <v>145</v>
      </c>
      <c r="B262" s="152" t="s">
        <v>288</v>
      </c>
      <c r="C262" s="146">
        <f>SUM(D262:F262)</f>
        <v>1430</v>
      </c>
      <c r="D262" s="296">
        <v>0</v>
      </c>
      <c r="E262" s="296">
        <v>1430</v>
      </c>
      <c r="F262" s="296">
        <v>0</v>
      </c>
      <c r="G262" s="296">
        <v>0</v>
      </c>
      <c r="H262" s="146"/>
      <c r="I262" s="296">
        <v>0</v>
      </c>
      <c r="J262" s="296">
        <v>1430</v>
      </c>
      <c r="K262" s="296">
        <v>0</v>
      </c>
      <c r="L262" s="296">
        <v>0</v>
      </c>
      <c r="M262" s="146">
        <f t="shared" si="166"/>
        <v>0</v>
      </c>
      <c r="N262" s="146">
        <f t="shared" si="203"/>
        <v>1430</v>
      </c>
      <c r="O262" s="146" t="str">
        <f t="shared" si="167"/>
        <v>-</v>
      </c>
      <c r="P262" s="146">
        <f t="shared" si="204"/>
        <v>0</v>
      </c>
      <c r="Q262" s="146">
        <f t="shared" si="168"/>
        <v>100</v>
      </c>
      <c r="R262" s="146">
        <f t="shared" si="205"/>
        <v>0</v>
      </c>
      <c r="S262" s="146" t="str">
        <f>IFERROR(K262/F262*100,"-")</f>
        <v>-</v>
      </c>
      <c r="T262" s="146">
        <f t="shared" si="206"/>
        <v>0</v>
      </c>
      <c r="U262" s="160"/>
      <c r="V262" s="160"/>
      <c r="W262" s="160"/>
      <c r="X262" s="160"/>
      <c r="Y262" s="160"/>
      <c r="Z262" s="160"/>
      <c r="AA262" s="160"/>
      <c r="AB262" s="160"/>
    </row>
    <row r="263" spans="1:28" s="123" customFormat="1" ht="148.5" customHeight="1" x14ac:dyDescent="0.25">
      <c r="A263" s="132">
        <v>14</v>
      </c>
      <c r="B263" s="120" t="s">
        <v>428</v>
      </c>
      <c r="C263" s="121">
        <f>SUM(D263:F263)</f>
        <v>14760.4</v>
      </c>
      <c r="D263" s="121">
        <f>D264+D268</f>
        <v>14155.8</v>
      </c>
      <c r="E263" s="121">
        <f t="shared" ref="E263:F263" si="214">E264+E268</f>
        <v>604.6</v>
      </c>
      <c r="F263" s="121">
        <f t="shared" si="214"/>
        <v>0</v>
      </c>
      <c r="G263" s="121">
        <f>G264+G268</f>
        <v>0</v>
      </c>
      <c r="H263" s="121">
        <f>SUM(I263:K263)</f>
        <v>14716.8</v>
      </c>
      <c r="I263" s="121">
        <f>I264+I268</f>
        <v>14112.3</v>
      </c>
      <c r="J263" s="121">
        <f t="shared" ref="J263:K263" si="215">J264+J268</f>
        <v>604.5</v>
      </c>
      <c r="K263" s="121">
        <f t="shared" si="215"/>
        <v>0</v>
      </c>
      <c r="L263" s="121">
        <f>L264+L268</f>
        <v>0</v>
      </c>
      <c r="M263" s="121">
        <f t="shared" ref="M263:M267" si="216">IFERROR(H263/C263*100,"-")</f>
        <v>99.7</v>
      </c>
      <c r="N263" s="121">
        <f t="shared" si="203"/>
        <v>43.6</v>
      </c>
      <c r="O263" s="121">
        <f t="shared" si="167"/>
        <v>99.7</v>
      </c>
      <c r="P263" s="121">
        <f t="shared" si="204"/>
        <v>43.5</v>
      </c>
      <c r="Q263" s="121">
        <f t="shared" si="168"/>
        <v>100</v>
      </c>
      <c r="R263" s="121">
        <f t="shared" si="205"/>
        <v>0.1</v>
      </c>
      <c r="S263" s="121" t="str">
        <f>IFERROR(K263/F263*100,"-")</f>
        <v>-</v>
      </c>
      <c r="T263" s="121">
        <f t="shared" si="206"/>
        <v>0</v>
      </c>
    </row>
    <row r="264" spans="1:28" s="278" customFormat="1" ht="36.75" customHeight="1" outlineLevel="1" collapsed="1" x14ac:dyDescent="0.25">
      <c r="A264" s="314"/>
      <c r="B264" s="273" t="s">
        <v>91</v>
      </c>
      <c r="C264" s="274">
        <f t="shared" ref="C264:C267" si="217">SUM(D264:F264)</f>
        <v>70</v>
      </c>
      <c r="D264" s="274">
        <f>D265</f>
        <v>70</v>
      </c>
      <c r="E264" s="274">
        <f t="shared" ref="E264:L264" si="218">E265</f>
        <v>0</v>
      </c>
      <c r="F264" s="274">
        <f t="shared" si="218"/>
        <v>0</v>
      </c>
      <c r="G264" s="274">
        <f t="shared" si="218"/>
        <v>0</v>
      </c>
      <c r="H264" s="274">
        <f>SUM(I264:K264)</f>
        <v>70</v>
      </c>
      <c r="I264" s="274">
        <f t="shared" si="218"/>
        <v>70</v>
      </c>
      <c r="J264" s="274">
        <f t="shared" si="218"/>
        <v>0</v>
      </c>
      <c r="K264" s="274">
        <f t="shared" si="218"/>
        <v>0</v>
      </c>
      <c r="L264" s="274">
        <f t="shared" si="218"/>
        <v>0</v>
      </c>
      <c r="M264" s="274">
        <f t="shared" si="216"/>
        <v>100</v>
      </c>
      <c r="N264" s="274">
        <f t="shared" ref="N264:N267" si="219">C264-H264</f>
        <v>0</v>
      </c>
      <c r="O264" s="274">
        <f t="shared" ref="O264:O267" si="220">IFERROR(I264/D264*100,"-")</f>
        <v>100</v>
      </c>
      <c r="P264" s="274">
        <f t="shared" ref="P264:P267" si="221">D264-I264</f>
        <v>0</v>
      </c>
      <c r="Q264" s="274" t="str">
        <f t="shared" ref="Q264:Q267" si="222">IFERROR(J264/E264*100,"-")</f>
        <v>-</v>
      </c>
      <c r="R264" s="274">
        <f t="shared" ref="R264:R267" si="223">E264-J264</f>
        <v>0</v>
      </c>
      <c r="S264" s="274" t="str">
        <f t="shared" ref="S264:S267" si="224">IFERROR(K264/F264*100,"-")</f>
        <v>-</v>
      </c>
      <c r="T264" s="274">
        <f t="shared" ref="T264:T267" si="225">F264-K264</f>
        <v>0</v>
      </c>
    </row>
    <row r="265" spans="1:28" s="161" customFormat="1" ht="52.5" customHeight="1" outlineLevel="1" collapsed="1" x14ac:dyDescent="0.25">
      <c r="A265" s="312" t="s">
        <v>135</v>
      </c>
      <c r="B265" s="313" t="s">
        <v>715</v>
      </c>
      <c r="C265" s="146">
        <f t="shared" si="217"/>
        <v>70</v>
      </c>
      <c r="D265" s="146">
        <f>D266+D267</f>
        <v>70</v>
      </c>
      <c r="E265" s="146">
        <f>E266+E267</f>
        <v>0</v>
      </c>
      <c r="F265" s="146">
        <f>F266+F267</f>
        <v>0</v>
      </c>
      <c r="G265" s="146">
        <f>G266+G267</f>
        <v>0</v>
      </c>
      <c r="H265" s="146">
        <f t="shared" ref="H265:H267" si="226">SUM(I265:K265)</f>
        <v>70</v>
      </c>
      <c r="I265" s="146">
        <f>I266+I267</f>
        <v>70</v>
      </c>
      <c r="J265" s="146">
        <f>J266+J267</f>
        <v>0</v>
      </c>
      <c r="K265" s="146">
        <f>K266+K267</f>
        <v>0</v>
      </c>
      <c r="L265" s="146">
        <f>L266+L267</f>
        <v>0</v>
      </c>
      <c r="M265" s="145">
        <f t="shared" si="216"/>
        <v>100</v>
      </c>
      <c r="N265" s="146">
        <f t="shared" si="219"/>
        <v>0</v>
      </c>
      <c r="O265" s="146">
        <f t="shared" si="220"/>
        <v>100</v>
      </c>
      <c r="P265" s="146">
        <f t="shared" si="221"/>
        <v>0</v>
      </c>
      <c r="Q265" s="146" t="str">
        <f t="shared" si="222"/>
        <v>-</v>
      </c>
      <c r="R265" s="146">
        <f t="shared" si="223"/>
        <v>0</v>
      </c>
      <c r="S265" s="146" t="str">
        <f t="shared" si="224"/>
        <v>-</v>
      </c>
      <c r="T265" s="146">
        <f t="shared" si="225"/>
        <v>0</v>
      </c>
      <c r="U265" s="160"/>
      <c r="V265" s="160"/>
      <c r="W265" s="160"/>
      <c r="X265" s="160"/>
      <c r="Y265" s="160"/>
      <c r="Z265" s="160"/>
      <c r="AA265" s="160"/>
      <c r="AB265" s="160"/>
    </row>
    <row r="266" spans="1:28" s="161" customFormat="1" ht="55.5" customHeight="1" outlineLevel="1" x14ac:dyDescent="0.25">
      <c r="A266" s="312" t="s">
        <v>240</v>
      </c>
      <c r="B266" s="194" t="s">
        <v>430</v>
      </c>
      <c r="C266" s="146">
        <f t="shared" si="217"/>
        <v>10</v>
      </c>
      <c r="D266" s="146">
        <v>10</v>
      </c>
      <c r="E266" s="146">
        <v>0</v>
      </c>
      <c r="F266" s="146">
        <v>0</v>
      </c>
      <c r="G266" s="146">
        <v>0</v>
      </c>
      <c r="H266" s="146">
        <f t="shared" si="226"/>
        <v>10</v>
      </c>
      <c r="I266" s="146">
        <v>10</v>
      </c>
      <c r="J266" s="146">
        <v>0</v>
      </c>
      <c r="K266" s="146">
        <v>0</v>
      </c>
      <c r="L266" s="146">
        <v>0</v>
      </c>
      <c r="M266" s="145">
        <f t="shared" si="216"/>
        <v>100</v>
      </c>
      <c r="N266" s="146">
        <f t="shared" si="219"/>
        <v>0</v>
      </c>
      <c r="O266" s="146">
        <f t="shared" si="220"/>
        <v>100</v>
      </c>
      <c r="P266" s="146">
        <f t="shared" si="221"/>
        <v>0</v>
      </c>
      <c r="Q266" s="146" t="str">
        <f t="shared" si="222"/>
        <v>-</v>
      </c>
      <c r="R266" s="146">
        <f t="shared" si="223"/>
        <v>0</v>
      </c>
      <c r="S266" s="146" t="str">
        <f t="shared" si="224"/>
        <v>-</v>
      </c>
      <c r="T266" s="146">
        <f t="shared" si="225"/>
        <v>0</v>
      </c>
      <c r="U266" s="160"/>
      <c r="V266" s="160"/>
      <c r="W266" s="160"/>
      <c r="X266" s="160"/>
      <c r="Y266" s="160"/>
      <c r="Z266" s="160"/>
      <c r="AA266" s="160"/>
      <c r="AB266" s="160"/>
    </row>
    <row r="267" spans="1:28" s="161" customFormat="1" ht="94.5" outlineLevel="1" x14ac:dyDescent="0.25">
      <c r="A267" s="312" t="s">
        <v>242</v>
      </c>
      <c r="B267" s="194" t="s">
        <v>429</v>
      </c>
      <c r="C267" s="146">
        <f t="shared" si="217"/>
        <v>60</v>
      </c>
      <c r="D267" s="146">
        <v>60</v>
      </c>
      <c r="E267" s="146">
        <v>0</v>
      </c>
      <c r="F267" s="146">
        <v>0</v>
      </c>
      <c r="G267" s="146">
        <v>0</v>
      </c>
      <c r="H267" s="146">
        <f t="shared" si="226"/>
        <v>60</v>
      </c>
      <c r="I267" s="146">
        <v>60</v>
      </c>
      <c r="J267" s="146">
        <v>0</v>
      </c>
      <c r="K267" s="146">
        <v>0</v>
      </c>
      <c r="L267" s="146">
        <v>0</v>
      </c>
      <c r="M267" s="145">
        <f t="shared" si="216"/>
        <v>100</v>
      </c>
      <c r="N267" s="146">
        <f t="shared" si="219"/>
        <v>0</v>
      </c>
      <c r="O267" s="146">
        <f t="shared" si="220"/>
        <v>100</v>
      </c>
      <c r="P267" s="146">
        <f t="shared" si="221"/>
        <v>0</v>
      </c>
      <c r="Q267" s="146" t="str">
        <f t="shared" si="222"/>
        <v>-</v>
      </c>
      <c r="R267" s="146">
        <f t="shared" si="223"/>
        <v>0</v>
      </c>
      <c r="S267" s="146" t="str">
        <f t="shared" si="224"/>
        <v>-</v>
      </c>
      <c r="T267" s="146">
        <f t="shared" si="225"/>
        <v>0</v>
      </c>
      <c r="U267" s="160"/>
      <c r="V267" s="160"/>
      <c r="W267" s="160"/>
      <c r="X267" s="160"/>
      <c r="Y267" s="160"/>
      <c r="Z267" s="160"/>
      <c r="AA267" s="160"/>
      <c r="AB267" s="160"/>
    </row>
    <row r="268" spans="1:28" s="318" customFormat="1" ht="104.25" customHeight="1" outlineLevel="1" collapsed="1" x14ac:dyDescent="0.25">
      <c r="A268" s="315"/>
      <c r="B268" s="316" t="s">
        <v>96</v>
      </c>
      <c r="C268" s="317">
        <f>SUM(D268:F268)</f>
        <v>14690.4</v>
      </c>
      <c r="D268" s="317">
        <f>SUM(D269:D274)</f>
        <v>14085.8</v>
      </c>
      <c r="E268" s="317">
        <f>SUM(E269:E274)</f>
        <v>604.6</v>
      </c>
      <c r="F268" s="317">
        <f>SUM(F269:F274)</f>
        <v>0</v>
      </c>
      <c r="G268" s="317">
        <f>SUM(G269:G274)</f>
        <v>0</v>
      </c>
      <c r="H268" s="317">
        <f t="shared" si="213"/>
        <v>14646.8</v>
      </c>
      <c r="I268" s="317">
        <f>SUM(I269:I274)</f>
        <v>14042.3</v>
      </c>
      <c r="J268" s="317">
        <f>SUM(J269:J274)</f>
        <v>604.5</v>
      </c>
      <c r="K268" s="317">
        <f>SUM(K269:K274)</f>
        <v>0</v>
      </c>
      <c r="L268" s="317">
        <f>SUM(L269:L274)</f>
        <v>0</v>
      </c>
      <c r="M268" s="317">
        <f t="shared" si="166"/>
        <v>99.7</v>
      </c>
      <c r="N268" s="317">
        <f t="shared" si="203"/>
        <v>43.6</v>
      </c>
      <c r="O268" s="317">
        <f t="shared" si="167"/>
        <v>99.7</v>
      </c>
      <c r="P268" s="317">
        <f>D268-I268</f>
        <v>43.5</v>
      </c>
      <c r="Q268" s="317">
        <f t="shared" si="168"/>
        <v>100</v>
      </c>
      <c r="R268" s="317">
        <f t="shared" si="205"/>
        <v>0.1</v>
      </c>
      <c r="S268" s="317" t="str">
        <f t="shared" ref="S268:S275" si="227">IFERROR(K268/F268*100,"-")</f>
        <v>-</v>
      </c>
      <c r="T268" s="317">
        <f t="shared" si="206"/>
        <v>0</v>
      </c>
    </row>
    <row r="269" spans="1:28" s="161" customFormat="1" ht="78.75" outlineLevel="1" x14ac:dyDescent="0.25">
      <c r="A269" s="142" t="s">
        <v>145</v>
      </c>
      <c r="B269" s="313" t="s">
        <v>716</v>
      </c>
      <c r="C269" s="146">
        <f t="shared" ref="C269:C274" si="228">SUM(D269:F269)</f>
        <v>505.5</v>
      </c>
      <c r="D269" s="146">
        <v>505.5</v>
      </c>
      <c r="E269" s="146">
        <v>0</v>
      </c>
      <c r="F269" s="146">
        <v>0</v>
      </c>
      <c r="G269" s="146">
        <v>0</v>
      </c>
      <c r="H269" s="146">
        <f t="shared" si="213"/>
        <v>505.5</v>
      </c>
      <c r="I269" s="146">
        <v>505.5</v>
      </c>
      <c r="J269" s="146">
        <v>0</v>
      </c>
      <c r="K269" s="146">
        <v>0</v>
      </c>
      <c r="L269" s="146">
        <v>0</v>
      </c>
      <c r="M269" s="146">
        <f t="shared" si="166"/>
        <v>100</v>
      </c>
      <c r="N269" s="146">
        <f t="shared" si="203"/>
        <v>0</v>
      </c>
      <c r="O269" s="146">
        <f t="shared" si="167"/>
        <v>100</v>
      </c>
      <c r="P269" s="146">
        <f t="shared" si="204"/>
        <v>0</v>
      </c>
      <c r="Q269" s="146" t="str">
        <f t="shared" si="168"/>
        <v>-</v>
      </c>
      <c r="R269" s="146">
        <f t="shared" si="205"/>
        <v>0</v>
      </c>
      <c r="S269" s="146" t="str">
        <f t="shared" si="227"/>
        <v>-</v>
      </c>
      <c r="T269" s="146">
        <f t="shared" si="206"/>
        <v>0</v>
      </c>
      <c r="U269" s="160"/>
      <c r="V269" s="160"/>
      <c r="W269" s="160"/>
      <c r="X269" s="160"/>
      <c r="Y269" s="160"/>
      <c r="Z269" s="160"/>
      <c r="AA269" s="160"/>
      <c r="AB269" s="160"/>
    </row>
    <row r="270" spans="1:28" s="161" customFormat="1" ht="63" outlineLevel="1" x14ac:dyDescent="0.25">
      <c r="A270" s="142" t="s">
        <v>146</v>
      </c>
      <c r="B270" s="313" t="s">
        <v>717</v>
      </c>
      <c r="C270" s="146">
        <f t="shared" si="228"/>
        <v>260.2</v>
      </c>
      <c r="D270" s="146">
        <v>260.2</v>
      </c>
      <c r="E270" s="146">
        <v>0</v>
      </c>
      <c r="F270" s="146">
        <v>0</v>
      </c>
      <c r="G270" s="146">
        <v>0</v>
      </c>
      <c r="H270" s="146">
        <f t="shared" si="213"/>
        <v>260.2</v>
      </c>
      <c r="I270" s="146">
        <v>260.2</v>
      </c>
      <c r="J270" s="146">
        <v>0</v>
      </c>
      <c r="K270" s="146">
        <v>0</v>
      </c>
      <c r="L270" s="146">
        <v>0</v>
      </c>
      <c r="M270" s="146">
        <f t="shared" si="166"/>
        <v>100</v>
      </c>
      <c r="N270" s="146">
        <f t="shared" si="203"/>
        <v>0</v>
      </c>
      <c r="O270" s="146">
        <f t="shared" si="167"/>
        <v>100</v>
      </c>
      <c r="P270" s="146">
        <f t="shared" si="204"/>
        <v>0</v>
      </c>
      <c r="Q270" s="146" t="str">
        <f t="shared" si="168"/>
        <v>-</v>
      </c>
      <c r="R270" s="146">
        <f t="shared" si="205"/>
        <v>0</v>
      </c>
      <c r="S270" s="146" t="str">
        <f t="shared" si="227"/>
        <v>-</v>
      </c>
      <c r="T270" s="146">
        <f t="shared" si="206"/>
        <v>0</v>
      </c>
      <c r="U270" s="160"/>
      <c r="V270" s="160"/>
      <c r="W270" s="160"/>
      <c r="X270" s="160"/>
      <c r="Y270" s="160"/>
      <c r="Z270" s="160"/>
      <c r="AA270" s="160"/>
      <c r="AB270" s="160"/>
    </row>
    <row r="271" spans="1:28" s="161" customFormat="1" ht="47.25" outlineLevel="1" x14ac:dyDescent="0.25">
      <c r="A271" s="142" t="s">
        <v>147</v>
      </c>
      <c r="B271" s="194" t="s">
        <v>718</v>
      </c>
      <c r="C271" s="146">
        <f t="shared" si="228"/>
        <v>604.6</v>
      </c>
      <c r="D271" s="146">
        <v>0</v>
      </c>
      <c r="E271" s="146">
        <v>604.6</v>
      </c>
      <c r="F271" s="146"/>
      <c r="G271" s="146"/>
      <c r="H271" s="146">
        <f t="shared" si="213"/>
        <v>604.5</v>
      </c>
      <c r="I271" s="146">
        <v>0</v>
      </c>
      <c r="J271" s="146">
        <v>604.5</v>
      </c>
      <c r="K271" s="146">
        <v>0</v>
      </c>
      <c r="L271" s="146">
        <v>0</v>
      </c>
      <c r="M271" s="146">
        <f t="shared" ref="M271" si="229">IFERROR(H271/C271*100,"-")</f>
        <v>100</v>
      </c>
      <c r="N271" s="146">
        <f t="shared" ref="N271" si="230">C271-H271</f>
        <v>0.1</v>
      </c>
      <c r="O271" s="146" t="str">
        <f t="shared" ref="O271" si="231">IFERROR(I271/D271*100,"-")</f>
        <v>-</v>
      </c>
      <c r="P271" s="146">
        <f t="shared" ref="P271" si="232">D271-I271</f>
        <v>0</v>
      </c>
      <c r="Q271" s="146">
        <f t="shared" ref="Q271" si="233">IFERROR(J271/E271*100,"-")</f>
        <v>100</v>
      </c>
      <c r="R271" s="146">
        <f t="shared" ref="R271" si="234">E271-J271</f>
        <v>0.1</v>
      </c>
      <c r="S271" s="146" t="str">
        <f t="shared" si="227"/>
        <v>-</v>
      </c>
      <c r="T271" s="146">
        <f t="shared" ref="T271" si="235">F271-K271</f>
        <v>0</v>
      </c>
      <c r="U271" s="160"/>
      <c r="V271" s="160"/>
      <c r="W271" s="160"/>
      <c r="X271" s="160"/>
      <c r="Y271" s="160"/>
      <c r="Z271" s="160"/>
      <c r="AA271" s="160"/>
      <c r="AB271" s="160"/>
    </row>
    <row r="272" spans="1:28" s="161" customFormat="1" ht="31.5" outlineLevel="1" x14ac:dyDescent="0.25">
      <c r="A272" s="142" t="s">
        <v>153</v>
      </c>
      <c r="B272" s="313" t="s">
        <v>719</v>
      </c>
      <c r="C272" s="146">
        <f t="shared" si="228"/>
        <v>198.4</v>
      </c>
      <c r="D272" s="146">
        <v>198.4</v>
      </c>
      <c r="E272" s="146">
        <v>0</v>
      </c>
      <c r="F272" s="146">
        <v>0</v>
      </c>
      <c r="G272" s="146">
        <v>0</v>
      </c>
      <c r="H272" s="146">
        <f t="shared" si="213"/>
        <v>198.4</v>
      </c>
      <c r="I272" s="146">
        <v>198.4</v>
      </c>
      <c r="J272" s="146">
        <v>0</v>
      </c>
      <c r="K272" s="146">
        <v>0</v>
      </c>
      <c r="L272" s="146">
        <v>0</v>
      </c>
      <c r="M272" s="146">
        <f t="shared" si="166"/>
        <v>100</v>
      </c>
      <c r="N272" s="146">
        <f t="shared" si="203"/>
        <v>0</v>
      </c>
      <c r="O272" s="146">
        <f t="shared" si="167"/>
        <v>100</v>
      </c>
      <c r="P272" s="146">
        <f t="shared" si="204"/>
        <v>0</v>
      </c>
      <c r="Q272" s="146" t="str">
        <f t="shared" si="168"/>
        <v>-</v>
      </c>
      <c r="R272" s="146">
        <f t="shared" si="205"/>
        <v>0</v>
      </c>
      <c r="S272" s="146" t="str">
        <f t="shared" si="227"/>
        <v>-</v>
      </c>
      <c r="T272" s="146">
        <f t="shared" si="206"/>
        <v>0</v>
      </c>
      <c r="U272" s="160"/>
      <c r="V272" s="160"/>
      <c r="W272" s="160"/>
      <c r="X272" s="160"/>
      <c r="Y272" s="160"/>
      <c r="Z272" s="160"/>
      <c r="AA272" s="160"/>
      <c r="AB272" s="160"/>
    </row>
    <row r="273" spans="1:28" s="161" customFormat="1" ht="63" outlineLevel="1" x14ac:dyDescent="0.25">
      <c r="A273" s="142" t="s">
        <v>154</v>
      </c>
      <c r="B273" s="194" t="s">
        <v>720</v>
      </c>
      <c r="C273" s="146">
        <f t="shared" si="228"/>
        <v>13121.7</v>
      </c>
      <c r="D273" s="146">
        <v>13121.7</v>
      </c>
      <c r="E273" s="146">
        <v>0</v>
      </c>
      <c r="F273" s="146">
        <v>0</v>
      </c>
      <c r="G273" s="146">
        <v>0</v>
      </c>
      <c r="H273" s="146">
        <f t="shared" si="213"/>
        <v>13078.2</v>
      </c>
      <c r="I273" s="146">
        <v>13078.2</v>
      </c>
      <c r="J273" s="146">
        <v>0</v>
      </c>
      <c r="K273" s="146">
        <v>0</v>
      </c>
      <c r="L273" s="146">
        <v>0</v>
      </c>
      <c r="M273" s="146">
        <f t="shared" si="166"/>
        <v>99.7</v>
      </c>
      <c r="N273" s="146">
        <f t="shared" si="203"/>
        <v>43.5</v>
      </c>
      <c r="O273" s="146">
        <f t="shared" si="167"/>
        <v>99.7</v>
      </c>
      <c r="P273" s="146">
        <f t="shared" si="204"/>
        <v>43.5</v>
      </c>
      <c r="Q273" s="146" t="str">
        <f t="shared" si="168"/>
        <v>-</v>
      </c>
      <c r="R273" s="146">
        <f t="shared" si="205"/>
        <v>0</v>
      </c>
      <c r="S273" s="146" t="str">
        <f t="shared" si="227"/>
        <v>-</v>
      </c>
      <c r="T273" s="146">
        <f t="shared" si="206"/>
        <v>0</v>
      </c>
      <c r="U273" s="160"/>
      <c r="V273" s="160"/>
      <c r="W273" s="160"/>
      <c r="X273" s="160"/>
      <c r="Y273" s="160"/>
      <c r="Z273" s="160"/>
      <c r="AA273" s="160"/>
      <c r="AB273" s="160"/>
    </row>
    <row r="274" spans="1:28" s="161" customFormat="1" ht="47.25" outlineLevel="1" x14ac:dyDescent="0.25">
      <c r="A274" s="142" t="s">
        <v>168</v>
      </c>
      <c r="B274" s="194" t="s">
        <v>721</v>
      </c>
      <c r="C274" s="146">
        <f t="shared" si="228"/>
        <v>0</v>
      </c>
      <c r="D274" s="146">
        <v>0</v>
      </c>
      <c r="E274" s="146">
        <v>0</v>
      </c>
      <c r="F274" s="146">
        <v>0</v>
      </c>
      <c r="G274" s="146">
        <v>0</v>
      </c>
      <c r="H274" s="146">
        <f t="shared" si="213"/>
        <v>0</v>
      </c>
      <c r="I274" s="146">
        <v>0</v>
      </c>
      <c r="J274" s="146">
        <v>0</v>
      </c>
      <c r="K274" s="146">
        <v>0</v>
      </c>
      <c r="L274" s="146">
        <v>0</v>
      </c>
      <c r="M274" s="146" t="str">
        <f t="shared" si="166"/>
        <v>-</v>
      </c>
      <c r="N274" s="146">
        <f t="shared" si="203"/>
        <v>0</v>
      </c>
      <c r="O274" s="146" t="str">
        <f t="shared" si="167"/>
        <v>-</v>
      </c>
      <c r="P274" s="146">
        <f t="shared" si="204"/>
        <v>0</v>
      </c>
      <c r="Q274" s="146" t="str">
        <f t="shared" si="168"/>
        <v>-</v>
      </c>
      <c r="R274" s="146">
        <f t="shared" si="205"/>
        <v>0</v>
      </c>
      <c r="S274" s="146" t="str">
        <f t="shared" si="227"/>
        <v>-</v>
      </c>
      <c r="T274" s="146">
        <f t="shared" si="206"/>
        <v>0</v>
      </c>
      <c r="U274" s="160"/>
      <c r="V274" s="160"/>
      <c r="W274" s="160"/>
      <c r="X274" s="160"/>
      <c r="Y274" s="160"/>
      <c r="Z274" s="160"/>
      <c r="AA274" s="160"/>
      <c r="AB274" s="160"/>
    </row>
    <row r="275" spans="1:28" s="123" customFormat="1" ht="53.25" customHeight="1" x14ac:dyDescent="0.25">
      <c r="A275" s="132">
        <v>15</v>
      </c>
      <c r="B275" s="120" t="s">
        <v>387</v>
      </c>
      <c r="C275" s="121">
        <f>C276+C285+C290+C295</f>
        <v>27498.2</v>
      </c>
      <c r="D275" s="121">
        <f t="shared" ref="D275:L275" si="236">D276+D285+D290+D295</f>
        <v>16546.400000000001</v>
      </c>
      <c r="E275" s="121">
        <f t="shared" si="236"/>
        <v>10951.8</v>
      </c>
      <c r="F275" s="121">
        <f t="shared" si="236"/>
        <v>0</v>
      </c>
      <c r="G275" s="121">
        <f t="shared" si="236"/>
        <v>0</v>
      </c>
      <c r="H275" s="121">
        <f t="shared" si="236"/>
        <v>11772.6</v>
      </c>
      <c r="I275" s="121">
        <f t="shared" si="236"/>
        <v>2991.5</v>
      </c>
      <c r="J275" s="121">
        <f t="shared" si="236"/>
        <v>8781.1</v>
      </c>
      <c r="K275" s="121">
        <f t="shared" si="236"/>
        <v>0</v>
      </c>
      <c r="L275" s="121">
        <f t="shared" si="236"/>
        <v>0</v>
      </c>
      <c r="M275" s="121">
        <f t="shared" si="166"/>
        <v>42.8</v>
      </c>
      <c r="N275" s="121">
        <f t="shared" si="203"/>
        <v>15725.6</v>
      </c>
      <c r="O275" s="121">
        <f t="shared" si="167"/>
        <v>18.100000000000001</v>
      </c>
      <c r="P275" s="121">
        <f t="shared" si="204"/>
        <v>13554.9</v>
      </c>
      <c r="Q275" s="121">
        <f t="shared" si="168"/>
        <v>80.2</v>
      </c>
      <c r="R275" s="121">
        <f>E275-J275</f>
        <v>2170.6999999999998</v>
      </c>
      <c r="S275" s="121" t="str">
        <f t="shared" si="227"/>
        <v>-</v>
      </c>
      <c r="T275" s="121">
        <f t="shared" si="206"/>
        <v>0</v>
      </c>
    </row>
    <row r="276" spans="1:28" s="161" customFormat="1" ht="51.75" customHeight="1" outlineLevel="1" collapsed="1" x14ac:dyDescent="0.25">
      <c r="A276" s="361">
        <v>1</v>
      </c>
      <c r="B276" s="319" t="s">
        <v>736</v>
      </c>
      <c r="C276" s="146">
        <f>SUM(D276:F276)</f>
        <v>25566.3</v>
      </c>
      <c r="D276" s="296">
        <f>D277+D278+D279+D284</f>
        <v>14614.5</v>
      </c>
      <c r="E276" s="296">
        <f t="shared" ref="E276:L276" si="237">E277+E278+E279+E284</f>
        <v>10951.8</v>
      </c>
      <c r="F276" s="296">
        <f t="shared" si="237"/>
        <v>0</v>
      </c>
      <c r="G276" s="296">
        <f t="shared" si="237"/>
        <v>0</v>
      </c>
      <c r="H276" s="296">
        <f>SUM(I276:K276)</f>
        <v>9847.7000000000007</v>
      </c>
      <c r="I276" s="296">
        <f t="shared" si="237"/>
        <v>1066.5999999999999</v>
      </c>
      <c r="J276" s="296">
        <f t="shared" si="237"/>
        <v>8781.1</v>
      </c>
      <c r="K276" s="296">
        <f t="shared" si="237"/>
        <v>0</v>
      </c>
      <c r="L276" s="296">
        <f t="shared" si="237"/>
        <v>0</v>
      </c>
      <c r="M276" s="146">
        <f t="shared" ref="M276:M334" si="238">IFERROR(H276/C276*100,"-")</f>
        <v>38.5</v>
      </c>
      <c r="N276" s="146">
        <f t="shared" si="203"/>
        <v>15718.6</v>
      </c>
      <c r="O276" s="320">
        <f t="shared" ref="O276:O334" si="239">IFERROR(I276/D276*100,"-")</f>
        <v>7.3</v>
      </c>
      <c r="P276" s="320">
        <f t="shared" si="204"/>
        <v>13547.9</v>
      </c>
      <c r="Q276" s="320">
        <f t="shared" ref="Q276:Q334" si="240">IFERROR(J276/E276*100,"-")</f>
        <v>80.2</v>
      </c>
      <c r="R276" s="320">
        <f t="shared" si="205"/>
        <v>2170.6999999999998</v>
      </c>
      <c r="S276" s="320" t="str">
        <f t="shared" ref="S276:S334" si="241">IFERROR(K276/F276*100,"-")</f>
        <v>-</v>
      </c>
      <c r="T276" s="146">
        <f t="shared" si="206"/>
        <v>0</v>
      </c>
      <c r="U276" s="160"/>
      <c r="V276" s="160"/>
      <c r="W276" s="160"/>
      <c r="X276" s="160"/>
      <c r="Y276" s="160"/>
      <c r="Z276" s="160"/>
      <c r="AA276" s="160"/>
      <c r="AB276" s="160"/>
    </row>
    <row r="277" spans="1:28" s="161" customFormat="1" ht="34.5" customHeight="1" outlineLevel="1" x14ac:dyDescent="0.25">
      <c r="A277" s="195" t="s">
        <v>135</v>
      </c>
      <c r="B277" s="355" t="s">
        <v>388</v>
      </c>
      <c r="C277" s="146">
        <f t="shared" ref="C277:C298" si="242">SUM(D277:F277)</f>
        <v>0</v>
      </c>
      <c r="D277" s="296">
        <v>0</v>
      </c>
      <c r="E277" s="296">
        <v>0</v>
      </c>
      <c r="F277" s="296">
        <v>0</v>
      </c>
      <c r="G277" s="296">
        <v>0</v>
      </c>
      <c r="H277" s="296">
        <f t="shared" ref="H277:H298" si="243">SUM(I277:K277)</f>
        <v>0</v>
      </c>
      <c r="I277" s="296">
        <v>0</v>
      </c>
      <c r="J277" s="296">
        <v>0</v>
      </c>
      <c r="K277" s="296">
        <v>0</v>
      </c>
      <c r="L277" s="296">
        <v>0</v>
      </c>
      <c r="M277" s="146" t="str">
        <f t="shared" si="238"/>
        <v>-</v>
      </c>
      <c r="N277" s="146">
        <f t="shared" si="203"/>
        <v>0</v>
      </c>
      <c r="O277" s="320" t="str">
        <f t="shared" si="239"/>
        <v>-</v>
      </c>
      <c r="P277" s="320">
        <f t="shared" si="204"/>
        <v>0</v>
      </c>
      <c r="Q277" s="320" t="str">
        <f t="shared" si="240"/>
        <v>-</v>
      </c>
      <c r="R277" s="320">
        <f t="shared" si="205"/>
        <v>0</v>
      </c>
      <c r="S277" s="320" t="str">
        <f t="shared" si="241"/>
        <v>-</v>
      </c>
      <c r="T277" s="146">
        <f t="shared" si="206"/>
        <v>0</v>
      </c>
      <c r="U277" s="160"/>
      <c r="V277" s="160"/>
      <c r="W277" s="160"/>
      <c r="X277" s="160"/>
      <c r="Y277" s="160"/>
      <c r="Z277" s="160"/>
      <c r="AA277" s="160"/>
      <c r="AB277" s="160"/>
    </row>
    <row r="278" spans="1:28" s="161" customFormat="1" ht="72.75" customHeight="1" outlineLevel="1" x14ac:dyDescent="0.25">
      <c r="A278" s="195" t="s">
        <v>136</v>
      </c>
      <c r="B278" s="355" t="s">
        <v>389</v>
      </c>
      <c r="C278" s="146">
        <f t="shared" si="242"/>
        <v>359</v>
      </c>
      <c r="D278" s="296">
        <v>359</v>
      </c>
      <c r="E278" s="296">
        <v>0</v>
      </c>
      <c r="F278" s="296">
        <v>0</v>
      </c>
      <c r="G278" s="296">
        <v>0</v>
      </c>
      <c r="H278" s="296">
        <f t="shared" si="243"/>
        <v>359</v>
      </c>
      <c r="I278" s="296">
        <v>359</v>
      </c>
      <c r="J278" s="296">
        <v>0</v>
      </c>
      <c r="K278" s="296">
        <v>0</v>
      </c>
      <c r="L278" s="296">
        <v>0</v>
      </c>
      <c r="M278" s="146">
        <f t="shared" si="238"/>
        <v>100</v>
      </c>
      <c r="N278" s="146">
        <f t="shared" si="203"/>
        <v>0</v>
      </c>
      <c r="O278" s="320">
        <f t="shared" si="239"/>
        <v>100</v>
      </c>
      <c r="P278" s="320">
        <f t="shared" si="204"/>
        <v>0</v>
      </c>
      <c r="Q278" s="320" t="str">
        <f t="shared" si="240"/>
        <v>-</v>
      </c>
      <c r="R278" s="320">
        <f t="shared" si="205"/>
        <v>0</v>
      </c>
      <c r="S278" s="320" t="str">
        <f t="shared" si="241"/>
        <v>-</v>
      </c>
      <c r="T278" s="146">
        <f t="shared" si="206"/>
        <v>0</v>
      </c>
      <c r="U278" s="160"/>
      <c r="V278" s="160"/>
      <c r="W278" s="160"/>
      <c r="X278" s="160"/>
      <c r="Y278" s="160"/>
      <c r="Z278" s="160"/>
      <c r="AA278" s="160"/>
      <c r="AB278" s="160"/>
    </row>
    <row r="279" spans="1:28" s="161" customFormat="1" ht="38.25" customHeight="1" outlineLevel="1" x14ac:dyDescent="0.25">
      <c r="A279" s="361" t="s">
        <v>137</v>
      </c>
      <c r="B279" s="362" t="s">
        <v>390</v>
      </c>
      <c r="C279" s="146">
        <f t="shared" si="242"/>
        <v>25101.5</v>
      </c>
      <c r="D279" s="296">
        <f>D280+D281+D282+D283</f>
        <v>14255.5</v>
      </c>
      <c r="E279" s="296">
        <f t="shared" ref="E279:L279" si="244">E280+E281+E282+E283</f>
        <v>10846</v>
      </c>
      <c r="F279" s="296">
        <f t="shared" si="244"/>
        <v>0</v>
      </c>
      <c r="G279" s="296">
        <f t="shared" si="244"/>
        <v>0</v>
      </c>
      <c r="H279" s="296">
        <f t="shared" si="243"/>
        <v>9382.9</v>
      </c>
      <c r="I279" s="296">
        <f t="shared" si="244"/>
        <v>707.6</v>
      </c>
      <c r="J279" s="296">
        <f t="shared" si="244"/>
        <v>8675.2999999999993</v>
      </c>
      <c r="K279" s="296">
        <f t="shared" si="244"/>
        <v>0</v>
      </c>
      <c r="L279" s="296">
        <f t="shared" si="244"/>
        <v>0</v>
      </c>
      <c r="M279" s="146">
        <f t="shared" si="238"/>
        <v>37.4</v>
      </c>
      <c r="N279" s="146">
        <f t="shared" si="203"/>
        <v>15718.6</v>
      </c>
      <c r="O279" s="320">
        <f t="shared" si="239"/>
        <v>5</v>
      </c>
      <c r="P279" s="320">
        <f t="shared" si="204"/>
        <v>13547.9</v>
      </c>
      <c r="Q279" s="320">
        <f t="shared" si="240"/>
        <v>80</v>
      </c>
      <c r="R279" s="320">
        <f t="shared" si="205"/>
        <v>2170.6999999999998</v>
      </c>
      <c r="S279" s="320" t="str">
        <f t="shared" si="241"/>
        <v>-</v>
      </c>
      <c r="T279" s="146">
        <f t="shared" si="206"/>
        <v>0</v>
      </c>
      <c r="U279" s="160"/>
      <c r="V279" s="160"/>
      <c r="W279" s="160"/>
      <c r="X279" s="160"/>
      <c r="Y279" s="160"/>
      <c r="Z279" s="160"/>
      <c r="AA279" s="160"/>
      <c r="AB279" s="160"/>
    </row>
    <row r="280" spans="1:28" s="161" customFormat="1" ht="48" customHeight="1" outlineLevel="1" x14ac:dyDescent="0.25">
      <c r="A280" s="361" t="s">
        <v>171</v>
      </c>
      <c r="B280" s="362" t="s">
        <v>391</v>
      </c>
      <c r="C280" s="146">
        <f t="shared" si="242"/>
        <v>9708.9</v>
      </c>
      <c r="D280" s="296">
        <v>1242.9000000000001</v>
      </c>
      <c r="E280" s="296">
        <v>8466</v>
      </c>
      <c r="F280" s="296">
        <v>0</v>
      </c>
      <c r="G280" s="296">
        <v>0</v>
      </c>
      <c r="H280" s="296">
        <f t="shared" si="243"/>
        <v>7346.7</v>
      </c>
      <c r="I280" s="296">
        <v>0</v>
      </c>
      <c r="J280" s="296">
        <v>7346.7</v>
      </c>
      <c r="K280" s="296">
        <v>0</v>
      </c>
      <c r="L280" s="296">
        <v>0</v>
      </c>
      <c r="M280" s="146">
        <f t="shared" si="238"/>
        <v>75.7</v>
      </c>
      <c r="N280" s="146">
        <f t="shared" si="203"/>
        <v>2362.1999999999998</v>
      </c>
      <c r="O280" s="320">
        <f t="shared" si="239"/>
        <v>0</v>
      </c>
      <c r="P280" s="320">
        <f t="shared" si="204"/>
        <v>1242.9000000000001</v>
      </c>
      <c r="Q280" s="320">
        <f t="shared" si="240"/>
        <v>86.8</v>
      </c>
      <c r="R280" s="320">
        <f t="shared" si="205"/>
        <v>1119.3</v>
      </c>
      <c r="S280" s="320" t="str">
        <f t="shared" si="241"/>
        <v>-</v>
      </c>
      <c r="T280" s="146">
        <f t="shared" si="206"/>
        <v>0</v>
      </c>
      <c r="U280" s="160"/>
      <c r="V280" s="160"/>
      <c r="W280" s="160"/>
      <c r="X280" s="160"/>
      <c r="Y280" s="160"/>
      <c r="Z280" s="160"/>
      <c r="AA280" s="160"/>
      <c r="AB280" s="160"/>
    </row>
    <row r="281" spans="1:28" s="161" customFormat="1" ht="52.5" customHeight="1" outlineLevel="1" x14ac:dyDescent="0.25">
      <c r="A281" s="195" t="s">
        <v>178</v>
      </c>
      <c r="B281" s="355" t="s">
        <v>392</v>
      </c>
      <c r="C281" s="146">
        <f t="shared" si="242"/>
        <v>2380</v>
      </c>
      <c r="D281" s="296">
        <v>0</v>
      </c>
      <c r="E281" s="296">
        <v>2380</v>
      </c>
      <c r="F281" s="296">
        <v>0</v>
      </c>
      <c r="G281" s="296">
        <v>0</v>
      </c>
      <c r="H281" s="296">
        <f t="shared" si="243"/>
        <v>1328.6</v>
      </c>
      <c r="I281" s="296">
        <v>0</v>
      </c>
      <c r="J281" s="296">
        <v>1328.6</v>
      </c>
      <c r="K281" s="296">
        <v>0</v>
      </c>
      <c r="L281" s="296">
        <v>0</v>
      </c>
      <c r="M281" s="146">
        <f t="shared" si="238"/>
        <v>55.8</v>
      </c>
      <c r="N281" s="146">
        <f t="shared" si="203"/>
        <v>1051.4000000000001</v>
      </c>
      <c r="O281" s="320" t="str">
        <f t="shared" si="239"/>
        <v>-</v>
      </c>
      <c r="P281" s="320">
        <f t="shared" si="204"/>
        <v>0</v>
      </c>
      <c r="Q281" s="320">
        <f t="shared" si="240"/>
        <v>55.8</v>
      </c>
      <c r="R281" s="320">
        <f t="shared" si="205"/>
        <v>1051.4000000000001</v>
      </c>
      <c r="S281" s="320" t="str">
        <f t="shared" si="241"/>
        <v>-</v>
      </c>
      <c r="T281" s="146">
        <f t="shared" si="206"/>
        <v>0</v>
      </c>
      <c r="U281" s="160"/>
      <c r="V281" s="160"/>
      <c r="W281" s="160"/>
      <c r="X281" s="160"/>
      <c r="Y281" s="160"/>
      <c r="Z281" s="160"/>
      <c r="AA281" s="160"/>
      <c r="AB281" s="160"/>
    </row>
    <row r="282" spans="1:28" s="161" customFormat="1" ht="34.5" customHeight="1" outlineLevel="1" x14ac:dyDescent="0.25">
      <c r="A282" s="195" t="s">
        <v>179</v>
      </c>
      <c r="B282" s="355" t="s">
        <v>393</v>
      </c>
      <c r="C282" s="146">
        <f t="shared" si="242"/>
        <v>12382.6</v>
      </c>
      <c r="D282" s="296">
        <v>12382.6</v>
      </c>
      <c r="E282" s="296">
        <v>0</v>
      </c>
      <c r="F282" s="296">
        <v>0</v>
      </c>
      <c r="G282" s="296">
        <v>0</v>
      </c>
      <c r="H282" s="296">
        <f t="shared" si="243"/>
        <v>519.6</v>
      </c>
      <c r="I282" s="296">
        <v>519.6</v>
      </c>
      <c r="J282" s="296">
        <v>0</v>
      </c>
      <c r="K282" s="296">
        <v>0</v>
      </c>
      <c r="L282" s="296">
        <v>0</v>
      </c>
      <c r="M282" s="146">
        <f t="shared" si="238"/>
        <v>4.2</v>
      </c>
      <c r="N282" s="146">
        <f t="shared" si="203"/>
        <v>11863</v>
      </c>
      <c r="O282" s="320">
        <f t="shared" si="239"/>
        <v>4.2</v>
      </c>
      <c r="P282" s="320">
        <f t="shared" si="204"/>
        <v>11863</v>
      </c>
      <c r="Q282" s="320" t="str">
        <f t="shared" si="240"/>
        <v>-</v>
      </c>
      <c r="R282" s="320">
        <f t="shared" si="205"/>
        <v>0</v>
      </c>
      <c r="S282" s="320" t="str">
        <f t="shared" si="241"/>
        <v>-</v>
      </c>
      <c r="T282" s="146">
        <f t="shared" si="206"/>
        <v>0</v>
      </c>
      <c r="U282" s="160"/>
      <c r="V282" s="160"/>
      <c r="W282" s="160"/>
      <c r="X282" s="160"/>
      <c r="Y282" s="160"/>
      <c r="Z282" s="160"/>
      <c r="AA282" s="160"/>
      <c r="AB282" s="160"/>
    </row>
    <row r="283" spans="1:28" s="161" customFormat="1" ht="35.25" customHeight="1" outlineLevel="1" x14ac:dyDescent="0.25">
      <c r="A283" s="195" t="s">
        <v>180</v>
      </c>
      <c r="B283" s="355" t="s">
        <v>404</v>
      </c>
      <c r="C283" s="146">
        <f t="shared" si="242"/>
        <v>630</v>
      </c>
      <c r="D283" s="296">
        <v>630</v>
      </c>
      <c r="E283" s="296">
        <v>0</v>
      </c>
      <c r="F283" s="296">
        <v>0</v>
      </c>
      <c r="G283" s="296">
        <v>0</v>
      </c>
      <c r="H283" s="296">
        <f t="shared" si="243"/>
        <v>188</v>
      </c>
      <c r="I283" s="296">
        <v>188</v>
      </c>
      <c r="J283" s="296">
        <v>0</v>
      </c>
      <c r="K283" s="296">
        <v>0</v>
      </c>
      <c r="L283" s="296">
        <v>0</v>
      </c>
      <c r="M283" s="146">
        <f t="shared" si="238"/>
        <v>29.8</v>
      </c>
      <c r="N283" s="146">
        <f t="shared" si="203"/>
        <v>442</v>
      </c>
      <c r="O283" s="320">
        <f t="shared" si="239"/>
        <v>29.8</v>
      </c>
      <c r="P283" s="320">
        <f t="shared" si="204"/>
        <v>442</v>
      </c>
      <c r="Q283" s="320" t="str">
        <f t="shared" si="240"/>
        <v>-</v>
      </c>
      <c r="R283" s="320">
        <f t="shared" si="205"/>
        <v>0</v>
      </c>
      <c r="S283" s="320" t="str">
        <f t="shared" si="241"/>
        <v>-</v>
      </c>
      <c r="T283" s="146">
        <f t="shared" si="206"/>
        <v>0</v>
      </c>
      <c r="U283" s="160"/>
      <c r="V283" s="160"/>
      <c r="W283" s="160"/>
      <c r="X283" s="160"/>
      <c r="Y283" s="160"/>
      <c r="Z283" s="160"/>
      <c r="AA283" s="160"/>
      <c r="AB283" s="160"/>
    </row>
    <row r="284" spans="1:28" s="161" customFormat="1" ht="88.5" customHeight="1" outlineLevel="1" x14ac:dyDescent="0.25">
      <c r="A284" s="195" t="s">
        <v>138</v>
      </c>
      <c r="B284" s="355" t="s">
        <v>394</v>
      </c>
      <c r="C284" s="146">
        <f t="shared" si="242"/>
        <v>105.8</v>
      </c>
      <c r="D284" s="296">
        <v>0</v>
      </c>
      <c r="E284" s="296">
        <v>105.8</v>
      </c>
      <c r="F284" s="296">
        <v>0</v>
      </c>
      <c r="G284" s="296">
        <v>0</v>
      </c>
      <c r="H284" s="296">
        <f t="shared" si="243"/>
        <v>105.8</v>
      </c>
      <c r="I284" s="296">
        <v>0</v>
      </c>
      <c r="J284" s="296">
        <v>105.8</v>
      </c>
      <c r="K284" s="296">
        <v>0</v>
      </c>
      <c r="L284" s="296">
        <v>0</v>
      </c>
      <c r="M284" s="146">
        <f t="shared" si="238"/>
        <v>100</v>
      </c>
      <c r="N284" s="146">
        <f t="shared" si="203"/>
        <v>0</v>
      </c>
      <c r="O284" s="320" t="str">
        <f t="shared" si="239"/>
        <v>-</v>
      </c>
      <c r="P284" s="320">
        <f t="shared" si="204"/>
        <v>0</v>
      </c>
      <c r="Q284" s="320">
        <f t="shared" si="240"/>
        <v>100</v>
      </c>
      <c r="R284" s="320">
        <f t="shared" si="205"/>
        <v>0</v>
      </c>
      <c r="S284" s="320" t="str">
        <f t="shared" si="241"/>
        <v>-</v>
      </c>
      <c r="T284" s="146">
        <f t="shared" si="206"/>
        <v>0</v>
      </c>
      <c r="U284" s="160"/>
      <c r="V284" s="160"/>
      <c r="W284" s="160"/>
      <c r="X284" s="160"/>
      <c r="Y284" s="160"/>
      <c r="Z284" s="160"/>
      <c r="AA284" s="160"/>
      <c r="AB284" s="160"/>
    </row>
    <row r="285" spans="1:28" s="161" customFormat="1" ht="52.5" customHeight="1" outlineLevel="1" collapsed="1" x14ac:dyDescent="0.25">
      <c r="A285" s="195">
        <v>2</v>
      </c>
      <c r="B285" s="363" t="s">
        <v>737</v>
      </c>
      <c r="C285" s="146">
        <f t="shared" si="242"/>
        <v>0</v>
      </c>
      <c r="D285" s="296">
        <v>0</v>
      </c>
      <c r="E285" s="296">
        <v>0</v>
      </c>
      <c r="F285" s="296">
        <v>0</v>
      </c>
      <c r="G285" s="296">
        <v>0</v>
      </c>
      <c r="H285" s="296">
        <f t="shared" si="243"/>
        <v>0</v>
      </c>
      <c r="I285" s="296">
        <v>0</v>
      </c>
      <c r="J285" s="296">
        <v>0</v>
      </c>
      <c r="K285" s="296">
        <v>0</v>
      </c>
      <c r="L285" s="296">
        <v>0</v>
      </c>
      <c r="M285" s="146" t="str">
        <f t="shared" si="238"/>
        <v>-</v>
      </c>
      <c r="N285" s="146">
        <f t="shared" si="203"/>
        <v>0</v>
      </c>
      <c r="O285" s="320" t="str">
        <f t="shared" si="239"/>
        <v>-</v>
      </c>
      <c r="P285" s="320">
        <f t="shared" si="204"/>
        <v>0</v>
      </c>
      <c r="Q285" s="320" t="str">
        <f t="shared" si="240"/>
        <v>-</v>
      </c>
      <c r="R285" s="320">
        <f t="shared" si="205"/>
        <v>0</v>
      </c>
      <c r="S285" s="320" t="str">
        <f t="shared" si="241"/>
        <v>-</v>
      </c>
      <c r="T285" s="146">
        <f t="shared" si="206"/>
        <v>0</v>
      </c>
      <c r="U285" s="160"/>
      <c r="V285" s="160"/>
      <c r="W285" s="160"/>
      <c r="X285" s="160"/>
      <c r="Y285" s="160"/>
      <c r="Z285" s="160"/>
      <c r="AA285" s="160"/>
      <c r="AB285" s="160"/>
    </row>
    <row r="286" spans="1:28" s="161" customFormat="1" ht="47.25" outlineLevel="1" x14ac:dyDescent="0.25">
      <c r="A286" s="195" t="s">
        <v>145</v>
      </c>
      <c r="B286" s="355" t="s">
        <v>395</v>
      </c>
      <c r="C286" s="146">
        <f t="shared" si="242"/>
        <v>0</v>
      </c>
      <c r="D286" s="296">
        <v>0</v>
      </c>
      <c r="E286" s="296">
        <v>0</v>
      </c>
      <c r="F286" s="296">
        <v>0</v>
      </c>
      <c r="G286" s="296">
        <v>0</v>
      </c>
      <c r="H286" s="296">
        <f t="shared" si="243"/>
        <v>0</v>
      </c>
      <c r="I286" s="296">
        <v>0</v>
      </c>
      <c r="J286" s="296">
        <v>0</v>
      </c>
      <c r="K286" s="296">
        <v>0</v>
      </c>
      <c r="L286" s="296">
        <v>0</v>
      </c>
      <c r="M286" s="146" t="str">
        <f t="shared" si="238"/>
        <v>-</v>
      </c>
      <c r="N286" s="146">
        <f t="shared" si="203"/>
        <v>0</v>
      </c>
      <c r="O286" s="320" t="str">
        <f t="shared" si="239"/>
        <v>-</v>
      </c>
      <c r="P286" s="320">
        <f t="shared" si="204"/>
        <v>0</v>
      </c>
      <c r="Q286" s="320" t="str">
        <f t="shared" si="240"/>
        <v>-</v>
      </c>
      <c r="R286" s="320">
        <f t="shared" si="205"/>
        <v>0</v>
      </c>
      <c r="S286" s="320" t="str">
        <f t="shared" si="241"/>
        <v>-</v>
      </c>
      <c r="T286" s="146">
        <f t="shared" si="206"/>
        <v>0</v>
      </c>
      <c r="U286" s="160"/>
      <c r="V286" s="160"/>
      <c r="W286" s="160"/>
      <c r="X286" s="160"/>
      <c r="Y286" s="160"/>
      <c r="Z286" s="160"/>
      <c r="AA286" s="160"/>
      <c r="AB286" s="160"/>
    </row>
    <row r="287" spans="1:28" s="161" customFormat="1" ht="51" customHeight="1" outlineLevel="1" x14ac:dyDescent="0.25">
      <c r="A287" s="195" t="s">
        <v>146</v>
      </c>
      <c r="B287" s="355" t="s">
        <v>396</v>
      </c>
      <c r="C287" s="146">
        <f t="shared" si="242"/>
        <v>0</v>
      </c>
      <c r="D287" s="296">
        <v>0</v>
      </c>
      <c r="E287" s="296">
        <v>0</v>
      </c>
      <c r="F287" s="296">
        <v>0</v>
      </c>
      <c r="G287" s="296">
        <v>0</v>
      </c>
      <c r="H287" s="296">
        <f t="shared" si="243"/>
        <v>0</v>
      </c>
      <c r="I287" s="296">
        <v>0</v>
      </c>
      <c r="J287" s="296">
        <v>0</v>
      </c>
      <c r="K287" s="296">
        <v>0</v>
      </c>
      <c r="L287" s="296">
        <v>0</v>
      </c>
      <c r="M287" s="146" t="str">
        <f t="shared" si="238"/>
        <v>-</v>
      </c>
      <c r="N287" s="146">
        <f t="shared" si="203"/>
        <v>0</v>
      </c>
      <c r="O287" s="320" t="str">
        <f t="shared" si="239"/>
        <v>-</v>
      </c>
      <c r="P287" s="320">
        <f t="shared" si="204"/>
        <v>0</v>
      </c>
      <c r="Q287" s="320" t="str">
        <f t="shared" si="240"/>
        <v>-</v>
      </c>
      <c r="R287" s="320">
        <f t="shared" si="205"/>
        <v>0</v>
      </c>
      <c r="S287" s="320" t="str">
        <f t="shared" si="241"/>
        <v>-</v>
      </c>
      <c r="T287" s="146">
        <f t="shared" si="206"/>
        <v>0</v>
      </c>
      <c r="U287" s="160"/>
      <c r="V287" s="160"/>
      <c r="W287" s="160"/>
      <c r="X287" s="160"/>
      <c r="Y287" s="160"/>
      <c r="Z287" s="160"/>
      <c r="AA287" s="160"/>
      <c r="AB287" s="160"/>
    </row>
    <row r="288" spans="1:28" s="161" customFormat="1" ht="54" customHeight="1" outlineLevel="1" x14ac:dyDescent="0.25">
      <c r="A288" s="195" t="s">
        <v>147</v>
      </c>
      <c r="B288" s="355" t="s">
        <v>397</v>
      </c>
      <c r="C288" s="146">
        <f t="shared" si="242"/>
        <v>0</v>
      </c>
      <c r="D288" s="296">
        <v>0</v>
      </c>
      <c r="E288" s="296">
        <v>0</v>
      </c>
      <c r="F288" s="296">
        <v>0</v>
      </c>
      <c r="G288" s="296">
        <v>0</v>
      </c>
      <c r="H288" s="296">
        <f t="shared" si="243"/>
        <v>0</v>
      </c>
      <c r="I288" s="296">
        <v>0</v>
      </c>
      <c r="J288" s="296">
        <v>0</v>
      </c>
      <c r="K288" s="296">
        <v>0</v>
      </c>
      <c r="L288" s="296">
        <v>0</v>
      </c>
      <c r="M288" s="146" t="str">
        <f t="shared" si="238"/>
        <v>-</v>
      </c>
      <c r="N288" s="146">
        <f t="shared" si="203"/>
        <v>0</v>
      </c>
      <c r="O288" s="320" t="str">
        <f t="shared" si="239"/>
        <v>-</v>
      </c>
      <c r="P288" s="320">
        <f t="shared" si="204"/>
        <v>0</v>
      </c>
      <c r="Q288" s="320" t="str">
        <f t="shared" si="240"/>
        <v>-</v>
      </c>
      <c r="R288" s="320">
        <f t="shared" si="205"/>
        <v>0</v>
      </c>
      <c r="S288" s="320" t="str">
        <f t="shared" si="241"/>
        <v>-</v>
      </c>
      <c r="T288" s="146">
        <f t="shared" si="206"/>
        <v>0</v>
      </c>
      <c r="U288" s="160"/>
      <c r="V288" s="160"/>
      <c r="W288" s="160"/>
      <c r="X288" s="160"/>
      <c r="Y288" s="160"/>
      <c r="Z288" s="160"/>
      <c r="AA288" s="160"/>
      <c r="AB288" s="160"/>
    </row>
    <row r="289" spans="1:28" s="161" customFormat="1" ht="25.5" customHeight="1" outlineLevel="1" x14ac:dyDescent="0.25">
      <c r="A289" s="195" t="s">
        <v>153</v>
      </c>
      <c r="B289" s="355" t="s">
        <v>398</v>
      </c>
      <c r="C289" s="146">
        <f t="shared" si="242"/>
        <v>0</v>
      </c>
      <c r="D289" s="296">
        <v>0</v>
      </c>
      <c r="E289" s="296">
        <v>0</v>
      </c>
      <c r="F289" s="296">
        <v>0</v>
      </c>
      <c r="G289" s="296">
        <v>0</v>
      </c>
      <c r="H289" s="296">
        <f t="shared" si="243"/>
        <v>0</v>
      </c>
      <c r="I289" s="296">
        <v>0</v>
      </c>
      <c r="J289" s="296">
        <v>0</v>
      </c>
      <c r="K289" s="296">
        <v>0</v>
      </c>
      <c r="L289" s="296">
        <v>0</v>
      </c>
      <c r="M289" s="146" t="str">
        <f t="shared" si="238"/>
        <v>-</v>
      </c>
      <c r="N289" s="146">
        <f t="shared" si="203"/>
        <v>0</v>
      </c>
      <c r="O289" s="320" t="str">
        <f t="shared" si="239"/>
        <v>-</v>
      </c>
      <c r="P289" s="320">
        <f t="shared" si="204"/>
        <v>0</v>
      </c>
      <c r="Q289" s="320" t="str">
        <f t="shared" si="240"/>
        <v>-</v>
      </c>
      <c r="R289" s="320">
        <f t="shared" si="205"/>
        <v>0</v>
      </c>
      <c r="S289" s="320" t="str">
        <f t="shared" si="241"/>
        <v>-</v>
      </c>
      <c r="T289" s="146">
        <f t="shared" si="206"/>
        <v>0</v>
      </c>
      <c r="U289" s="160"/>
      <c r="V289" s="160"/>
      <c r="W289" s="160"/>
      <c r="X289" s="160"/>
      <c r="Y289" s="160"/>
      <c r="Z289" s="160"/>
      <c r="AA289" s="160"/>
      <c r="AB289" s="160"/>
    </row>
    <row r="290" spans="1:28" s="161" customFormat="1" ht="55.5" customHeight="1" outlineLevel="1" collapsed="1" x14ac:dyDescent="0.25">
      <c r="A290" s="195">
        <v>3</v>
      </c>
      <c r="B290" s="363" t="s">
        <v>738</v>
      </c>
      <c r="C290" s="146">
        <f t="shared" si="242"/>
        <v>1496.4</v>
      </c>
      <c r="D290" s="296">
        <f>D291+D292+D293+D294</f>
        <v>1496.4</v>
      </c>
      <c r="E290" s="296">
        <f t="shared" ref="E290:L290" si="245">E291+E292+E293+E294</f>
        <v>0</v>
      </c>
      <c r="F290" s="296">
        <f t="shared" si="245"/>
        <v>0</v>
      </c>
      <c r="G290" s="296">
        <f t="shared" si="245"/>
        <v>0</v>
      </c>
      <c r="H290" s="296">
        <f t="shared" si="243"/>
        <v>1496.4</v>
      </c>
      <c r="I290" s="296">
        <f t="shared" si="245"/>
        <v>1496.4</v>
      </c>
      <c r="J290" s="296">
        <f t="shared" si="245"/>
        <v>0</v>
      </c>
      <c r="K290" s="296">
        <f t="shared" si="245"/>
        <v>0</v>
      </c>
      <c r="L290" s="296">
        <f t="shared" si="245"/>
        <v>0</v>
      </c>
      <c r="M290" s="146">
        <f t="shared" si="238"/>
        <v>100</v>
      </c>
      <c r="N290" s="146">
        <f t="shared" si="203"/>
        <v>0</v>
      </c>
      <c r="O290" s="320">
        <f t="shared" si="239"/>
        <v>100</v>
      </c>
      <c r="P290" s="320">
        <f t="shared" si="204"/>
        <v>0</v>
      </c>
      <c r="Q290" s="320" t="str">
        <f t="shared" si="240"/>
        <v>-</v>
      </c>
      <c r="R290" s="320">
        <f t="shared" si="205"/>
        <v>0</v>
      </c>
      <c r="S290" s="320" t="str">
        <f t="shared" si="241"/>
        <v>-</v>
      </c>
      <c r="T290" s="146">
        <f t="shared" si="206"/>
        <v>0</v>
      </c>
      <c r="U290" s="160"/>
      <c r="V290" s="160"/>
      <c r="W290" s="160"/>
      <c r="X290" s="160"/>
      <c r="Y290" s="160"/>
      <c r="Z290" s="160"/>
      <c r="AA290" s="160"/>
      <c r="AB290" s="160"/>
    </row>
    <row r="291" spans="1:28" s="161" customFormat="1" ht="90" customHeight="1" outlineLevel="1" x14ac:dyDescent="0.25">
      <c r="A291" s="361" t="s">
        <v>148</v>
      </c>
      <c r="B291" s="319" t="s">
        <v>399</v>
      </c>
      <c r="C291" s="146">
        <f t="shared" si="242"/>
        <v>1127.9000000000001</v>
      </c>
      <c r="D291" s="219">
        <v>1127.9000000000001</v>
      </c>
      <c r="E291" s="296">
        <v>0</v>
      </c>
      <c r="F291" s="296">
        <v>0</v>
      </c>
      <c r="G291" s="296">
        <v>0</v>
      </c>
      <c r="H291" s="296">
        <f t="shared" si="243"/>
        <v>1127.9000000000001</v>
      </c>
      <c r="I291" s="296">
        <v>1127.9000000000001</v>
      </c>
      <c r="J291" s="296">
        <v>0</v>
      </c>
      <c r="K291" s="296">
        <v>0</v>
      </c>
      <c r="L291" s="296">
        <v>0</v>
      </c>
      <c r="M291" s="146">
        <f t="shared" si="238"/>
        <v>100</v>
      </c>
      <c r="N291" s="146">
        <f t="shared" si="203"/>
        <v>0</v>
      </c>
      <c r="O291" s="320">
        <f t="shared" si="239"/>
        <v>100</v>
      </c>
      <c r="P291" s="320">
        <f t="shared" si="204"/>
        <v>0</v>
      </c>
      <c r="Q291" s="320" t="str">
        <f t="shared" si="240"/>
        <v>-</v>
      </c>
      <c r="R291" s="320">
        <f t="shared" si="205"/>
        <v>0</v>
      </c>
      <c r="S291" s="320" t="str">
        <f t="shared" si="241"/>
        <v>-</v>
      </c>
      <c r="T291" s="146">
        <f t="shared" si="206"/>
        <v>0</v>
      </c>
      <c r="U291" s="160"/>
      <c r="V291" s="160"/>
      <c r="W291" s="160"/>
      <c r="X291" s="160"/>
      <c r="Y291" s="160"/>
      <c r="Z291" s="160"/>
      <c r="AA291" s="160"/>
      <c r="AB291" s="160"/>
    </row>
    <row r="292" spans="1:28" s="161" customFormat="1" ht="31.5" outlineLevel="1" x14ac:dyDescent="0.25">
      <c r="A292" s="195" t="s">
        <v>149</v>
      </c>
      <c r="B292" s="298" t="s">
        <v>400</v>
      </c>
      <c r="C292" s="146">
        <f t="shared" si="242"/>
        <v>300</v>
      </c>
      <c r="D292" s="296">
        <v>300</v>
      </c>
      <c r="E292" s="296">
        <v>0</v>
      </c>
      <c r="F292" s="296">
        <v>0</v>
      </c>
      <c r="G292" s="296">
        <v>0</v>
      </c>
      <c r="H292" s="296">
        <f t="shared" si="243"/>
        <v>300</v>
      </c>
      <c r="I292" s="296">
        <v>300</v>
      </c>
      <c r="J292" s="296">
        <v>0</v>
      </c>
      <c r="K292" s="296">
        <v>0</v>
      </c>
      <c r="L292" s="296">
        <v>0</v>
      </c>
      <c r="M292" s="146">
        <f t="shared" si="238"/>
        <v>100</v>
      </c>
      <c r="N292" s="146">
        <f t="shared" si="203"/>
        <v>0</v>
      </c>
      <c r="O292" s="320">
        <f t="shared" si="239"/>
        <v>100</v>
      </c>
      <c r="P292" s="320">
        <f t="shared" si="204"/>
        <v>0</v>
      </c>
      <c r="Q292" s="320" t="str">
        <f t="shared" si="240"/>
        <v>-</v>
      </c>
      <c r="R292" s="320">
        <f t="shared" si="205"/>
        <v>0</v>
      </c>
      <c r="S292" s="320" t="str">
        <f t="shared" si="241"/>
        <v>-</v>
      </c>
      <c r="T292" s="146">
        <f t="shared" si="206"/>
        <v>0</v>
      </c>
      <c r="U292" s="160"/>
      <c r="V292" s="160"/>
      <c r="W292" s="160"/>
      <c r="X292" s="160"/>
      <c r="Y292" s="160"/>
      <c r="Z292" s="160"/>
      <c r="AA292" s="160"/>
      <c r="AB292" s="160"/>
    </row>
    <row r="293" spans="1:28" s="161" customFormat="1" ht="101.25" customHeight="1" outlineLevel="1" x14ac:dyDescent="0.25">
      <c r="A293" s="195" t="s">
        <v>150</v>
      </c>
      <c r="B293" s="298" t="s">
        <v>126</v>
      </c>
      <c r="C293" s="146">
        <f t="shared" si="242"/>
        <v>13.4</v>
      </c>
      <c r="D293" s="296">
        <v>13.4</v>
      </c>
      <c r="E293" s="296">
        <v>0</v>
      </c>
      <c r="F293" s="296">
        <v>0</v>
      </c>
      <c r="G293" s="296">
        <v>0</v>
      </c>
      <c r="H293" s="296">
        <f t="shared" si="243"/>
        <v>13.4</v>
      </c>
      <c r="I293" s="296">
        <v>13.4</v>
      </c>
      <c r="J293" s="296">
        <v>0</v>
      </c>
      <c r="K293" s="296">
        <v>0</v>
      </c>
      <c r="L293" s="296">
        <v>0</v>
      </c>
      <c r="M293" s="146">
        <f t="shared" si="238"/>
        <v>100</v>
      </c>
      <c r="N293" s="146">
        <f t="shared" si="203"/>
        <v>0</v>
      </c>
      <c r="O293" s="320">
        <f t="shared" si="239"/>
        <v>100</v>
      </c>
      <c r="P293" s="320">
        <f t="shared" si="204"/>
        <v>0</v>
      </c>
      <c r="Q293" s="320" t="str">
        <f t="shared" si="240"/>
        <v>-</v>
      </c>
      <c r="R293" s="320">
        <f t="shared" si="205"/>
        <v>0</v>
      </c>
      <c r="S293" s="320" t="str">
        <f t="shared" si="241"/>
        <v>-</v>
      </c>
      <c r="T293" s="146">
        <f t="shared" si="206"/>
        <v>0</v>
      </c>
      <c r="U293" s="160"/>
      <c r="V293" s="160"/>
      <c r="W293" s="160"/>
      <c r="X293" s="160"/>
      <c r="Y293" s="160"/>
      <c r="Z293" s="160"/>
      <c r="AA293" s="160"/>
      <c r="AB293" s="160"/>
    </row>
    <row r="294" spans="1:28" s="161" customFormat="1" ht="106.5" customHeight="1" outlineLevel="1" x14ac:dyDescent="0.25">
      <c r="A294" s="195" t="s">
        <v>151</v>
      </c>
      <c r="B294" s="298" t="s">
        <v>127</v>
      </c>
      <c r="C294" s="146">
        <f t="shared" si="242"/>
        <v>55.1</v>
      </c>
      <c r="D294" s="296">
        <v>55.1</v>
      </c>
      <c r="E294" s="296">
        <v>0</v>
      </c>
      <c r="F294" s="296">
        <v>0</v>
      </c>
      <c r="G294" s="296">
        <v>0</v>
      </c>
      <c r="H294" s="296">
        <f t="shared" si="243"/>
        <v>55.1</v>
      </c>
      <c r="I294" s="296">
        <v>55.1</v>
      </c>
      <c r="J294" s="296">
        <v>0</v>
      </c>
      <c r="K294" s="296">
        <v>0</v>
      </c>
      <c r="L294" s="296">
        <v>0</v>
      </c>
      <c r="M294" s="146">
        <f t="shared" si="238"/>
        <v>100</v>
      </c>
      <c r="N294" s="146">
        <f t="shared" si="203"/>
        <v>0</v>
      </c>
      <c r="O294" s="320">
        <f t="shared" si="239"/>
        <v>100</v>
      </c>
      <c r="P294" s="320">
        <f t="shared" si="204"/>
        <v>0</v>
      </c>
      <c r="Q294" s="320" t="str">
        <f t="shared" si="240"/>
        <v>-</v>
      </c>
      <c r="R294" s="320">
        <f t="shared" si="205"/>
        <v>0</v>
      </c>
      <c r="S294" s="320" t="str">
        <f t="shared" si="241"/>
        <v>-</v>
      </c>
      <c r="T294" s="146">
        <f t="shared" si="206"/>
        <v>0</v>
      </c>
      <c r="U294" s="160"/>
      <c r="V294" s="160"/>
      <c r="W294" s="160"/>
      <c r="X294" s="160"/>
      <c r="Y294" s="160"/>
      <c r="Z294" s="160"/>
      <c r="AA294" s="160"/>
      <c r="AB294" s="160"/>
    </row>
    <row r="295" spans="1:28" s="161" customFormat="1" ht="31.5" outlineLevel="1" collapsed="1" x14ac:dyDescent="0.25">
      <c r="A295" s="195">
        <v>4</v>
      </c>
      <c r="B295" s="363" t="s">
        <v>739</v>
      </c>
      <c r="C295" s="146">
        <f t="shared" si="242"/>
        <v>435.5</v>
      </c>
      <c r="D295" s="296">
        <f>D296+D297+D298</f>
        <v>435.5</v>
      </c>
      <c r="E295" s="296">
        <f t="shared" ref="E295:L295" si="246">E296+E297+E298</f>
        <v>0</v>
      </c>
      <c r="F295" s="296">
        <f t="shared" si="246"/>
        <v>0</v>
      </c>
      <c r="G295" s="296">
        <f t="shared" si="246"/>
        <v>0</v>
      </c>
      <c r="H295" s="296">
        <f t="shared" si="243"/>
        <v>428.5</v>
      </c>
      <c r="I295" s="296">
        <f t="shared" si="246"/>
        <v>428.5</v>
      </c>
      <c r="J295" s="296">
        <f t="shared" si="246"/>
        <v>0</v>
      </c>
      <c r="K295" s="296">
        <f t="shared" si="246"/>
        <v>0</v>
      </c>
      <c r="L295" s="296">
        <f t="shared" si="246"/>
        <v>0</v>
      </c>
      <c r="M295" s="146">
        <f t="shared" si="238"/>
        <v>98.4</v>
      </c>
      <c r="N295" s="146">
        <f t="shared" si="203"/>
        <v>7</v>
      </c>
      <c r="O295" s="320">
        <f t="shared" si="239"/>
        <v>98.4</v>
      </c>
      <c r="P295" s="320">
        <f t="shared" si="204"/>
        <v>7</v>
      </c>
      <c r="Q295" s="320" t="str">
        <f t="shared" si="240"/>
        <v>-</v>
      </c>
      <c r="R295" s="320">
        <f t="shared" si="205"/>
        <v>0</v>
      </c>
      <c r="S295" s="320" t="str">
        <f t="shared" si="241"/>
        <v>-</v>
      </c>
      <c r="T295" s="146">
        <f t="shared" si="206"/>
        <v>0</v>
      </c>
      <c r="U295" s="160"/>
      <c r="V295" s="160"/>
      <c r="W295" s="160"/>
      <c r="X295" s="160"/>
      <c r="Y295" s="160"/>
      <c r="Z295" s="160"/>
      <c r="AA295" s="160"/>
      <c r="AB295" s="160"/>
    </row>
    <row r="296" spans="1:28" s="161" customFormat="1" ht="58.5" customHeight="1" outlineLevel="1" x14ac:dyDescent="0.25">
      <c r="A296" s="195" t="s">
        <v>159</v>
      </c>
      <c r="B296" s="298" t="s">
        <v>401</v>
      </c>
      <c r="C296" s="146">
        <f t="shared" si="242"/>
        <v>160.5</v>
      </c>
      <c r="D296" s="296">
        <v>160.5</v>
      </c>
      <c r="E296" s="296">
        <v>0</v>
      </c>
      <c r="F296" s="296">
        <v>0</v>
      </c>
      <c r="G296" s="296">
        <v>0</v>
      </c>
      <c r="H296" s="296">
        <f t="shared" si="243"/>
        <v>153.5</v>
      </c>
      <c r="I296" s="296">
        <v>153.5</v>
      </c>
      <c r="J296" s="296">
        <v>0</v>
      </c>
      <c r="K296" s="296">
        <v>0</v>
      </c>
      <c r="L296" s="296">
        <v>0</v>
      </c>
      <c r="M296" s="146">
        <f t="shared" si="238"/>
        <v>95.6</v>
      </c>
      <c r="N296" s="146">
        <f t="shared" si="203"/>
        <v>7</v>
      </c>
      <c r="O296" s="320">
        <f t="shared" si="239"/>
        <v>95.6</v>
      </c>
      <c r="P296" s="320">
        <f t="shared" si="204"/>
        <v>7</v>
      </c>
      <c r="Q296" s="320" t="str">
        <f t="shared" si="240"/>
        <v>-</v>
      </c>
      <c r="R296" s="320">
        <f t="shared" si="205"/>
        <v>0</v>
      </c>
      <c r="S296" s="320" t="str">
        <f t="shared" si="241"/>
        <v>-</v>
      </c>
      <c r="T296" s="146">
        <f t="shared" si="206"/>
        <v>0</v>
      </c>
      <c r="U296" s="160"/>
      <c r="V296" s="160"/>
      <c r="W296" s="160"/>
      <c r="X296" s="160"/>
      <c r="Y296" s="160"/>
      <c r="Z296" s="160"/>
      <c r="AA296" s="160"/>
      <c r="AB296" s="160"/>
    </row>
    <row r="297" spans="1:28" s="161" customFormat="1" ht="51" customHeight="1" outlineLevel="1" x14ac:dyDescent="0.25">
      <c r="A297" s="195" t="s">
        <v>160</v>
      </c>
      <c r="B297" s="298" t="s">
        <v>128</v>
      </c>
      <c r="C297" s="146">
        <f t="shared" si="242"/>
        <v>150</v>
      </c>
      <c r="D297" s="296">
        <v>150</v>
      </c>
      <c r="E297" s="296">
        <v>0</v>
      </c>
      <c r="F297" s="296">
        <v>0</v>
      </c>
      <c r="G297" s="296">
        <v>0</v>
      </c>
      <c r="H297" s="296">
        <f t="shared" si="243"/>
        <v>150</v>
      </c>
      <c r="I297" s="296">
        <v>150</v>
      </c>
      <c r="J297" s="296">
        <v>0</v>
      </c>
      <c r="K297" s="296">
        <v>0</v>
      </c>
      <c r="L297" s="296">
        <v>0</v>
      </c>
      <c r="M297" s="146">
        <f t="shared" si="238"/>
        <v>100</v>
      </c>
      <c r="N297" s="146">
        <f t="shared" si="203"/>
        <v>0</v>
      </c>
      <c r="O297" s="320">
        <f t="shared" si="239"/>
        <v>100</v>
      </c>
      <c r="P297" s="320">
        <f t="shared" si="204"/>
        <v>0</v>
      </c>
      <c r="Q297" s="320" t="str">
        <f t="shared" si="240"/>
        <v>-</v>
      </c>
      <c r="R297" s="320">
        <f t="shared" si="205"/>
        <v>0</v>
      </c>
      <c r="S297" s="320" t="str">
        <f t="shared" si="241"/>
        <v>-</v>
      </c>
      <c r="T297" s="146">
        <f t="shared" si="206"/>
        <v>0</v>
      </c>
      <c r="U297" s="160"/>
      <c r="V297" s="160"/>
      <c r="W297" s="160"/>
      <c r="X297" s="160"/>
      <c r="Y297" s="160"/>
      <c r="Z297" s="160"/>
      <c r="AA297" s="160"/>
      <c r="AB297" s="160"/>
    </row>
    <row r="298" spans="1:28" s="161" customFormat="1" ht="59.25" customHeight="1" outlineLevel="1" x14ac:dyDescent="0.25">
      <c r="A298" s="195" t="s">
        <v>402</v>
      </c>
      <c r="B298" s="298" t="s">
        <v>403</v>
      </c>
      <c r="C298" s="146">
        <f t="shared" si="242"/>
        <v>125</v>
      </c>
      <c r="D298" s="296">
        <v>125</v>
      </c>
      <c r="E298" s="296">
        <v>0</v>
      </c>
      <c r="F298" s="296">
        <v>0</v>
      </c>
      <c r="G298" s="296">
        <v>0</v>
      </c>
      <c r="H298" s="296">
        <f t="shared" si="243"/>
        <v>125</v>
      </c>
      <c r="I298" s="296">
        <v>125</v>
      </c>
      <c r="J298" s="296">
        <v>0</v>
      </c>
      <c r="K298" s="296">
        <v>0</v>
      </c>
      <c r="L298" s="296">
        <v>0</v>
      </c>
      <c r="M298" s="146">
        <f t="shared" si="238"/>
        <v>100</v>
      </c>
      <c r="N298" s="146">
        <f t="shared" si="203"/>
        <v>0</v>
      </c>
      <c r="O298" s="320">
        <f t="shared" si="239"/>
        <v>100</v>
      </c>
      <c r="P298" s="320">
        <f t="shared" si="204"/>
        <v>0</v>
      </c>
      <c r="Q298" s="320" t="str">
        <f t="shared" si="240"/>
        <v>-</v>
      </c>
      <c r="R298" s="320">
        <f t="shared" si="205"/>
        <v>0</v>
      </c>
      <c r="S298" s="320" t="str">
        <f t="shared" si="241"/>
        <v>-</v>
      </c>
      <c r="T298" s="146">
        <f t="shared" si="206"/>
        <v>0</v>
      </c>
      <c r="U298" s="160"/>
      <c r="V298" s="160"/>
      <c r="W298" s="160"/>
      <c r="X298" s="160"/>
      <c r="Y298" s="160"/>
      <c r="Z298" s="160"/>
      <c r="AA298" s="160"/>
      <c r="AB298" s="160"/>
    </row>
    <row r="299" spans="1:28" s="136" customFormat="1" ht="49.5" customHeight="1" x14ac:dyDescent="0.25">
      <c r="A299" s="132">
        <v>16</v>
      </c>
      <c r="B299" s="137" t="s">
        <v>411</v>
      </c>
      <c r="C299" s="121">
        <f t="shared" ref="C299:C307" si="247">SUM(D299:F299)</f>
        <v>70244.100000000006</v>
      </c>
      <c r="D299" s="121">
        <f>D300+D303+D304</f>
        <v>52265.5</v>
      </c>
      <c r="E299" s="121">
        <f>E300+E303+E304</f>
        <v>17619.8</v>
      </c>
      <c r="F299" s="121">
        <f>F300+F303+F304</f>
        <v>358.8</v>
      </c>
      <c r="G299" s="121">
        <f>SUM(G300:G304)</f>
        <v>0</v>
      </c>
      <c r="H299" s="121">
        <f>SUM(I299:K299)</f>
        <v>68943.199999999997</v>
      </c>
      <c r="I299" s="121">
        <f>I300+I303+I304</f>
        <v>50965.4</v>
      </c>
      <c r="J299" s="121">
        <f>J300+J303+J304</f>
        <v>17619</v>
      </c>
      <c r="K299" s="121">
        <f>K300+K303+K304</f>
        <v>358.8</v>
      </c>
      <c r="L299" s="121">
        <f>SUM(L300:L304)</f>
        <v>0</v>
      </c>
      <c r="M299" s="121">
        <f t="shared" si="238"/>
        <v>98.1</v>
      </c>
      <c r="N299" s="121">
        <f t="shared" si="203"/>
        <v>1300.9000000000001</v>
      </c>
      <c r="O299" s="121">
        <f t="shared" si="239"/>
        <v>97.5</v>
      </c>
      <c r="P299" s="121">
        <f t="shared" si="204"/>
        <v>1300.0999999999999</v>
      </c>
      <c r="Q299" s="121">
        <f t="shared" si="240"/>
        <v>100</v>
      </c>
      <c r="R299" s="121">
        <f t="shared" si="205"/>
        <v>0.8</v>
      </c>
      <c r="S299" s="121">
        <f t="shared" si="241"/>
        <v>100</v>
      </c>
      <c r="T299" s="121">
        <f t="shared" si="206"/>
        <v>0</v>
      </c>
    </row>
    <row r="300" spans="1:28" s="164" customFormat="1" ht="50.25" customHeight="1" outlineLevel="1" collapsed="1" x14ac:dyDescent="0.25">
      <c r="A300" s="321" t="s">
        <v>34</v>
      </c>
      <c r="B300" s="322" t="s">
        <v>722</v>
      </c>
      <c r="C300" s="146">
        <f t="shared" si="247"/>
        <v>46438.8</v>
      </c>
      <c r="D300" s="146">
        <f>D301+D302</f>
        <v>28819</v>
      </c>
      <c r="E300" s="146">
        <f>E301+E302</f>
        <v>17619.8</v>
      </c>
      <c r="F300" s="146">
        <f>F301+F302</f>
        <v>0</v>
      </c>
      <c r="G300" s="146">
        <v>0</v>
      </c>
      <c r="H300" s="146">
        <f t="shared" si="213"/>
        <v>45517.3</v>
      </c>
      <c r="I300" s="146">
        <f>I301+I302</f>
        <v>27898.3</v>
      </c>
      <c r="J300" s="146">
        <f>J301+J302</f>
        <v>17619</v>
      </c>
      <c r="K300" s="146">
        <f>K301+K302</f>
        <v>0</v>
      </c>
      <c r="L300" s="146">
        <v>0</v>
      </c>
      <c r="M300" s="146">
        <f t="shared" si="238"/>
        <v>98</v>
      </c>
      <c r="N300" s="146">
        <f t="shared" si="203"/>
        <v>921.5</v>
      </c>
      <c r="O300" s="146">
        <f t="shared" si="239"/>
        <v>96.8</v>
      </c>
      <c r="P300" s="146">
        <f t="shared" si="204"/>
        <v>920.7</v>
      </c>
      <c r="Q300" s="146">
        <f>IFERROR(J300/E300*100,"-")</f>
        <v>100</v>
      </c>
      <c r="R300" s="146">
        <f t="shared" si="205"/>
        <v>0.8</v>
      </c>
      <c r="S300" s="146" t="str">
        <f t="shared" si="241"/>
        <v>-</v>
      </c>
      <c r="T300" s="146">
        <f t="shared" si="206"/>
        <v>0</v>
      </c>
      <c r="U300" s="163"/>
      <c r="V300" s="163"/>
      <c r="W300" s="163"/>
      <c r="X300" s="163"/>
      <c r="Y300" s="163"/>
      <c r="Z300" s="163"/>
      <c r="AA300" s="163"/>
      <c r="AB300" s="163"/>
    </row>
    <row r="301" spans="1:28" s="164" customFormat="1" ht="38.25" customHeight="1" outlineLevel="1" x14ac:dyDescent="0.25">
      <c r="A301" s="321" t="s">
        <v>135</v>
      </c>
      <c r="B301" s="364" t="s">
        <v>111</v>
      </c>
      <c r="C301" s="146">
        <f>SUM(D301:F301)</f>
        <v>40710.800000000003</v>
      </c>
      <c r="D301" s="146">
        <v>23091</v>
      </c>
      <c r="E301" s="146">
        <v>17619.8</v>
      </c>
      <c r="F301" s="146">
        <v>0</v>
      </c>
      <c r="G301" s="146">
        <v>0</v>
      </c>
      <c r="H301" s="146">
        <f t="shared" si="213"/>
        <v>40236.400000000001</v>
      </c>
      <c r="I301" s="146">
        <v>22617.4</v>
      </c>
      <c r="J301" s="146">
        <v>17619</v>
      </c>
      <c r="K301" s="146">
        <v>0</v>
      </c>
      <c r="L301" s="146">
        <v>0</v>
      </c>
      <c r="M301" s="146">
        <f t="shared" si="238"/>
        <v>98.8</v>
      </c>
      <c r="N301" s="146">
        <f t="shared" si="203"/>
        <v>474.4</v>
      </c>
      <c r="O301" s="146">
        <f t="shared" si="239"/>
        <v>97.9</v>
      </c>
      <c r="P301" s="146">
        <f t="shared" si="204"/>
        <v>473.6</v>
      </c>
      <c r="Q301" s="146">
        <f t="shared" si="240"/>
        <v>100</v>
      </c>
      <c r="R301" s="146">
        <f t="shared" si="205"/>
        <v>0.8</v>
      </c>
      <c r="S301" s="146" t="str">
        <f t="shared" si="241"/>
        <v>-</v>
      </c>
      <c r="T301" s="146">
        <f t="shared" si="206"/>
        <v>0</v>
      </c>
      <c r="U301" s="163"/>
      <c r="V301" s="163"/>
      <c r="W301" s="163"/>
      <c r="X301" s="163"/>
      <c r="Y301" s="163"/>
      <c r="Z301" s="163"/>
      <c r="AA301" s="163"/>
      <c r="AB301" s="163"/>
    </row>
    <row r="302" spans="1:28" s="164" customFormat="1" ht="42.75" customHeight="1" outlineLevel="1" x14ac:dyDescent="0.25">
      <c r="A302" s="321" t="s">
        <v>136</v>
      </c>
      <c r="B302" s="364" t="s">
        <v>18</v>
      </c>
      <c r="C302" s="146">
        <f t="shared" si="247"/>
        <v>5728</v>
      </c>
      <c r="D302" s="146">
        <v>5728</v>
      </c>
      <c r="E302" s="146">
        <v>0</v>
      </c>
      <c r="F302" s="146">
        <v>0</v>
      </c>
      <c r="G302" s="146">
        <v>0</v>
      </c>
      <c r="H302" s="146">
        <f t="shared" si="213"/>
        <v>5280.9</v>
      </c>
      <c r="I302" s="146">
        <v>5280.9</v>
      </c>
      <c r="J302" s="146">
        <v>0</v>
      </c>
      <c r="K302" s="146">
        <v>0</v>
      </c>
      <c r="L302" s="146">
        <v>0</v>
      </c>
      <c r="M302" s="146">
        <f t="shared" si="238"/>
        <v>92.2</v>
      </c>
      <c r="N302" s="146">
        <f t="shared" si="203"/>
        <v>447.1</v>
      </c>
      <c r="O302" s="146">
        <f t="shared" si="239"/>
        <v>92.2</v>
      </c>
      <c r="P302" s="146">
        <f t="shared" si="204"/>
        <v>447.1</v>
      </c>
      <c r="Q302" s="146" t="str">
        <f t="shared" si="240"/>
        <v>-</v>
      </c>
      <c r="R302" s="146">
        <f t="shared" si="205"/>
        <v>0</v>
      </c>
      <c r="S302" s="146" t="str">
        <f t="shared" si="241"/>
        <v>-</v>
      </c>
      <c r="T302" s="146">
        <f t="shared" si="206"/>
        <v>0</v>
      </c>
      <c r="U302" s="163"/>
      <c r="V302" s="163"/>
      <c r="W302" s="163"/>
      <c r="X302" s="163"/>
      <c r="Y302" s="163"/>
      <c r="Z302" s="163"/>
      <c r="AA302" s="163"/>
      <c r="AB302" s="163"/>
    </row>
    <row r="303" spans="1:28" s="164" customFormat="1" ht="57" customHeight="1" outlineLevel="1" x14ac:dyDescent="0.25">
      <c r="A303" s="321" t="s">
        <v>35</v>
      </c>
      <c r="B303" s="322" t="s">
        <v>723</v>
      </c>
      <c r="C303" s="146">
        <f t="shared" si="247"/>
        <v>284.3</v>
      </c>
      <c r="D303" s="146">
        <v>284.3</v>
      </c>
      <c r="E303" s="146">
        <v>0</v>
      </c>
      <c r="F303" s="146">
        <v>0</v>
      </c>
      <c r="G303" s="146"/>
      <c r="H303" s="146">
        <f t="shared" si="213"/>
        <v>284.3</v>
      </c>
      <c r="I303" s="146">
        <v>284.3</v>
      </c>
      <c r="J303" s="146">
        <v>0</v>
      </c>
      <c r="K303" s="146">
        <v>0</v>
      </c>
      <c r="L303" s="146"/>
      <c r="M303" s="146">
        <f t="shared" si="238"/>
        <v>100</v>
      </c>
      <c r="N303" s="146">
        <f t="shared" si="203"/>
        <v>0</v>
      </c>
      <c r="O303" s="146">
        <f t="shared" si="239"/>
        <v>100</v>
      </c>
      <c r="P303" s="146">
        <f t="shared" si="204"/>
        <v>0</v>
      </c>
      <c r="Q303" s="146" t="str">
        <f t="shared" si="240"/>
        <v>-</v>
      </c>
      <c r="R303" s="146">
        <f t="shared" si="205"/>
        <v>0</v>
      </c>
      <c r="S303" s="146" t="str">
        <f t="shared" si="241"/>
        <v>-</v>
      </c>
      <c r="T303" s="146">
        <f t="shared" si="206"/>
        <v>0</v>
      </c>
      <c r="U303" s="163"/>
      <c r="V303" s="163"/>
      <c r="W303" s="163"/>
      <c r="X303" s="163"/>
      <c r="Y303" s="163"/>
      <c r="Z303" s="163"/>
      <c r="AA303" s="163"/>
      <c r="AB303" s="163"/>
    </row>
    <row r="304" spans="1:28" s="163" customFormat="1" ht="46.5" customHeight="1" outlineLevel="1" x14ac:dyDescent="0.25">
      <c r="A304" s="198" t="s">
        <v>36</v>
      </c>
      <c r="B304" s="204" t="s">
        <v>724</v>
      </c>
      <c r="C304" s="149">
        <f t="shared" si="247"/>
        <v>23521</v>
      </c>
      <c r="D304" s="149">
        <v>23162.2</v>
      </c>
      <c r="E304" s="149">
        <v>0</v>
      </c>
      <c r="F304" s="149">
        <v>358.8</v>
      </c>
      <c r="G304" s="149">
        <v>0</v>
      </c>
      <c r="H304" s="149">
        <f t="shared" si="213"/>
        <v>23141.599999999999</v>
      </c>
      <c r="I304" s="149">
        <v>22782.799999999999</v>
      </c>
      <c r="J304" s="149">
        <v>0</v>
      </c>
      <c r="K304" s="149">
        <v>358.8</v>
      </c>
      <c r="L304" s="149">
        <v>0</v>
      </c>
      <c r="M304" s="149">
        <f t="shared" si="238"/>
        <v>98.4</v>
      </c>
      <c r="N304" s="149">
        <f t="shared" si="203"/>
        <v>379.4</v>
      </c>
      <c r="O304" s="149">
        <f t="shared" si="239"/>
        <v>98.4</v>
      </c>
      <c r="P304" s="149">
        <f t="shared" si="204"/>
        <v>379.4</v>
      </c>
      <c r="Q304" s="149" t="str">
        <f t="shared" si="240"/>
        <v>-</v>
      </c>
      <c r="R304" s="149">
        <f t="shared" si="205"/>
        <v>0</v>
      </c>
      <c r="S304" s="149">
        <f t="shared" si="241"/>
        <v>100</v>
      </c>
      <c r="T304" s="149">
        <f t="shared" si="206"/>
        <v>0</v>
      </c>
    </row>
    <row r="305" spans="1:28" s="123" customFormat="1" ht="46.5" customHeight="1" x14ac:dyDescent="0.25">
      <c r="A305" s="125">
        <v>17</v>
      </c>
      <c r="B305" s="126" t="s">
        <v>227</v>
      </c>
      <c r="C305" s="129">
        <f t="shared" si="247"/>
        <v>28217.5</v>
      </c>
      <c r="D305" s="129">
        <f>D306</f>
        <v>1626.6</v>
      </c>
      <c r="E305" s="129">
        <f>E306</f>
        <v>26590.9</v>
      </c>
      <c r="F305" s="129">
        <f>F306</f>
        <v>0</v>
      </c>
      <c r="G305" s="129">
        <f>G306</f>
        <v>0</v>
      </c>
      <c r="H305" s="129">
        <f t="shared" si="213"/>
        <v>28217.5</v>
      </c>
      <c r="I305" s="129">
        <f>I306</f>
        <v>1626.6</v>
      </c>
      <c r="J305" s="129">
        <f>J306</f>
        <v>26590.9</v>
      </c>
      <c r="K305" s="129">
        <f>K306</f>
        <v>0</v>
      </c>
      <c r="L305" s="129">
        <f>L306</f>
        <v>0</v>
      </c>
      <c r="M305" s="129">
        <f t="shared" si="238"/>
        <v>100</v>
      </c>
      <c r="N305" s="129">
        <f t="shared" si="203"/>
        <v>0</v>
      </c>
      <c r="O305" s="129">
        <f t="shared" si="239"/>
        <v>100</v>
      </c>
      <c r="P305" s="129">
        <f t="shared" si="204"/>
        <v>0</v>
      </c>
      <c r="Q305" s="129">
        <f t="shared" si="240"/>
        <v>100</v>
      </c>
      <c r="R305" s="129">
        <f t="shared" si="205"/>
        <v>0</v>
      </c>
      <c r="S305" s="129" t="str">
        <f t="shared" si="241"/>
        <v>-</v>
      </c>
      <c r="T305" s="129">
        <f t="shared" si="206"/>
        <v>0</v>
      </c>
    </row>
    <row r="306" spans="1:28" s="161" customFormat="1" ht="58.5" customHeight="1" outlineLevel="1" x14ac:dyDescent="0.25">
      <c r="A306" s="195" t="s">
        <v>34</v>
      </c>
      <c r="B306" s="152" t="s">
        <v>725</v>
      </c>
      <c r="C306" s="146">
        <f t="shared" si="247"/>
        <v>28217.5</v>
      </c>
      <c r="D306" s="146">
        <v>1626.6</v>
      </c>
      <c r="E306" s="146">
        <v>26590.9</v>
      </c>
      <c r="F306" s="146">
        <v>0</v>
      </c>
      <c r="G306" s="146"/>
      <c r="H306" s="146">
        <f t="shared" si="213"/>
        <v>28217.5</v>
      </c>
      <c r="I306" s="146">
        <v>1626.6</v>
      </c>
      <c r="J306" s="146">
        <v>26590.9</v>
      </c>
      <c r="K306" s="146">
        <v>0</v>
      </c>
      <c r="L306" s="146"/>
      <c r="M306" s="146">
        <f t="shared" si="238"/>
        <v>100</v>
      </c>
      <c r="N306" s="146">
        <f t="shared" si="203"/>
        <v>0</v>
      </c>
      <c r="O306" s="146">
        <f t="shared" si="239"/>
        <v>100</v>
      </c>
      <c r="P306" s="146">
        <f t="shared" si="204"/>
        <v>0</v>
      </c>
      <c r="Q306" s="146">
        <f t="shared" si="240"/>
        <v>100</v>
      </c>
      <c r="R306" s="146">
        <f t="shared" si="205"/>
        <v>0</v>
      </c>
      <c r="S306" s="146" t="str">
        <f t="shared" si="241"/>
        <v>-</v>
      </c>
      <c r="T306" s="146">
        <f t="shared" si="206"/>
        <v>0</v>
      </c>
      <c r="U306" s="160"/>
      <c r="V306" s="160"/>
      <c r="W306" s="160"/>
      <c r="X306" s="160"/>
      <c r="Y306" s="160"/>
      <c r="Z306" s="160"/>
      <c r="AA306" s="160"/>
      <c r="AB306" s="160"/>
    </row>
    <row r="307" spans="1:28" s="123" customFormat="1" ht="68.25" customHeight="1" x14ac:dyDescent="0.25">
      <c r="A307" s="132">
        <v>18</v>
      </c>
      <c r="B307" s="137" t="s">
        <v>234</v>
      </c>
      <c r="C307" s="121">
        <f t="shared" si="247"/>
        <v>149465.79999999999</v>
      </c>
      <c r="D307" s="121">
        <f>D308+D313+D319</f>
        <v>120814.7</v>
      </c>
      <c r="E307" s="121">
        <f t="shared" ref="E307:K307" si="248">E308+E313+E319</f>
        <v>28651.1</v>
      </c>
      <c r="F307" s="121">
        <f t="shared" si="248"/>
        <v>0</v>
      </c>
      <c r="G307" s="121">
        <f t="shared" si="248"/>
        <v>0</v>
      </c>
      <c r="H307" s="121">
        <f t="shared" si="248"/>
        <v>149122.4</v>
      </c>
      <c r="I307" s="121">
        <f t="shared" si="248"/>
        <v>120471.3</v>
      </c>
      <c r="J307" s="121">
        <f t="shared" si="248"/>
        <v>28651.1</v>
      </c>
      <c r="K307" s="121">
        <f t="shared" si="248"/>
        <v>0</v>
      </c>
      <c r="L307" s="121">
        <f>L308+L313+L319</f>
        <v>0</v>
      </c>
      <c r="M307" s="121">
        <f>IFERROR(H307/C307*100,"-")</f>
        <v>99.8</v>
      </c>
      <c r="N307" s="121">
        <f t="shared" si="203"/>
        <v>343.4</v>
      </c>
      <c r="O307" s="121">
        <f t="shared" si="239"/>
        <v>99.7</v>
      </c>
      <c r="P307" s="121">
        <f t="shared" si="204"/>
        <v>343.4</v>
      </c>
      <c r="Q307" s="121">
        <f t="shared" si="240"/>
        <v>100</v>
      </c>
      <c r="R307" s="121">
        <f t="shared" si="205"/>
        <v>0</v>
      </c>
      <c r="S307" s="121" t="str">
        <f t="shared" si="241"/>
        <v>-</v>
      </c>
      <c r="T307" s="121">
        <f t="shared" si="206"/>
        <v>0</v>
      </c>
    </row>
    <row r="308" spans="1:28" s="318" customFormat="1" ht="31.5" outlineLevel="1" collapsed="1" x14ac:dyDescent="0.25">
      <c r="A308" s="328"/>
      <c r="B308" s="273" t="s">
        <v>19</v>
      </c>
      <c r="C308" s="274">
        <f>SUM(D308:F308)</f>
        <v>37519.800000000003</v>
      </c>
      <c r="D308" s="329">
        <f>D309</f>
        <v>8868.7000000000007</v>
      </c>
      <c r="E308" s="329">
        <f t="shared" ref="E308:L308" si="249">E309</f>
        <v>28651.1</v>
      </c>
      <c r="F308" s="329">
        <f t="shared" si="249"/>
        <v>0</v>
      </c>
      <c r="G308" s="329">
        <f t="shared" si="249"/>
        <v>0</v>
      </c>
      <c r="H308" s="329">
        <f>SUM(I308:K308)</f>
        <v>37311.9</v>
      </c>
      <c r="I308" s="329">
        <f t="shared" si="249"/>
        <v>8660.7999999999993</v>
      </c>
      <c r="J308" s="329">
        <f t="shared" si="249"/>
        <v>28651.1</v>
      </c>
      <c r="K308" s="329">
        <f t="shared" si="249"/>
        <v>0</v>
      </c>
      <c r="L308" s="329">
        <f t="shared" si="249"/>
        <v>0</v>
      </c>
      <c r="M308" s="274">
        <f t="shared" ref="M308:M322" si="250">IFERROR(H308/C308*100,"-")</f>
        <v>99.4</v>
      </c>
      <c r="N308" s="274">
        <f t="shared" si="203"/>
        <v>207.9</v>
      </c>
      <c r="O308" s="274">
        <f t="shared" si="239"/>
        <v>97.7</v>
      </c>
      <c r="P308" s="274">
        <f t="shared" si="204"/>
        <v>207.9</v>
      </c>
      <c r="Q308" s="274">
        <f t="shared" si="240"/>
        <v>100</v>
      </c>
      <c r="R308" s="274">
        <f t="shared" si="205"/>
        <v>0</v>
      </c>
      <c r="S308" s="274" t="str">
        <f t="shared" si="241"/>
        <v>-</v>
      </c>
      <c r="T308" s="274">
        <f t="shared" si="206"/>
        <v>0</v>
      </c>
    </row>
    <row r="309" spans="1:28" s="161" customFormat="1" ht="69.75" customHeight="1" outlineLevel="1" collapsed="1" x14ac:dyDescent="0.25">
      <c r="A309" s="365" t="s">
        <v>135</v>
      </c>
      <c r="B309" s="323" t="s">
        <v>726</v>
      </c>
      <c r="C309" s="296">
        <f t="shared" ref="C309:C322" si="251">SUM(D309:F309)</f>
        <v>37519.800000000003</v>
      </c>
      <c r="D309" s="296">
        <f>D310+D311+D312</f>
        <v>8868.7000000000007</v>
      </c>
      <c r="E309" s="296">
        <f t="shared" ref="E309:L309" si="252">E310+E311+E312</f>
        <v>28651.1</v>
      </c>
      <c r="F309" s="296">
        <f t="shared" si="252"/>
        <v>0</v>
      </c>
      <c r="G309" s="296">
        <f t="shared" si="252"/>
        <v>0</v>
      </c>
      <c r="H309" s="296">
        <f t="shared" ref="H309:H322" si="253">SUM(I309:K309)</f>
        <v>37311.9</v>
      </c>
      <c r="I309" s="296">
        <f t="shared" si="252"/>
        <v>8660.7999999999993</v>
      </c>
      <c r="J309" s="296">
        <f t="shared" si="252"/>
        <v>28651.1</v>
      </c>
      <c r="K309" s="296">
        <f t="shared" si="252"/>
        <v>0</v>
      </c>
      <c r="L309" s="296">
        <f t="shared" si="252"/>
        <v>0</v>
      </c>
      <c r="M309" s="151">
        <f t="shared" si="250"/>
        <v>99.4</v>
      </c>
      <c r="N309" s="151">
        <f t="shared" si="203"/>
        <v>207.9</v>
      </c>
      <c r="O309" s="151">
        <f t="shared" si="239"/>
        <v>97.7</v>
      </c>
      <c r="P309" s="151">
        <f t="shared" si="204"/>
        <v>207.9</v>
      </c>
      <c r="Q309" s="151">
        <f t="shared" si="240"/>
        <v>100</v>
      </c>
      <c r="R309" s="151">
        <f t="shared" si="205"/>
        <v>0</v>
      </c>
      <c r="S309" s="151" t="str">
        <f t="shared" si="241"/>
        <v>-</v>
      </c>
      <c r="T309" s="151">
        <f t="shared" si="206"/>
        <v>0</v>
      </c>
      <c r="U309" s="160"/>
      <c r="V309" s="160"/>
      <c r="W309" s="160"/>
      <c r="X309" s="160"/>
      <c r="Y309" s="160"/>
      <c r="Z309" s="160"/>
      <c r="AA309" s="160"/>
      <c r="AB309" s="160"/>
    </row>
    <row r="310" spans="1:28" s="161" customFormat="1" ht="41.25" customHeight="1" outlineLevel="1" x14ac:dyDescent="0.25">
      <c r="A310" s="365" t="s">
        <v>240</v>
      </c>
      <c r="B310" s="358" t="s">
        <v>419</v>
      </c>
      <c r="C310" s="296">
        <f t="shared" si="251"/>
        <v>0</v>
      </c>
      <c r="D310" s="296">
        <v>0</v>
      </c>
      <c r="E310" s="296">
        <v>0</v>
      </c>
      <c r="F310" s="296">
        <v>0</v>
      </c>
      <c r="G310" s="296">
        <v>0</v>
      </c>
      <c r="H310" s="296">
        <f t="shared" si="253"/>
        <v>0</v>
      </c>
      <c r="I310" s="296">
        <v>0</v>
      </c>
      <c r="J310" s="296">
        <v>0</v>
      </c>
      <c r="K310" s="296">
        <v>0</v>
      </c>
      <c r="L310" s="296">
        <v>0</v>
      </c>
      <c r="M310" s="151" t="str">
        <f t="shared" si="250"/>
        <v>-</v>
      </c>
      <c r="N310" s="151">
        <f t="shared" si="203"/>
        <v>0</v>
      </c>
      <c r="O310" s="151" t="str">
        <f t="shared" si="239"/>
        <v>-</v>
      </c>
      <c r="P310" s="151">
        <f t="shared" si="204"/>
        <v>0</v>
      </c>
      <c r="Q310" s="151" t="str">
        <f t="shared" si="240"/>
        <v>-</v>
      </c>
      <c r="R310" s="151">
        <f t="shared" si="205"/>
        <v>0</v>
      </c>
      <c r="S310" s="151" t="str">
        <f t="shared" si="241"/>
        <v>-</v>
      </c>
      <c r="T310" s="151">
        <f t="shared" si="206"/>
        <v>0</v>
      </c>
      <c r="U310" s="160"/>
      <c r="V310" s="160"/>
      <c r="W310" s="160"/>
      <c r="X310" s="160"/>
      <c r="Y310" s="160"/>
      <c r="Z310" s="160"/>
      <c r="AA310" s="160"/>
      <c r="AB310" s="160"/>
    </row>
    <row r="311" spans="1:28" s="161" customFormat="1" ht="39.75" customHeight="1" outlineLevel="1" x14ac:dyDescent="0.25">
      <c r="A311" s="365" t="s">
        <v>242</v>
      </c>
      <c r="B311" s="358" t="s">
        <v>420</v>
      </c>
      <c r="C311" s="296">
        <f t="shared" si="251"/>
        <v>0</v>
      </c>
      <c r="D311" s="296">
        <v>0</v>
      </c>
      <c r="E311" s="296">
        <v>0</v>
      </c>
      <c r="F311" s="296">
        <v>0</v>
      </c>
      <c r="G311" s="296">
        <v>0</v>
      </c>
      <c r="H311" s="296">
        <f t="shared" si="253"/>
        <v>0</v>
      </c>
      <c r="I311" s="296">
        <v>0</v>
      </c>
      <c r="J311" s="296">
        <v>0</v>
      </c>
      <c r="K311" s="296">
        <v>0</v>
      </c>
      <c r="L311" s="296">
        <v>0</v>
      </c>
      <c r="M311" s="151" t="str">
        <f t="shared" si="250"/>
        <v>-</v>
      </c>
      <c r="N311" s="151">
        <f t="shared" si="203"/>
        <v>0</v>
      </c>
      <c r="O311" s="151" t="str">
        <f t="shared" si="239"/>
        <v>-</v>
      </c>
      <c r="P311" s="151">
        <f t="shared" si="204"/>
        <v>0</v>
      </c>
      <c r="Q311" s="151" t="str">
        <f t="shared" si="240"/>
        <v>-</v>
      </c>
      <c r="R311" s="151">
        <f t="shared" si="205"/>
        <v>0</v>
      </c>
      <c r="S311" s="151" t="str">
        <f t="shared" si="241"/>
        <v>-</v>
      </c>
      <c r="T311" s="151">
        <f t="shared" si="206"/>
        <v>0</v>
      </c>
      <c r="U311" s="160"/>
      <c r="V311" s="160"/>
      <c r="W311" s="160"/>
      <c r="X311" s="160"/>
      <c r="Y311" s="160"/>
      <c r="Z311" s="160"/>
      <c r="AA311" s="160"/>
      <c r="AB311" s="160"/>
    </row>
    <row r="312" spans="1:28" s="161" customFormat="1" ht="42.75" customHeight="1" outlineLevel="1" x14ac:dyDescent="0.25">
      <c r="A312" s="365" t="s">
        <v>243</v>
      </c>
      <c r="B312" s="358" t="s">
        <v>20</v>
      </c>
      <c r="C312" s="296">
        <f t="shared" si="251"/>
        <v>37519.800000000003</v>
      </c>
      <c r="D312" s="296">
        <f>64.1208+7296.573+1507.98</f>
        <v>8868.7000000000007</v>
      </c>
      <c r="E312" s="296">
        <v>28651.1</v>
      </c>
      <c r="F312" s="296">
        <v>0</v>
      </c>
      <c r="G312" s="296">
        <v>0</v>
      </c>
      <c r="H312" s="296">
        <f t="shared" si="253"/>
        <v>37311.9</v>
      </c>
      <c r="I312" s="296">
        <f>64.1208+7088.75949+1507.95</f>
        <v>8660.7999999999993</v>
      </c>
      <c r="J312" s="296">
        <v>28651.1</v>
      </c>
      <c r="K312" s="296">
        <v>0</v>
      </c>
      <c r="L312" s="296">
        <v>0</v>
      </c>
      <c r="M312" s="151">
        <f t="shared" si="250"/>
        <v>99.4</v>
      </c>
      <c r="N312" s="151">
        <f t="shared" si="203"/>
        <v>207.9</v>
      </c>
      <c r="O312" s="151">
        <f t="shared" si="239"/>
        <v>97.7</v>
      </c>
      <c r="P312" s="151">
        <f t="shared" si="204"/>
        <v>207.9</v>
      </c>
      <c r="Q312" s="151">
        <f t="shared" si="240"/>
        <v>100</v>
      </c>
      <c r="R312" s="151">
        <f t="shared" si="205"/>
        <v>0</v>
      </c>
      <c r="S312" s="151" t="str">
        <f t="shared" si="241"/>
        <v>-</v>
      </c>
      <c r="T312" s="151">
        <f t="shared" si="206"/>
        <v>0</v>
      </c>
      <c r="U312" s="160"/>
      <c r="V312" s="160"/>
      <c r="W312" s="160"/>
      <c r="X312" s="160"/>
      <c r="Y312" s="160"/>
      <c r="Z312" s="160"/>
      <c r="AA312" s="160"/>
      <c r="AB312" s="160"/>
    </row>
    <row r="313" spans="1:28" s="318" customFormat="1" ht="39.75" customHeight="1" outlineLevel="1" collapsed="1" x14ac:dyDescent="0.25">
      <c r="A313" s="328"/>
      <c r="B313" s="273" t="s">
        <v>21</v>
      </c>
      <c r="C313" s="274">
        <f t="shared" si="251"/>
        <v>62616.2</v>
      </c>
      <c r="D313" s="329">
        <f>D314</f>
        <v>62616.2</v>
      </c>
      <c r="E313" s="329">
        <f t="shared" ref="E313:L313" si="254">E314</f>
        <v>0</v>
      </c>
      <c r="F313" s="329">
        <f t="shared" si="254"/>
        <v>0</v>
      </c>
      <c r="G313" s="329">
        <f t="shared" si="254"/>
        <v>0</v>
      </c>
      <c r="H313" s="329">
        <f t="shared" si="253"/>
        <v>62538.6</v>
      </c>
      <c r="I313" s="329">
        <f t="shared" si="254"/>
        <v>62538.6</v>
      </c>
      <c r="J313" s="329">
        <f t="shared" si="254"/>
        <v>0</v>
      </c>
      <c r="K313" s="329">
        <f t="shared" si="254"/>
        <v>0</v>
      </c>
      <c r="L313" s="329">
        <f t="shared" si="254"/>
        <v>0</v>
      </c>
      <c r="M313" s="274">
        <f t="shared" si="250"/>
        <v>99.9</v>
      </c>
      <c r="N313" s="274">
        <f t="shared" si="203"/>
        <v>77.599999999999994</v>
      </c>
      <c r="O313" s="274">
        <f t="shared" si="239"/>
        <v>99.9</v>
      </c>
      <c r="P313" s="274">
        <f t="shared" si="204"/>
        <v>77.599999999999994</v>
      </c>
      <c r="Q313" s="274" t="str">
        <f t="shared" si="240"/>
        <v>-</v>
      </c>
      <c r="R313" s="274">
        <f t="shared" si="205"/>
        <v>0</v>
      </c>
      <c r="S313" s="274" t="str">
        <f t="shared" si="241"/>
        <v>-</v>
      </c>
      <c r="T313" s="274">
        <f t="shared" si="206"/>
        <v>0</v>
      </c>
    </row>
    <row r="314" spans="1:28" s="161" customFormat="1" ht="72.75" customHeight="1" outlineLevel="1" collapsed="1" x14ac:dyDescent="0.25">
      <c r="A314" s="366" t="s">
        <v>145</v>
      </c>
      <c r="B314" s="324" t="s">
        <v>727</v>
      </c>
      <c r="C314" s="296">
        <f t="shared" si="251"/>
        <v>62616.2</v>
      </c>
      <c r="D314" s="296">
        <f>D315+D316+D317+D318</f>
        <v>62616.2</v>
      </c>
      <c r="E314" s="296">
        <f t="shared" ref="E314:L314" si="255">E315+E316+E317+E318</f>
        <v>0</v>
      </c>
      <c r="F314" s="296">
        <f t="shared" si="255"/>
        <v>0</v>
      </c>
      <c r="G314" s="296">
        <f t="shared" si="255"/>
        <v>0</v>
      </c>
      <c r="H314" s="296">
        <f t="shared" si="253"/>
        <v>62538.6</v>
      </c>
      <c r="I314" s="296">
        <f t="shared" si="255"/>
        <v>62538.6</v>
      </c>
      <c r="J314" s="296">
        <f t="shared" si="255"/>
        <v>0</v>
      </c>
      <c r="K314" s="296">
        <f t="shared" si="255"/>
        <v>0</v>
      </c>
      <c r="L314" s="296">
        <f t="shared" si="255"/>
        <v>0</v>
      </c>
      <c r="M314" s="146">
        <f t="shared" si="250"/>
        <v>99.9</v>
      </c>
      <c r="N314" s="146">
        <f t="shared" si="203"/>
        <v>77.599999999999994</v>
      </c>
      <c r="O314" s="146">
        <f t="shared" si="239"/>
        <v>99.9</v>
      </c>
      <c r="P314" s="146">
        <f t="shared" si="204"/>
        <v>77.599999999999994</v>
      </c>
      <c r="Q314" s="146" t="str">
        <f t="shared" si="240"/>
        <v>-</v>
      </c>
      <c r="R314" s="146">
        <f t="shared" si="205"/>
        <v>0</v>
      </c>
      <c r="S314" s="146" t="str">
        <f t="shared" si="241"/>
        <v>-</v>
      </c>
      <c r="T314" s="146">
        <f t="shared" si="206"/>
        <v>0</v>
      </c>
      <c r="U314" s="160"/>
      <c r="V314" s="160"/>
      <c r="W314" s="160"/>
      <c r="X314" s="160"/>
      <c r="Y314" s="160"/>
      <c r="Z314" s="160"/>
      <c r="AA314" s="160"/>
      <c r="AB314" s="160"/>
    </row>
    <row r="315" spans="1:28" s="161" customFormat="1" ht="15.75" outlineLevel="1" x14ac:dyDescent="0.25">
      <c r="A315" s="367" t="s">
        <v>295</v>
      </c>
      <c r="B315" s="324" t="s">
        <v>421</v>
      </c>
      <c r="C315" s="296">
        <f t="shared" si="251"/>
        <v>33002.300000000003</v>
      </c>
      <c r="D315" s="296">
        <v>33002.300000000003</v>
      </c>
      <c r="E315" s="296">
        <v>0</v>
      </c>
      <c r="F315" s="296">
        <v>0</v>
      </c>
      <c r="G315" s="296">
        <v>0</v>
      </c>
      <c r="H315" s="296">
        <f t="shared" si="253"/>
        <v>32988.9</v>
      </c>
      <c r="I315" s="296">
        <v>32988.9</v>
      </c>
      <c r="J315" s="296">
        <v>0</v>
      </c>
      <c r="K315" s="296">
        <v>0</v>
      </c>
      <c r="L315" s="296">
        <v>0</v>
      </c>
      <c r="M315" s="146">
        <f t="shared" si="250"/>
        <v>100</v>
      </c>
      <c r="N315" s="146">
        <f t="shared" si="203"/>
        <v>13.4</v>
      </c>
      <c r="O315" s="146">
        <f t="shared" si="239"/>
        <v>100</v>
      </c>
      <c r="P315" s="146">
        <f t="shared" si="204"/>
        <v>13.4</v>
      </c>
      <c r="Q315" s="146" t="str">
        <f t="shared" si="240"/>
        <v>-</v>
      </c>
      <c r="R315" s="146">
        <f t="shared" si="205"/>
        <v>0</v>
      </c>
      <c r="S315" s="146" t="str">
        <f t="shared" si="241"/>
        <v>-</v>
      </c>
      <c r="T315" s="146">
        <f t="shared" si="206"/>
        <v>0</v>
      </c>
      <c r="U315" s="160"/>
      <c r="V315" s="160"/>
      <c r="W315" s="160"/>
      <c r="X315" s="160"/>
      <c r="Y315" s="160"/>
      <c r="Z315" s="160"/>
      <c r="AA315" s="160"/>
      <c r="AB315" s="160"/>
    </row>
    <row r="316" spans="1:28" s="161" customFormat="1" ht="15.75" outlineLevel="1" x14ac:dyDescent="0.25">
      <c r="A316" s="367" t="s">
        <v>296</v>
      </c>
      <c r="B316" s="324" t="s">
        <v>422</v>
      </c>
      <c r="C316" s="296">
        <f t="shared" si="251"/>
        <v>23414.1</v>
      </c>
      <c r="D316" s="296">
        <v>23414.1</v>
      </c>
      <c r="E316" s="296">
        <v>0</v>
      </c>
      <c r="F316" s="296">
        <v>0</v>
      </c>
      <c r="G316" s="296">
        <v>0</v>
      </c>
      <c r="H316" s="296">
        <f t="shared" si="253"/>
        <v>23380</v>
      </c>
      <c r="I316" s="296">
        <v>23380</v>
      </c>
      <c r="J316" s="296">
        <v>0</v>
      </c>
      <c r="K316" s="296">
        <v>0</v>
      </c>
      <c r="L316" s="296">
        <v>0</v>
      </c>
      <c r="M316" s="146">
        <f t="shared" si="250"/>
        <v>99.9</v>
      </c>
      <c r="N316" s="146">
        <f t="shared" si="203"/>
        <v>34.1</v>
      </c>
      <c r="O316" s="146">
        <f t="shared" si="239"/>
        <v>99.9</v>
      </c>
      <c r="P316" s="146">
        <f t="shared" si="204"/>
        <v>34.1</v>
      </c>
      <c r="Q316" s="146" t="str">
        <f t="shared" si="240"/>
        <v>-</v>
      </c>
      <c r="R316" s="146">
        <f t="shared" si="205"/>
        <v>0</v>
      </c>
      <c r="S316" s="146" t="str">
        <f t="shared" si="241"/>
        <v>-</v>
      </c>
      <c r="T316" s="146">
        <f t="shared" si="206"/>
        <v>0</v>
      </c>
      <c r="U316" s="160"/>
      <c r="V316" s="160"/>
      <c r="W316" s="160"/>
      <c r="X316" s="160"/>
      <c r="Y316" s="160"/>
      <c r="Z316" s="160"/>
      <c r="AA316" s="160"/>
      <c r="AB316" s="160"/>
    </row>
    <row r="317" spans="1:28" s="161" customFormat="1" ht="15.75" outlineLevel="1" x14ac:dyDescent="0.25">
      <c r="A317" s="367" t="s">
        <v>297</v>
      </c>
      <c r="B317" s="324" t="s">
        <v>423</v>
      </c>
      <c r="C317" s="296">
        <f t="shared" si="251"/>
        <v>4623.8999999999996</v>
      </c>
      <c r="D317" s="296">
        <v>4623.8999999999996</v>
      </c>
      <c r="E317" s="296">
        <v>0</v>
      </c>
      <c r="F317" s="296">
        <v>0</v>
      </c>
      <c r="G317" s="296">
        <v>0</v>
      </c>
      <c r="H317" s="296">
        <f t="shared" si="253"/>
        <v>4623.8999999999996</v>
      </c>
      <c r="I317" s="296">
        <v>4623.8999999999996</v>
      </c>
      <c r="J317" s="296">
        <v>0</v>
      </c>
      <c r="K317" s="296">
        <v>0</v>
      </c>
      <c r="L317" s="296">
        <v>0</v>
      </c>
      <c r="M317" s="146">
        <f t="shared" si="250"/>
        <v>100</v>
      </c>
      <c r="N317" s="146">
        <f t="shared" si="203"/>
        <v>0</v>
      </c>
      <c r="O317" s="146">
        <f t="shared" si="239"/>
        <v>100</v>
      </c>
      <c r="P317" s="146">
        <f t="shared" si="204"/>
        <v>0</v>
      </c>
      <c r="Q317" s="146" t="str">
        <f t="shared" si="240"/>
        <v>-</v>
      </c>
      <c r="R317" s="146">
        <f t="shared" si="205"/>
        <v>0</v>
      </c>
      <c r="S317" s="146" t="str">
        <f t="shared" si="241"/>
        <v>-</v>
      </c>
      <c r="T317" s="146">
        <f t="shared" si="206"/>
        <v>0</v>
      </c>
      <c r="U317" s="160"/>
      <c r="V317" s="160"/>
      <c r="W317" s="160"/>
      <c r="X317" s="160"/>
      <c r="Y317" s="160"/>
      <c r="Z317" s="160"/>
      <c r="AA317" s="160"/>
      <c r="AB317" s="160"/>
    </row>
    <row r="318" spans="1:28" s="161" customFormat="1" ht="15.75" outlineLevel="1" x14ac:dyDescent="0.25">
      <c r="A318" s="367" t="s">
        <v>424</v>
      </c>
      <c r="B318" s="324" t="s">
        <v>112</v>
      </c>
      <c r="C318" s="296">
        <f t="shared" si="251"/>
        <v>1575.9</v>
      </c>
      <c r="D318" s="296">
        <v>1575.9</v>
      </c>
      <c r="E318" s="296">
        <v>0</v>
      </c>
      <c r="F318" s="296">
        <v>0</v>
      </c>
      <c r="G318" s="296">
        <v>0</v>
      </c>
      <c r="H318" s="296">
        <f t="shared" si="253"/>
        <v>1545.8</v>
      </c>
      <c r="I318" s="296">
        <v>1545.8</v>
      </c>
      <c r="J318" s="296">
        <v>0</v>
      </c>
      <c r="K318" s="296">
        <v>0</v>
      </c>
      <c r="L318" s="296">
        <v>0</v>
      </c>
      <c r="M318" s="146">
        <f t="shared" si="250"/>
        <v>98.1</v>
      </c>
      <c r="N318" s="146">
        <f t="shared" si="203"/>
        <v>30.1</v>
      </c>
      <c r="O318" s="146">
        <f t="shared" si="239"/>
        <v>98.1</v>
      </c>
      <c r="P318" s="146">
        <f t="shared" si="204"/>
        <v>30.1</v>
      </c>
      <c r="Q318" s="146" t="str">
        <f t="shared" si="240"/>
        <v>-</v>
      </c>
      <c r="R318" s="146">
        <f t="shared" si="205"/>
        <v>0</v>
      </c>
      <c r="S318" s="146" t="str">
        <f t="shared" si="241"/>
        <v>-</v>
      </c>
      <c r="T318" s="146">
        <f t="shared" si="206"/>
        <v>0</v>
      </c>
      <c r="U318" s="160"/>
      <c r="V318" s="160"/>
      <c r="W318" s="160"/>
      <c r="X318" s="160"/>
      <c r="Y318" s="160"/>
      <c r="Z318" s="160"/>
      <c r="AA318" s="160"/>
      <c r="AB318" s="160"/>
    </row>
    <row r="319" spans="1:28" s="318" customFormat="1" ht="45" customHeight="1" outlineLevel="1" collapsed="1" x14ac:dyDescent="0.25">
      <c r="A319" s="330"/>
      <c r="B319" s="273" t="s">
        <v>113</v>
      </c>
      <c r="C319" s="274">
        <f t="shared" si="251"/>
        <v>49329.8</v>
      </c>
      <c r="D319" s="329">
        <f>D320</f>
        <v>49329.8</v>
      </c>
      <c r="E319" s="329">
        <f>E320</f>
        <v>0</v>
      </c>
      <c r="F319" s="329">
        <f>F320</f>
        <v>0</v>
      </c>
      <c r="G319" s="329">
        <f>SUM(G320:G322)</f>
        <v>0</v>
      </c>
      <c r="H319" s="274">
        <f t="shared" si="253"/>
        <v>49271.9</v>
      </c>
      <c r="I319" s="329">
        <f>I320</f>
        <v>49271.9</v>
      </c>
      <c r="J319" s="329">
        <f>J320</f>
        <v>0</v>
      </c>
      <c r="K319" s="329">
        <f>K320</f>
        <v>0</v>
      </c>
      <c r="L319" s="329">
        <f>L320</f>
        <v>0</v>
      </c>
      <c r="M319" s="329">
        <f t="shared" si="250"/>
        <v>99.9</v>
      </c>
      <c r="N319" s="329">
        <f t="shared" si="203"/>
        <v>57.9</v>
      </c>
      <c r="O319" s="329">
        <f t="shared" si="239"/>
        <v>99.9</v>
      </c>
      <c r="P319" s="329">
        <f t="shared" si="204"/>
        <v>57.9</v>
      </c>
      <c r="Q319" s="329" t="str">
        <f t="shared" si="240"/>
        <v>-</v>
      </c>
      <c r="R319" s="329">
        <f t="shared" si="205"/>
        <v>0</v>
      </c>
      <c r="S319" s="329" t="str">
        <f t="shared" si="241"/>
        <v>-</v>
      </c>
      <c r="T319" s="329">
        <f t="shared" si="206"/>
        <v>0</v>
      </c>
    </row>
    <row r="320" spans="1:28" s="161" customFormat="1" ht="31.5" outlineLevel="1" collapsed="1" x14ac:dyDescent="0.25">
      <c r="A320" s="325" t="s">
        <v>148</v>
      </c>
      <c r="B320" s="326" t="s">
        <v>728</v>
      </c>
      <c r="C320" s="146">
        <f t="shared" si="251"/>
        <v>49329.8</v>
      </c>
      <c r="D320" s="327">
        <f>D321+D322</f>
        <v>49329.8</v>
      </c>
      <c r="E320" s="327">
        <f t="shared" ref="E320:L320" si="256">E321+E322</f>
        <v>0</v>
      </c>
      <c r="F320" s="327">
        <f t="shared" si="256"/>
        <v>0</v>
      </c>
      <c r="G320" s="327">
        <f t="shared" si="256"/>
        <v>0</v>
      </c>
      <c r="H320" s="327">
        <f t="shared" si="253"/>
        <v>49271.9</v>
      </c>
      <c r="I320" s="327">
        <f t="shared" si="256"/>
        <v>49271.9</v>
      </c>
      <c r="J320" s="327">
        <f t="shared" si="256"/>
        <v>0</v>
      </c>
      <c r="K320" s="327">
        <f t="shared" si="256"/>
        <v>0</v>
      </c>
      <c r="L320" s="327">
        <f t="shared" si="256"/>
        <v>0</v>
      </c>
      <c r="M320" s="146">
        <f t="shared" si="250"/>
        <v>99.9</v>
      </c>
      <c r="N320" s="146">
        <f t="shared" si="203"/>
        <v>57.9</v>
      </c>
      <c r="O320" s="146">
        <f t="shared" si="239"/>
        <v>99.9</v>
      </c>
      <c r="P320" s="146">
        <f t="shared" si="204"/>
        <v>57.9</v>
      </c>
      <c r="Q320" s="146" t="str">
        <f t="shared" si="240"/>
        <v>-</v>
      </c>
      <c r="R320" s="146">
        <f t="shared" si="205"/>
        <v>0</v>
      </c>
      <c r="S320" s="146" t="str">
        <f t="shared" si="241"/>
        <v>-</v>
      </c>
      <c r="T320" s="146">
        <f t="shared" si="206"/>
        <v>0</v>
      </c>
      <c r="U320" s="160"/>
      <c r="V320" s="160"/>
      <c r="W320" s="160"/>
      <c r="X320" s="160"/>
      <c r="Y320" s="160"/>
      <c r="Z320" s="160"/>
      <c r="AA320" s="160"/>
      <c r="AB320" s="160"/>
    </row>
    <row r="321" spans="1:28" s="161" customFormat="1" ht="15.75" outlineLevel="1" x14ac:dyDescent="0.25">
      <c r="A321" s="325" t="s">
        <v>425</v>
      </c>
      <c r="B321" s="326" t="s">
        <v>426</v>
      </c>
      <c r="C321" s="146">
        <f t="shared" si="251"/>
        <v>5061.5</v>
      </c>
      <c r="D321" s="327">
        <v>5061.5</v>
      </c>
      <c r="E321" s="327">
        <v>0</v>
      </c>
      <c r="F321" s="327">
        <v>0</v>
      </c>
      <c r="G321" s="327">
        <v>0</v>
      </c>
      <c r="H321" s="327">
        <f t="shared" si="253"/>
        <v>5003.6000000000004</v>
      </c>
      <c r="I321" s="327">
        <v>5003.6000000000004</v>
      </c>
      <c r="J321" s="327">
        <v>0</v>
      </c>
      <c r="K321" s="327">
        <v>0</v>
      </c>
      <c r="L321" s="327">
        <v>0</v>
      </c>
      <c r="M321" s="146">
        <f t="shared" si="250"/>
        <v>98.9</v>
      </c>
      <c r="N321" s="146">
        <f t="shared" si="203"/>
        <v>57.9</v>
      </c>
      <c r="O321" s="146">
        <f t="shared" si="239"/>
        <v>98.9</v>
      </c>
      <c r="P321" s="146">
        <f t="shared" si="204"/>
        <v>57.9</v>
      </c>
      <c r="Q321" s="146" t="str">
        <f t="shared" si="240"/>
        <v>-</v>
      </c>
      <c r="R321" s="146">
        <f t="shared" si="205"/>
        <v>0</v>
      </c>
      <c r="S321" s="146" t="str">
        <f t="shared" si="241"/>
        <v>-</v>
      </c>
      <c r="T321" s="146">
        <f t="shared" si="206"/>
        <v>0</v>
      </c>
      <c r="U321" s="160"/>
      <c r="V321" s="160"/>
      <c r="W321" s="160"/>
      <c r="X321" s="160"/>
      <c r="Y321" s="160"/>
      <c r="Z321" s="160"/>
      <c r="AA321" s="160"/>
      <c r="AB321" s="160"/>
    </row>
    <row r="322" spans="1:28" s="161" customFormat="1" ht="15.75" outlineLevel="1" x14ac:dyDescent="0.25">
      <c r="A322" s="325" t="s">
        <v>427</v>
      </c>
      <c r="B322" s="326" t="s">
        <v>114</v>
      </c>
      <c r="C322" s="146">
        <f t="shared" si="251"/>
        <v>44268.3</v>
      </c>
      <c r="D322" s="327">
        <v>44268.3</v>
      </c>
      <c r="E322" s="327">
        <v>0</v>
      </c>
      <c r="F322" s="327">
        <v>0</v>
      </c>
      <c r="G322" s="327">
        <v>0</v>
      </c>
      <c r="H322" s="327">
        <f t="shared" si="253"/>
        <v>44268.3</v>
      </c>
      <c r="I322" s="327">
        <v>44268.3</v>
      </c>
      <c r="J322" s="327">
        <v>0</v>
      </c>
      <c r="K322" s="327">
        <v>0</v>
      </c>
      <c r="L322" s="327">
        <v>0</v>
      </c>
      <c r="M322" s="146">
        <f t="shared" si="250"/>
        <v>100</v>
      </c>
      <c r="N322" s="146">
        <f t="shared" si="203"/>
        <v>0</v>
      </c>
      <c r="O322" s="146">
        <f t="shared" si="239"/>
        <v>100</v>
      </c>
      <c r="P322" s="146">
        <f t="shared" si="204"/>
        <v>0</v>
      </c>
      <c r="Q322" s="146" t="str">
        <f t="shared" si="240"/>
        <v>-</v>
      </c>
      <c r="R322" s="146">
        <f t="shared" si="205"/>
        <v>0</v>
      </c>
      <c r="S322" s="146" t="str">
        <f t="shared" si="241"/>
        <v>-</v>
      </c>
      <c r="T322" s="146">
        <f t="shared" si="206"/>
        <v>0</v>
      </c>
      <c r="U322" s="160"/>
      <c r="V322" s="160"/>
      <c r="W322" s="160"/>
      <c r="X322" s="160"/>
      <c r="Y322" s="160"/>
      <c r="Z322" s="160"/>
      <c r="AA322" s="160"/>
      <c r="AB322" s="160"/>
    </row>
    <row r="323" spans="1:28" s="123" customFormat="1" ht="60.75" customHeight="1" x14ac:dyDescent="0.25">
      <c r="A323" s="132">
        <v>19</v>
      </c>
      <c r="B323" s="137" t="s">
        <v>492</v>
      </c>
      <c r="C323" s="121">
        <f>SUM(D323:F323)</f>
        <v>275284.90000000002</v>
      </c>
      <c r="D323" s="121">
        <f>D324+D329</f>
        <v>153388.70000000001</v>
      </c>
      <c r="E323" s="121">
        <f t="shared" ref="E323:L323" si="257">E324+E329</f>
        <v>118750.39999999999</v>
      </c>
      <c r="F323" s="121">
        <f t="shared" si="257"/>
        <v>3145.8</v>
      </c>
      <c r="G323" s="121">
        <f t="shared" si="257"/>
        <v>0</v>
      </c>
      <c r="H323" s="121">
        <f>SUM(I323:K323)</f>
        <v>209563.2</v>
      </c>
      <c r="I323" s="121">
        <f t="shared" si="257"/>
        <v>88034.3</v>
      </c>
      <c r="J323" s="121">
        <f t="shared" si="257"/>
        <v>118383.1</v>
      </c>
      <c r="K323" s="121">
        <f t="shared" si="257"/>
        <v>3145.8</v>
      </c>
      <c r="L323" s="121">
        <f t="shared" si="257"/>
        <v>0</v>
      </c>
      <c r="M323" s="121">
        <f t="shared" si="238"/>
        <v>76.099999999999994</v>
      </c>
      <c r="N323" s="121">
        <f>C323-H323</f>
        <v>65721.7</v>
      </c>
      <c r="O323" s="121">
        <f t="shared" si="239"/>
        <v>57.4</v>
      </c>
      <c r="P323" s="121">
        <f t="shared" si="204"/>
        <v>65354.400000000001</v>
      </c>
      <c r="Q323" s="121">
        <f t="shared" si="240"/>
        <v>99.7</v>
      </c>
      <c r="R323" s="121">
        <f t="shared" si="205"/>
        <v>367.3</v>
      </c>
      <c r="S323" s="121">
        <f t="shared" si="241"/>
        <v>100</v>
      </c>
      <c r="T323" s="121">
        <f t="shared" si="206"/>
        <v>0</v>
      </c>
    </row>
    <row r="324" spans="1:28" s="278" customFormat="1" ht="56.25" customHeight="1" outlineLevel="1" x14ac:dyDescent="0.25">
      <c r="A324" s="280"/>
      <c r="B324" s="273" t="s">
        <v>72</v>
      </c>
      <c r="C324" s="274">
        <f>SUM(D324:F324)</f>
        <v>111241.9</v>
      </c>
      <c r="D324" s="274">
        <f>D325+D326+D327</f>
        <v>110385.9</v>
      </c>
      <c r="E324" s="274">
        <f t="shared" ref="E324:L324" si="258">E325+E326+E327</f>
        <v>0</v>
      </c>
      <c r="F324" s="274">
        <f t="shared" si="258"/>
        <v>856</v>
      </c>
      <c r="G324" s="274">
        <v>0</v>
      </c>
      <c r="H324" s="274">
        <f>SUM(I324:K324)</f>
        <v>45887.5</v>
      </c>
      <c r="I324" s="274">
        <f t="shared" si="258"/>
        <v>45031.5</v>
      </c>
      <c r="J324" s="274">
        <f t="shared" si="258"/>
        <v>0</v>
      </c>
      <c r="K324" s="274">
        <f t="shared" si="258"/>
        <v>856</v>
      </c>
      <c r="L324" s="274">
        <f t="shared" si="258"/>
        <v>0</v>
      </c>
      <c r="M324" s="274">
        <f t="shared" si="238"/>
        <v>41.3</v>
      </c>
      <c r="N324" s="274">
        <f>C324-H324</f>
        <v>65354.400000000001</v>
      </c>
      <c r="O324" s="274">
        <f t="shared" si="239"/>
        <v>40.799999999999997</v>
      </c>
      <c r="P324" s="274">
        <f t="shared" si="204"/>
        <v>65354.400000000001</v>
      </c>
      <c r="Q324" s="274" t="str">
        <f t="shared" si="240"/>
        <v>-</v>
      </c>
      <c r="R324" s="274">
        <f t="shared" si="205"/>
        <v>0</v>
      </c>
      <c r="S324" s="274">
        <f t="shared" si="241"/>
        <v>100</v>
      </c>
      <c r="T324" s="274">
        <f t="shared" si="206"/>
        <v>0</v>
      </c>
    </row>
    <row r="325" spans="1:28" s="217" customFormat="1" ht="41.25" customHeight="1" outlineLevel="1" x14ac:dyDescent="0.25">
      <c r="A325" s="331" t="s">
        <v>135</v>
      </c>
      <c r="B325" s="196" t="s">
        <v>741</v>
      </c>
      <c r="C325" s="146">
        <f t="shared" ref="C325:C334" si="259">SUM(D325:F325)</f>
        <v>45752.9</v>
      </c>
      <c r="D325" s="296">
        <v>44896.9</v>
      </c>
      <c r="E325" s="296">
        <v>0</v>
      </c>
      <c r="F325" s="296">
        <v>856</v>
      </c>
      <c r="G325" s="151">
        <v>0</v>
      </c>
      <c r="H325" s="146">
        <f t="shared" ref="H325:H334" si="260">SUM(I325:K325)</f>
        <v>45752.9</v>
      </c>
      <c r="I325" s="296">
        <v>44896.9</v>
      </c>
      <c r="J325" s="296">
        <v>0</v>
      </c>
      <c r="K325" s="296">
        <v>856</v>
      </c>
      <c r="L325" s="296">
        <v>0</v>
      </c>
      <c r="M325" s="151">
        <f t="shared" si="238"/>
        <v>100</v>
      </c>
      <c r="N325" s="151">
        <f t="shared" ref="N325:N334" si="261">C325-H325</f>
        <v>0</v>
      </c>
      <c r="O325" s="151">
        <f t="shared" si="239"/>
        <v>100</v>
      </c>
      <c r="P325" s="151">
        <f t="shared" si="204"/>
        <v>0</v>
      </c>
      <c r="Q325" s="151" t="str">
        <f t="shared" si="240"/>
        <v>-</v>
      </c>
      <c r="R325" s="151">
        <f t="shared" si="205"/>
        <v>0</v>
      </c>
      <c r="S325" s="151">
        <f t="shared" si="241"/>
        <v>100</v>
      </c>
      <c r="T325" s="151">
        <f t="shared" si="206"/>
        <v>0</v>
      </c>
      <c r="U325" s="216"/>
      <c r="V325" s="216"/>
      <c r="W325" s="216"/>
      <c r="X325" s="216"/>
      <c r="Y325" s="216"/>
      <c r="Z325" s="216"/>
      <c r="AA325" s="216"/>
      <c r="AB325" s="216"/>
    </row>
    <row r="326" spans="1:28" s="217" customFormat="1" ht="45.75" customHeight="1" outlineLevel="1" x14ac:dyDescent="0.25">
      <c r="A326" s="331" t="s">
        <v>136</v>
      </c>
      <c r="B326" s="196" t="s">
        <v>740</v>
      </c>
      <c r="C326" s="146">
        <f t="shared" si="259"/>
        <v>65354</v>
      </c>
      <c r="D326" s="296">
        <v>65354</v>
      </c>
      <c r="E326" s="296">
        <v>0</v>
      </c>
      <c r="F326" s="296">
        <v>0</v>
      </c>
      <c r="G326" s="151">
        <v>0</v>
      </c>
      <c r="H326" s="146">
        <f t="shared" si="260"/>
        <v>0</v>
      </c>
      <c r="I326" s="296">
        <v>0</v>
      </c>
      <c r="J326" s="296">
        <v>0</v>
      </c>
      <c r="K326" s="296">
        <v>0</v>
      </c>
      <c r="L326" s="296">
        <v>0</v>
      </c>
      <c r="M326" s="151">
        <f t="shared" si="238"/>
        <v>0</v>
      </c>
      <c r="N326" s="151">
        <f t="shared" si="261"/>
        <v>65354</v>
      </c>
      <c r="O326" s="151">
        <f t="shared" si="239"/>
        <v>0</v>
      </c>
      <c r="P326" s="151">
        <f t="shared" ref="P326:P334" si="262">D326-I326</f>
        <v>65354</v>
      </c>
      <c r="Q326" s="151" t="str">
        <f t="shared" si="240"/>
        <v>-</v>
      </c>
      <c r="R326" s="151">
        <f t="shared" ref="R326:R334" si="263">E326-J326</f>
        <v>0</v>
      </c>
      <c r="S326" s="151" t="str">
        <f t="shared" si="241"/>
        <v>-</v>
      </c>
      <c r="T326" s="151">
        <f t="shared" ref="T326:T334" si="264">F326-K326</f>
        <v>0</v>
      </c>
      <c r="U326" s="216"/>
      <c r="V326" s="216"/>
      <c r="W326" s="216"/>
      <c r="X326" s="216"/>
      <c r="Y326" s="216"/>
      <c r="Z326" s="216"/>
      <c r="AA326" s="216"/>
      <c r="AB326" s="216"/>
    </row>
    <row r="327" spans="1:28" s="217" customFormat="1" ht="41.25" customHeight="1" outlineLevel="1" x14ac:dyDescent="0.25">
      <c r="A327" s="331" t="s">
        <v>137</v>
      </c>
      <c r="B327" s="196" t="s">
        <v>742</v>
      </c>
      <c r="C327" s="146">
        <f t="shared" si="259"/>
        <v>135</v>
      </c>
      <c r="D327" s="296">
        <v>135</v>
      </c>
      <c r="E327" s="296">
        <v>0</v>
      </c>
      <c r="F327" s="296">
        <v>0</v>
      </c>
      <c r="G327" s="151">
        <v>0</v>
      </c>
      <c r="H327" s="146">
        <f t="shared" si="260"/>
        <v>134.6</v>
      </c>
      <c r="I327" s="296">
        <v>134.6</v>
      </c>
      <c r="J327" s="296">
        <v>0</v>
      </c>
      <c r="K327" s="296">
        <v>0</v>
      </c>
      <c r="L327" s="296">
        <v>0</v>
      </c>
      <c r="M327" s="151">
        <f t="shared" si="238"/>
        <v>99.7</v>
      </c>
      <c r="N327" s="151">
        <f t="shared" si="261"/>
        <v>0.4</v>
      </c>
      <c r="O327" s="151">
        <f t="shared" si="239"/>
        <v>99.7</v>
      </c>
      <c r="P327" s="151">
        <f t="shared" si="262"/>
        <v>0.4</v>
      </c>
      <c r="Q327" s="151" t="str">
        <f t="shared" si="240"/>
        <v>-</v>
      </c>
      <c r="R327" s="151">
        <f t="shared" si="263"/>
        <v>0</v>
      </c>
      <c r="S327" s="151" t="str">
        <f t="shared" si="241"/>
        <v>-</v>
      </c>
      <c r="T327" s="151">
        <f t="shared" si="264"/>
        <v>0</v>
      </c>
      <c r="U327" s="216"/>
      <c r="V327" s="216"/>
      <c r="W327" s="216"/>
      <c r="X327" s="216"/>
      <c r="Y327" s="216"/>
      <c r="Z327" s="216"/>
      <c r="AA327" s="216"/>
      <c r="AB327" s="216"/>
    </row>
    <row r="328" spans="1:28" s="217" customFormat="1" ht="51" customHeight="1" outlineLevel="1" x14ac:dyDescent="0.25">
      <c r="A328" s="332" t="s">
        <v>138</v>
      </c>
      <c r="B328" s="333" t="s">
        <v>743</v>
      </c>
      <c r="C328" s="146">
        <f t="shared" si="259"/>
        <v>216453</v>
      </c>
      <c r="D328" s="265">
        <v>216453</v>
      </c>
      <c r="E328" s="265">
        <v>0</v>
      </c>
      <c r="F328" s="265">
        <v>0</v>
      </c>
      <c r="G328" s="151">
        <v>0</v>
      </c>
      <c r="H328" s="146">
        <f t="shared" si="260"/>
        <v>216453</v>
      </c>
      <c r="I328" s="265">
        <v>216453</v>
      </c>
      <c r="J328" s="265">
        <v>0</v>
      </c>
      <c r="K328" s="265">
        <v>0</v>
      </c>
      <c r="L328" s="265">
        <v>0</v>
      </c>
      <c r="M328" s="151">
        <f t="shared" si="238"/>
        <v>100</v>
      </c>
      <c r="N328" s="151">
        <f t="shared" si="261"/>
        <v>0</v>
      </c>
      <c r="O328" s="151">
        <f t="shared" si="239"/>
        <v>100</v>
      </c>
      <c r="P328" s="151">
        <f t="shared" si="262"/>
        <v>0</v>
      </c>
      <c r="Q328" s="151" t="str">
        <f t="shared" si="240"/>
        <v>-</v>
      </c>
      <c r="R328" s="151">
        <f t="shared" si="263"/>
        <v>0</v>
      </c>
      <c r="S328" s="151" t="str">
        <f t="shared" si="241"/>
        <v>-</v>
      </c>
      <c r="T328" s="151">
        <f t="shared" si="264"/>
        <v>0</v>
      </c>
      <c r="U328" s="216"/>
      <c r="V328" s="216"/>
      <c r="W328" s="216"/>
      <c r="X328" s="216"/>
      <c r="Y328" s="216"/>
      <c r="Z328" s="216"/>
      <c r="AA328" s="216"/>
      <c r="AB328" s="216"/>
    </row>
    <row r="329" spans="1:28" s="281" customFormat="1" ht="41.25" customHeight="1" outlineLevel="1" x14ac:dyDescent="0.25">
      <c r="A329" s="334"/>
      <c r="B329" s="335" t="s">
        <v>493</v>
      </c>
      <c r="C329" s="274">
        <f t="shared" si="259"/>
        <v>164043</v>
      </c>
      <c r="D329" s="275">
        <f>D330+D331+D332+D333+D334</f>
        <v>43002.8</v>
      </c>
      <c r="E329" s="275">
        <f t="shared" ref="E329:L329" si="265">E330+E331+E332+E333+E334</f>
        <v>118750.39999999999</v>
      </c>
      <c r="F329" s="275">
        <f t="shared" si="265"/>
        <v>2289.8000000000002</v>
      </c>
      <c r="G329" s="275">
        <f t="shared" si="265"/>
        <v>0</v>
      </c>
      <c r="H329" s="274">
        <f t="shared" si="260"/>
        <v>163675.70000000001</v>
      </c>
      <c r="I329" s="275">
        <f t="shared" si="265"/>
        <v>43002.8</v>
      </c>
      <c r="J329" s="275">
        <f t="shared" si="265"/>
        <v>118383.1</v>
      </c>
      <c r="K329" s="275">
        <f t="shared" si="265"/>
        <v>2289.8000000000002</v>
      </c>
      <c r="L329" s="275">
        <f t="shared" si="265"/>
        <v>0</v>
      </c>
      <c r="M329" s="274">
        <f t="shared" si="238"/>
        <v>99.8</v>
      </c>
      <c r="N329" s="274">
        <f t="shared" si="261"/>
        <v>367.3</v>
      </c>
      <c r="O329" s="274">
        <f t="shared" si="239"/>
        <v>100</v>
      </c>
      <c r="P329" s="274">
        <f t="shared" si="262"/>
        <v>0</v>
      </c>
      <c r="Q329" s="274">
        <f t="shared" si="240"/>
        <v>99.7</v>
      </c>
      <c r="R329" s="274">
        <f t="shared" si="263"/>
        <v>367.3</v>
      </c>
      <c r="S329" s="274">
        <f t="shared" si="241"/>
        <v>100</v>
      </c>
      <c r="T329" s="274">
        <f t="shared" si="264"/>
        <v>0</v>
      </c>
    </row>
    <row r="330" spans="1:28" s="217" customFormat="1" ht="51" customHeight="1" outlineLevel="1" x14ac:dyDescent="0.25">
      <c r="A330" s="331" t="s">
        <v>145</v>
      </c>
      <c r="B330" s="196" t="s">
        <v>744</v>
      </c>
      <c r="C330" s="146">
        <f t="shared" si="259"/>
        <v>115982.1</v>
      </c>
      <c r="D330" s="296">
        <v>1645</v>
      </c>
      <c r="E330" s="296">
        <v>114337.1</v>
      </c>
      <c r="F330" s="296">
        <v>0</v>
      </c>
      <c r="G330" s="296">
        <v>0</v>
      </c>
      <c r="H330" s="146">
        <f t="shared" si="260"/>
        <v>115982.1</v>
      </c>
      <c r="I330" s="296">
        <v>1645</v>
      </c>
      <c r="J330" s="296">
        <v>114337.1</v>
      </c>
      <c r="K330" s="296">
        <v>0</v>
      </c>
      <c r="L330" s="296">
        <v>0</v>
      </c>
      <c r="M330" s="151">
        <f t="shared" si="238"/>
        <v>100</v>
      </c>
      <c r="N330" s="151">
        <f t="shared" si="261"/>
        <v>0</v>
      </c>
      <c r="O330" s="151">
        <f t="shared" si="239"/>
        <v>100</v>
      </c>
      <c r="P330" s="151">
        <f t="shared" si="262"/>
        <v>0</v>
      </c>
      <c r="Q330" s="151">
        <f t="shared" si="240"/>
        <v>100</v>
      </c>
      <c r="R330" s="151">
        <f t="shared" si="263"/>
        <v>0</v>
      </c>
      <c r="S330" s="151" t="str">
        <f t="shared" si="241"/>
        <v>-</v>
      </c>
      <c r="T330" s="151">
        <f t="shared" si="264"/>
        <v>0</v>
      </c>
      <c r="U330" s="216"/>
      <c r="V330" s="216"/>
      <c r="W330" s="216"/>
      <c r="X330" s="216"/>
      <c r="Y330" s="216"/>
      <c r="Z330" s="216"/>
      <c r="AA330" s="216"/>
      <c r="AB330" s="216"/>
    </row>
    <row r="331" spans="1:28" s="217" customFormat="1" ht="56.25" customHeight="1" outlineLevel="1" x14ac:dyDescent="0.25">
      <c r="A331" s="331" t="s">
        <v>146</v>
      </c>
      <c r="B331" s="196" t="s">
        <v>745</v>
      </c>
      <c r="C331" s="146">
        <f t="shared" si="259"/>
        <v>32005.5</v>
      </c>
      <c r="D331" s="296">
        <v>32005.5</v>
      </c>
      <c r="E331" s="296">
        <v>0</v>
      </c>
      <c r="F331" s="296">
        <v>0</v>
      </c>
      <c r="G331" s="296">
        <v>0</v>
      </c>
      <c r="H331" s="146">
        <f t="shared" si="260"/>
        <v>32005.5</v>
      </c>
      <c r="I331" s="296">
        <v>32005.5</v>
      </c>
      <c r="J331" s="296">
        <v>0</v>
      </c>
      <c r="K331" s="296">
        <v>0</v>
      </c>
      <c r="L331" s="296">
        <v>0</v>
      </c>
      <c r="M331" s="151">
        <f t="shared" si="238"/>
        <v>100</v>
      </c>
      <c r="N331" s="151">
        <f t="shared" si="261"/>
        <v>0</v>
      </c>
      <c r="O331" s="151">
        <f t="shared" si="239"/>
        <v>100</v>
      </c>
      <c r="P331" s="151">
        <f t="shared" si="262"/>
        <v>0</v>
      </c>
      <c r="Q331" s="151" t="str">
        <f t="shared" si="240"/>
        <v>-</v>
      </c>
      <c r="R331" s="151">
        <f t="shared" si="263"/>
        <v>0</v>
      </c>
      <c r="S331" s="151" t="str">
        <f t="shared" si="241"/>
        <v>-</v>
      </c>
      <c r="T331" s="151">
        <f t="shared" si="264"/>
        <v>0</v>
      </c>
      <c r="U331" s="216"/>
      <c r="V331" s="216"/>
      <c r="W331" s="216"/>
      <c r="X331" s="216"/>
      <c r="Y331" s="216"/>
      <c r="Z331" s="216"/>
      <c r="AA331" s="216"/>
      <c r="AB331" s="216"/>
    </row>
    <row r="332" spans="1:28" s="217" customFormat="1" ht="99.75" customHeight="1" outlineLevel="1" x14ac:dyDescent="0.25">
      <c r="A332" s="331" t="s">
        <v>147</v>
      </c>
      <c r="B332" s="196" t="s">
        <v>746</v>
      </c>
      <c r="C332" s="146">
        <f t="shared" si="259"/>
        <v>1465.5</v>
      </c>
      <c r="D332" s="296">
        <v>1465.5</v>
      </c>
      <c r="E332" s="296">
        <v>0</v>
      </c>
      <c r="F332" s="296">
        <v>0</v>
      </c>
      <c r="G332" s="296">
        <v>0</v>
      </c>
      <c r="H332" s="146">
        <f t="shared" si="260"/>
        <v>1465.5</v>
      </c>
      <c r="I332" s="296">
        <v>1465.5</v>
      </c>
      <c r="J332" s="296">
        <v>0</v>
      </c>
      <c r="K332" s="296">
        <v>0</v>
      </c>
      <c r="L332" s="296">
        <v>0</v>
      </c>
      <c r="M332" s="151">
        <f t="shared" si="238"/>
        <v>100</v>
      </c>
      <c r="N332" s="151">
        <f t="shared" si="261"/>
        <v>0</v>
      </c>
      <c r="O332" s="151">
        <f t="shared" si="239"/>
        <v>100</v>
      </c>
      <c r="P332" s="151">
        <f t="shared" si="262"/>
        <v>0</v>
      </c>
      <c r="Q332" s="151" t="str">
        <f t="shared" si="240"/>
        <v>-</v>
      </c>
      <c r="R332" s="151">
        <f t="shared" si="263"/>
        <v>0</v>
      </c>
      <c r="S332" s="151" t="str">
        <f t="shared" si="241"/>
        <v>-</v>
      </c>
      <c r="T332" s="151">
        <f t="shared" si="264"/>
        <v>0</v>
      </c>
      <c r="U332" s="216"/>
      <c r="V332" s="216"/>
      <c r="W332" s="216"/>
      <c r="X332" s="216"/>
      <c r="Y332" s="216"/>
      <c r="Z332" s="216"/>
      <c r="AA332" s="216"/>
      <c r="AB332" s="216"/>
    </row>
    <row r="333" spans="1:28" s="217" customFormat="1" ht="90" customHeight="1" outlineLevel="1" x14ac:dyDescent="0.25">
      <c r="A333" s="331" t="s">
        <v>153</v>
      </c>
      <c r="B333" s="196" t="s">
        <v>747</v>
      </c>
      <c r="C333" s="146">
        <f t="shared" si="259"/>
        <v>12273.6</v>
      </c>
      <c r="D333" s="296">
        <v>7886.8</v>
      </c>
      <c r="E333" s="296">
        <v>4386.8</v>
      </c>
      <c r="F333" s="296">
        <v>0</v>
      </c>
      <c r="G333" s="296">
        <v>0</v>
      </c>
      <c r="H333" s="146">
        <f t="shared" si="260"/>
        <v>11906.3</v>
      </c>
      <c r="I333" s="296">
        <v>7886.8</v>
      </c>
      <c r="J333" s="296">
        <v>4019.5</v>
      </c>
      <c r="K333" s="296">
        <v>0</v>
      </c>
      <c r="L333" s="296">
        <v>0</v>
      </c>
      <c r="M333" s="151">
        <f t="shared" si="238"/>
        <v>97</v>
      </c>
      <c r="N333" s="151">
        <f t="shared" si="261"/>
        <v>367.3</v>
      </c>
      <c r="O333" s="151">
        <f t="shared" si="239"/>
        <v>100</v>
      </c>
      <c r="P333" s="151">
        <f t="shared" si="262"/>
        <v>0</v>
      </c>
      <c r="Q333" s="151">
        <f t="shared" si="240"/>
        <v>91.6</v>
      </c>
      <c r="R333" s="151">
        <f t="shared" si="263"/>
        <v>367.3</v>
      </c>
      <c r="S333" s="151" t="str">
        <f t="shared" si="241"/>
        <v>-</v>
      </c>
      <c r="T333" s="151">
        <f t="shared" si="264"/>
        <v>0</v>
      </c>
      <c r="U333" s="216"/>
      <c r="V333" s="216"/>
      <c r="W333" s="216"/>
      <c r="X333" s="216"/>
      <c r="Y333" s="216"/>
      <c r="Z333" s="216"/>
      <c r="AA333" s="216"/>
      <c r="AB333" s="216"/>
    </row>
    <row r="334" spans="1:28" s="217" customFormat="1" ht="57.75" customHeight="1" outlineLevel="1" x14ac:dyDescent="0.25">
      <c r="A334" s="331" t="s">
        <v>154</v>
      </c>
      <c r="B334" s="196" t="s">
        <v>748</v>
      </c>
      <c r="C334" s="146">
        <f t="shared" si="259"/>
        <v>2316.3000000000002</v>
      </c>
      <c r="D334" s="296">
        <v>0</v>
      </c>
      <c r="E334" s="296">
        <v>26.5</v>
      </c>
      <c r="F334" s="296">
        <v>2289.8000000000002</v>
      </c>
      <c r="G334" s="296">
        <v>0</v>
      </c>
      <c r="H334" s="146">
        <f t="shared" si="260"/>
        <v>2316.3000000000002</v>
      </c>
      <c r="I334" s="296">
        <v>0</v>
      </c>
      <c r="J334" s="296">
        <v>26.5</v>
      </c>
      <c r="K334" s="296">
        <v>2289.8000000000002</v>
      </c>
      <c r="L334" s="296">
        <v>0</v>
      </c>
      <c r="M334" s="151">
        <f t="shared" si="238"/>
        <v>100</v>
      </c>
      <c r="N334" s="151">
        <f t="shared" si="261"/>
        <v>0</v>
      </c>
      <c r="O334" s="151" t="str">
        <f t="shared" si="239"/>
        <v>-</v>
      </c>
      <c r="P334" s="151">
        <f t="shared" si="262"/>
        <v>0</v>
      </c>
      <c r="Q334" s="151">
        <f t="shared" si="240"/>
        <v>100</v>
      </c>
      <c r="R334" s="151">
        <f t="shared" si="263"/>
        <v>0</v>
      </c>
      <c r="S334" s="151">
        <f t="shared" si="241"/>
        <v>100</v>
      </c>
      <c r="T334" s="151">
        <f t="shared" si="264"/>
        <v>0</v>
      </c>
      <c r="U334" s="216"/>
      <c r="V334" s="216"/>
      <c r="W334" s="216"/>
      <c r="X334" s="216"/>
      <c r="Y334" s="216"/>
      <c r="Z334" s="216"/>
      <c r="AA334" s="216"/>
      <c r="AB334" s="216"/>
    </row>
    <row r="335" spans="1:28" s="140" customFormat="1" ht="64.5" customHeight="1" x14ac:dyDescent="0.25">
      <c r="A335" s="138" t="s">
        <v>602</v>
      </c>
      <c r="B335" s="139" t="s">
        <v>183</v>
      </c>
      <c r="C335" s="121">
        <f t="shared" ref="C335:C340" si="266">D335+E335+F335</f>
        <v>80933.2</v>
      </c>
      <c r="D335" s="121">
        <f>D336+D337+D338</f>
        <v>7111.7</v>
      </c>
      <c r="E335" s="121">
        <f>E336+E337+E338</f>
        <v>9375.7999999999993</v>
      </c>
      <c r="F335" s="121">
        <f>F336+F337+F338</f>
        <v>64445.7</v>
      </c>
      <c r="G335" s="121">
        <f>G336+G337+G338</f>
        <v>0</v>
      </c>
      <c r="H335" s="121">
        <f t="shared" ref="H335:H340" si="267">I335+J335+K335</f>
        <v>24838.6</v>
      </c>
      <c r="I335" s="121">
        <f>I336+I337+I338</f>
        <v>6904</v>
      </c>
      <c r="J335" s="121">
        <f>J336+J337+J338</f>
        <v>9375.7999999999993</v>
      </c>
      <c r="K335" s="121">
        <f>K336+K337+K338</f>
        <v>8558.7999999999993</v>
      </c>
      <c r="L335" s="121">
        <f>L336+L337+L338</f>
        <v>0</v>
      </c>
      <c r="M335" s="121">
        <f t="shared" ref="M335:M340" si="268">IFERROR(H335/C335*100,"-")</f>
        <v>30.7</v>
      </c>
      <c r="N335" s="121">
        <f>C335-H335</f>
        <v>56094.6</v>
      </c>
      <c r="O335" s="121">
        <f t="shared" ref="O335:O340" si="269">IFERROR(I335/D335*100,"-")</f>
        <v>97.1</v>
      </c>
      <c r="P335" s="121">
        <f>D335-I335</f>
        <v>207.7</v>
      </c>
      <c r="Q335" s="121">
        <f t="shared" ref="Q335:Q340" si="270">IFERROR(J335/E335*100,"-")</f>
        <v>100</v>
      </c>
      <c r="R335" s="121">
        <f t="shared" ref="R335:R340" si="271">E335-J335</f>
        <v>0</v>
      </c>
      <c r="S335" s="121">
        <f t="shared" ref="S335:S340" si="272">IFERROR(K335/F335*100,"-")</f>
        <v>13.3</v>
      </c>
      <c r="T335" s="121">
        <f t="shared" ref="T335:T340" si="273">F335-K335</f>
        <v>55886.9</v>
      </c>
    </row>
    <row r="336" spans="1:28" s="14" customFormat="1" ht="54.75" customHeight="1" outlineLevel="1" x14ac:dyDescent="0.25">
      <c r="A336" s="150"/>
      <c r="B336" s="220" t="s">
        <v>688</v>
      </c>
      <c r="C336" s="149">
        <f t="shared" si="266"/>
        <v>5576</v>
      </c>
      <c r="D336" s="149">
        <v>5576</v>
      </c>
      <c r="E336" s="149">
        <v>0</v>
      </c>
      <c r="F336" s="149">
        <v>0</v>
      </c>
      <c r="G336" s="149">
        <v>0</v>
      </c>
      <c r="H336" s="149">
        <f t="shared" si="267"/>
        <v>5368.3</v>
      </c>
      <c r="I336" s="149">
        <v>5368.3</v>
      </c>
      <c r="J336" s="146">
        <v>0</v>
      </c>
      <c r="K336" s="146">
        <v>0</v>
      </c>
      <c r="L336" s="146">
        <v>0</v>
      </c>
      <c r="M336" s="146">
        <f t="shared" si="268"/>
        <v>96.3</v>
      </c>
      <c r="N336" s="146">
        <f t="shared" ref="N336:N340" si="274">C336-H336</f>
        <v>207.7</v>
      </c>
      <c r="O336" s="146">
        <f t="shared" si="269"/>
        <v>96.3</v>
      </c>
      <c r="P336" s="146">
        <f t="shared" ref="P336:P340" si="275">D336-I336</f>
        <v>207.7</v>
      </c>
      <c r="Q336" s="146" t="str">
        <f t="shared" si="270"/>
        <v>-</v>
      </c>
      <c r="R336" s="146">
        <f t="shared" si="271"/>
        <v>0</v>
      </c>
      <c r="S336" s="146" t="str">
        <f t="shared" si="272"/>
        <v>-</v>
      </c>
      <c r="T336" s="146">
        <f t="shared" si="273"/>
        <v>0</v>
      </c>
      <c r="U336" s="117"/>
      <c r="V336" s="117"/>
      <c r="W336" s="117"/>
      <c r="X336" s="117"/>
      <c r="Y336" s="117"/>
      <c r="Z336" s="117"/>
      <c r="AA336" s="117"/>
      <c r="AB336" s="117"/>
    </row>
    <row r="337" spans="1:28" s="14" customFormat="1" ht="60.75" customHeight="1" outlineLevel="1" x14ac:dyDescent="0.25">
      <c r="A337" s="150"/>
      <c r="B337" s="220" t="s">
        <v>689</v>
      </c>
      <c r="C337" s="149">
        <f t="shared" si="266"/>
        <v>0</v>
      </c>
      <c r="D337" s="149">
        <v>0</v>
      </c>
      <c r="E337" s="149">
        <v>0</v>
      </c>
      <c r="F337" s="149">
        <v>0</v>
      </c>
      <c r="G337" s="149">
        <v>0</v>
      </c>
      <c r="H337" s="149">
        <f t="shared" si="267"/>
        <v>0</v>
      </c>
      <c r="I337" s="149">
        <v>0</v>
      </c>
      <c r="J337" s="146">
        <v>0</v>
      </c>
      <c r="K337" s="146">
        <v>0</v>
      </c>
      <c r="L337" s="146">
        <v>0</v>
      </c>
      <c r="M337" s="146" t="str">
        <f t="shared" si="268"/>
        <v>-</v>
      </c>
      <c r="N337" s="146">
        <f t="shared" si="274"/>
        <v>0</v>
      </c>
      <c r="O337" s="146" t="str">
        <f t="shared" si="269"/>
        <v>-</v>
      </c>
      <c r="P337" s="146">
        <f t="shared" si="275"/>
        <v>0</v>
      </c>
      <c r="Q337" s="146" t="str">
        <f t="shared" si="270"/>
        <v>-</v>
      </c>
      <c r="R337" s="146">
        <f t="shared" si="271"/>
        <v>0</v>
      </c>
      <c r="S337" s="146" t="str">
        <f t="shared" si="272"/>
        <v>-</v>
      </c>
      <c r="T337" s="146">
        <f t="shared" si="273"/>
        <v>0</v>
      </c>
      <c r="U337" s="117"/>
      <c r="V337" s="117"/>
      <c r="W337" s="117"/>
      <c r="X337" s="117"/>
      <c r="Y337" s="117"/>
      <c r="Z337" s="117"/>
      <c r="AA337" s="117"/>
      <c r="AB337" s="117"/>
    </row>
    <row r="338" spans="1:28" s="14" customFormat="1" ht="44.25" customHeight="1" outlineLevel="1" x14ac:dyDescent="0.25">
      <c r="A338" s="150"/>
      <c r="B338" s="220" t="s">
        <v>690</v>
      </c>
      <c r="C338" s="149">
        <f t="shared" si="266"/>
        <v>75357.2</v>
      </c>
      <c r="D338" s="149">
        <f>D339+D340</f>
        <v>1535.7</v>
      </c>
      <c r="E338" s="297">
        <f>E339+E340</f>
        <v>9375.7999999999993</v>
      </c>
      <c r="F338" s="149">
        <f>F339+F340</f>
        <v>64445.7</v>
      </c>
      <c r="G338" s="149">
        <f>G339+G340</f>
        <v>0</v>
      </c>
      <c r="H338" s="149">
        <f t="shared" si="267"/>
        <v>19470.3</v>
      </c>
      <c r="I338" s="149">
        <f>I339+I340</f>
        <v>1535.7</v>
      </c>
      <c r="J338" s="149">
        <f>J339+J340</f>
        <v>9375.7999999999993</v>
      </c>
      <c r="K338" s="149">
        <f>K339+K340</f>
        <v>8558.7999999999993</v>
      </c>
      <c r="L338" s="149">
        <f>L339+L340</f>
        <v>0</v>
      </c>
      <c r="M338" s="146">
        <f t="shared" si="268"/>
        <v>25.8</v>
      </c>
      <c r="N338" s="146">
        <f t="shared" si="274"/>
        <v>55886.9</v>
      </c>
      <c r="O338" s="146">
        <f t="shared" si="269"/>
        <v>100</v>
      </c>
      <c r="P338" s="146">
        <f t="shared" si="275"/>
        <v>0</v>
      </c>
      <c r="Q338" s="146">
        <f t="shared" si="270"/>
        <v>100</v>
      </c>
      <c r="R338" s="146">
        <f t="shared" si="271"/>
        <v>0</v>
      </c>
      <c r="S338" s="146">
        <f t="shared" si="272"/>
        <v>13.3</v>
      </c>
      <c r="T338" s="146">
        <f t="shared" si="273"/>
        <v>55886.9</v>
      </c>
      <c r="U338" s="117"/>
      <c r="V338" s="117"/>
      <c r="W338" s="117"/>
      <c r="X338" s="117"/>
      <c r="Y338" s="117"/>
      <c r="Z338" s="117"/>
      <c r="AA338" s="117"/>
      <c r="AB338" s="117"/>
    </row>
    <row r="339" spans="1:28" s="14" customFormat="1" ht="41.25" customHeight="1" outlineLevel="1" x14ac:dyDescent="0.25">
      <c r="A339" s="150"/>
      <c r="B339" s="152" t="s">
        <v>211</v>
      </c>
      <c r="C339" s="149">
        <f t="shared" si="266"/>
        <v>2691.4</v>
      </c>
      <c r="D339" s="149">
        <v>269.10000000000002</v>
      </c>
      <c r="E339" s="297">
        <v>2422.3000000000002</v>
      </c>
      <c r="F339" s="149">
        <v>0</v>
      </c>
      <c r="G339" s="149">
        <v>0</v>
      </c>
      <c r="H339" s="149">
        <f t="shared" si="267"/>
        <v>2691.4</v>
      </c>
      <c r="I339" s="149">
        <v>269.10000000000002</v>
      </c>
      <c r="J339" s="146">
        <v>2422.3000000000002</v>
      </c>
      <c r="K339" s="146">
        <v>0</v>
      </c>
      <c r="L339" s="146">
        <v>0</v>
      </c>
      <c r="M339" s="146">
        <f t="shared" si="268"/>
        <v>100</v>
      </c>
      <c r="N339" s="146">
        <f t="shared" si="274"/>
        <v>0</v>
      </c>
      <c r="O339" s="146">
        <f t="shared" si="269"/>
        <v>100</v>
      </c>
      <c r="P339" s="146">
        <f t="shared" si="275"/>
        <v>0</v>
      </c>
      <c r="Q339" s="146">
        <f t="shared" si="270"/>
        <v>100</v>
      </c>
      <c r="R339" s="146">
        <f t="shared" si="271"/>
        <v>0</v>
      </c>
      <c r="S339" s="146" t="str">
        <f t="shared" si="272"/>
        <v>-</v>
      </c>
      <c r="T339" s="146">
        <f t="shared" si="273"/>
        <v>0</v>
      </c>
      <c r="U339" s="117"/>
      <c r="V339" s="117"/>
      <c r="W339" s="117"/>
      <c r="X339" s="117"/>
      <c r="Y339" s="117"/>
      <c r="Z339" s="117"/>
      <c r="AA339" s="117"/>
      <c r="AB339" s="117"/>
    </row>
    <row r="340" spans="1:28" s="14" customFormat="1" ht="36.75" customHeight="1" outlineLevel="1" x14ac:dyDescent="0.25">
      <c r="A340" s="150"/>
      <c r="B340" s="152" t="s">
        <v>212</v>
      </c>
      <c r="C340" s="149">
        <f t="shared" si="266"/>
        <v>72665.8</v>
      </c>
      <c r="D340" s="149">
        <v>1266.5999999999999</v>
      </c>
      <c r="E340" s="297">
        <v>6953.5</v>
      </c>
      <c r="F340" s="149">
        <v>64445.7</v>
      </c>
      <c r="G340" s="149">
        <v>0</v>
      </c>
      <c r="H340" s="149">
        <f t="shared" si="267"/>
        <v>16778.900000000001</v>
      </c>
      <c r="I340" s="149">
        <v>1266.5999999999999</v>
      </c>
      <c r="J340" s="146">
        <v>6953.5</v>
      </c>
      <c r="K340" s="146">
        <v>8558.7999999999993</v>
      </c>
      <c r="L340" s="146">
        <v>0</v>
      </c>
      <c r="M340" s="146">
        <f t="shared" si="268"/>
        <v>23.1</v>
      </c>
      <c r="N340" s="146">
        <f t="shared" si="274"/>
        <v>55886.9</v>
      </c>
      <c r="O340" s="146">
        <f t="shared" si="269"/>
        <v>100</v>
      </c>
      <c r="P340" s="146">
        <f t="shared" si="275"/>
        <v>0</v>
      </c>
      <c r="Q340" s="146">
        <f t="shared" si="270"/>
        <v>100</v>
      </c>
      <c r="R340" s="146">
        <f t="shared" si="271"/>
        <v>0</v>
      </c>
      <c r="S340" s="146">
        <f t="shared" si="272"/>
        <v>13.3</v>
      </c>
      <c r="T340" s="146">
        <f t="shared" si="273"/>
        <v>55886.9</v>
      </c>
      <c r="U340" s="117"/>
      <c r="V340" s="117"/>
      <c r="W340" s="117"/>
      <c r="X340" s="117"/>
      <c r="Y340" s="117"/>
      <c r="Z340" s="117"/>
      <c r="AA340" s="117"/>
      <c r="AB340" s="117"/>
    </row>
    <row r="341" spans="1:28" s="161" customFormat="1" ht="36.75" customHeight="1" x14ac:dyDescent="0.25">
      <c r="A341" s="154" t="s">
        <v>609</v>
      </c>
      <c r="B341" s="155"/>
      <c r="C341" s="156"/>
      <c r="D341" s="157"/>
      <c r="E341" s="158"/>
      <c r="F341" s="157"/>
      <c r="G341" s="157"/>
      <c r="H341" s="156"/>
      <c r="I341" s="157"/>
      <c r="J341" s="159"/>
      <c r="K341" s="159"/>
      <c r="L341" s="159"/>
      <c r="M341" s="159"/>
      <c r="N341" s="159"/>
      <c r="O341" s="159"/>
      <c r="P341" s="159"/>
      <c r="Q341" s="159"/>
      <c r="R341" s="159"/>
      <c r="S341" s="159"/>
      <c r="T341" s="159"/>
      <c r="U341" s="160"/>
      <c r="V341" s="160"/>
      <c r="W341" s="160"/>
      <c r="X341" s="160"/>
      <c r="Y341" s="160"/>
      <c r="Z341" s="160"/>
      <c r="AA341" s="160"/>
      <c r="AB341" s="160"/>
    </row>
    <row r="342" spans="1:28" s="164" customFormat="1" ht="15.75" x14ac:dyDescent="0.25">
      <c r="A342" s="161" t="s">
        <v>603</v>
      </c>
      <c r="B342" s="118"/>
      <c r="C342" s="161"/>
      <c r="D342" s="161"/>
      <c r="E342" s="161"/>
      <c r="F342" s="161"/>
      <c r="G342" s="161"/>
      <c r="H342" s="161"/>
      <c r="I342" s="161"/>
      <c r="J342" s="161"/>
      <c r="K342" s="161"/>
      <c r="L342" s="161"/>
      <c r="M342" s="162"/>
      <c r="N342" s="162"/>
      <c r="O342" s="162"/>
      <c r="P342" s="162"/>
      <c r="Q342" s="162"/>
      <c r="R342" s="162"/>
      <c r="S342" s="162"/>
      <c r="T342" s="162"/>
      <c r="U342" s="163"/>
      <c r="V342" s="163"/>
      <c r="W342" s="163"/>
      <c r="X342" s="163"/>
      <c r="Y342" s="163"/>
      <c r="Z342" s="163"/>
      <c r="AA342" s="163"/>
      <c r="AB342" s="163"/>
    </row>
    <row r="343" spans="1:28" x14ac:dyDescent="0.25">
      <c r="A343" s="14"/>
      <c r="B343" s="26"/>
      <c r="C343" s="14"/>
      <c r="D343" s="14"/>
      <c r="E343" s="14"/>
      <c r="F343" s="14"/>
      <c r="G343" s="14"/>
      <c r="H343" s="14"/>
      <c r="I343" s="14"/>
      <c r="J343" s="14"/>
      <c r="K343" s="14"/>
      <c r="L343" s="14"/>
      <c r="M343" s="27"/>
      <c r="N343" s="27"/>
      <c r="O343" s="27"/>
      <c r="P343" s="27"/>
      <c r="Q343" s="27"/>
      <c r="R343" s="27"/>
      <c r="S343" s="27"/>
      <c r="T343" s="27"/>
    </row>
    <row r="344" spans="1:28" x14ac:dyDescent="0.25">
      <c r="A344" s="14"/>
      <c r="B344" s="26"/>
      <c r="C344" s="14"/>
      <c r="D344" s="14"/>
      <c r="E344" s="14"/>
      <c r="F344" s="14"/>
      <c r="G344" s="14"/>
      <c r="H344" s="14"/>
      <c r="I344" s="14"/>
      <c r="J344" s="14"/>
      <c r="K344" s="14"/>
      <c r="L344" s="14"/>
      <c r="M344" s="27"/>
      <c r="N344" s="27"/>
      <c r="O344" s="27"/>
      <c r="P344" s="27"/>
      <c r="Q344" s="27"/>
      <c r="R344" s="27"/>
      <c r="S344" s="27"/>
      <c r="T344" s="27"/>
    </row>
    <row r="345" spans="1:28" s="375" customFormat="1" ht="26.25" x14ac:dyDescent="0.25">
      <c r="A345" s="379" t="s">
        <v>129</v>
      </c>
      <c r="B345" s="379"/>
      <c r="C345" s="379"/>
      <c r="D345" s="379"/>
      <c r="E345" s="379"/>
      <c r="F345" s="379"/>
      <c r="G345" s="379"/>
      <c r="H345" s="379"/>
      <c r="I345" s="379"/>
      <c r="J345" s="379"/>
      <c r="K345" s="379"/>
      <c r="L345" s="379"/>
      <c r="M345" s="379"/>
      <c r="N345" s="379"/>
      <c r="O345" s="379"/>
      <c r="P345" s="379"/>
      <c r="Q345" s="379"/>
      <c r="R345" s="379"/>
      <c r="S345" s="379"/>
      <c r="T345" s="379"/>
      <c r="U345" s="374"/>
      <c r="V345" s="374"/>
      <c r="W345" s="374"/>
      <c r="X345" s="374"/>
      <c r="Y345" s="374"/>
      <c r="Z345" s="374"/>
      <c r="AA345" s="374"/>
      <c r="AB345" s="374"/>
    </row>
    <row r="346" spans="1:28" s="375" customFormat="1" ht="26.25" x14ac:dyDescent="0.25">
      <c r="A346" s="376"/>
      <c r="B346" s="377"/>
      <c r="C346" s="378"/>
      <c r="D346" s="378"/>
      <c r="E346" s="378"/>
      <c r="F346" s="378"/>
      <c r="G346" s="378"/>
      <c r="H346" s="378"/>
      <c r="I346" s="378"/>
      <c r="J346" s="378"/>
      <c r="K346" s="378"/>
      <c r="L346" s="378"/>
      <c r="M346" s="376"/>
      <c r="N346" s="376"/>
      <c r="O346" s="376"/>
      <c r="P346" s="376"/>
      <c r="Q346" s="376"/>
      <c r="R346" s="376"/>
      <c r="S346" s="376"/>
      <c r="T346" s="376"/>
      <c r="U346" s="374"/>
      <c r="V346" s="374"/>
      <c r="W346" s="374"/>
      <c r="X346" s="374"/>
      <c r="Y346" s="374"/>
      <c r="Z346" s="374"/>
      <c r="AA346" s="374"/>
      <c r="AB346" s="374"/>
    </row>
    <row r="347" spans="1:28" s="375" customFormat="1" ht="26.25" x14ac:dyDescent="0.25">
      <c r="A347" s="377" t="s">
        <v>144</v>
      </c>
      <c r="B347" s="372" t="s">
        <v>163</v>
      </c>
      <c r="C347" s="373"/>
      <c r="D347" s="378"/>
      <c r="E347" s="378"/>
      <c r="F347" s="378"/>
      <c r="G347" s="378"/>
      <c r="H347" s="378"/>
      <c r="I347" s="378"/>
      <c r="J347" s="378"/>
      <c r="K347" s="378"/>
      <c r="L347" s="378"/>
      <c r="M347" s="376"/>
      <c r="N347" s="376"/>
      <c r="O347" s="376"/>
      <c r="P347" s="376"/>
      <c r="Q347" s="376"/>
      <c r="R347" s="376"/>
      <c r="S347" s="376"/>
      <c r="T347" s="376"/>
      <c r="U347" s="374"/>
      <c r="V347" s="374"/>
      <c r="W347" s="374"/>
      <c r="X347" s="374"/>
      <c r="Y347" s="374"/>
      <c r="Z347" s="374"/>
      <c r="AA347" s="374"/>
      <c r="AB347" s="374"/>
    </row>
  </sheetData>
  <dataConsolidate/>
  <mergeCells count="25">
    <mergeCell ref="F7:F8"/>
    <mergeCell ref="I7:I8"/>
    <mergeCell ref="J7:J8"/>
    <mergeCell ref="S7:T7"/>
    <mergeCell ref="K7:K8"/>
    <mergeCell ref="O7:P7"/>
    <mergeCell ref="Q7:R7"/>
    <mergeCell ref="M6:N7"/>
    <mergeCell ref="O6:T6"/>
    <mergeCell ref="A345:T345"/>
    <mergeCell ref="A1:T1"/>
    <mergeCell ref="A2:T2"/>
    <mergeCell ref="A5:A8"/>
    <mergeCell ref="B5:B8"/>
    <mergeCell ref="C6:C8"/>
    <mergeCell ref="C5:F5"/>
    <mergeCell ref="D6:F6"/>
    <mergeCell ref="G5:G8"/>
    <mergeCell ref="L5:L8"/>
    <mergeCell ref="H5:K5"/>
    <mergeCell ref="H6:H8"/>
    <mergeCell ref="M5:T5"/>
    <mergeCell ref="D7:D8"/>
    <mergeCell ref="E7:E8"/>
    <mergeCell ref="I6:K6"/>
  </mergeCells>
  <printOptions horizontalCentered="1"/>
  <pageMargins left="0" right="0" top="0.59055118110236227" bottom="0" header="0.31496062992125984" footer="0"/>
  <pageSetup paperSize="9" scale="36" fitToHeight="50" orientation="landscape" blackAndWhite="1" r:id="rId1"/>
  <headerFooter differentFirst="1">
    <oddHeader>&amp;R&amp;P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outlinePr summaryBelow="0"/>
    <pageSetUpPr fitToPage="1"/>
  </sheetPr>
  <dimension ref="A1:AB239"/>
  <sheetViews>
    <sheetView tabSelected="1" view="pageBreakPreview" zoomScale="85" zoomScaleNormal="100" zoomScaleSheetLayoutView="85" workbookViewId="0">
      <pane xSplit="2" ySplit="6" topLeftCell="C217" activePane="bottomRight" state="frozen"/>
      <selection pane="topRight" activeCell="C1" sqref="C1"/>
      <selection pane="bottomLeft" activeCell="A6" sqref="A6"/>
      <selection pane="bottomRight" activeCell="J5" sqref="A5:XFD6"/>
    </sheetView>
  </sheetViews>
  <sheetFormatPr defaultRowHeight="14.25" outlineLevelRow="3" x14ac:dyDescent="0.25"/>
  <cols>
    <col min="1" max="1" width="5.7109375" style="2" customWidth="1"/>
    <col min="2" max="2" width="52.42578125" style="2" customWidth="1"/>
    <col min="3" max="3" width="11.42578125" style="2" customWidth="1"/>
    <col min="4" max="4" width="17.85546875" style="2" customWidth="1"/>
    <col min="5" max="5" width="18.28515625" style="2" customWidth="1"/>
    <col min="6" max="6" width="16.42578125" style="2" customWidth="1"/>
    <col min="7" max="7" width="14.7109375" style="188" customWidth="1"/>
    <col min="8" max="8" width="30" style="2" customWidth="1"/>
    <col min="9" max="9" width="29.28515625" style="234" customWidth="1"/>
    <col min="10" max="10" width="57.140625" style="239" customWidth="1"/>
    <col min="11" max="16384" width="9.140625" style="2"/>
  </cols>
  <sheetData>
    <row r="1" spans="1:16" s="6" customFormat="1" ht="20.25" customHeight="1" x14ac:dyDescent="0.25">
      <c r="A1" s="400" t="s">
        <v>28</v>
      </c>
      <c r="B1" s="400"/>
      <c r="C1" s="400"/>
      <c r="D1" s="400"/>
      <c r="E1" s="400"/>
      <c r="F1" s="400"/>
      <c r="G1" s="400"/>
      <c r="H1" s="400"/>
      <c r="I1" s="233"/>
      <c r="J1" s="238"/>
      <c r="K1" s="5"/>
      <c r="L1" s="5"/>
      <c r="M1" s="5"/>
      <c r="N1" s="5"/>
      <c r="O1" s="5"/>
      <c r="P1" s="5"/>
    </row>
    <row r="2" spans="1:16" s="6" customFormat="1" ht="20.25" customHeight="1" x14ac:dyDescent="0.25">
      <c r="A2" s="401" t="s">
        <v>749</v>
      </c>
      <c r="B2" s="401"/>
      <c r="C2" s="401"/>
      <c r="D2" s="401"/>
      <c r="E2" s="401"/>
      <c r="F2" s="401"/>
      <c r="G2" s="401"/>
      <c r="H2" s="401"/>
      <c r="I2" s="233"/>
      <c r="J2" s="238"/>
      <c r="K2" s="5"/>
      <c r="L2" s="5"/>
      <c r="M2" s="5"/>
      <c r="N2" s="5"/>
      <c r="O2" s="5"/>
      <c r="P2" s="5"/>
    </row>
    <row r="3" spans="1:16" s="6" customFormat="1" ht="20.25" customHeight="1" x14ac:dyDescent="0.25">
      <c r="A3" s="393" t="s">
        <v>730</v>
      </c>
      <c r="B3" s="393"/>
      <c r="C3" s="393"/>
      <c r="D3" s="393"/>
      <c r="E3" s="393"/>
      <c r="F3" s="393"/>
      <c r="G3" s="393"/>
      <c r="H3" s="393"/>
      <c r="I3" s="233"/>
      <c r="J3" s="238"/>
      <c r="K3" s="5"/>
      <c r="L3" s="5"/>
      <c r="M3" s="5"/>
      <c r="N3" s="5"/>
      <c r="O3" s="5"/>
      <c r="P3" s="5"/>
    </row>
    <row r="5" spans="1:16" ht="18.75" customHeight="1" x14ac:dyDescent="0.25">
      <c r="A5" s="399" t="s">
        <v>0</v>
      </c>
      <c r="B5" s="399" t="s">
        <v>29</v>
      </c>
      <c r="C5" s="399" t="s">
        <v>30</v>
      </c>
      <c r="D5" s="399" t="s">
        <v>31</v>
      </c>
      <c r="E5" s="399" t="s">
        <v>32</v>
      </c>
      <c r="F5" s="415" t="s">
        <v>94</v>
      </c>
      <c r="G5" s="402" t="s">
        <v>53</v>
      </c>
      <c r="H5" s="414" t="s">
        <v>33</v>
      </c>
      <c r="I5" s="425" t="s">
        <v>667</v>
      </c>
    </row>
    <row r="6" spans="1:16" ht="67.5" customHeight="1" x14ac:dyDescent="0.25">
      <c r="A6" s="399"/>
      <c r="B6" s="399"/>
      <c r="C6" s="399"/>
      <c r="D6" s="399"/>
      <c r="E6" s="399"/>
      <c r="F6" s="416"/>
      <c r="G6" s="403"/>
      <c r="H6" s="414"/>
      <c r="I6" s="425"/>
    </row>
    <row r="7" spans="1:16" s="15" customFormat="1" x14ac:dyDescent="0.25">
      <c r="A7" s="29" t="s">
        <v>34</v>
      </c>
      <c r="B7" s="408" t="s">
        <v>224</v>
      </c>
      <c r="C7" s="408"/>
      <c r="D7" s="408"/>
      <c r="E7" s="408"/>
      <c r="F7" s="408"/>
      <c r="G7" s="408"/>
      <c r="H7" s="408"/>
      <c r="I7" s="426">
        <f>AVERAGE(G8:G13)</f>
        <v>1.472</v>
      </c>
      <c r="J7" s="240"/>
    </row>
    <row r="8" spans="1:16" s="16" customFormat="1" ht="104.25" customHeight="1" outlineLevel="1" x14ac:dyDescent="0.25">
      <c r="A8" s="67" t="s">
        <v>34</v>
      </c>
      <c r="B8" s="28" t="s">
        <v>217</v>
      </c>
      <c r="C8" s="4" t="s">
        <v>52</v>
      </c>
      <c r="D8" s="4">
        <v>730</v>
      </c>
      <c r="E8" s="192">
        <v>732</v>
      </c>
      <c r="F8" s="4">
        <v>838</v>
      </c>
      <c r="G8" s="31">
        <f t="shared" ref="G8:G13" si="0">F8/E8</f>
        <v>1.145</v>
      </c>
      <c r="H8" s="69" t="s">
        <v>223</v>
      </c>
      <c r="I8" s="427"/>
      <c r="J8" s="241"/>
    </row>
    <row r="9" spans="1:16" s="16" customFormat="1" ht="81" outlineLevel="1" x14ac:dyDescent="0.25">
      <c r="A9" s="67" t="s">
        <v>35</v>
      </c>
      <c r="B9" s="28" t="s">
        <v>218</v>
      </c>
      <c r="C9" s="4" t="s">
        <v>52</v>
      </c>
      <c r="D9" s="4">
        <v>254.6</v>
      </c>
      <c r="E9" s="192">
        <v>255.3</v>
      </c>
      <c r="F9" s="32">
        <f>F8/28384*10000</f>
        <v>295.2</v>
      </c>
      <c r="G9" s="31">
        <f t="shared" si="0"/>
        <v>1.1559999999999999</v>
      </c>
      <c r="H9" s="191" t="s">
        <v>665</v>
      </c>
      <c r="I9" s="427"/>
      <c r="J9" s="242"/>
    </row>
    <row r="10" spans="1:16" s="16" customFormat="1" ht="81" outlineLevel="1" x14ac:dyDescent="0.25">
      <c r="A10" s="67" t="s">
        <v>36</v>
      </c>
      <c r="B10" s="28" t="s">
        <v>219</v>
      </c>
      <c r="C10" s="4" t="s">
        <v>26</v>
      </c>
      <c r="D10" s="4">
        <v>6.1</v>
      </c>
      <c r="E10" s="192">
        <v>6.1</v>
      </c>
      <c r="F10" s="4">
        <v>7.9</v>
      </c>
      <c r="G10" s="31">
        <f t="shared" si="0"/>
        <v>1.2949999999999999</v>
      </c>
      <c r="H10" s="191" t="s">
        <v>665</v>
      </c>
      <c r="I10" s="427"/>
      <c r="J10" s="243"/>
    </row>
    <row r="11" spans="1:16" s="16" customFormat="1" ht="81" outlineLevel="1" x14ac:dyDescent="0.25">
      <c r="A11" s="67" t="s">
        <v>37</v>
      </c>
      <c r="B11" s="28" t="s">
        <v>220</v>
      </c>
      <c r="C11" s="4" t="s">
        <v>52</v>
      </c>
      <c r="D11" s="4">
        <v>8</v>
      </c>
      <c r="E11" s="192">
        <v>10</v>
      </c>
      <c r="F11" s="4">
        <v>17</v>
      </c>
      <c r="G11" s="31">
        <f t="shared" si="0"/>
        <v>1.7</v>
      </c>
      <c r="H11" s="191" t="s">
        <v>665</v>
      </c>
      <c r="I11" s="427"/>
      <c r="J11" s="244"/>
    </row>
    <row r="12" spans="1:16" s="16" customFormat="1" ht="81" outlineLevel="1" x14ac:dyDescent="0.25">
      <c r="A12" s="67" t="s">
        <v>38</v>
      </c>
      <c r="B12" s="28" t="s">
        <v>221</v>
      </c>
      <c r="C12" s="4" t="s">
        <v>52</v>
      </c>
      <c r="D12" s="4" t="s">
        <v>204</v>
      </c>
      <c r="E12" s="192">
        <v>2</v>
      </c>
      <c r="F12" s="4">
        <v>5</v>
      </c>
      <c r="G12" s="31">
        <f t="shared" si="0"/>
        <v>2.5</v>
      </c>
      <c r="H12" s="191" t="s">
        <v>665</v>
      </c>
      <c r="I12" s="427"/>
      <c r="J12" s="244"/>
    </row>
    <row r="13" spans="1:16" s="16" customFormat="1" ht="81" outlineLevel="1" x14ac:dyDescent="0.25">
      <c r="A13" s="67" t="s">
        <v>39</v>
      </c>
      <c r="B13" s="28" t="s">
        <v>222</v>
      </c>
      <c r="C13" s="4" t="s">
        <v>52</v>
      </c>
      <c r="D13" s="4">
        <v>80</v>
      </c>
      <c r="E13" s="192">
        <v>85</v>
      </c>
      <c r="F13" s="4">
        <v>88</v>
      </c>
      <c r="G13" s="31">
        <f t="shared" si="0"/>
        <v>1.0349999999999999</v>
      </c>
      <c r="H13" s="191" t="s">
        <v>665</v>
      </c>
      <c r="I13" s="427"/>
      <c r="J13" s="244"/>
    </row>
    <row r="14" spans="1:16" s="59" customFormat="1" x14ac:dyDescent="0.25">
      <c r="A14" s="65" t="s">
        <v>35</v>
      </c>
      <c r="B14" s="404" t="s">
        <v>298</v>
      </c>
      <c r="C14" s="405"/>
      <c r="D14" s="405"/>
      <c r="E14" s="405"/>
      <c r="F14" s="405"/>
      <c r="G14" s="405"/>
      <c r="H14" s="405"/>
      <c r="I14" s="428">
        <f>(I15+I30+I33+I39)/4</f>
        <v>1.119</v>
      </c>
      <c r="J14" s="245"/>
    </row>
    <row r="15" spans="1:16" s="66" customFormat="1" ht="15" customHeight="1" outlineLevel="1" x14ac:dyDescent="0.25">
      <c r="A15" s="30"/>
      <c r="B15" s="409" t="s">
        <v>75</v>
      </c>
      <c r="C15" s="410"/>
      <c r="D15" s="410"/>
      <c r="E15" s="410"/>
      <c r="F15" s="410"/>
      <c r="G15" s="410"/>
      <c r="H15" s="410"/>
      <c r="I15" s="429">
        <f>AVERAGE(G16:G29)</f>
        <v>1.395</v>
      </c>
      <c r="J15" s="246"/>
    </row>
    <row r="16" spans="1:16" s="17" customFormat="1" ht="104.25" customHeight="1" outlineLevel="2" x14ac:dyDescent="0.25">
      <c r="A16" s="67" t="s">
        <v>135</v>
      </c>
      <c r="B16" s="68" t="s">
        <v>332</v>
      </c>
      <c r="C16" s="69" t="s">
        <v>26</v>
      </c>
      <c r="D16" s="67">
        <v>100</v>
      </c>
      <c r="E16" s="67">
        <v>100</v>
      </c>
      <c r="F16" s="67">
        <v>100</v>
      </c>
      <c r="G16" s="31">
        <f t="shared" ref="G16:G29" si="1">F16/E16</f>
        <v>1</v>
      </c>
      <c r="H16" s="223" t="s">
        <v>350</v>
      </c>
      <c r="I16" s="430"/>
      <c r="J16" s="71"/>
    </row>
    <row r="17" spans="1:10" s="17" customFormat="1" ht="60.75" customHeight="1" outlineLevel="2" x14ac:dyDescent="0.25">
      <c r="A17" s="67" t="s">
        <v>136</v>
      </c>
      <c r="B17" s="68" t="s">
        <v>333</v>
      </c>
      <c r="C17" s="69" t="s">
        <v>26</v>
      </c>
      <c r="D17" s="67">
        <v>100</v>
      </c>
      <c r="E17" s="67">
        <v>100</v>
      </c>
      <c r="F17" s="67">
        <v>100</v>
      </c>
      <c r="G17" s="31">
        <f t="shared" si="1"/>
        <v>1</v>
      </c>
      <c r="H17" s="223" t="s">
        <v>74</v>
      </c>
      <c r="I17" s="431"/>
      <c r="J17" s="71"/>
    </row>
    <row r="18" spans="1:10" s="17" customFormat="1" ht="67.5" outlineLevel="2" x14ac:dyDescent="0.25">
      <c r="A18" s="67" t="s">
        <v>137</v>
      </c>
      <c r="B18" s="68" t="s">
        <v>334</v>
      </c>
      <c r="C18" s="69" t="s">
        <v>26</v>
      </c>
      <c r="D18" s="67">
        <v>99</v>
      </c>
      <c r="E18" s="67">
        <v>99</v>
      </c>
      <c r="F18" s="67">
        <v>99</v>
      </c>
      <c r="G18" s="31">
        <f t="shared" si="1"/>
        <v>1</v>
      </c>
      <c r="H18" s="84" t="s">
        <v>158</v>
      </c>
      <c r="I18" s="431"/>
      <c r="J18" s="71"/>
    </row>
    <row r="19" spans="1:10" s="17" customFormat="1" ht="63.75" customHeight="1" outlineLevel="2" x14ac:dyDescent="0.25">
      <c r="A19" s="67" t="s">
        <v>138</v>
      </c>
      <c r="B19" s="68" t="s">
        <v>335</v>
      </c>
      <c r="C19" s="69" t="s">
        <v>26</v>
      </c>
      <c r="D19" s="67">
        <v>100</v>
      </c>
      <c r="E19" s="67">
        <v>100</v>
      </c>
      <c r="F19" s="67">
        <v>100</v>
      </c>
      <c r="G19" s="31">
        <f t="shared" si="1"/>
        <v>1</v>
      </c>
      <c r="H19" s="223" t="s">
        <v>74</v>
      </c>
      <c r="I19" s="431"/>
      <c r="J19" s="418"/>
    </row>
    <row r="20" spans="1:10" s="17" customFormat="1" ht="30" outlineLevel="2" x14ac:dyDescent="0.25">
      <c r="A20" s="67" t="s">
        <v>139</v>
      </c>
      <c r="B20" s="68" t="s">
        <v>336</v>
      </c>
      <c r="C20" s="69" t="s">
        <v>26</v>
      </c>
      <c r="D20" s="67">
        <v>72.3</v>
      </c>
      <c r="E20" s="67">
        <v>73.599999999999994</v>
      </c>
      <c r="F20" s="67">
        <v>97.78</v>
      </c>
      <c r="G20" s="31">
        <f t="shared" si="1"/>
        <v>1.329</v>
      </c>
      <c r="H20" s="224" t="s">
        <v>347</v>
      </c>
      <c r="I20" s="431"/>
      <c r="J20" s="418"/>
    </row>
    <row r="21" spans="1:10" s="17" customFormat="1" ht="72.75" customHeight="1" outlineLevel="2" x14ac:dyDescent="0.25">
      <c r="A21" s="67" t="s">
        <v>140</v>
      </c>
      <c r="B21" s="68" t="s">
        <v>337</v>
      </c>
      <c r="C21" s="67" t="s">
        <v>26</v>
      </c>
      <c r="D21" s="67">
        <v>100</v>
      </c>
      <c r="E21" s="67">
        <v>100</v>
      </c>
      <c r="F21" s="67">
        <v>100</v>
      </c>
      <c r="G21" s="31">
        <f t="shared" si="1"/>
        <v>1</v>
      </c>
      <c r="H21" s="223" t="s">
        <v>74</v>
      </c>
      <c r="I21" s="431"/>
      <c r="J21" s="71"/>
    </row>
    <row r="22" spans="1:10" s="17" customFormat="1" ht="58.5" customHeight="1" outlineLevel="2" x14ac:dyDescent="0.25">
      <c r="A22" s="67" t="s">
        <v>141</v>
      </c>
      <c r="B22" s="68" t="s">
        <v>338</v>
      </c>
      <c r="C22" s="67" t="s">
        <v>26</v>
      </c>
      <c r="D22" s="67">
        <v>14</v>
      </c>
      <c r="E22" s="67">
        <v>15</v>
      </c>
      <c r="F22" s="67">
        <v>17.78</v>
      </c>
      <c r="G22" s="31">
        <f t="shared" si="1"/>
        <v>1.1850000000000001</v>
      </c>
      <c r="H22" s="224" t="s">
        <v>348</v>
      </c>
      <c r="I22" s="431"/>
      <c r="J22" s="71"/>
    </row>
    <row r="23" spans="1:10" s="17" customFormat="1" ht="66" customHeight="1" outlineLevel="2" x14ac:dyDescent="0.25">
      <c r="A23" s="67" t="s">
        <v>142</v>
      </c>
      <c r="B23" s="68" t="s">
        <v>339</v>
      </c>
      <c r="C23" s="69" t="s">
        <v>26</v>
      </c>
      <c r="D23" s="4">
        <v>57.4</v>
      </c>
      <c r="E23" s="4">
        <v>57.4</v>
      </c>
      <c r="F23" s="4">
        <v>64</v>
      </c>
      <c r="G23" s="31">
        <f t="shared" si="1"/>
        <v>1.115</v>
      </c>
      <c r="H23" s="224" t="s">
        <v>349</v>
      </c>
      <c r="I23" s="431"/>
      <c r="J23" s="71"/>
    </row>
    <row r="24" spans="1:10" s="17" customFormat="1" ht="121.5" customHeight="1" outlineLevel="2" x14ac:dyDescent="0.25">
      <c r="A24" s="67" t="s">
        <v>143</v>
      </c>
      <c r="B24" s="70" t="s">
        <v>340</v>
      </c>
      <c r="C24" s="86" t="s">
        <v>26</v>
      </c>
      <c r="D24" s="87">
        <v>15</v>
      </c>
      <c r="E24" s="87">
        <v>15</v>
      </c>
      <c r="F24" s="87">
        <v>16.7</v>
      </c>
      <c r="G24" s="88">
        <f t="shared" si="1"/>
        <v>1.113</v>
      </c>
      <c r="H24" s="225" t="s">
        <v>158</v>
      </c>
      <c r="I24" s="431"/>
      <c r="J24" s="89"/>
    </row>
    <row r="25" spans="1:10" s="17" customFormat="1" ht="47.25" customHeight="1" outlineLevel="2" x14ac:dyDescent="0.25">
      <c r="A25" s="67" t="s">
        <v>165</v>
      </c>
      <c r="B25" s="70" t="s">
        <v>341</v>
      </c>
      <c r="C25" s="69">
        <v>14</v>
      </c>
      <c r="D25" s="4">
        <v>18</v>
      </c>
      <c r="E25" s="4">
        <v>18</v>
      </c>
      <c r="F25" s="4">
        <v>18</v>
      </c>
      <c r="G25" s="31">
        <f t="shared" si="1"/>
        <v>1</v>
      </c>
      <c r="H25" s="84" t="s">
        <v>158</v>
      </c>
      <c r="I25" s="431"/>
      <c r="J25" s="71"/>
    </row>
    <row r="26" spans="1:10" s="17" customFormat="1" ht="43.5" customHeight="1" outlineLevel="2" x14ac:dyDescent="0.25">
      <c r="A26" s="67" t="s">
        <v>166</v>
      </c>
      <c r="B26" s="70" t="s">
        <v>342</v>
      </c>
      <c r="C26" s="69">
        <v>0.8</v>
      </c>
      <c r="D26" s="4">
        <v>0.8</v>
      </c>
      <c r="E26" s="4">
        <v>0.8</v>
      </c>
      <c r="F26" s="4">
        <v>3.1</v>
      </c>
      <c r="G26" s="31">
        <f t="shared" si="1"/>
        <v>3.875</v>
      </c>
      <c r="H26" s="84" t="s">
        <v>158</v>
      </c>
      <c r="I26" s="431"/>
      <c r="J26" s="71"/>
    </row>
    <row r="27" spans="1:10" s="17" customFormat="1" ht="70.5" customHeight="1" outlineLevel="2" x14ac:dyDescent="0.25">
      <c r="A27" s="67">
        <v>1.1200000000000001</v>
      </c>
      <c r="B27" s="70" t="s">
        <v>343</v>
      </c>
      <c r="C27" s="69" t="s">
        <v>54</v>
      </c>
      <c r="D27" s="4" t="s">
        <v>204</v>
      </c>
      <c r="E27" s="4">
        <v>454</v>
      </c>
      <c r="F27" s="4">
        <v>458</v>
      </c>
      <c r="G27" s="31">
        <f t="shared" si="1"/>
        <v>1.0089999999999999</v>
      </c>
      <c r="H27" s="84" t="s">
        <v>158</v>
      </c>
      <c r="I27" s="431"/>
      <c r="J27" s="418"/>
    </row>
    <row r="28" spans="1:10" s="17" customFormat="1" ht="40.5" outlineLevel="2" x14ac:dyDescent="0.25">
      <c r="A28" s="67">
        <v>1.1299999999999999</v>
      </c>
      <c r="B28" s="70" t="s">
        <v>344</v>
      </c>
      <c r="C28" s="69" t="s">
        <v>26</v>
      </c>
      <c r="D28" s="4">
        <v>100</v>
      </c>
      <c r="E28" s="4">
        <v>100</v>
      </c>
      <c r="F28" s="4">
        <v>100</v>
      </c>
      <c r="G28" s="31">
        <f t="shared" si="1"/>
        <v>1</v>
      </c>
      <c r="H28" s="84" t="s">
        <v>158</v>
      </c>
      <c r="I28" s="431"/>
      <c r="J28" s="418"/>
    </row>
    <row r="29" spans="1:10" s="17" customFormat="1" ht="47.25" customHeight="1" outlineLevel="2" x14ac:dyDescent="0.25">
      <c r="A29" s="67" t="s">
        <v>345</v>
      </c>
      <c r="B29" s="70" t="s">
        <v>346</v>
      </c>
      <c r="C29" s="69" t="s">
        <v>232</v>
      </c>
      <c r="D29" s="4">
        <v>39</v>
      </c>
      <c r="E29" s="4">
        <v>39</v>
      </c>
      <c r="F29" s="4">
        <v>113</v>
      </c>
      <c r="G29" s="31">
        <f t="shared" si="1"/>
        <v>2.8969999999999998</v>
      </c>
      <c r="H29" s="226" t="s">
        <v>349</v>
      </c>
      <c r="I29" s="432"/>
      <c r="J29" s="418"/>
    </row>
    <row r="30" spans="1:10" s="66" customFormat="1" ht="15" customHeight="1" outlineLevel="1" x14ac:dyDescent="0.25">
      <c r="A30" s="30"/>
      <c r="B30" s="409" t="s">
        <v>76</v>
      </c>
      <c r="C30" s="410"/>
      <c r="D30" s="410"/>
      <c r="E30" s="410"/>
      <c r="F30" s="410"/>
      <c r="G30" s="411"/>
      <c r="H30" s="411"/>
      <c r="I30" s="429">
        <f>AVERAGE(G31:G32)</f>
        <v>1.054</v>
      </c>
      <c r="J30" s="418"/>
    </row>
    <row r="31" spans="1:10" s="66" customFormat="1" ht="96" customHeight="1" outlineLevel="2" x14ac:dyDescent="0.25">
      <c r="A31" s="67" t="s">
        <v>145</v>
      </c>
      <c r="B31" s="68" t="s">
        <v>351</v>
      </c>
      <c r="C31" s="69" t="s">
        <v>352</v>
      </c>
      <c r="D31" s="4">
        <v>1.44</v>
      </c>
      <c r="E31" s="4">
        <v>1.44</v>
      </c>
      <c r="F31" s="4">
        <v>1.3</v>
      </c>
      <c r="G31" s="31">
        <f>E31/F31</f>
        <v>1.1080000000000001</v>
      </c>
      <c r="H31" s="223" t="s">
        <v>354</v>
      </c>
      <c r="I31" s="433"/>
      <c r="J31" s="72"/>
    </row>
    <row r="32" spans="1:10" s="66" customFormat="1" ht="62.25" customHeight="1" outlineLevel="2" x14ac:dyDescent="0.25">
      <c r="A32" s="67" t="s">
        <v>146</v>
      </c>
      <c r="B32" s="68" t="s">
        <v>353</v>
      </c>
      <c r="C32" s="69" t="s">
        <v>26</v>
      </c>
      <c r="D32" s="4" t="s">
        <v>204</v>
      </c>
      <c r="E32" s="4">
        <v>32</v>
      </c>
      <c r="F32" s="4">
        <v>32</v>
      </c>
      <c r="G32" s="31">
        <v>1</v>
      </c>
      <c r="H32" s="84" t="s">
        <v>158</v>
      </c>
      <c r="I32" s="434"/>
      <c r="J32" s="72"/>
    </row>
    <row r="33" spans="1:10" s="66" customFormat="1" ht="15" customHeight="1" outlineLevel="1" x14ac:dyDescent="0.25">
      <c r="A33" s="30"/>
      <c r="B33" s="409" t="s">
        <v>77</v>
      </c>
      <c r="C33" s="410"/>
      <c r="D33" s="410"/>
      <c r="E33" s="410"/>
      <c r="F33" s="410"/>
      <c r="G33" s="410"/>
      <c r="H33" s="410"/>
      <c r="I33" s="429">
        <f>AVERAGE(G34:G38)</f>
        <v>1.028</v>
      </c>
      <c r="J33" s="73"/>
    </row>
    <row r="34" spans="1:10" s="17" customFormat="1" ht="40.5" outlineLevel="2" x14ac:dyDescent="0.25">
      <c r="A34" s="67" t="s">
        <v>148</v>
      </c>
      <c r="B34" s="68" t="s">
        <v>355</v>
      </c>
      <c r="C34" s="67" t="s">
        <v>26</v>
      </c>
      <c r="D34" s="67">
        <v>100</v>
      </c>
      <c r="E34" s="67">
        <v>100</v>
      </c>
      <c r="F34" s="67">
        <v>100</v>
      </c>
      <c r="G34" s="31">
        <f>F34/E34</f>
        <v>1</v>
      </c>
      <c r="H34" s="221" t="s">
        <v>158</v>
      </c>
      <c r="I34" s="430"/>
      <c r="J34" s="71"/>
    </row>
    <row r="35" spans="1:10" s="17" customFormat="1" ht="54" outlineLevel="2" x14ac:dyDescent="0.25">
      <c r="A35" s="67" t="s">
        <v>149</v>
      </c>
      <c r="B35" s="68" t="s">
        <v>356</v>
      </c>
      <c r="C35" s="67" t="s">
        <v>26</v>
      </c>
      <c r="D35" s="67">
        <v>100</v>
      </c>
      <c r="E35" s="67">
        <v>100</v>
      </c>
      <c r="F35" s="67">
        <v>100</v>
      </c>
      <c r="G35" s="31">
        <f>F35/E35</f>
        <v>1</v>
      </c>
      <c r="H35" s="221" t="s">
        <v>101</v>
      </c>
      <c r="I35" s="431"/>
      <c r="J35" s="74"/>
    </row>
    <row r="36" spans="1:10" s="17" customFormat="1" ht="57.75" customHeight="1" outlineLevel="2" x14ac:dyDescent="0.25">
      <c r="A36" s="67" t="s">
        <v>150</v>
      </c>
      <c r="B36" s="68" t="s">
        <v>357</v>
      </c>
      <c r="C36" s="67" t="s">
        <v>26</v>
      </c>
      <c r="D36" s="67" t="s">
        <v>358</v>
      </c>
      <c r="E36" s="67" t="s">
        <v>359</v>
      </c>
      <c r="F36" s="67">
        <v>100</v>
      </c>
      <c r="G36" s="31">
        <v>1</v>
      </c>
      <c r="H36" s="221" t="s">
        <v>158</v>
      </c>
      <c r="I36" s="431"/>
      <c r="J36" s="74"/>
    </row>
    <row r="37" spans="1:10" s="17" customFormat="1" ht="48.75" customHeight="1" outlineLevel="2" x14ac:dyDescent="0.25">
      <c r="A37" s="67" t="s">
        <v>151</v>
      </c>
      <c r="B37" s="70" t="s">
        <v>417</v>
      </c>
      <c r="C37" s="67" t="s">
        <v>232</v>
      </c>
      <c r="D37" s="67">
        <v>708</v>
      </c>
      <c r="E37" s="67">
        <v>708</v>
      </c>
      <c r="F37" s="67">
        <v>823</v>
      </c>
      <c r="G37" s="31">
        <f>F37/E37</f>
        <v>1.1619999999999999</v>
      </c>
      <c r="H37" s="221" t="s">
        <v>158</v>
      </c>
      <c r="I37" s="431"/>
      <c r="J37" s="74"/>
    </row>
    <row r="38" spans="1:10" s="17" customFormat="1" ht="78" customHeight="1" outlineLevel="2" x14ac:dyDescent="0.25">
      <c r="A38" s="67" t="s">
        <v>152</v>
      </c>
      <c r="B38" s="68" t="s">
        <v>360</v>
      </c>
      <c r="C38" s="67" t="s">
        <v>26</v>
      </c>
      <c r="D38" s="67">
        <v>43</v>
      </c>
      <c r="E38" s="67">
        <v>87.5</v>
      </c>
      <c r="F38" s="67">
        <v>85.7</v>
      </c>
      <c r="G38" s="31">
        <f>F38/E38</f>
        <v>0.97899999999999998</v>
      </c>
      <c r="H38" s="221" t="s">
        <v>158</v>
      </c>
      <c r="I38" s="432"/>
      <c r="J38" s="75"/>
    </row>
    <row r="39" spans="1:10" s="17" customFormat="1" outlineLevel="1" x14ac:dyDescent="0.25">
      <c r="A39" s="30"/>
      <c r="B39" s="409" t="s">
        <v>78</v>
      </c>
      <c r="C39" s="410"/>
      <c r="D39" s="410"/>
      <c r="E39" s="410"/>
      <c r="F39" s="410"/>
      <c r="G39" s="410"/>
      <c r="H39" s="410"/>
      <c r="I39" s="429">
        <f>G40</f>
        <v>1</v>
      </c>
      <c r="J39" s="247"/>
    </row>
    <row r="40" spans="1:10" s="16" customFormat="1" ht="61.5" customHeight="1" outlineLevel="2" x14ac:dyDescent="0.25">
      <c r="A40" s="67" t="s">
        <v>159</v>
      </c>
      <c r="B40" s="28" t="s">
        <v>361</v>
      </c>
      <c r="C40" s="67" t="s">
        <v>26</v>
      </c>
      <c r="D40" s="67">
        <v>60</v>
      </c>
      <c r="E40" s="67">
        <v>80</v>
      </c>
      <c r="F40" s="67">
        <v>80</v>
      </c>
      <c r="G40" s="31">
        <f>F40/E40</f>
        <v>1</v>
      </c>
      <c r="H40" s="223" t="s">
        <v>418</v>
      </c>
      <c r="I40" s="435"/>
      <c r="J40" s="241"/>
    </row>
    <row r="41" spans="1:10" s="59" customFormat="1" ht="15.75" customHeight="1" x14ac:dyDescent="0.25">
      <c r="A41" s="1" t="s">
        <v>36</v>
      </c>
      <c r="B41" s="395" t="s">
        <v>277</v>
      </c>
      <c r="C41" s="396"/>
      <c r="D41" s="396"/>
      <c r="E41" s="396"/>
      <c r="F41" s="396"/>
      <c r="G41" s="396"/>
      <c r="H41" s="396"/>
      <c r="I41" s="426">
        <f>AVERAGE(I42,I46,I50)</f>
        <v>1.002</v>
      </c>
      <c r="J41" s="245"/>
    </row>
    <row r="42" spans="1:10" s="61" customFormat="1" ht="15.75" customHeight="1" outlineLevel="1" x14ac:dyDescent="0.25">
      <c r="A42" s="60"/>
      <c r="B42" s="412" t="s">
        <v>79</v>
      </c>
      <c r="C42" s="413"/>
      <c r="D42" s="413"/>
      <c r="E42" s="413"/>
      <c r="F42" s="413"/>
      <c r="G42" s="413"/>
      <c r="H42" s="413"/>
      <c r="I42" s="429">
        <f>AVERAGE(G43:G45)</f>
        <v>1.006</v>
      </c>
      <c r="J42" s="248"/>
    </row>
    <row r="43" spans="1:10" s="61" customFormat="1" ht="55.5" customHeight="1" outlineLevel="2" x14ac:dyDescent="0.25">
      <c r="A43" s="20" t="s">
        <v>135</v>
      </c>
      <c r="B43" s="22" t="s">
        <v>278</v>
      </c>
      <c r="C43" s="44" t="s">
        <v>62</v>
      </c>
      <c r="D43" s="3">
        <v>4693</v>
      </c>
      <c r="E43" s="3">
        <v>4750</v>
      </c>
      <c r="F43" s="3">
        <v>4771</v>
      </c>
      <c r="G43" s="31">
        <f>F43/E43</f>
        <v>1.004</v>
      </c>
      <c r="H43" s="222" t="s">
        <v>666</v>
      </c>
      <c r="I43" s="433"/>
      <c r="J43" s="248"/>
    </row>
    <row r="44" spans="1:10" s="61" customFormat="1" ht="54" customHeight="1" outlineLevel="2" x14ac:dyDescent="0.25">
      <c r="A44" s="20" t="s">
        <v>136</v>
      </c>
      <c r="B44" s="22" t="s">
        <v>80</v>
      </c>
      <c r="C44" s="44" t="s">
        <v>62</v>
      </c>
      <c r="D44" s="3">
        <v>550</v>
      </c>
      <c r="E44" s="3">
        <v>1350</v>
      </c>
      <c r="F44" s="3">
        <v>1369</v>
      </c>
      <c r="G44" s="31">
        <f>F44/E44</f>
        <v>1.014</v>
      </c>
      <c r="H44" s="222" t="s">
        <v>666</v>
      </c>
      <c r="I44" s="436"/>
      <c r="J44" s="248"/>
    </row>
    <row r="45" spans="1:10" s="61" customFormat="1" ht="68.25" customHeight="1" outlineLevel="2" x14ac:dyDescent="0.25">
      <c r="A45" s="20" t="s">
        <v>137</v>
      </c>
      <c r="B45" s="22" t="s">
        <v>279</v>
      </c>
      <c r="C45" s="44" t="s">
        <v>232</v>
      </c>
      <c r="D45" s="3">
        <v>8</v>
      </c>
      <c r="E45" s="3">
        <v>18</v>
      </c>
      <c r="F45" s="3">
        <v>18</v>
      </c>
      <c r="G45" s="31">
        <f>F45/E45</f>
        <v>1</v>
      </c>
      <c r="H45" s="222" t="s">
        <v>190</v>
      </c>
      <c r="I45" s="434"/>
      <c r="J45" s="248"/>
    </row>
    <row r="46" spans="1:10" s="18" customFormat="1" ht="15" customHeight="1" outlineLevel="1" x14ac:dyDescent="0.25">
      <c r="A46" s="20"/>
      <c r="B46" s="412" t="s">
        <v>81</v>
      </c>
      <c r="C46" s="413"/>
      <c r="D46" s="413"/>
      <c r="E46" s="413"/>
      <c r="F46" s="413"/>
      <c r="G46" s="413"/>
      <c r="H46" s="413"/>
      <c r="I46" s="429">
        <f>AVERAGE(G47:G49)</f>
        <v>1.0009999999999999</v>
      </c>
      <c r="J46" s="249"/>
    </row>
    <row r="47" spans="1:10" s="18" customFormat="1" ht="60.75" customHeight="1" outlineLevel="2" x14ac:dyDescent="0.25">
      <c r="A47" s="43" t="s">
        <v>145</v>
      </c>
      <c r="B47" s="13" t="s">
        <v>82</v>
      </c>
      <c r="C47" s="43" t="s">
        <v>232</v>
      </c>
      <c r="D47" s="43">
        <v>4</v>
      </c>
      <c r="E47" s="43">
        <v>1</v>
      </c>
      <c r="F47" s="43">
        <v>1</v>
      </c>
      <c r="G47" s="31">
        <f>F47/E47</f>
        <v>1</v>
      </c>
      <c r="H47" s="222" t="s">
        <v>666</v>
      </c>
      <c r="I47" s="430"/>
      <c r="J47" s="249"/>
    </row>
    <row r="48" spans="1:10" s="18" customFormat="1" ht="67.5" outlineLevel="2" x14ac:dyDescent="0.25">
      <c r="A48" s="43" t="s">
        <v>146</v>
      </c>
      <c r="B48" s="13" t="s">
        <v>65</v>
      </c>
      <c r="C48" s="43" t="s">
        <v>232</v>
      </c>
      <c r="D48" s="43">
        <v>45</v>
      </c>
      <c r="E48" s="43">
        <v>75</v>
      </c>
      <c r="F48" s="43">
        <v>75</v>
      </c>
      <c r="G48" s="31">
        <f>F48/E48</f>
        <v>1</v>
      </c>
      <c r="H48" s="222" t="s">
        <v>115</v>
      </c>
      <c r="I48" s="431"/>
      <c r="J48" s="249"/>
    </row>
    <row r="49" spans="1:10" s="18" customFormat="1" ht="67.5" outlineLevel="2" x14ac:dyDescent="0.25">
      <c r="A49" s="43" t="s">
        <v>147</v>
      </c>
      <c r="B49" s="13" t="s">
        <v>83</v>
      </c>
      <c r="C49" s="43" t="s">
        <v>62</v>
      </c>
      <c r="D49" s="43">
        <v>1700</v>
      </c>
      <c r="E49" s="43">
        <v>2350</v>
      </c>
      <c r="F49" s="43">
        <v>2358</v>
      </c>
      <c r="G49" s="31">
        <f>F49/E49</f>
        <v>1.0029999999999999</v>
      </c>
      <c r="H49" s="222" t="s">
        <v>115</v>
      </c>
      <c r="I49" s="432"/>
      <c r="J49" s="249"/>
    </row>
    <row r="50" spans="1:10" s="18" customFormat="1" outlineLevel="2" x14ac:dyDescent="0.25">
      <c r="A50" s="20"/>
      <c r="B50" s="412" t="s">
        <v>9</v>
      </c>
      <c r="C50" s="413"/>
      <c r="D50" s="413"/>
      <c r="E50" s="413"/>
      <c r="F50" s="413"/>
      <c r="G50" s="413"/>
      <c r="H50" s="413"/>
      <c r="I50" s="429">
        <f>AVERAGE(G51:G56)</f>
        <v>1</v>
      </c>
      <c r="J50" s="249"/>
    </row>
    <row r="51" spans="1:10" s="18" customFormat="1" ht="54" outlineLevel="2" x14ac:dyDescent="0.25">
      <c r="A51" s="20" t="s">
        <v>148</v>
      </c>
      <c r="B51" s="22" t="s">
        <v>362</v>
      </c>
      <c r="C51" s="3" t="s">
        <v>26</v>
      </c>
      <c r="D51" s="3">
        <v>100</v>
      </c>
      <c r="E51" s="3">
        <v>100</v>
      </c>
      <c r="F51" s="3">
        <v>100</v>
      </c>
      <c r="G51" s="24">
        <f t="shared" ref="G51:G56" si="2">F51/E51</f>
        <v>1</v>
      </c>
      <c r="H51" s="222" t="s">
        <v>666</v>
      </c>
      <c r="I51" s="430"/>
      <c r="J51" s="249"/>
    </row>
    <row r="52" spans="1:10" s="18" customFormat="1" ht="40.5" outlineLevel="2" x14ac:dyDescent="0.25">
      <c r="A52" s="20" t="s">
        <v>149</v>
      </c>
      <c r="B52" s="76" t="s">
        <v>363</v>
      </c>
      <c r="C52" s="3" t="s">
        <v>26</v>
      </c>
      <c r="D52" s="3">
        <v>100</v>
      </c>
      <c r="E52" s="3">
        <v>100</v>
      </c>
      <c r="F52" s="3">
        <v>100</v>
      </c>
      <c r="G52" s="24">
        <f t="shared" si="2"/>
        <v>1</v>
      </c>
      <c r="H52" s="227" t="s">
        <v>190</v>
      </c>
      <c r="I52" s="431"/>
      <c r="J52" s="249"/>
    </row>
    <row r="53" spans="1:10" s="18" customFormat="1" ht="67.5" outlineLevel="2" x14ac:dyDescent="0.25">
      <c r="A53" s="20" t="s">
        <v>150</v>
      </c>
      <c r="B53" s="76" t="s">
        <v>364</v>
      </c>
      <c r="C53" s="3" t="s">
        <v>26</v>
      </c>
      <c r="D53" s="3">
        <v>100</v>
      </c>
      <c r="E53" s="3">
        <v>100</v>
      </c>
      <c r="F53" s="3">
        <v>100</v>
      </c>
      <c r="G53" s="24">
        <f t="shared" si="2"/>
        <v>1</v>
      </c>
      <c r="H53" s="227" t="s">
        <v>191</v>
      </c>
      <c r="I53" s="431"/>
      <c r="J53" s="249"/>
    </row>
    <row r="54" spans="1:10" s="18" customFormat="1" ht="54" outlineLevel="2" x14ac:dyDescent="0.25">
      <c r="A54" s="20" t="s">
        <v>151</v>
      </c>
      <c r="B54" s="76" t="s">
        <v>365</v>
      </c>
      <c r="C54" s="3" t="s">
        <v>26</v>
      </c>
      <c r="D54" s="3">
        <v>100</v>
      </c>
      <c r="E54" s="3">
        <v>100</v>
      </c>
      <c r="F54" s="3">
        <v>100</v>
      </c>
      <c r="G54" s="24">
        <f t="shared" si="2"/>
        <v>1</v>
      </c>
      <c r="H54" s="222" t="s">
        <v>666</v>
      </c>
      <c r="I54" s="431"/>
      <c r="J54" s="249"/>
    </row>
    <row r="55" spans="1:10" s="18" customFormat="1" ht="54" outlineLevel="2" x14ac:dyDescent="0.25">
      <c r="A55" s="20" t="s">
        <v>152</v>
      </c>
      <c r="B55" s="76" t="s">
        <v>366</v>
      </c>
      <c r="C55" s="3" t="s">
        <v>26</v>
      </c>
      <c r="D55" s="3">
        <v>100</v>
      </c>
      <c r="E55" s="3">
        <v>100</v>
      </c>
      <c r="F55" s="3">
        <v>100</v>
      </c>
      <c r="G55" s="24">
        <f t="shared" si="2"/>
        <v>1</v>
      </c>
      <c r="H55" s="227" t="s">
        <v>116</v>
      </c>
      <c r="I55" s="431"/>
      <c r="J55" s="249"/>
    </row>
    <row r="56" spans="1:10" s="18" customFormat="1" ht="94.5" outlineLevel="2" x14ac:dyDescent="0.25">
      <c r="A56" s="77" t="s">
        <v>192</v>
      </c>
      <c r="B56" s="76" t="s">
        <v>367</v>
      </c>
      <c r="C56" s="3" t="s">
        <v>232</v>
      </c>
      <c r="D56" s="3" t="s">
        <v>204</v>
      </c>
      <c r="E56" s="3">
        <v>12</v>
      </c>
      <c r="F56" s="67">
        <v>12</v>
      </c>
      <c r="G56" s="24">
        <f t="shared" si="2"/>
        <v>1</v>
      </c>
      <c r="H56" s="227" t="s">
        <v>190</v>
      </c>
      <c r="I56" s="432"/>
      <c r="J56" s="249"/>
    </row>
    <row r="57" spans="1:10" ht="15" customHeight="1" x14ac:dyDescent="0.25">
      <c r="A57" s="1" t="s">
        <v>37</v>
      </c>
      <c r="B57" s="395" t="s">
        <v>258</v>
      </c>
      <c r="C57" s="396"/>
      <c r="D57" s="396"/>
      <c r="E57" s="396"/>
      <c r="F57" s="396"/>
      <c r="G57" s="396"/>
      <c r="H57" s="396"/>
      <c r="I57" s="426">
        <f>AVERAGE(G58:G60)</f>
        <v>1.05</v>
      </c>
    </row>
    <row r="58" spans="1:10" s="61" customFormat="1" ht="57.75" customHeight="1" outlineLevel="2" x14ac:dyDescent="0.25">
      <c r="A58" s="20">
        <v>1</v>
      </c>
      <c r="B58" s="22" t="s">
        <v>368</v>
      </c>
      <c r="C58" s="63" t="s">
        <v>62</v>
      </c>
      <c r="D58" s="3">
        <v>302</v>
      </c>
      <c r="E58" s="3">
        <v>304</v>
      </c>
      <c r="F58" s="3">
        <v>306</v>
      </c>
      <c r="G58" s="24">
        <f>F58/E58</f>
        <v>1.0069999999999999</v>
      </c>
      <c r="H58" s="222" t="s">
        <v>666</v>
      </c>
      <c r="I58" s="433"/>
      <c r="J58" s="248"/>
    </row>
    <row r="59" spans="1:10" s="61" customFormat="1" ht="54" outlineLevel="2" x14ac:dyDescent="0.25">
      <c r="A59" s="20">
        <v>2</v>
      </c>
      <c r="B59" s="22" t="s">
        <v>369</v>
      </c>
      <c r="C59" s="63" t="s">
        <v>62</v>
      </c>
      <c r="D59" s="3">
        <v>87</v>
      </c>
      <c r="E59" s="3">
        <v>90</v>
      </c>
      <c r="F59" s="3">
        <v>103</v>
      </c>
      <c r="G59" s="24">
        <f>F59/E59</f>
        <v>1.1439999999999999</v>
      </c>
      <c r="H59" s="222" t="s">
        <v>666</v>
      </c>
      <c r="I59" s="436"/>
      <c r="J59" s="248"/>
    </row>
    <row r="60" spans="1:10" s="61" customFormat="1" ht="67.5" outlineLevel="2" x14ac:dyDescent="0.25">
      <c r="A60" s="20">
        <v>3</v>
      </c>
      <c r="B60" s="22" t="s">
        <v>370</v>
      </c>
      <c r="C60" s="63" t="s">
        <v>371</v>
      </c>
      <c r="D60" s="3">
        <v>49</v>
      </c>
      <c r="E60" s="3">
        <v>49</v>
      </c>
      <c r="F60" s="3">
        <v>49</v>
      </c>
      <c r="G60" s="24">
        <f>F60/E60</f>
        <v>1</v>
      </c>
      <c r="H60" s="222" t="s">
        <v>125</v>
      </c>
      <c r="I60" s="434"/>
      <c r="J60" s="248"/>
    </row>
    <row r="61" spans="1:10" s="12" customFormat="1" ht="15" customHeight="1" x14ac:dyDescent="0.25">
      <c r="A61" s="29" t="s">
        <v>38</v>
      </c>
      <c r="B61" s="406" t="s">
        <v>523</v>
      </c>
      <c r="C61" s="407"/>
      <c r="D61" s="407"/>
      <c r="E61" s="407"/>
      <c r="F61" s="407"/>
      <c r="G61" s="407"/>
      <c r="H61" s="407"/>
      <c r="I61" s="426">
        <f>AVERAGE(G62:G73)</f>
        <v>1.042</v>
      </c>
      <c r="J61" s="104"/>
    </row>
    <row r="62" spans="1:10" s="18" customFormat="1" ht="42.75" customHeight="1" outlineLevel="1" x14ac:dyDescent="0.25">
      <c r="A62" s="114">
        <v>1</v>
      </c>
      <c r="B62" s="165" t="s">
        <v>619</v>
      </c>
      <c r="C62" s="114" t="s">
        <v>26</v>
      </c>
      <c r="D62" s="114" t="s">
        <v>610</v>
      </c>
      <c r="E62" s="141">
        <v>3.3</v>
      </c>
      <c r="F62" s="3">
        <v>3.3</v>
      </c>
      <c r="G62" s="24">
        <f t="shared" ref="G62:G66" si="3">F62/E62</f>
        <v>1</v>
      </c>
      <c r="H62" s="115" t="s">
        <v>164</v>
      </c>
      <c r="I62" s="430"/>
      <c r="J62" s="249"/>
    </row>
    <row r="63" spans="1:10" s="18" customFormat="1" ht="40.5" outlineLevel="2" x14ac:dyDescent="0.25">
      <c r="A63" s="141" t="s">
        <v>135</v>
      </c>
      <c r="B63" s="21" t="s">
        <v>611</v>
      </c>
      <c r="C63" s="141" t="s">
        <v>26</v>
      </c>
      <c r="D63" s="141" t="s">
        <v>612</v>
      </c>
      <c r="E63" s="141">
        <v>3.1</v>
      </c>
      <c r="F63" s="3">
        <v>3.1</v>
      </c>
      <c r="G63" s="24">
        <f t="shared" si="3"/>
        <v>1</v>
      </c>
      <c r="H63" s="115" t="s">
        <v>164</v>
      </c>
      <c r="I63" s="431"/>
      <c r="J63" s="249"/>
    </row>
    <row r="64" spans="1:10" s="18" customFormat="1" ht="40.5" outlineLevel="2" x14ac:dyDescent="0.25">
      <c r="A64" s="141" t="s">
        <v>136</v>
      </c>
      <c r="B64" s="21" t="s">
        <v>613</v>
      </c>
      <c r="C64" s="141" t="s">
        <v>26</v>
      </c>
      <c r="D64" s="141" t="s">
        <v>614</v>
      </c>
      <c r="E64" s="141">
        <v>2</v>
      </c>
      <c r="F64" s="3">
        <v>2</v>
      </c>
      <c r="G64" s="24">
        <f t="shared" si="3"/>
        <v>1</v>
      </c>
      <c r="H64" s="115" t="s">
        <v>164</v>
      </c>
      <c r="I64" s="431"/>
      <c r="J64" s="249"/>
    </row>
    <row r="65" spans="1:10" s="18" customFormat="1" ht="40.5" outlineLevel="2" x14ac:dyDescent="0.25">
      <c r="A65" s="141" t="s">
        <v>137</v>
      </c>
      <c r="B65" s="21" t="s">
        <v>615</v>
      </c>
      <c r="C65" s="141" t="s">
        <v>26</v>
      </c>
      <c r="D65" s="141" t="s">
        <v>616</v>
      </c>
      <c r="E65" s="141">
        <v>2</v>
      </c>
      <c r="F65" s="3">
        <v>2</v>
      </c>
      <c r="G65" s="24">
        <f t="shared" si="3"/>
        <v>1</v>
      </c>
      <c r="H65" s="115" t="s">
        <v>164</v>
      </c>
      <c r="I65" s="431"/>
      <c r="J65" s="249"/>
    </row>
    <row r="66" spans="1:10" s="18" customFormat="1" ht="40.5" outlineLevel="2" x14ac:dyDescent="0.25">
      <c r="A66" s="141" t="s">
        <v>138</v>
      </c>
      <c r="B66" s="21" t="s">
        <v>617</v>
      </c>
      <c r="C66" s="141" t="s">
        <v>26</v>
      </c>
      <c r="D66" s="141" t="s">
        <v>618</v>
      </c>
      <c r="E66" s="141">
        <v>4</v>
      </c>
      <c r="F66" s="3">
        <v>4</v>
      </c>
      <c r="G66" s="24">
        <f t="shared" si="3"/>
        <v>1</v>
      </c>
      <c r="H66" s="115" t="s">
        <v>164</v>
      </c>
      <c r="I66" s="431"/>
      <c r="J66" s="249"/>
    </row>
    <row r="67" spans="1:10" s="18" customFormat="1" ht="40.5" customHeight="1" outlineLevel="1" x14ac:dyDescent="0.25">
      <c r="A67" s="141">
        <v>2</v>
      </c>
      <c r="B67" s="165" t="s">
        <v>620</v>
      </c>
      <c r="C67" s="141" t="s">
        <v>62</v>
      </c>
      <c r="D67" s="141">
        <v>454</v>
      </c>
      <c r="E67" s="141">
        <v>459</v>
      </c>
      <c r="F67" s="141">
        <v>459</v>
      </c>
      <c r="G67" s="24">
        <f t="shared" ref="G67:G73" si="4">F67/E67</f>
        <v>1</v>
      </c>
      <c r="H67" s="115" t="s">
        <v>164</v>
      </c>
      <c r="I67" s="431"/>
      <c r="J67" s="249"/>
    </row>
    <row r="68" spans="1:10" s="18" customFormat="1" ht="66.75" customHeight="1" outlineLevel="1" x14ac:dyDescent="0.25">
      <c r="A68" s="141">
        <v>3</v>
      </c>
      <c r="B68" s="21" t="s">
        <v>621</v>
      </c>
      <c r="C68" s="141" t="s">
        <v>26</v>
      </c>
      <c r="D68" s="141">
        <v>20</v>
      </c>
      <c r="E68" s="141">
        <v>40</v>
      </c>
      <c r="F68" s="141">
        <v>52.2</v>
      </c>
      <c r="G68" s="24">
        <f t="shared" si="4"/>
        <v>1.3049999999999999</v>
      </c>
      <c r="H68" s="115" t="s">
        <v>164</v>
      </c>
      <c r="I68" s="431"/>
      <c r="J68" s="249"/>
    </row>
    <row r="69" spans="1:10" s="18" customFormat="1" ht="67.5" customHeight="1" outlineLevel="1" x14ac:dyDescent="0.25">
      <c r="A69" s="141">
        <v>4</v>
      </c>
      <c r="B69" s="21" t="s">
        <v>622</v>
      </c>
      <c r="C69" s="141" t="s">
        <v>26</v>
      </c>
      <c r="D69" s="141">
        <v>2.1</v>
      </c>
      <c r="E69" s="141">
        <v>6.7</v>
      </c>
      <c r="F69" s="141">
        <v>6.7</v>
      </c>
      <c r="G69" s="24">
        <f t="shared" si="4"/>
        <v>1</v>
      </c>
      <c r="H69" s="115" t="s">
        <v>164</v>
      </c>
      <c r="I69" s="431"/>
      <c r="J69" s="249"/>
    </row>
    <row r="70" spans="1:10" s="18" customFormat="1" ht="98.25" customHeight="1" outlineLevel="1" x14ac:dyDescent="0.25">
      <c r="A70" s="141">
        <v>5</v>
      </c>
      <c r="B70" s="21" t="s">
        <v>623</v>
      </c>
      <c r="C70" s="141" t="s">
        <v>26</v>
      </c>
      <c r="D70" s="141">
        <v>15</v>
      </c>
      <c r="E70" s="141">
        <v>15</v>
      </c>
      <c r="F70" s="141">
        <v>17.899999999999999</v>
      </c>
      <c r="G70" s="24">
        <f t="shared" si="4"/>
        <v>1.1930000000000001</v>
      </c>
      <c r="H70" s="115" t="s">
        <v>164</v>
      </c>
      <c r="I70" s="431"/>
      <c r="J70" s="249"/>
    </row>
    <row r="71" spans="1:10" s="18" customFormat="1" ht="27" customHeight="1" outlineLevel="1" x14ac:dyDescent="0.25">
      <c r="A71" s="141">
        <v>6</v>
      </c>
      <c r="B71" s="21" t="s">
        <v>625</v>
      </c>
      <c r="C71" s="141" t="s">
        <v>232</v>
      </c>
      <c r="D71" s="141">
        <v>2665454</v>
      </c>
      <c r="E71" s="141">
        <v>3066280</v>
      </c>
      <c r="F71" s="141">
        <v>3066280</v>
      </c>
      <c r="G71" s="24">
        <f t="shared" si="4"/>
        <v>1</v>
      </c>
      <c r="H71" s="115" t="s">
        <v>110</v>
      </c>
      <c r="I71" s="431"/>
      <c r="J71" s="249"/>
    </row>
    <row r="72" spans="1:10" s="19" customFormat="1" ht="29.25" customHeight="1" outlineLevel="1" x14ac:dyDescent="0.25">
      <c r="A72" s="141">
        <v>7</v>
      </c>
      <c r="B72" s="21" t="s">
        <v>626</v>
      </c>
      <c r="C72" s="141" t="s">
        <v>624</v>
      </c>
      <c r="D72" s="141">
        <v>250</v>
      </c>
      <c r="E72" s="141">
        <v>250</v>
      </c>
      <c r="F72" s="141">
        <v>250</v>
      </c>
      <c r="G72" s="24">
        <f t="shared" si="4"/>
        <v>1</v>
      </c>
      <c r="H72" s="115" t="s">
        <v>110</v>
      </c>
      <c r="I72" s="431"/>
      <c r="J72" s="100"/>
    </row>
    <row r="73" spans="1:10" s="19" customFormat="1" ht="86.25" customHeight="1" outlineLevel="1" x14ac:dyDescent="0.25">
      <c r="A73" s="141">
        <v>8</v>
      </c>
      <c r="B73" s="21" t="s">
        <v>627</v>
      </c>
      <c r="C73" s="141" t="s">
        <v>232</v>
      </c>
      <c r="D73" s="141" t="s">
        <v>204</v>
      </c>
      <c r="E73" s="141">
        <v>1</v>
      </c>
      <c r="F73" s="141">
        <v>1</v>
      </c>
      <c r="G73" s="24">
        <f t="shared" si="4"/>
        <v>1</v>
      </c>
      <c r="H73" s="222" t="s">
        <v>164</v>
      </c>
      <c r="I73" s="432"/>
      <c r="J73" s="100"/>
    </row>
    <row r="74" spans="1:10" x14ac:dyDescent="0.25">
      <c r="A74" s="65" t="s">
        <v>39</v>
      </c>
      <c r="B74" s="404" t="s">
        <v>524</v>
      </c>
      <c r="C74" s="405"/>
      <c r="D74" s="405"/>
      <c r="E74" s="405"/>
      <c r="F74" s="405"/>
      <c r="G74" s="405"/>
      <c r="H74" s="405"/>
      <c r="I74" s="426">
        <f>AVERAGE(G75:G92)</f>
        <v>1.242</v>
      </c>
    </row>
    <row r="75" spans="1:10" s="12" customFormat="1" ht="54" outlineLevel="2" x14ac:dyDescent="0.25">
      <c r="A75" s="166">
        <v>1</v>
      </c>
      <c r="B75" s="167" t="s">
        <v>630</v>
      </c>
      <c r="C75" s="166" t="s">
        <v>26</v>
      </c>
      <c r="D75" s="166">
        <v>41.7</v>
      </c>
      <c r="E75" s="166">
        <v>44</v>
      </c>
      <c r="F75" s="141">
        <v>53.8</v>
      </c>
      <c r="G75" s="91">
        <f>F75/E75</f>
        <v>1.2230000000000001</v>
      </c>
      <c r="H75" s="221" t="s">
        <v>662</v>
      </c>
      <c r="I75" s="430"/>
      <c r="J75" s="104"/>
    </row>
    <row r="76" spans="1:10" s="12" customFormat="1" ht="54" outlineLevel="2" x14ac:dyDescent="0.25">
      <c r="A76" s="166" t="s">
        <v>135</v>
      </c>
      <c r="B76" s="167" t="s">
        <v>631</v>
      </c>
      <c r="C76" s="166" t="s">
        <v>26</v>
      </c>
      <c r="D76" s="166">
        <v>35</v>
      </c>
      <c r="E76" s="166">
        <v>35.1</v>
      </c>
      <c r="F76" s="141">
        <v>38.1</v>
      </c>
      <c r="G76" s="91">
        <f>F76/E76</f>
        <v>1.085</v>
      </c>
      <c r="H76" s="221" t="s">
        <v>662</v>
      </c>
      <c r="I76" s="431"/>
      <c r="J76" s="104"/>
    </row>
    <row r="77" spans="1:10" s="12" customFormat="1" ht="54" outlineLevel="2" x14ac:dyDescent="0.25">
      <c r="A77" s="166" t="s">
        <v>136</v>
      </c>
      <c r="B77" s="167" t="s">
        <v>632</v>
      </c>
      <c r="C77" s="166" t="s">
        <v>26</v>
      </c>
      <c r="D77" s="166">
        <v>5.2</v>
      </c>
      <c r="E77" s="166">
        <v>5.6</v>
      </c>
      <c r="F77" s="141">
        <v>6.5</v>
      </c>
      <c r="G77" s="24">
        <f>F77/E77</f>
        <v>1.161</v>
      </c>
      <c r="H77" s="221" t="s">
        <v>662</v>
      </c>
      <c r="I77" s="431"/>
      <c r="J77" s="104"/>
    </row>
    <row r="78" spans="1:10" s="12" customFormat="1" ht="54" outlineLevel="2" x14ac:dyDescent="0.25">
      <c r="A78" s="166" t="s">
        <v>137</v>
      </c>
      <c r="B78" s="167" t="s">
        <v>633</v>
      </c>
      <c r="C78" s="166" t="s">
        <v>26</v>
      </c>
      <c r="D78" s="166">
        <v>77.2</v>
      </c>
      <c r="E78" s="166">
        <v>78.5</v>
      </c>
      <c r="F78" s="141">
        <v>85.1</v>
      </c>
      <c r="G78" s="24">
        <f t="shared" ref="G78:G81" si="5">F78/E78</f>
        <v>1.0840000000000001</v>
      </c>
      <c r="H78" s="221" t="s">
        <v>662</v>
      </c>
      <c r="I78" s="431"/>
      <c r="J78" s="104"/>
    </row>
    <row r="79" spans="1:10" s="12" customFormat="1" ht="60" outlineLevel="2" x14ac:dyDescent="0.25">
      <c r="A79" s="166" t="s">
        <v>138</v>
      </c>
      <c r="B79" s="167" t="s">
        <v>119</v>
      </c>
      <c r="C79" s="166" t="s">
        <v>26</v>
      </c>
      <c r="D79" s="166">
        <v>14.6</v>
      </c>
      <c r="E79" s="166">
        <v>15.3</v>
      </c>
      <c r="F79" s="141">
        <v>12.1</v>
      </c>
      <c r="G79" s="24">
        <f t="shared" si="5"/>
        <v>0.79100000000000004</v>
      </c>
      <c r="H79" s="221" t="s">
        <v>662</v>
      </c>
      <c r="I79" s="431"/>
      <c r="J79" s="104"/>
    </row>
    <row r="80" spans="1:10" s="12" customFormat="1" ht="54" outlineLevel="2" x14ac:dyDescent="0.25">
      <c r="A80" s="166">
        <v>2</v>
      </c>
      <c r="B80" s="167" t="s">
        <v>118</v>
      </c>
      <c r="C80" s="166" t="s">
        <v>26</v>
      </c>
      <c r="D80" s="166">
        <v>81.3</v>
      </c>
      <c r="E80" s="166">
        <v>81.5</v>
      </c>
      <c r="F80" s="141">
        <v>90.8</v>
      </c>
      <c r="G80" s="24">
        <f t="shared" si="5"/>
        <v>1.1140000000000001</v>
      </c>
      <c r="H80" s="221" t="s">
        <v>662</v>
      </c>
      <c r="I80" s="431"/>
      <c r="J80" s="104"/>
    </row>
    <row r="81" spans="1:13" s="12" customFormat="1" ht="105" outlineLevel="2" x14ac:dyDescent="0.25">
      <c r="A81" s="394">
        <v>3</v>
      </c>
      <c r="B81" s="167" t="s">
        <v>634</v>
      </c>
      <c r="C81" s="166" t="s">
        <v>26</v>
      </c>
      <c r="D81" s="166">
        <v>30</v>
      </c>
      <c r="E81" s="166">
        <v>35</v>
      </c>
      <c r="F81" s="141">
        <v>57.8</v>
      </c>
      <c r="G81" s="24">
        <f t="shared" si="5"/>
        <v>1.651</v>
      </c>
      <c r="H81" s="221" t="s">
        <v>662</v>
      </c>
      <c r="I81" s="431"/>
      <c r="J81" s="104"/>
    </row>
    <row r="82" spans="1:13" s="12" customFormat="1" ht="54" outlineLevel="2" x14ac:dyDescent="0.25">
      <c r="A82" s="394"/>
      <c r="B82" s="167" t="s">
        <v>120</v>
      </c>
      <c r="C82" s="166" t="s">
        <v>26</v>
      </c>
      <c r="D82" s="166">
        <v>40</v>
      </c>
      <c r="E82" s="166">
        <v>60</v>
      </c>
      <c r="F82" s="141">
        <v>65.599999999999994</v>
      </c>
      <c r="G82" s="24">
        <f>F82/E82</f>
        <v>1.093</v>
      </c>
      <c r="H82" s="221" t="s">
        <v>662</v>
      </c>
      <c r="I82" s="431"/>
      <c r="J82" s="104"/>
    </row>
    <row r="83" spans="1:13" s="16" customFormat="1" ht="120" outlineLevel="2" x14ac:dyDescent="0.25">
      <c r="A83" s="172">
        <v>4</v>
      </c>
      <c r="B83" s="173" t="s">
        <v>635</v>
      </c>
      <c r="C83" s="172" t="s">
        <v>26</v>
      </c>
      <c r="D83" s="172">
        <v>15</v>
      </c>
      <c r="E83" s="172">
        <v>15</v>
      </c>
      <c r="F83" s="4">
        <v>27.8</v>
      </c>
      <c r="G83" s="24">
        <f t="shared" ref="G83:G92" si="6">F83/E83</f>
        <v>1.853</v>
      </c>
      <c r="H83" s="221" t="s">
        <v>662</v>
      </c>
      <c r="I83" s="431"/>
      <c r="J83" s="241"/>
    </row>
    <row r="84" spans="1:13" s="12" customFormat="1" ht="90" outlineLevel="2" x14ac:dyDescent="0.25">
      <c r="A84" s="166">
        <v>5</v>
      </c>
      <c r="B84" s="167" t="s">
        <v>636</v>
      </c>
      <c r="C84" s="172" t="s">
        <v>26</v>
      </c>
      <c r="D84" s="166">
        <v>10</v>
      </c>
      <c r="E84" s="166">
        <v>11</v>
      </c>
      <c r="F84" s="141">
        <v>31.6</v>
      </c>
      <c r="G84" s="24">
        <f t="shared" si="6"/>
        <v>2.8730000000000002</v>
      </c>
      <c r="H84" s="221" t="s">
        <v>662</v>
      </c>
      <c r="I84" s="431"/>
      <c r="J84" s="104"/>
    </row>
    <row r="85" spans="1:13" s="12" customFormat="1" ht="54" outlineLevel="2" x14ac:dyDescent="0.25">
      <c r="A85" s="166">
        <v>6</v>
      </c>
      <c r="B85" s="167" t="s">
        <v>637</v>
      </c>
      <c r="C85" s="166" t="s">
        <v>232</v>
      </c>
      <c r="D85" s="166">
        <v>87</v>
      </c>
      <c r="E85" s="166">
        <v>87</v>
      </c>
      <c r="F85" s="141">
        <v>87</v>
      </c>
      <c r="G85" s="24">
        <f t="shared" si="6"/>
        <v>1</v>
      </c>
      <c r="H85" s="221" t="s">
        <v>662</v>
      </c>
      <c r="I85" s="431"/>
      <c r="J85" s="104"/>
    </row>
    <row r="86" spans="1:13" s="12" customFormat="1" ht="60" outlineLevel="2" x14ac:dyDescent="0.25">
      <c r="A86" s="166">
        <v>7</v>
      </c>
      <c r="B86" s="168" t="s">
        <v>638</v>
      </c>
      <c r="C86" s="166" t="s">
        <v>26</v>
      </c>
      <c r="D86" s="166">
        <v>30</v>
      </c>
      <c r="E86" s="166">
        <v>30</v>
      </c>
      <c r="F86" s="141">
        <v>31.3</v>
      </c>
      <c r="G86" s="24">
        <f t="shared" si="6"/>
        <v>1.0429999999999999</v>
      </c>
      <c r="H86" s="221" t="s">
        <v>662</v>
      </c>
      <c r="I86" s="431"/>
      <c r="J86" s="104"/>
    </row>
    <row r="87" spans="1:13" s="12" customFormat="1" ht="60" outlineLevel="2" x14ac:dyDescent="0.25">
      <c r="A87" s="171">
        <v>8</v>
      </c>
      <c r="B87" s="167" t="s">
        <v>628</v>
      </c>
      <c r="C87" s="171" t="s">
        <v>629</v>
      </c>
      <c r="D87" s="171">
        <v>1.4810000000000001</v>
      </c>
      <c r="E87" s="166">
        <v>1.4810000000000001</v>
      </c>
      <c r="F87" s="141">
        <v>1.4810000000000001</v>
      </c>
      <c r="G87" s="24">
        <f t="shared" si="6"/>
        <v>1</v>
      </c>
      <c r="H87" s="221" t="s">
        <v>662</v>
      </c>
      <c r="I87" s="431"/>
      <c r="J87" s="104"/>
    </row>
    <row r="88" spans="1:13" s="12" customFormat="1" ht="54" outlineLevel="2" x14ac:dyDescent="0.25">
      <c r="A88" s="166">
        <v>9</v>
      </c>
      <c r="B88" s="168" t="s">
        <v>639</v>
      </c>
      <c r="C88" s="166" t="s">
        <v>26</v>
      </c>
      <c r="D88" s="166">
        <v>14</v>
      </c>
      <c r="E88" s="166">
        <v>14</v>
      </c>
      <c r="F88" s="141">
        <v>14.6</v>
      </c>
      <c r="G88" s="24">
        <f t="shared" si="6"/>
        <v>1.0429999999999999</v>
      </c>
      <c r="H88" s="221" t="s">
        <v>662</v>
      </c>
      <c r="I88" s="431"/>
      <c r="J88" s="104"/>
    </row>
    <row r="89" spans="1:13" s="12" customFormat="1" ht="54" outlineLevel="2" x14ac:dyDescent="0.25">
      <c r="A89" s="166">
        <v>10</v>
      </c>
      <c r="B89" s="167" t="s">
        <v>640</v>
      </c>
      <c r="C89" s="169" t="s">
        <v>62</v>
      </c>
      <c r="D89" s="169">
        <v>3250</v>
      </c>
      <c r="E89" s="169">
        <v>3250</v>
      </c>
      <c r="F89" s="141">
        <v>4380</v>
      </c>
      <c r="G89" s="24">
        <f t="shared" si="6"/>
        <v>1.3480000000000001</v>
      </c>
      <c r="H89" s="221" t="s">
        <v>662</v>
      </c>
      <c r="I89" s="431"/>
      <c r="J89" s="104"/>
    </row>
    <row r="90" spans="1:13" s="12" customFormat="1" ht="54" outlineLevel="2" x14ac:dyDescent="0.25">
      <c r="A90" s="166">
        <v>11</v>
      </c>
      <c r="B90" s="167" t="s">
        <v>641</v>
      </c>
      <c r="C90" s="166" t="s">
        <v>26</v>
      </c>
      <c r="D90" s="166">
        <v>1</v>
      </c>
      <c r="E90" s="166">
        <v>1</v>
      </c>
      <c r="F90" s="141">
        <v>0.24</v>
      </c>
      <c r="G90" s="24">
        <v>1</v>
      </c>
      <c r="H90" s="221" t="s">
        <v>662</v>
      </c>
      <c r="I90" s="431"/>
      <c r="J90" s="104"/>
    </row>
    <row r="91" spans="1:13" s="12" customFormat="1" ht="54" outlineLevel="2" x14ac:dyDescent="0.25">
      <c r="A91" s="166">
        <v>12</v>
      </c>
      <c r="B91" s="167" t="s">
        <v>778</v>
      </c>
      <c r="C91" s="166" t="s">
        <v>62</v>
      </c>
      <c r="D91" s="166">
        <v>515</v>
      </c>
      <c r="E91" s="166">
        <v>515</v>
      </c>
      <c r="F91" s="141">
        <v>515</v>
      </c>
      <c r="G91" s="24">
        <f t="shared" si="6"/>
        <v>1</v>
      </c>
      <c r="H91" s="221" t="s">
        <v>662</v>
      </c>
      <c r="I91" s="431"/>
      <c r="J91" s="104"/>
    </row>
    <row r="92" spans="1:13" s="12" customFormat="1" ht="54" outlineLevel="2" x14ac:dyDescent="0.25">
      <c r="A92" s="166">
        <v>13</v>
      </c>
      <c r="B92" s="170" t="s">
        <v>777</v>
      </c>
      <c r="C92" s="166" t="s">
        <v>26</v>
      </c>
      <c r="D92" s="166">
        <v>100</v>
      </c>
      <c r="E92" s="166">
        <v>100</v>
      </c>
      <c r="F92" s="141">
        <v>100</v>
      </c>
      <c r="G92" s="24">
        <f t="shared" si="6"/>
        <v>1</v>
      </c>
      <c r="H92" s="221" t="s">
        <v>662</v>
      </c>
      <c r="I92" s="432"/>
      <c r="J92" s="104"/>
    </row>
    <row r="93" spans="1:13" s="12" customFormat="1" x14ac:dyDescent="0.25">
      <c r="A93" s="65" t="s">
        <v>56</v>
      </c>
      <c r="B93" s="423" t="s">
        <v>290</v>
      </c>
      <c r="C93" s="423"/>
      <c r="D93" s="423"/>
      <c r="E93" s="423"/>
      <c r="F93" s="423"/>
      <c r="G93" s="408"/>
      <c r="H93" s="395"/>
      <c r="I93" s="426">
        <f>AVERAGE(G94:G102)</f>
        <v>1.0069999999999999</v>
      </c>
      <c r="J93" s="104"/>
      <c r="K93" s="105"/>
      <c r="L93" s="105"/>
    </row>
    <row r="94" spans="1:13" s="12" customFormat="1" ht="59.25" customHeight="1" outlineLevel="2" x14ac:dyDescent="0.25">
      <c r="A94" s="3">
        <v>1</v>
      </c>
      <c r="B94" s="21" t="s">
        <v>453</v>
      </c>
      <c r="C94" s="80" t="s">
        <v>26</v>
      </c>
      <c r="D94" s="80">
        <v>100</v>
      </c>
      <c r="E94" s="80">
        <v>100</v>
      </c>
      <c r="F94" s="80">
        <v>100</v>
      </c>
      <c r="G94" s="91">
        <f>F94/E94</f>
        <v>1</v>
      </c>
      <c r="H94" s="222" t="s">
        <v>121</v>
      </c>
      <c r="I94" s="437"/>
      <c r="J94" s="190"/>
      <c r="K94" s="98"/>
      <c r="L94" s="105"/>
      <c r="M94" s="105"/>
    </row>
    <row r="95" spans="1:13" s="12" customFormat="1" ht="54" outlineLevel="2" x14ac:dyDescent="0.25">
      <c r="A95" s="3">
        <v>2</v>
      </c>
      <c r="B95" s="21" t="s">
        <v>454</v>
      </c>
      <c r="C95" s="80" t="s">
        <v>26</v>
      </c>
      <c r="D95" s="80">
        <v>100</v>
      </c>
      <c r="E95" s="80">
        <v>100</v>
      </c>
      <c r="F95" s="80">
        <v>100</v>
      </c>
      <c r="G95" s="91">
        <f t="shared" ref="G95:G102" si="7">F95/E95</f>
        <v>1</v>
      </c>
      <c r="H95" s="222" t="s">
        <v>121</v>
      </c>
      <c r="I95" s="438"/>
      <c r="J95" s="190"/>
      <c r="K95" s="98"/>
      <c r="L95" s="105"/>
      <c r="M95" s="105"/>
    </row>
    <row r="96" spans="1:13" s="12" customFormat="1" ht="54" outlineLevel="2" x14ac:dyDescent="0.25">
      <c r="A96" s="3">
        <v>3</v>
      </c>
      <c r="B96" s="21" t="s">
        <v>455</v>
      </c>
      <c r="C96" s="80" t="s">
        <v>26</v>
      </c>
      <c r="D96" s="80">
        <v>100</v>
      </c>
      <c r="E96" s="80">
        <v>100</v>
      </c>
      <c r="F96" s="80">
        <v>100</v>
      </c>
      <c r="G96" s="91">
        <f t="shared" si="7"/>
        <v>1</v>
      </c>
      <c r="H96" s="222" t="s">
        <v>121</v>
      </c>
      <c r="I96" s="438"/>
      <c r="J96" s="99"/>
      <c r="K96" s="98"/>
      <c r="L96" s="105"/>
      <c r="M96" s="105"/>
    </row>
    <row r="97" spans="1:13" s="12" customFormat="1" ht="54" outlineLevel="2" x14ac:dyDescent="0.25">
      <c r="A97" s="3">
        <v>4</v>
      </c>
      <c r="B97" s="21" t="s">
        <v>456</v>
      </c>
      <c r="C97" s="80" t="s">
        <v>26</v>
      </c>
      <c r="D97" s="80">
        <v>100</v>
      </c>
      <c r="E97" s="80">
        <v>100</v>
      </c>
      <c r="F97" s="80">
        <v>100</v>
      </c>
      <c r="G97" s="91">
        <f t="shared" si="7"/>
        <v>1</v>
      </c>
      <c r="H97" s="222" t="s">
        <v>121</v>
      </c>
      <c r="I97" s="438"/>
      <c r="J97" s="190"/>
      <c r="K97" s="98"/>
      <c r="L97" s="105"/>
      <c r="M97" s="105"/>
    </row>
    <row r="98" spans="1:13" s="12" customFormat="1" ht="54" outlineLevel="2" x14ac:dyDescent="0.25">
      <c r="A98" s="3">
        <v>5</v>
      </c>
      <c r="B98" s="21" t="s">
        <v>457</v>
      </c>
      <c r="C98" s="80" t="s">
        <v>26</v>
      </c>
      <c r="D98" s="80">
        <v>100</v>
      </c>
      <c r="E98" s="80">
        <v>100</v>
      </c>
      <c r="F98" s="80">
        <v>100</v>
      </c>
      <c r="G98" s="91">
        <f t="shared" si="7"/>
        <v>1</v>
      </c>
      <c r="H98" s="222" t="s">
        <v>121</v>
      </c>
      <c r="I98" s="438"/>
      <c r="J98" s="190"/>
      <c r="K98" s="98"/>
      <c r="L98" s="105"/>
      <c r="M98" s="105"/>
    </row>
    <row r="99" spans="1:13" s="12" customFormat="1" ht="54" outlineLevel="2" x14ac:dyDescent="0.25">
      <c r="A99" s="3">
        <v>6</v>
      </c>
      <c r="B99" s="21" t="s">
        <v>85</v>
      </c>
      <c r="C99" s="80" t="s">
        <v>26</v>
      </c>
      <c r="D99" s="80">
        <v>100</v>
      </c>
      <c r="E99" s="80">
        <v>100</v>
      </c>
      <c r="F99" s="80">
        <v>100</v>
      </c>
      <c r="G99" s="91">
        <f t="shared" si="7"/>
        <v>1</v>
      </c>
      <c r="H99" s="222" t="s">
        <v>197</v>
      </c>
      <c r="I99" s="438"/>
      <c r="J99" s="190"/>
      <c r="K99" s="98"/>
    </row>
    <row r="100" spans="1:13" s="12" customFormat="1" ht="40.5" outlineLevel="2" x14ac:dyDescent="0.25">
      <c r="A100" s="3">
        <v>7</v>
      </c>
      <c r="B100" s="21" t="s">
        <v>458</v>
      </c>
      <c r="C100" s="80" t="s">
        <v>55</v>
      </c>
      <c r="D100" s="80">
        <v>12</v>
      </c>
      <c r="E100" s="80">
        <v>8</v>
      </c>
      <c r="F100" s="80">
        <v>8</v>
      </c>
      <c r="G100" s="91">
        <f t="shared" si="7"/>
        <v>1</v>
      </c>
      <c r="H100" s="222" t="s">
        <v>197</v>
      </c>
      <c r="I100" s="438"/>
      <c r="J100" s="190"/>
      <c r="K100" s="98"/>
    </row>
    <row r="101" spans="1:13" s="12" customFormat="1" ht="48.75" customHeight="1" outlineLevel="2" x14ac:dyDescent="0.25">
      <c r="A101" s="80">
        <v>8</v>
      </c>
      <c r="B101" s="21" t="s">
        <v>59</v>
      </c>
      <c r="C101" s="80" t="s">
        <v>26</v>
      </c>
      <c r="D101" s="80">
        <v>100</v>
      </c>
      <c r="E101" s="80">
        <v>100</v>
      </c>
      <c r="F101" s="80">
        <v>100</v>
      </c>
      <c r="G101" s="91">
        <f t="shared" si="7"/>
        <v>1</v>
      </c>
      <c r="H101" s="222" t="s">
        <v>197</v>
      </c>
      <c r="I101" s="438"/>
      <c r="J101" s="190"/>
      <c r="K101" s="98"/>
    </row>
    <row r="102" spans="1:13" s="12" customFormat="1" ht="54" outlineLevel="2" x14ac:dyDescent="0.25">
      <c r="A102" s="3">
        <v>9</v>
      </c>
      <c r="B102" s="94" t="s">
        <v>460</v>
      </c>
      <c r="C102" s="80" t="s">
        <v>52</v>
      </c>
      <c r="D102" s="80">
        <v>94</v>
      </c>
      <c r="E102" s="80">
        <v>95</v>
      </c>
      <c r="F102" s="80">
        <v>101</v>
      </c>
      <c r="G102" s="91">
        <f t="shared" si="7"/>
        <v>1.0629999999999999</v>
      </c>
      <c r="H102" s="222" t="s">
        <v>459</v>
      </c>
      <c r="I102" s="439"/>
      <c r="J102" s="190"/>
      <c r="K102" s="98"/>
    </row>
    <row r="103" spans="1:13" s="12" customFormat="1" ht="15.75" x14ac:dyDescent="0.25">
      <c r="A103" s="106" t="s">
        <v>40</v>
      </c>
      <c r="B103" s="397" t="s">
        <v>452</v>
      </c>
      <c r="C103" s="398"/>
      <c r="D103" s="398"/>
      <c r="E103" s="398"/>
      <c r="F103" s="398"/>
      <c r="G103" s="398"/>
      <c r="H103" s="398"/>
      <c r="I103" s="426">
        <f>AVERAGE(G104:G113)</f>
        <v>1.1739999999999999</v>
      </c>
      <c r="J103" s="190"/>
      <c r="K103" s="98"/>
    </row>
    <row r="104" spans="1:13" s="19" customFormat="1" ht="86.25" customHeight="1" outlineLevel="1" x14ac:dyDescent="0.25">
      <c r="A104" s="80">
        <v>1</v>
      </c>
      <c r="B104" s="94" t="s">
        <v>441</v>
      </c>
      <c r="C104" s="94" t="s">
        <v>86</v>
      </c>
      <c r="D104" s="80">
        <v>0.25900000000000001</v>
      </c>
      <c r="E104" s="80">
        <v>0.26500000000000001</v>
      </c>
      <c r="F104" s="95">
        <v>0.26500000000000001</v>
      </c>
      <c r="G104" s="24">
        <f>F104/E104</f>
        <v>1</v>
      </c>
      <c r="H104" s="228" t="s">
        <v>664</v>
      </c>
      <c r="I104" s="430"/>
      <c r="J104" s="417"/>
      <c r="K104" s="98"/>
    </row>
    <row r="105" spans="1:13" s="19" customFormat="1" ht="84.75" customHeight="1" outlineLevel="1" x14ac:dyDescent="0.25">
      <c r="A105" s="80">
        <v>2</v>
      </c>
      <c r="B105" s="94" t="s">
        <v>440</v>
      </c>
      <c r="C105" s="94" t="s">
        <v>86</v>
      </c>
      <c r="D105" s="80">
        <v>1.1359999999999999</v>
      </c>
      <c r="E105" s="80">
        <v>1.085</v>
      </c>
      <c r="F105" s="97">
        <v>1.085</v>
      </c>
      <c r="G105" s="24">
        <f t="shared" ref="G105:G113" si="8">F105/E105</f>
        <v>1</v>
      </c>
      <c r="H105" s="228" t="s">
        <v>664</v>
      </c>
      <c r="I105" s="431"/>
      <c r="J105" s="417"/>
      <c r="K105" s="98"/>
    </row>
    <row r="106" spans="1:13" s="19" customFormat="1" ht="60.75" customHeight="1" outlineLevel="1" x14ac:dyDescent="0.25">
      <c r="A106" s="80">
        <v>3</v>
      </c>
      <c r="B106" s="94" t="s">
        <v>442</v>
      </c>
      <c r="C106" s="94" t="s">
        <v>86</v>
      </c>
      <c r="D106" s="80">
        <v>0.4</v>
      </c>
      <c r="E106" s="80">
        <v>0.41499999999999998</v>
      </c>
      <c r="F106" s="96">
        <v>0.4</v>
      </c>
      <c r="G106" s="24">
        <f t="shared" si="8"/>
        <v>0.96399999999999997</v>
      </c>
      <c r="H106" s="222" t="s">
        <v>450</v>
      </c>
      <c r="I106" s="431"/>
      <c r="J106" s="71"/>
      <c r="K106" s="71"/>
    </row>
    <row r="107" spans="1:13" s="19" customFormat="1" ht="82.5" customHeight="1" outlineLevel="1" x14ac:dyDescent="0.25">
      <c r="A107" s="80">
        <v>4</v>
      </c>
      <c r="B107" s="94" t="s">
        <v>444</v>
      </c>
      <c r="C107" s="94" t="s">
        <v>86</v>
      </c>
      <c r="D107" s="80">
        <v>16</v>
      </c>
      <c r="E107" s="80">
        <v>16.18</v>
      </c>
      <c r="F107" s="96">
        <v>16.600000000000001</v>
      </c>
      <c r="G107" s="24">
        <f t="shared" si="8"/>
        <v>1.026</v>
      </c>
      <c r="H107" s="229" t="s">
        <v>665</v>
      </c>
      <c r="I107" s="431"/>
      <c r="J107" s="100"/>
      <c r="K107" s="101"/>
    </row>
    <row r="108" spans="1:13" s="19" customFormat="1" ht="81.75" outlineLevel="1" x14ac:dyDescent="0.25">
      <c r="A108" s="80">
        <v>5</v>
      </c>
      <c r="B108" s="94" t="s">
        <v>443</v>
      </c>
      <c r="C108" s="80" t="s">
        <v>61</v>
      </c>
      <c r="D108" s="80">
        <v>25</v>
      </c>
      <c r="E108" s="80">
        <v>26</v>
      </c>
      <c r="F108" s="96">
        <v>26</v>
      </c>
      <c r="G108" s="24">
        <f t="shared" si="8"/>
        <v>1</v>
      </c>
      <c r="H108" s="229" t="s">
        <v>665</v>
      </c>
      <c r="I108" s="431"/>
      <c r="J108" s="100"/>
      <c r="K108" s="101"/>
    </row>
    <row r="109" spans="1:13" s="19" customFormat="1" ht="47.25" customHeight="1" outlineLevel="1" x14ac:dyDescent="0.25">
      <c r="A109" s="80">
        <v>6</v>
      </c>
      <c r="B109" s="94" t="s">
        <v>445</v>
      </c>
      <c r="C109" s="80" t="s">
        <v>61</v>
      </c>
      <c r="D109" s="80">
        <v>3.5</v>
      </c>
      <c r="E109" s="80">
        <v>5</v>
      </c>
      <c r="F109" s="96">
        <v>6.3</v>
      </c>
      <c r="G109" s="24">
        <f t="shared" si="8"/>
        <v>1.26</v>
      </c>
      <c r="H109" s="222" t="s">
        <v>451</v>
      </c>
      <c r="I109" s="431"/>
      <c r="J109" s="100"/>
      <c r="K109" s="101"/>
    </row>
    <row r="110" spans="1:13" s="19" customFormat="1" ht="62.25" customHeight="1" outlineLevel="1" x14ac:dyDescent="0.25">
      <c r="A110" s="80">
        <v>7</v>
      </c>
      <c r="B110" s="94" t="s">
        <v>446</v>
      </c>
      <c r="C110" s="80" t="s">
        <v>232</v>
      </c>
      <c r="D110" s="80">
        <v>60</v>
      </c>
      <c r="E110" s="80">
        <v>67</v>
      </c>
      <c r="F110" s="96">
        <v>100</v>
      </c>
      <c r="G110" s="24">
        <f t="shared" si="8"/>
        <v>1.4930000000000001</v>
      </c>
      <c r="H110" s="222" t="s">
        <v>116</v>
      </c>
      <c r="I110" s="431"/>
      <c r="J110" s="100"/>
      <c r="K110" s="101"/>
    </row>
    <row r="111" spans="1:13" s="19" customFormat="1" ht="81.75" outlineLevel="1" x14ac:dyDescent="0.25">
      <c r="A111" s="80">
        <v>8</v>
      </c>
      <c r="B111" s="94" t="s">
        <v>447</v>
      </c>
      <c r="C111" s="80" t="s">
        <v>232</v>
      </c>
      <c r="D111" s="80">
        <v>1</v>
      </c>
      <c r="E111" s="80">
        <v>1</v>
      </c>
      <c r="F111" s="96">
        <v>2</v>
      </c>
      <c r="G111" s="24">
        <f t="shared" si="8"/>
        <v>2</v>
      </c>
      <c r="H111" s="229" t="s">
        <v>665</v>
      </c>
      <c r="I111" s="431"/>
      <c r="J111" s="100"/>
      <c r="K111" s="101"/>
    </row>
    <row r="112" spans="1:13" s="19" customFormat="1" ht="48.75" customHeight="1" outlineLevel="1" x14ac:dyDescent="0.25">
      <c r="A112" s="80">
        <v>9</v>
      </c>
      <c r="B112" s="21" t="s">
        <v>448</v>
      </c>
      <c r="C112" s="80" t="s">
        <v>26</v>
      </c>
      <c r="D112" s="80">
        <v>100</v>
      </c>
      <c r="E112" s="80">
        <v>100</v>
      </c>
      <c r="F112" s="82">
        <v>100</v>
      </c>
      <c r="G112" s="24">
        <f t="shared" si="8"/>
        <v>1</v>
      </c>
      <c r="H112" s="222" t="s">
        <v>449</v>
      </c>
      <c r="I112" s="431"/>
      <c r="J112" s="100"/>
      <c r="K112" s="101"/>
    </row>
    <row r="113" spans="1:11" s="19" customFormat="1" ht="83.25" customHeight="1" outlineLevel="1" x14ac:dyDescent="0.25">
      <c r="A113" s="80">
        <v>10</v>
      </c>
      <c r="B113" s="21" t="s">
        <v>439</v>
      </c>
      <c r="C113" s="80" t="s">
        <v>232</v>
      </c>
      <c r="D113" s="80">
        <v>1</v>
      </c>
      <c r="E113" s="80">
        <v>2</v>
      </c>
      <c r="F113" s="82">
        <v>2</v>
      </c>
      <c r="G113" s="24">
        <f t="shared" si="8"/>
        <v>1</v>
      </c>
      <c r="H113" s="228" t="s">
        <v>664</v>
      </c>
      <c r="I113" s="432"/>
      <c r="J113" s="100"/>
      <c r="K113" s="101"/>
    </row>
    <row r="114" spans="1:11" s="33" customFormat="1" ht="21.75" customHeight="1" x14ac:dyDescent="0.25">
      <c r="A114" s="1" t="s">
        <v>134</v>
      </c>
      <c r="B114" s="395" t="s">
        <v>263</v>
      </c>
      <c r="C114" s="396"/>
      <c r="D114" s="396"/>
      <c r="E114" s="396"/>
      <c r="F114" s="396"/>
      <c r="G114" s="396"/>
      <c r="H114" s="396"/>
      <c r="I114" s="426">
        <f>AVERAGE(G115:G122)</f>
        <v>1.4430000000000001</v>
      </c>
      <c r="J114" s="102"/>
      <c r="K114" s="103"/>
    </row>
    <row r="115" spans="1:11" s="19" customFormat="1" ht="132.75" customHeight="1" outlineLevel="1" x14ac:dyDescent="0.25">
      <c r="A115" s="20">
        <v>1</v>
      </c>
      <c r="B115" s="57" t="s">
        <v>264</v>
      </c>
      <c r="C115" s="48" t="s">
        <v>271</v>
      </c>
      <c r="D115" s="46">
        <v>78.099999999999994</v>
      </c>
      <c r="E115" s="49">
        <v>78.400000000000006</v>
      </c>
      <c r="F115" s="47">
        <v>92</v>
      </c>
      <c r="G115" s="58">
        <f>F115/E115</f>
        <v>1.173</v>
      </c>
      <c r="H115" s="227" t="s">
        <v>272</v>
      </c>
      <c r="I115" s="430"/>
      <c r="J115" s="100"/>
    </row>
    <row r="116" spans="1:11" s="19" customFormat="1" ht="27" outlineLevel="1" x14ac:dyDescent="0.25">
      <c r="A116" s="20">
        <v>2</v>
      </c>
      <c r="B116" s="57" t="s">
        <v>265</v>
      </c>
      <c r="C116" s="48" t="s">
        <v>62</v>
      </c>
      <c r="D116" s="50">
        <v>9079</v>
      </c>
      <c r="E116" s="51">
        <v>9165</v>
      </c>
      <c r="F116" s="51">
        <v>9165</v>
      </c>
      <c r="G116" s="58">
        <f t="shared" ref="G116:G122" si="9">F116/E116</f>
        <v>1</v>
      </c>
      <c r="H116" s="227" t="s">
        <v>273</v>
      </c>
      <c r="I116" s="431"/>
      <c r="J116" s="100"/>
    </row>
    <row r="117" spans="1:11" s="19" customFormat="1" ht="40.5" outlineLevel="1" x14ac:dyDescent="0.25">
      <c r="A117" s="20">
        <v>3</v>
      </c>
      <c r="B117" s="57" t="s">
        <v>201</v>
      </c>
      <c r="C117" s="48" t="s">
        <v>62</v>
      </c>
      <c r="D117" s="50">
        <v>8180</v>
      </c>
      <c r="E117" s="51">
        <v>8190</v>
      </c>
      <c r="F117" s="51">
        <v>8190</v>
      </c>
      <c r="G117" s="58">
        <f t="shared" si="9"/>
        <v>1</v>
      </c>
      <c r="H117" s="227" t="s">
        <v>273</v>
      </c>
      <c r="I117" s="431"/>
      <c r="J117" s="100"/>
    </row>
    <row r="118" spans="1:11" s="19" customFormat="1" ht="144.75" customHeight="1" outlineLevel="1" x14ac:dyDescent="0.25">
      <c r="A118" s="20">
        <v>4</v>
      </c>
      <c r="B118" s="57" t="s">
        <v>266</v>
      </c>
      <c r="C118" s="48" t="s">
        <v>232</v>
      </c>
      <c r="D118" s="46" t="s">
        <v>204</v>
      </c>
      <c r="E118" s="49">
        <v>1</v>
      </c>
      <c r="F118" s="46">
        <v>1</v>
      </c>
      <c r="G118" s="58">
        <f t="shared" si="9"/>
        <v>1</v>
      </c>
      <c r="H118" s="227" t="s">
        <v>776</v>
      </c>
      <c r="I118" s="431"/>
      <c r="J118" s="100"/>
    </row>
    <row r="119" spans="1:11" s="19" customFormat="1" ht="67.5" outlineLevel="1" x14ac:dyDescent="0.25">
      <c r="A119" s="20">
        <v>5</v>
      </c>
      <c r="B119" s="57" t="s">
        <v>267</v>
      </c>
      <c r="C119" s="53" t="s">
        <v>62</v>
      </c>
      <c r="D119" s="52">
        <v>900</v>
      </c>
      <c r="E119" s="54">
        <v>960</v>
      </c>
      <c r="F119" s="56">
        <v>1183</v>
      </c>
      <c r="G119" s="58">
        <f t="shared" si="9"/>
        <v>1.232</v>
      </c>
      <c r="H119" s="227" t="s">
        <v>274</v>
      </c>
      <c r="I119" s="431"/>
      <c r="J119" s="100"/>
    </row>
    <row r="120" spans="1:11" s="19" customFormat="1" ht="108" outlineLevel="1" x14ac:dyDescent="0.25">
      <c r="A120" s="20">
        <v>6</v>
      </c>
      <c r="B120" s="57" t="s">
        <v>268</v>
      </c>
      <c r="C120" s="48" t="s">
        <v>62</v>
      </c>
      <c r="D120" s="46" t="s">
        <v>204</v>
      </c>
      <c r="E120" s="49">
        <v>8</v>
      </c>
      <c r="F120" s="46">
        <v>10</v>
      </c>
      <c r="G120" s="58">
        <f t="shared" si="9"/>
        <v>1.25</v>
      </c>
      <c r="H120" s="227" t="s">
        <v>275</v>
      </c>
      <c r="I120" s="431"/>
      <c r="J120" s="100"/>
    </row>
    <row r="121" spans="1:11" s="19" customFormat="1" ht="121.5" outlineLevel="1" x14ac:dyDescent="0.25">
      <c r="A121" s="20">
        <v>7</v>
      </c>
      <c r="B121" s="57" t="s">
        <v>269</v>
      </c>
      <c r="C121" s="53" t="s">
        <v>62</v>
      </c>
      <c r="D121" s="52" t="s">
        <v>204</v>
      </c>
      <c r="E121" s="54">
        <v>5</v>
      </c>
      <c r="F121" s="56">
        <v>6</v>
      </c>
      <c r="G121" s="58">
        <f t="shared" si="9"/>
        <v>1.2</v>
      </c>
      <c r="H121" s="227" t="s">
        <v>663</v>
      </c>
      <c r="I121" s="431"/>
      <c r="J121" s="100"/>
    </row>
    <row r="122" spans="1:11" s="19" customFormat="1" ht="54" outlineLevel="1" x14ac:dyDescent="0.25">
      <c r="A122" s="20">
        <v>8</v>
      </c>
      <c r="B122" s="57" t="s">
        <v>270</v>
      </c>
      <c r="C122" s="53" t="s">
        <v>232</v>
      </c>
      <c r="D122" s="52">
        <v>65</v>
      </c>
      <c r="E122" s="54">
        <v>70</v>
      </c>
      <c r="F122" s="55">
        <v>258</v>
      </c>
      <c r="G122" s="58">
        <f t="shared" si="9"/>
        <v>3.6859999999999999</v>
      </c>
      <c r="H122" s="227" t="s">
        <v>276</v>
      </c>
      <c r="I122" s="432"/>
      <c r="J122" s="100"/>
    </row>
    <row r="123" spans="1:11" x14ac:dyDescent="0.25">
      <c r="A123" s="1" t="s">
        <v>41</v>
      </c>
      <c r="B123" s="395" t="s">
        <v>385</v>
      </c>
      <c r="C123" s="396"/>
      <c r="D123" s="396"/>
      <c r="E123" s="396"/>
      <c r="F123" s="396"/>
      <c r="G123" s="396"/>
      <c r="H123" s="396"/>
      <c r="I123" s="426">
        <f>AVERAGE(G124:G126)</f>
        <v>1</v>
      </c>
    </row>
    <row r="124" spans="1:11" s="33" customFormat="1" ht="81.75" outlineLevel="1" x14ac:dyDescent="0.25">
      <c r="A124" s="20" t="s">
        <v>34</v>
      </c>
      <c r="B124" s="21" t="s">
        <v>386</v>
      </c>
      <c r="C124" s="78" t="s">
        <v>62</v>
      </c>
      <c r="D124" s="82">
        <v>128</v>
      </c>
      <c r="E124" s="82">
        <v>139</v>
      </c>
      <c r="F124" s="82">
        <v>139</v>
      </c>
      <c r="G124" s="24">
        <f>F124/E124</f>
        <v>1</v>
      </c>
      <c r="H124" s="229" t="s">
        <v>665</v>
      </c>
      <c r="I124" s="433"/>
      <c r="J124" s="102"/>
    </row>
    <row r="125" spans="1:11" s="33" customFormat="1" ht="81.75" outlineLevel="1" x14ac:dyDescent="0.25">
      <c r="A125" s="20" t="s">
        <v>35</v>
      </c>
      <c r="B125" s="21" t="s">
        <v>87</v>
      </c>
      <c r="C125" s="78" t="s">
        <v>63</v>
      </c>
      <c r="D125" s="82">
        <v>2</v>
      </c>
      <c r="E125" s="82">
        <v>1</v>
      </c>
      <c r="F125" s="82">
        <v>1</v>
      </c>
      <c r="G125" s="24">
        <f>F125/E125</f>
        <v>1</v>
      </c>
      <c r="H125" s="229" t="s">
        <v>665</v>
      </c>
      <c r="I125" s="436"/>
      <c r="J125" s="102"/>
    </row>
    <row r="126" spans="1:11" s="33" customFormat="1" ht="81.75" outlineLevel="1" x14ac:dyDescent="0.25">
      <c r="A126" s="20" t="s">
        <v>36</v>
      </c>
      <c r="B126" s="21" t="s">
        <v>208</v>
      </c>
      <c r="C126" s="78" t="s">
        <v>63</v>
      </c>
      <c r="D126" s="82">
        <v>2</v>
      </c>
      <c r="E126" s="82">
        <v>2</v>
      </c>
      <c r="F126" s="82">
        <v>2</v>
      </c>
      <c r="G126" s="24">
        <f>F126/E126</f>
        <v>1</v>
      </c>
      <c r="H126" s="229" t="s">
        <v>665</v>
      </c>
      <c r="I126" s="434"/>
      <c r="J126" s="102"/>
    </row>
    <row r="127" spans="1:11" s="12" customFormat="1" x14ac:dyDescent="0.25">
      <c r="A127" s="1" t="s">
        <v>42</v>
      </c>
      <c r="B127" s="395" t="s">
        <v>502</v>
      </c>
      <c r="C127" s="396"/>
      <c r="D127" s="396"/>
      <c r="E127" s="396"/>
      <c r="F127" s="396"/>
      <c r="G127" s="396"/>
      <c r="H127" s="396"/>
      <c r="I127" s="426">
        <f>AVERAGE(G128:G134)</f>
        <v>1.222</v>
      </c>
      <c r="J127" s="104"/>
    </row>
    <row r="128" spans="1:11" s="19" customFormat="1" ht="57.75" customHeight="1" outlineLevel="2" x14ac:dyDescent="0.25">
      <c r="A128" s="20">
        <v>1</v>
      </c>
      <c r="B128" s="21" t="s">
        <v>506</v>
      </c>
      <c r="C128" s="85" t="s">
        <v>503</v>
      </c>
      <c r="D128" s="85">
        <v>9.1</v>
      </c>
      <c r="E128" s="96">
        <v>2</v>
      </c>
      <c r="F128" s="96">
        <v>2</v>
      </c>
      <c r="G128" s="24">
        <f>F128/E128</f>
        <v>1</v>
      </c>
      <c r="H128" s="222" t="s">
        <v>512</v>
      </c>
      <c r="I128" s="430"/>
      <c r="J128" s="100"/>
    </row>
    <row r="129" spans="1:10" s="19" customFormat="1" ht="56.25" customHeight="1" outlineLevel="2" x14ac:dyDescent="0.25">
      <c r="A129" s="20">
        <v>2</v>
      </c>
      <c r="B129" s="21" t="s">
        <v>504</v>
      </c>
      <c r="C129" s="85" t="s">
        <v>507</v>
      </c>
      <c r="D129" s="85">
        <v>23.4</v>
      </c>
      <c r="E129" s="96">
        <v>23.4</v>
      </c>
      <c r="F129" s="32">
        <f>682200/28434</f>
        <v>24</v>
      </c>
      <c r="G129" s="24">
        <f t="shared" ref="G129:G134" si="10">F129/E129</f>
        <v>1.026</v>
      </c>
      <c r="H129" s="222" t="s">
        <v>116</v>
      </c>
      <c r="I129" s="431"/>
      <c r="J129" s="250"/>
    </row>
    <row r="130" spans="1:10" s="19" customFormat="1" ht="58.5" customHeight="1" outlineLevel="2" x14ac:dyDescent="0.25">
      <c r="A130" s="20">
        <v>3</v>
      </c>
      <c r="B130" s="21" t="s">
        <v>505</v>
      </c>
      <c r="C130" s="85" t="s">
        <v>26</v>
      </c>
      <c r="D130" s="85">
        <v>55</v>
      </c>
      <c r="E130" s="82">
        <v>55</v>
      </c>
      <c r="F130" s="32">
        <v>65.599999999999994</v>
      </c>
      <c r="G130" s="24">
        <f t="shared" si="10"/>
        <v>1.1930000000000001</v>
      </c>
      <c r="H130" s="222" t="s">
        <v>116</v>
      </c>
      <c r="I130" s="431"/>
      <c r="J130" s="100"/>
    </row>
    <row r="131" spans="1:10" s="19" customFormat="1" ht="63.75" customHeight="1" outlineLevel="2" x14ac:dyDescent="0.25">
      <c r="A131" s="20">
        <v>4</v>
      </c>
      <c r="B131" s="21" t="s">
        <v>508</v>
      </c>
      <c r="C131" s="85" t="s">
        <v>26</v>
      </c>
      <c r="D131" s="85">
        <v>100</v>
      </c>
      <c r="E131" s="82">
        <v>100</v>
      </c>
      <c r="F131" s="32">
        <v>100</v>
      </c>
      <c r="G131" s="24">
        <f t="shared" si="10"/>
        <v>1</v>
      </c>
      <c r="H131" s="222" t="s">
        <v>512</v>
      </c>
      <c r="I131" s="431"/>
      <c r="J131" s="100"/>
    </row>
    <row r="132" spans="1:10" s="19" customFormat="1" ht="59.25" customHeight="1" outlineLevel="2" x14ac:dyDescent="0.25">
      <c r="A132" s="20">
        <v>5</v>
      </c>
      <c r="B132" s="21" t="s">
        <v>509</v>
      </c>
      <c r="C132" s="85" t="s">
        <v>57</v>
      </c>
      <c r="D132" s="85">
        <v>1</v>
      </c>
      <c r="E132" s="82">
        <v>1</v>
      </c>
      <c r="F132" s="107">
        <v>1</v>
      </c>
      <c r="G132" s="24">
        <f t="shared" si="10"/>
        <v>1</v>
      </c>
      <c r="H132" s="222" t="s">
        <v>116</v>
      </c>
      <c r="I132" s="431"/>
      <c r="J132" s="100"/>
    </row>
    <row r="133" spans="1:10" s="19" customFormat="1" ht="60.75" customHeight="1" outlineLevel="2" x14ac:dyDescent="0.25">
      <c r="A133" s="20">
        <v>6</v>
      </c>
      <c r="B133" s="21" t="s">
        <v>510</v>
      </c>
      <c r="C133" s="85" t="s">
        <v>503</v>
      </c>
      <c r="D133" s="85" t="s">
        <v>204</v>
      </c>
      <c r="E133" s="96">
        <v>2.7</v>
      </c>
      <c r="F133" s="32">
        <v>4.5999999999999996</v>
      </c>
      <c r="G133" s="24">
        <f t="shared" si="10"/>
        <v>1.704</v>
      </c>
      <c r="H133" s="222" t="s">
        <v>116</v>
      </c>
      <c r="I133" s="431"/>
      <c r="J133" s="100"/>
    </row>
    <row r="134" spans="1:10" s="19" customFormat="1" ht="52.5" customHeight="1" outlineLevel="2" x14ac:dyDescent="0.25">
      <c r="A134" s="20">
        <v>7</v>
      </c>
      <c r="B134" s="21" t="s">
        <v>511</v>
      </c>
      <c r="C134" s="85" t="s">
        <v>62</v>
      </c>
      <c r="D134" s="85" t="s">
        <v>204</v>
      </c>
      <c r="E134" s="82">
        <v>133</v>
      </c>
      <c r="F134" s="107">
        <v>217</v>
      </c>
      <c r="G134" s="24">
        <f t="shared" si="10"/>
        <v>1.6319999999999999</v>
      </c>
      <c r="H134" s="222" t="s">
        <v>116</v>
      </c>
      <c r="I134" s="432"/>
      <c r="J134" s="100"/>
    </row>
    <row r="135" spans="1:10" x14ac:dyDescent="0.25">
      <c r="A135" s="29" t="s">
        <v>43</v>
      </c>
      <c r="B135" s="406" t="s">
        <v>513</v>
      </c>
      <c r="C135" s="407"/>
      <c r="D135" s="407"/>
      <c r="E135" s="407"/>
      <c r="F135" s="407"/>
      <c r="G135" s="407"/>
      <c r="H135" s="407"/>
      <c r="I135" s="426">
        <f>AVERAGE(G136:G148)</f>
        <v>0.93700000000000006</v>
      </c>
    </row>
    <row r="136" spans="1:10" s="18" customFormat="1" ht="54" outlineLevel="2" x14ac:dyDescent="0.25">
      <c r="A136" s="182">
        <v>1</v>
      </c>
      <c r="B136" s="45" t="s">
        <v>753</v>
      </c>
      <c r="C136" s="182" t="s">
        <v>26</v>
      </c>
      <c r="D136" s="182">
        <v>34</v>
      </c>
      <c r="E136" s="182">
        <v>33</v>
      </c>
      <c r="F136" s="174">
        <v>33</v>
      </c>
      <c r="G136" s="24">
        <f>F136/E136</f>
        <v>1</v>
      </c>
      <c r="H136" s="222" t="s">
        <v>116</v>
      </c>
      <c r="I136" s="430"/>
      <c r="J136" s="249"/>
    </row>
    <row r="137" spans="1:10" s="18" customFormat="1" ht="54" outlineLevel="2" x14ac:dyDescent="0.25">
      <c r="A137" s="182">
        <v>2</v>
      </c>
      <c r="B137" s="45" t="s">
        <v>752</v>
      </c>
      <c r="C137" s="182" t="s">
        <v>26</v>
      </c>
      <c r="D137" s="182">
        <v>1.75</v>
      </c>
      <c r="E137" s="182">
        <v>1.75</v>
      </c>
      <c r="F137" s="174">
        <v>1.75</v>
      </c>
      <c r="G137" s="24">
        <f t="shared" ref="G137:G146" si="11">F137/E137</f>
        <v>1</v>
      </c>
      <c r="H137" s="222" t="s">
        <v>116</v>
      </c>
      <c r="I137" s="431"/>
      <c r="J137" s="249"/>
    </row>
    <row r="138" spans="1:10" s="18" customFormat="1" ht="27.75" customHeight="1" outlineLevel="3" x14ac:dyDescent="0.25">
      <c r="A138" s="183">
        <v>3</v>
      </c>
      <c r="B138" s="184" t="s">
        <v>642</v>
      </c>
      <c r="C138" s="185"/>
      <c r="D138" s="183">
        <v>0</v>
      </c>
      <c r="E138" s="182">
        <v>0</v>
      </c>
      <c r="F138" s="174">
        <v>0</v>
      </c>
      <c r="G138" s="24"/>
      <c r="H138" s="230"/>
      <c r="I138" s="431"/>
      <c r="J138" s="249"/>
    </row>
    <row r="139" spans="1:10" s="18" customFormat="1" ht="40.5" customHeight="1" outlineLevel="3" x14ac:dyDescent="0.25">
      <c r="A139" s="182">
        <v>4</v>
      </c>
      <c r="B139" s="45" t="s">
        <v>643</v>
      </c>
      <c r="C139" s="182"/>
      <c r="D139" s="182">
        <v>968</v>
      </c>
      <c r="E139" s="182">
        <v>0</v>
      </c>
      <c r="F139" s="174">
        <v>0</v>
      </c>
      <c r="G139" s="24"/>
      <c r="H139" s="230"/>
      <c r="I139" s="431"/>
      <c r="J139" s="249"/>
    </row>
    <row r="140" spans="1:10" s="18" customFormat="1" ht="54" outlineLevel="2" x14ac:dyDescent="0.25">
      <c r="A140" s="182">
        <v>5</v>
      </c>
      <c r="B140" s="45" t="s">
        <v>751</v>
      </c>
      <c r="C140" s="182" t="s">
        <v>750</v>
      </c>
      <c r="D140" s="182" t="s">
        <v>644</v>
      </c>
      <c r="E140" s="186">
        <v>1100</v>
      </c>
      <c r="F140" s="174">
        <v>1256</v>
      </c>
      <c r="G140" s="24">
        <f t="shared" si="11"/>
        <v>1.1419999999999999</v>
      </c>
      <c r="H140" s="222" t="s">
        <v>116</v>
      </c>
      <c r="I140" s="431"/>
      <c r="J140" s="249"/>
    </row>
    <row r="141" spans="1:10" s="18" customFormat="1" ht="54" outlineLevel="2" x14ac:dyDescent="0.25">
      <c r="A141" s="182">
        <v>6</v>
      </c>
      <c r="B141" s="45" t="s">
        <v>775</v>
      </c>
      <c r="C141" s="182" t="s">
        <v>26</v>
      </c>
      <c r="D141" s="182">
        <v>100</v>
      </c>
      <c r="E141" s="182">
        <v>100</v>
      </c>
      <c r="F141" s="174">
        <v>100</v>
      </c>
      <c r="G141" s="24">
        <f t="shared" si="11"/>
        <v>1</v>
      </c>
      <c r="H141" s="222" t="s">
        <v>116</v>
      </c>
      <c r="I141" s="431"/>
      <c r="J141" s="249"/>
    </row>
    <row r="142" spans="1:10" s="18" customFormat="1" ht="54" outlineLevel="2" x14ac:dyDescent="0.25">
      <c r="A142" s="182">
        <v>7</v>
      </c>
      <c r="B142" s="45" t="s">
        <v>754</v>
      </c>
      <c r="C142" s="182" t="s">
        <v>232</v>
      </c>
      <c r="D142" s="182">
        <v>0</v>
      </c>
      <c r="E142" s="182">
        <v>6</v>
      </c>
      <c r="F142" s="174">
        <v>1</v>
      </c>
      <c r="G142" s="24">
        <f t="shared" si="11"/>
        <v>0.16700000000000001</v>
      </c>
      <c r="H142" s="222" t="s">
        <v>116</v>
      </c>
      <c r="I142" s="431"/>
      <c r="J142" s="249"/>
    </row>
    <row r="143" spans="1:10" s="18" customFormat="1" ht="54" outlineLevel="2" x14ac:dyDescent="0.25">
      <c r="A143" s="182">
        <v>8</v>
      </c>
      <c r="B143" s="45" t="s">
        <v>755</v>
      </c>
      <c r="C143" s="182" t="s">
        <v>26</v>
      </c>
      <c r="D143" s="182">
        <v>6.1</v>
      </c>
      <c r="E143" s="182">
        <v>8.9</v>
      </c>
      <c r="F143" s="174">
        <v>8.9</v>
      </c>
      <c r="G143" s="24">
        <f t="shared" si="11"/>
        <v>1</v>
      </c>
      <c r="H143" s="222" t="s">
        <v>116</v>
      </c>
      <c r="I143" s="431"/>
      <c r="J143" s="249"/>
    </row>
    <row r="144" spans="1:10" s="18" customFormat="1" ht="54" outlineLevel="2" x14ac:dyDescent="0.25">
      <c r="A144" s="182">
        <v>9</v>
      </c>
      <c r="B144" s="45" t="s">
        <v>756</v>
      </c>
      <c r="C144" s="182" t="s">
        <v>26</v>
      </c>
      <c r="D144" s="182">
        <v>100</v>
      </c>
      <c r="E144" s="182">
        <v>100</v>
      </c>
      <c r="F144" s="174">
        <v>100</v>
      </c>
      <c r="G144" s="24">
        <f t="shared" si="11"/>
        <v>1</v>
      </c>
      <c r="H144" s="222" t="s">
        <v>116</v>
      </c>
      <c r="I144" s="431"/>
      <c r="J144" s="249"/>
    </row>
    <row r="145" spans="1:10" s="18" customFormat="1" ht="54" outlineLevel="2" x14ac:dyDescent="0.25">
      <c r="A145" s="182">
        <v>10</v>
      </c>
      <c r="B145" s="45" t="s">
        <v>757</v>
      </c>
      <c r="C145" s="182" t="s">
        <v>26</v>
      </c>
      <c r="D145" s="182">
        <v>100</v>
      </c>
      <c r="E145" s="182">
        <v>100</v>
      </c>
      <c r="F145" s="174">
        <v>100</v>
      </c>
      <c r="G145" s="24">
        <f t="shared" si="11"/>
        <v>1</v>
      </c>
      <c r="H145" s="222" t="s">
        <v>116</v>
      </c>
      <c r="I145" s="431"/>
      <c r="J145" s="249"/>
    </row>
    <row r="146" spans="1:10" s="18" customFormat="1" ht="62.25" customHeight="1" outlineLevel="2" x14ac:dyDescent="0.25">
      <c r="A146" s="182">
        <v>11</v>
      </c>
      <c r="B146" s="45" t="s">
        <v>758</v>
      </c>
      <c r="C146" s="182" t="s">
        <v>232</v>
      </c>
      <c r="D146" s="182">
        <v>3</v>
      </c>
      <c r="E146" s="182">
        <v>3</v>
      </c>
      <c r="F146" s="174">
        <v>3</v>
      </c>
      <c r="G146" s="24">
        <f t="shared" si="11"/>
        <v>1</v>
      </c>
      <c r="H146" s="222" t="s">
        <v>116</v>
      </c>
      <c r="I146" s="431"/>
      <c r="J146" s="249"/>
    </row>
    <row r="147" spans="1:10" s="18" customFormat="1" ht="61.5" customHeight="1" outlineLevel="2" x14ac:dyDescent="0.25">
      <c r="A147" s="182">
        <v>12</v>
      </c>
      <c r="B147" s="45" t="s">
        <v>759</v>
      </c>
      <c r="C147" s="182" t="s">
        <v>26</v>
      </c>
      <c r="D147" s="182">
        <v>100</v>
      </c>
      <c r="E147" s="182">
        <v>100</v>
      </c>
      <c r="F147" s="174">
        <v>100</v>
      </c>
      <c r="G147" s="24">
        <f t="shared" ref="G147:G148" si="12">F147/E147</f>
        <v>1</v>
      </c>
      <c r="H147" s="222" t="s">
        <v>116</v>
      </c>
      <c r="I147" s="431"/>
      <c r="J147" s="249"/>
    </row>
    <row r="148" spans="1:10" s="18" customFormat="1" ht="67.5" customHeight="1" outlineLevel="2" x14ac:dyDescent="0.25">
      <c r="A148" s="182">
        <v>13</v>
      </c>
      <c r="B148" s="45" t="s">
        <v>760</v>
      </c>
      <c r="C148" s="182" t="s">
        <v>26</v>
      </c>
      <c r="D148" s="182">
        <v>100</v>
      </c>
      <c r="E148" s="182">
        <v>100</v>
      </c>
      <c r="F148" s="174">
        <v>100</v>
      </c>
      <c r="G148" s="24">
        <f t="shared" si="12"/>
        <v>1</v>
      </c>
      <c r="H148" s="222" t="s">
        <v>116</v>
      </c>
      <c r="I148" s="432"/>
      <c r="J148" s="249"/>
    </row>
    <row r="149" spans="1:10" s="12" customFormat="1" ht="19.5" customHeight="1" x14ac:dyDescent="0.25">
      <c r="A149" s="65" t="s">
        <v>44</v>
      </c>
      <c r="B149" s="421" t="s">
        <v>467</v>
      </c>
      <c r="C149" s="422"/>
      <c r="D149" s="422"/>
      <c r="E149" s="422"/>
      <c r="F149" s="422"/>
      <c r="G149" s="422"/>
      <c r="H149" s="422"/>
      <c r="I149" s="426">
        <f>AVERAGE(G150:G155)</f>
        <v>1.145</v>
      </c>
      <c r="J149" s="104"/>
    </row>
    <row r="150" spans="1:10" s="19" customFormat="1" ht="54" outlineLevel="1" x14ac:dyDescent="0.25">
      <c r="A150" s="20" t="s">
        <v>34</v>
      </c>
      <c r="B150" s="21" t="s">
        <v>462</v>
      </c>
      <c r="C150" s="80" t="s">
        <v>232</v>
      </c>
      <c r="D150" s="80">
        <v>5</v>
      </c>
      <c r="E150" s="80">
        <v>5</v>
      </c>
      <c r="F150" s="80">
        <v>5</v>
      </c>
      <c r="G150" s="24">
        <f>F150/E150</f>
        <v>1</v>
      </c>
      <c r="H150" s="222" t="s">
        <v>668</v>
      </c>
      <c r="I150" s="430"/>
      <c r="J150" s="100"/>
    </row>
    <row r="151" spans="1:10" s="19" customFormat="1" ht="27" outlineLevel="1" x14ac:dyDescent="0.25">
      <c r="A151" s="20" t="s">
        <v>35</v>
      </c>
      <c r="B151" s="21" t="s">
        <v>463</v>
      </c>
      <c r="C151" s="80" t="s">
        <v>232</v>
      </c>
      <c r="D151" s="80">
        <v>1376</v>
      </c>
      <c r="E151" s="80">
        <v>1343</v>
      </c>
      <c r="F151" s="80">
        <v>1092</v>
      </c>
      <c r="G151" s="24">
        <v>1</v>
      </c>
      <c r="H151" s="222" t="s">
        <v>64</v>
      </c>
      <c r="I151" s="431"/>
      <c r="J151" s="100"/>
    </row>
    <row r="152" spans="1:10" s="19" customFormat="1" ht="54" outlineLevel="1" x14ac:dyDescent="0.25">
      <c r="A152" s="20" t="s">
        <v>36</v>
      </c>
      <c r="B152" s="21" t="s">
        <v>90</v>
      </c>
      <c r="C152" s="80" t="s">
        <v>26</v>
      </c>
      <c r="D152" s="80">
        <v>3.5</v>
      </c>
      <c r="E152" s="80">
        <v>3.5</v>
      </c>
      <c r="F152" s="80">
        <v>4.8</v>
      </c>
      <c r="G152" s="24">
        <f t="shared" ref="G152:G155" si="13">F152/E152</f>
        <v>1.371</v>
      </c>
      <c r="H152" s="222" t="s">
        <v>98</v>
      </c>
      <c r="I152" s="431"/>
      <c r="J152" s="100"/>
    </row>
    <row r="153" spans="1:10" s="19" customFormat="1" ht="36" customHeight="1" outlineLevel="1" x14ac:dyDescent="0.25">
      <c r="A153" s="20" t="s">
        <v>37</v>
      </c>
      <c r="B153" s="21" t="s">
        <v>464</v>
      </c>
      <c r="C153" s="80" t="s">
        <v>26</v>
      </c>
      <c r="D153" s="80">
        <v>100</v>
      </c>
      <c r="E153" s="80">
        <v>100</v>
      </c>
      <c r="F153" s="80">
        <v>100</v>
      </c>
      <c r="G153" s="24">
        <f t="shared" si="13"/>
        <v>1</v>
      </c>
      <c r="H153" s="222" t="s">
        <v>98</v>
      </c>
      <c r="I153" s="431"/>
      <c r="J153" s="100"/>
    </row>
    <row r="154" spans="1:10" s="19" customFormat="1" ht="27" outlineLevel="1" x14ac:dyDescent="0.25">
      <c r="A154" s="20" t="s">
        <v>38</v>
      </c>
      <c r="B154" s="21" t="s">
        <v>465</v>
      </c>
      <c r="C154" s="80" t="s">
        <v>461</v>
      </c>
      <c r="D154" s="80">
        <v>10</v>
      </c>
      <c r="E154" s="80">
        <v>9</v>
      </c>
      <c r="F154" s="80">
        <v>6</v>
      </c>
      <c r="G154" s="24">
        <f>E154/F154</f>
        <v>1.5</v>
      </c>
      <c r="H154" s="222" t="s">
        <v>98</v>
      </c>
      <c r="I154" s="431"/>
      <c r="J154" s="100"/>
    </row>
    <row r="155" spans="1:10" s="19" customFormat="1" ht="40.5" outlineLevel="1" x14ac:dyDescent="0.25">
      <c r="A155" s="20" t="s">
        <v>39</v>
      </c>
      <c r="B155" s="21" t="s">
        <v>466</v>
      </c>
      <c r="C155" s="80" t="s">
        <v>26</v>
      </c>
      <c r="D155" s="3">
        <v>100</v>
      </c>
      <c r="E155" s="3">
        <v>100</v>
      </c>
      <c r="F155" s="3">
        <v>100</v>
      </c>
      <c r="G155" s="24">
        <f t="shared" si="13"/>
        <v>1</v>
      </c>
      <c r="H155" s="222" t="s">
        <v>64</v>
      </c>
      <c r="I155" s="432"/>
      <c r="J155" s="100"/>
    </row>
    <row r="156" spans="1:10" ht="30.75" customHeight="1" x14ac:dyDescent="0.25">
      <c r="A156" s="1" t="s">
        <v>45</v>
      </c>
      <c r="B156" s="419" t="s">
        <v>428</v>
      </c>
      <c r="C156" s="420"/>
      <c r="D156" s="420"/>
      <c r="E156" s="420"/>
      <c r="F156" s="420"/>
      <c r="G156" s="420"/>
      <c r="H156" s="420"/>
      <c r="I156" s="426">
        <f>AVERAGE(G157:G163)</f>
        <v>1.008</v>
      </c>
    </row>
    <row r="157" spans="1:10" ht="27" customHeight="1" outlineLevel="2" x14ac:dyDescent="0.25">
      <c r="A157" s="90">
        <v>1</v>
      </c>
      <c r="B157" s="42" t="s">
        <v>432</v>
      </c>
      <c r="C157" s="80" t="s">
        <v>52</v>
      </c>
      <c r="D157" s="80">
        <v>3</v>
      </c>
      <c r="E157" s="80">
        <v>3</v>
      </c>
      <c r="F157" s="80">
        <v>1</v>
      </c>
      <c r="G157" s="91">
        <v>1</v>
      </c>
      <c r="H157" s="222" t="s">
        <v>95</v>
      </c>
      <c r="I157" s="433"/>
    </row>
    <row r="158" spans="1:10" ht="54" outlineLevel="2" x14ac:dyDescent="0.25">
      <c r="A158" s="92">
        <v>2</v>
      </c>
      <c r="B158" s="93" t="s">
        <v>433</v>
      </c>
      <c r="C158" s="80" t="s">
        <v>26</v>
      </c>
      <c r="D158" s="80">
        <v>99</v>
      </c>
      <c r="E158" s="80">
        <v>99</v>
      </c>
      <c r="F158" s="80">
        <v>99</v>
      </c>
      <c r="G158" s="91">
        <v>1</v>
      </c>
      <c r="H158" s="231" t="s">
        <v>123</v>
      </c>
      <c r="I158" s="436"/>
    </row>
    <row r="159" spans="1:10" ht="40.5" outlineLevel="2" x14ac:dyDescent="0.25">
      <c r="A159" s="92">
        <v>3</v>
      </c>
      <c r="B159" s="93" t="s">
        <v>434</v>
      </c>
      <c r="C159" s="80" t="s">
        <v>26</v>
      </c>
      <c r="D159" s="80">
        <v>84</v>
      </c>
      <c r="E159" s="80">
        <v>85</v>
      </c>
      <c r="F159" s="80">
        <v>90</v>
      </c>
      <c r="G159" s="91">
        <f>F159/E159</f>
        <v>1.0589999999999999</v>
      </c>
      <c r="H159" s="231" t="s">
        <v>123</v>
      </c>
      <c r="I159" s="436"/>
    </row>
    <row r="160" spans="1:10" ht="54" outlineLevel="2" x14ac:dyDescent="0.25">
      <c r="A160" s="92">
        <v>4</v>
      </c>
      <c r="B160" s="93" t="s">
        <v>435</v>
      </c>
      <c r="C160" s="80" t="s">
        <v>52</v>
      </c>
      <c r="D160" s="80">
        <v>7</v>
      </c>
      <c r="E160" s="80">
        <v>7</v>
      </c>
      <c r="F160" s="80">
        <v>7</v>
      </c>
      <c r="G160" s="91">
        <v>1</v>
      </c>
      <c r="H160" s="231" t="s">
        <v>123</v>
      </c>
      <c r="I160" s="436"/>
    </row>
    <row r="161" spans="1:10" ht="40.5" outlineLevel="2" x14ac:dyDescent="0.25">
      <c r="A161" s="92">
        <v>5</v>
      </c>
      <c r="B161" s="93" t="s">
        <v>436</v>
      </c>
      <c r="C161" s="80" t="s">
        <v>52</v>
      </c>
      <c r="D161" s="80">
        <v>4</v>
      </c>
      <c r="E161" s="80">
        <v>4</v>
      </c>
      <c r="F161" s="80">
        <v>0</v>
      </c>
      <c r="G161" s="91">
        <v>1</v>
      </c>
      <c r="H161" s="231" t="s">
        <v>123</v>
      </c>
      <c r="I161" s="436"/>
    </row>
    <row r="162" spans="1:10" ht="64.5" customHeight="1" outlineLevel="2" x14ac:dyDescent="0.25">
      <c r="A162" s="92">
        <v>6</v>
      </c>
      <c r="B162" s="93" t="s">
        <v>437</v>
      </c>
      <c r="C162" s="80" t="s">
        <v>431</v>
      </c>
      <c r="D162" s="80">
        <v>4</v>
      </c>
      <c r="E162" s="80">
        <v>4</v>
      </c>
      <c r="F162" s="80">
        <v>4</v>
      </c>
      <c r="G162" s="91">
        <v>1</v>
      </c>
      <c r="H162" s="231" t="s">
        <v>123</v>
      </c>
      <c r="I162" s="436"/>
    </row>
    <row r="163" spans="1:10" ht="40.5" outlineLevel="2" x14ac:dyDescent="0.25">
      <c r="A163" s="92">
        <v>7</v>
      </c>
      <c r="B163" s="93" t="s">
        <v>438</v>
      </c>
      <c r="C163" s="80" t="s">
        <v>26</v>
      </c>
      <c r="D163" s="80">
        <v>15</v>
      </c>
      <c r="E163" s="80">
        <v>15</v>
      </c>
      <c r="F163" s="4">
        <v>15</v>
      </c>
      <c r="G163" s="91">
        <v>1</v>
      </c>
      <c r="H163" s="222" t="s">
        <v>124</v>
      </c>
      <c r="I163" s="434"/>
    </row>
    <row r="164" spans="1:10" s="12" customFormat="1" ht="24" customHeight="1" x14ac:dyDescent="0.25">
      <c r="A164" s="1" t="s">
        <v>46</v>
      </c>
      <c r="B164" s="395" t="s">
        <v>387</v>
      </c>
      <c r="C164" s="396"/>
      <c r="D164" s="396"/>
      <c r="E164" s="396"/>
      <c r="F164" s="396"/>
      <c r="G164" s="396"/>
      <c r="H164" s="396"/>
      <c r="I164" s="426">
        <f>AVERAGE(G166,G167,G170,G171,G172)</f>
        <v>1</v>
      </c>
      <c r="J164" s="104"/>
    </row>
    <row r="165" spans="1:10" s="16" customFormat="1" ht="40.5" outlineLevel="1" x14ac:dyDescent="0.25">
      <c r="A165" s="62">
        <v>1</v>
      </c>
      <c r="B165" s="83" t="s">
        <v>405</v>
      </c>
      <c r="C165" s="62" t="s">
        <v>406</v>
      </c>
      <c r="D165" s="62" t="s">
        <v>204</v>
      </c>
      <c r="E165" s="62">
        <v>0</v>
      </c>
      <c r="F165" s="84">
        <v>0</v>
      </c>
      <c r="G165" s="24"/>
      <c r="H165" s="221" t="s">
        <v>130</v>
      </c>
      <c r="I165" s="430"/>
      <c r="J165" s="241"/>
    </row>
    <row r="166" spans="1:10" s="16" customFormat="1" ht="54" outlineLevel="1" x14ac:dyDescent="0.25">
      <c r="A166" s="62">
        <v>2</v>
      </c>
      <c r="B166" s="83" t="s">
        <v>407</v>
      </c>
      <c r="C166" s="62" t="s">
        <v>406</v>
      </c>
      <c r="D166" s="62" t="s">
        <v>204</v>
      </c>
      <c r="E166" s="62">
        <v>35</v>
      </c>
      <c r="F166" s="84">
        <v>35</v>
      </c>
      <c r="G166" s="24">
        <f t="shared" ref="G166:G171" si="14">F166/E166</f>
        <v>1</v>
      </c>
      <c r="H166" s="84" t="s">
        <v>116</v>
      </c>
      <c r="I166" s="431"/>
      <c r="J166" s="241"/>
    </row>
    <row r="167" spans="1:10" s="16" customFormat="1" ht="45" outlineLevel="1" x14ac:dyDescent="0.25">
      <c r="A167" s="62">
        <v>3</v>
      </c>
      <c r="B167" s="83" t="s">
        <v>408</v>
      </c>
      <c r="C167" s="62" t="s">
        <v>406</v>
      </c>
      <c r="D167" s="62" t="s">
        <v>204</v>
      </c>
      <c r="E167" s="62">
        <v>175</v>
      </c>
      <c r="F167" s="84">
        <v>175</v>
      </c>
      <c r="G167" s="24">
        <f t="shared" si="14"/>
        <v>1</v>
      </c>
      <c r="H167" s="84" t="s">
        <v>125</v>
      </c>
      <c r="I167" s="431"/>
      <c r="J167" s="241"/>
    </row>
    <row r="168" spans="1:10" s="16" customFormat="1" ht="40.5" outlineLevel="1" x14ac:dyDescent="0.25">
      <c r="A168" s="62">
        <v>4</v>
      </c>
      <c r="B168" s="83" t="s">
        <v>409</v>
      </c>
      <c r="C168" s="62" t="s">
        <v>406</v>
      </c>
      <c r="D168" s="62" t="s">
        <v>204</v>
      </c>
      <c r="E168" s="62">
        <v>0</v>
      </c>
      <c r="F168" s="84">
        <v>0</v>
      </c>
      <c r="G168" s="24"/>
      <c r="H168" s="84" t="s">
        <v>130</v>
      </c>
      <c r="I168" s="431"/>
      <c r="J168" s="241"/>
    </row>
    <row r="169" spans="1:10" s="19" customFormat="1" ht="40.5" outlineLevel="1" x14ac:dyDescent="0.25">
      <c r="A169" s="62">
        <v>5</v>
      </c>
      <c r="B169" s="83" t="s">
        <v>761</v>
      </c>
      <c r="C169" s="62" t="s">
        <v>406</v>
      </c>
      <c r="D169" s="62" t="s">
        <v>204</v>
      </c>
      <c r="E169" s="62">
        <v>0</v>
      </c>
      <c r="F169" s="78">
        <v>0</v>
      </c>
      <c r="G169" s="24"/>
      <c r="H169" s="221" t="s">
        <v>130</v>
      </c>
      <c r="I169" s="431"/>
      <c r="J169" s="100"/>
    </row>
    <row r="170" spans="1:10" s="19" customFormat="1" ht="81.75" outlineLevel="1" x14ac:dyDescent="0.25">
      <c r="A170" s="62">
        <v>6</v>
      </c>
      <c r="B170" s="83" t="s">
        <v>762</v>
      </c>
      <c r="C170" s="62" t="s">
        <v>410</v>
      </c>
      <c r="D170" s="62" t="s">
        <v>204</v>
      </c>
      <c r="E170" s="62">
        <v>1</v>
      </c>
      <c r="F170" s="78">
        <v>1</v>
      </c>
      <c r="G170" s="24">
        <f t="shared" si="14"/>
        <v>1</v>
      </c>
      <c r="H170" s="229" t="s">
        <v>665</v>
      </c>
      <c r="I170" s="431"/>
      <c r="J170" s="100"/>
    </row>
    <row r="171" spans="1:10" s="19" customFormat="1" ht="81.75" outlineLevel="1" x14ac:dyDescent="0.25">
      <c r="A171" s="62">
        <v>7</v>
      </c>
      <c r="B171" s="83" t="s">
        <v>763</v>
      </c>
      <c r="C171" s="62" t="s">
        <v>62</v>
      </c>
      <c r="D171" s="62" t="s">
        <v>204</v>
      </c>
      <c r="E171" s="62">
        <v>113</v>
      </c>
      <c r="F171" s="78">
        <v>113</v>
      </c>
      <c r="G171" s="24">
        <f t="shared" si="14"/>
        <v>1</v>
      </c>
      <c r="H171" s="229" t="s">
        <v>665</v>
      </c>
      <c r="I171" s="431"/>
      <c r="J171" s="100"/>
    </row>
    <row r="172" spans="1:10" s="19" customFormat="1" ht="81.75" outlineLevel="1" x14ac:dyDescent="0.25">
      <c r="A172" s="62">
        <v>8</v>
      </c>
      <c r="B172" s="83" t="s">
        <v>764</v>
      </c>
      <c r="C172" s="62" t="s">
        <v>26</v>
      </c>
      <c r="D172" s="62">
        <v>30</v>
      </c>
      <c r="E172" s="62">
        <v>30.5</v>
      </c>
      <c r="F172" s="78">
        <v>30.5</v>
      </c>
      <c r="G172" s="24">
        <f>F172/E172</f>
        <v>1</v>
      </c>
      <c r="H172" s="229" t="s">
        <v>665</v>
      </c>
      <c r="I172" s="432"/>
      <c r="J172" s="100"/>
    </row>
    <row r="173" spans="1:10" ht="12.75" customHeight="1" x14ac:dyDescent="0.25">
      <c r="A173" s="1" t="s">
        <v>47</v>
      </c>
      <c r="B173" s="395" t="s">
        <v>412</v>
      </c>
      <c r="C173" s="396"/>
      <c r="D173" s="396"/>
      <c r="E173" s="396"/>
      <c r="F173" s="396"/>
      <c r="G173" s="396"/>
      <c r="H173" s="396"/>
      <c r="I173" s="426">
        <f>AVERAGE(G174:G177)</f>
        <v>1</v>
      </c>
    </row>
    <row r="174" spans="1:10" s="61" customFormat="1" ht="40.5" outlineLevel="2" x14ac:dyDescent="0.25">
      <c r="A174" s="20" t="s">
        <v>34</v>
      </c>
      <c r="B174" s="22" t="s">
        <v>413</v>
      </c>
      <c r="C174" s="81" t="s">
        <v>26</v>
      </c>
      <c r="D174" s="3">
        <v>6</v>
      </c>
      <c r="E174" s="3">
        <v>5</v>
      </c>
      <c r="F174" s="3">
        <v>5</v>
      </c>
      <c r="G174" s="24">
        <f>F174/E174</f>
        <v>1</v>
      </c>
      <c r="H174" s="222" t="s">
        <v>125</v>
      </c>
      <c r="I174" s="433"/>
      <c r="J174" s="248"/>
    </row>
    <row r="175" spans="1:10" s="61" customFormat="1" ht="54" outlineLevel="2" x14ac:dyDescent="0.25">
      <c r="A175" s="20" t="s">
        <v>35</v>
      </c>
      <c r="B175" s="22" t="s">
        <v>414</v>
      </c>
      <c r="C175" s="81" t="s">
        <v>26</v>
      </c>
      <c r="D175" s="3">
        <v>0.37</v>
      </c>
      <c r="E175" s="3">
        <v>0.35</v>
      </c>
      <c r="F175" s="3">
        <v>0.35</v>
      </c>
      <c r="G175" s="24">
        <f>F175/E175</f>
        <v>1</v>
      </c>
      <c r="H175" s="222" t="s">
        <v>125</v>
      </c>
      <c r="I175" s="436"/>
      <c r="J175" s="248"/>
    </row>
    <row r="176" spans="1:10" s="61" customFormat="1" ht="40.5" outlineLevel="2" x14ac:dyDescent="0.25">
      <c r="A176" s="20" t="s">
        <v>36</v>
      </c>
      <c r="B176" s="22" t="s">
        <v>415</v>
      </c>
      <c r="C176" s="81" t="s">
        <v>26</v>
      </c>
      <c r="D176" s="3">
        <v>100</v>
      </c>
      <c r="E176" s="3">
        <v>100</v>
      </c>
      <c r="F176" s="3">
        <v>100</v>
      </c>
      <c r="G176" s="24">
        <f>F176/E176</f>
        <v>1</v>
      </c>
      <c r="H176" s="222" t="s">
        <v>125</v>
      </c>
      <c r="I176" s="436"/>
      <c r="J176" s="248"/>
    </row>
    <row r="177" spans="1:10" s="61" customFormat="1" ht="40.5" outlineLevel="2" x14ac:dyDescent="0.25">
      <c r="A177" s="77" t="s">
        <v>37</v>
      </c>
      <c r="B177" s="22" t="s">
        <v>416</v>
      </c>
      <c r="C177" s="81" t="s">
        <v>26</v>
      </c>
      <c r="D177" s="3">
        <v>100</v>
      </c>
      <c r="E177" s="3">
        <v>100</v>
      </c>
      <c r="F177" s="3">
        <v>100</v>
      </c>
      <c r="G177" s="24">
        <v>1</v>
      </c>
      <c r="H177" s="222" t="s">
        <v>125</v>
      </c>
      <c r="I177" s="434"/>
      <c r="J177" s="248"/>
    </row>
    <row r="178" spans="1:10" ht="20.25" customHeight="1" x14ac:dyDescent="0.25">
      <c r="A178" s="1" t="s">
        <v>48</v>
      </c>
      <c r="B178" s="395" t="s">
        <v>227</v>
      </c>
      <c r="C178" s="396"/>
      <c r="D178" s="396"/>
      <c r="E178" s="396"/>
      <c r="F178" s="396"/>
      <c r="G178" s="396"/>
      <c r="H178" s="396"/>
      <c r="I178" s="426">
        <f>AVERAGE(G179:G182)</f>
        <v>1.044</v>
      </c>
    </row>
    <row r="179" spans="1:10" s="18" customFormat="1" ht="40.5" outlineLevel="2" x14ac:dyDescent="0.25">
      <c r="A179" s="20" t="s">
        <v>34</v>
      </c>
      <c r="B179" s="22" t="s">
        <v>225</v>
      </c>
      <c r="C179" s="40" t="s">
        <v>52</v>
      </c>
      <c r="D179" s="3">
        <v>227</v>
      </c>
      <c r="E179" s="3">
        <v>227</v>
      </c>
      <c r="F179" s="3">
        <v>225</v>
      </c>
      <c r="G179" s="24">
        <f>F179/E179</f>
        <v>0.99099999999999999</v>
      </c>
      <c r="H179" s="222" t="s">
        <v>133</v>
      </c>
      <c r="I179" s="430"/>
      <c r="J179" s="251"/>
    </row>
    <row r="180" spans="1:10" s="18" customFormat="1" ht="44.25" customHeight="1" outlineLevel="2" x14ac:dyDescent="0.25">
      <c r="A180" s="20" t="s">
        <v>35</v>
      </c>
      <c r="B180" s="22" t="s">
        <v>226</v>
      </c>
      <c r="C180" s="40" t="s">
        <v>63</v>
      </c>
      <c r="D180" s="3">
        <v>3900</v>
      </c>
      <c r="E180" s="3">
        <v>4000</v>
      </c>
      <c r="F180" s="3">
        <v>4604</v>
      </c>
      <c r="G180" s="24">
        <f>F180/E180</f>
        <v>1.151</v>
      </c>
      <c r="H180" s="222" t="s">
        <v>300</v>
      </c>
      <c r="I180" s="431"/>
      <c r="J180" s="251"/>
    </row>
    <row r="181" spans="1:10" s="18" customFormat="1" ht="40.5" outlineLevel="2" x14ac:dyDescent="0.25">
      <c r="A181" s="20" t="s">
        <v>36</v>
      </c>
      <c r="B181" s="22" t="s">
        <v>66</v>
      </c>
      <c r="C181" s="40" t="s">
        <v>26</v>
      </c>
      <c r="D181" s="3">
        <v>95</v>
      </c>
      <c r="E181" s="3">
        <v>97</v>
      </c>
      <c r="F181" s="3">
        <v>99.25</v>
      </c>
      <c r="G181" s="24">
        <f>F181/E181</f>
        <v>1.0229999999999999</v>
      </c>
      <c r="H181" s="222" t="s">
        <v>299</v>
      </c>
      <c r="I181" s="431"/>
      <c r="J181" s="251"/>
    </row>
    <row r="182" spans="1:10" s="18" customFormat="1" ht="108" outlineLevel="2" x14ac:dyDescent="0.25">
      <c r="A182" s="20" t="s">
        <v>37</v>
      </c>
      <c r="B182" s="22" t="s">
        <v>67</v>
      </c>
      <c r="C182" s="40" t="s">
        <v>26</v>
      </c>
      <c r="D182" s="3">
        <v>99</v>
      </c>
      <c r="E182" s="23">
        <v>99</v>
      </c>
      <c r="F182" s="3">
        <v>100</v>
      </c>
      <c r="G182" s="24">
        <f>F182/E182</f>
        <v>1.01</v>
      </c>
      <c r="H182" s="222" t="s">
        <v>301</v>
      </c>
      <c r="I182" s="432"/>
      <c r="J182" s="251"/>
    </row>
    <row r="183" spans="1:10" s="12" customFormat="1" ht="21" customHeight="1" x14ac:dyDescent="0.25">
      <c r="A183" s="1" t="s">
        <v>49</v>
      </c>
      <c r="B183" s="395" t="s">
        <v>234</v>
      </c>
      <c r="C183" s="396"/>
      <c r="D183" s="396"/>
      <c r="E183" s="396"/>
      <c r="F183" s="396"/>
      <c r="G183" s="396"/>
      <c r="H183" s="396"/>
      <c r="I183" s="426">
        <f>AVERAGE(I184,I193,I197)</f>
        <v>1.02</v>
      </c>
      <c r="J183" s="104"/>
    </row>
    <row r="184" spans="1:10" s="18" customFormat="1" ht="15" customHeight="1" x14ac:dyDescent="0.25">
      <c r="A184" s="60"/>
      <c r="B184" s="412" t="s">
        <v>19</v>
      </c>
      <c r="C184" s="413"/>
      <c r="D184" s="413"/>
      <c r="E184" s="413"/>
      <c r="F184" s="413"/>
      <c r="G184" s="413"/>
      <c r="H184" s="413"/>
      <c r="I184" s="429">
        <f>AVERAGE(G185,G190,G191,G192)</f>
        <v>1</v>
      </c>
      <c r="J184" s="249"/>
    </row>
    <row r="185" spans="1:10" s="18" customFormat="1" ht="40.5" x14ac:dyDescent="0.25">
      <c r="A185" s="112" t="s">
        <v>135</v>
      </c>
      <c r="B185" s="28" t="s">
        <v>765</v>
      </c>
      <c r="C185" s="4" t="s">
        <v>203</v>
      </c>
      <c r="D185" s="4">
        <v>184.47</v>
      </c>
      <c r="E185" s="67">
        <v>184.47</v>
      </c>
      <c r="F185" s="67">
        <v>184.47</v>
      </c>
      <c r="G185" s="31">
        <f>F185/E185</f>
        <v>1</v>
      </c>
      <c r="H185" s="223" t="s">
        <v>122</v>
      </c>
      <c r="I185" s="435"/>
      <c r="J185" s="249"/>
    </row>
    <row r="186" spans="1:10" s="18" customFormat="1" ht="40.5" outlineLevel="1" x14ac:dyDescent="0.25">
      <c r="A186" s="112" t="s">
        <v>136</v>
      </c>
      <c r="B186" s="28" t="s">
        <v>766</v>
      </c>
      <c r="C186" s="4" t="s">
        <v>203</v>
      </c>
      <c r="D186" s="4" t="s">
        <v>204</v>
      </c>
      <c r="E186" s="4" t="s">
        <v>204</v>
      </c>
      <c r="F186" s="4" t="s">
        <v>204</v>
      </c>
      <c r="G186" s="31"/>
      <c r="H186" s="223" t="s">
        <v>122</v>
      </c>
      <c r="I186" s="435"/>
      <c r="J186" s="249"/>
    </row>
    <row r="187" spans="1:10" s="18" customFormat="1" ht="81" outlineLevel="1" x14ac:dyDescent="0.25">
      <c r="A187" s="112" t="s">
        <v>137</v>
      </c>
      <c r="B187" s="28" t="s">
        <v>767</v>
      </c>
      <c r="C187" s="4" t="s">
        <v>203</v>
      </c>
      <c r="D187" s="4" t="s">
        <v>204</v>
      </c>
      <c r="E187" s="4" t="s">
        <v>204</v>
      </c>
      <c r="F187" s="4" t="s">
        <v>204</v>
      </c>
      <c r="G187" s="31"/>
      <c r="H187" s="223" t="s">
        <v>122</v>
      </c>
      <c r="I187" s="435"/>
      <c r="J187" s="249"/>
    </row>
    <row r="188" spans="1:10" s="18" customFormat="1" ht="40.5" outlineLevel="1" x14ac:dyDescent="0.25">
      <c r="A188" s="112" t="s">
        <v>138</v>
      </c>
      <c r="B188" s="28" t="s">
        <v>768</v>
      </c>
      <c r="C188" s="4" t="s">
        <v>203</v>
      </c>
      <c r="D188" s="4" t="s">
        <v>204</v>
      </c>
      <c r="E188" s="4" t="s">
        <v>204</v>
      </c>
      <c r="F188" s="4" t="s">
        <v>204</v>
      </c>
      <c r="G188" s="31"/>
      <c r="H188" s="223" t="s">
        <v>122</v>
      </c>
      <c r="I188" s="435"/>
      <c r="J188" s="249"/>
    </row>
    <row r="189" spans="1:10" s="18" customFormat="1" ht="67.5" outlineLevel="1" x14ac:dyDescent="0.25">
      <c r="A189" s="112" t="s">
        <v>139</v>
      </c>
      <c r="B189" s="28" t="s">
        <v>769</v>
      </c>
      <c r="C189" s="4" t="s">
        <v>203</v>
      </c>
      <c r="D189" s="4" t="s">
        <v>204</v>
      </c>
      <c r="E189" s="4" t="s">
        <v>204</v>
      </c>
      <c r="F189" s="4" t="s">
        <v>204</v>
      </c>
      <c r="G189" s="31"/>
      <c r="H189" s="223" t="s">
        <v>122</v>
      </c>
      <c r="I189" s="435"/>
      <c r="J189" s="249"/>
    </row>
    <row r="190" spans="1:10" s="18" customFormat="1" ht="67.5" x14ac:dyDescent="0.25">
      <c r="A190" s="112" t="s">
        <v>140</v>
      </c>
      <c r="B190" s="28" t="s">
        <v>770</v>
      </c>
      <c r="C190" s="4" t="s">
        <v>203</v>
      </c>
      <c r="D190" s="4" t="s">
        <v>204</v>
      </c>
      <c r="E190" s="67">
        <v>1.1020000000000001</v>
      </c>
      <c r="F190" s="67">
        <f>0.785+0.017+0.3</f>
        <v>1.1020000000000001</v>
      </c>
      <c r="G190" s="31">
        <f t="shared" ref="G190:G192" si="15">F190/E190</f>
        <v>1</v>
      </c>
      <c r="H190" s="223" t="s">
        <v>122</v>
      </c>
      <c r="I190" s="435"/>
      <c r="J190" s="249"/>
    </row>
    <row r="191" spans="1:10" s="18" customFormat="1" ht="67.5" x14ac:dyDescent="0.25">
      <c r="A191" s="112" t="s">
        <v>141</v>
      </c>
      <c r="B191" s="28" t="s">
        <v>771</v>
      </c>
      <c r="C191" s="4" t="s">
        <v>203</v>
      </c>
      <c r="D191" s="4" t="s">
        <v>204</v>
      </c>
      <c r="E191" s="67">
        <v>163.27000000000001</v>
      </c>
      <c r="F191" s="67">
        <f>162.97+0.3</f>
        <v>163.27000000000001</v>
      </c>
      <c r="G191" s="31">
        <f t="shared" si="15"/>
        <v>1</v>
      </c>
      <c r="H191" s="223" t="s">
        <v>122</v>
      </c>
      <c r="I191" s="435"/>
      <c r="J191" s="249"/>
    </row>
    <row r="192" spans="1:10" s="18" customFormat="1" ht="67.5" x14ac:dyDescent="0.25">
      <c r="A192" s="112" t="s">
        <v>142</v>
      </c>
      <c r="B192" s="28" t="s">
        <v>772</v>
      </c>
      <c r="C192" s="4" t="s">
        <v>26</v>
      </c>
      <c r="D192" s="4" t="s">
        <v>204</v>
      </c>
      <c r="E192" s="67">
        <v>11.49</v>
      </c>
      <c r="F192" s="67">
        <v>11.49</v>
      </c>
      <c r="G192" s="31">
        <f t="shared" si="15"/>
        <v>1</v>
      </c>
      <c r="H192" s="223" t="s">
        <v>122</v>
      </c>
      <c r="I192" s="435"/>
      <c r="J192" s="249"/>
    </row>
    <row r="193" spans="1:10" s="18" customFormat="1" x14ac:dyDescent="0.25">
      <c r="A193" s="20"/>
      <c r="B193" s="409" t="s">
        <v>21</v>
      </c>
      <c r="C193" s="410"/>
      <c r="D193" s="410"/>
      <c r="E193" s="410"/>
      <c r="F193" s="410"/>
      <c r="G193" s="410"/>
      <c r="H193" s="410"/>
      <c r="I193" s="429">
        <f>AVERAGE(G194:G196)</f>
        <v>1.0589999999999999</v>
      </c>
      <c r="J193" s="249"/>
    </row>
    <row r="194" spans="1:10" s="18" customFormat="1" ht="40.5" x14ac:dyDescent="0.25">
      <c r="A194" s="112" t="s">
        <v>145</v>
      </c>
      <c r="B194" s="28" t="s">
        <v>773</v>
      </c>
      <c r="C194" s="4" t="s">
        <v>232</v>
      </c>
      <c r="D194" s="4">
        <v>164</v>
      </c>
      <c r="E194" s="67">
        <v>164</v>
      </c>
      <c r="F194" s="4">
        <v>167</v>
      </c>
      <c r="G194" s="31">
        <f>F194/E194</f>
        <v>1.018</v>
      </c>
      <c r="H194" s="223" t="s">
        <v>122</v>
      </c>
      <c r="I194" s="435"/>
      <c r="J194" s="249"/>
    </row>
    <row r="195" spans="1:10" s="18" customFormat="1" ht="40.5" x14ac:dyDescent="0.25">
      <c r="A195" s="113" t="s">
        <v>146</v>
      </c>
      <c r="B195" s="28" t="s">
        <v>494</v>
      </c>
      <c r="C195" s="4" t="s">
        <v>232</v>
      </c>
      <c r="D195" s="189">
        <v>7800</v>
      </c>
      <c r="E195" s="235">
        <v>7800</v>
      </c>
      <c r="F195" s="4">
        <v>9212</v>
      </c>
      <c r="G195" s="31">
        <f t="shared" ref="G195:G196" si="16">F195/E195</f>
        <v>1.181</v>
      </c>
      <c r="H195" s="223" t="s">
        <v>122</v>
      </c>
      <c r="I195" s="435"/>
      <c r="J195" s="249"/>
    </row>
    <row r="196" spans="1:10" s="18" customFormat="1" ht="40.5" x14ac:dyDescent="0.25">
      <c r="A196" s="112" t="s">
        <v>147</v>
      </c>
      <c r="B196" s="28" t="s">
        <v>774</v>
      </c>
      <c r="C196" s="4" t="s">
        <v>232</v>
      </c>
      <c r="D196" s="4">
        <v>46</v>
      </c>
      <c r="E196" s="67">
        <v>46</v>
      </c>
      <c r="F196" s="67">
        <v>45</v>
      </c>
      <c r="G196" s="31">
        <f t="shared" si="16"/>
        <v>0.97799999999999998</v>
      </c>
      <c r="H196" s="223" t="s">
        <v>122</v>
      </c>
      <c r="I196" s="435"/>
      <c r="J196" s="249"/>
    </row>
    <row r="197" spans="1:10" s="61" customFormat="1" x14ac:dyDescent="0.25">
      <c r="A197" s="20"/>
      <c r="B197" s="409" t="s">
        <v>205</v>
      </c>
      <c r="C197" s="410"/>
      <c r="D197" s="410"/>
      <c r="E197" s="410"/>
      <c r="F197" s="410"/>
      <c r="G197" s="410"/>
      <c r="H197" s="410"/>
      <c r="I197" s="429">
        <f>AVERAGE(G198:G202)</f>
        <v>1.0009999999999999</v>
      </c>
      <c r="J197" s="248"/>
    </row>
    <row r="198" spans="1:10" s="61" customFormat="1" ht="40.5" x14ac:dyDescent="0.25">
      <c r="A198" s="112" t="s">
        <v>148</v>
      </c>
      <c r="B198" s="28" t="s">
        <v>206</v>
      </c>
      <c r="C198" s="4" t="s">
        <v>68</v>
      </c>
      <c r="D198" s="4">
        <v>45776</v>
      </c>
      <c r="E198" s="67">
        <v>45776</v>
      </c>
      <c r="F198" s="67">
        <v>47552</v>
      </c>
      <c r="G198" s="31">
        <f>F198/E198</f>
        <v>1.0389999999999999</v>
      </c>
      <c r="H198" s="223" t="s">
        <v>122</v>
      </c>
      <c r="I198" s="429"/>
      <c r="J198" s="248"/>
    </row>
    <row r="199" spans="1:10" s="61" customFormat="1" ht="40.5" x14ac:dyDescent="0.25">
      <c r="A199" s="112" t="s">
        <v>149</v>
      </c>
      <c r="B199" s="28" t="s">
        <v>69</v>
      </c>
      <c r="C199" s="4" t="s">
        <v>232</v>
      </c>
      <c r="D199" s="4">
        <v>35</v>
      </c>
      <c r="E199" s="67">
        <v>35</v>
      </c>
      <c r="F199" s="67">
        <v>35</v>
      </c>
      <c r="G199" s="31">
        <f>F199/E199</f>
        <v>1</v>
      </c>
      <c r="H199" s="223" t="s">
        <v>122</v>
      </c>
      <c r="I199" s="429"/>
      <c r="J199" s="248"/>
    </row>
    <row r="200" spans="1:10" s="61" customFormat="1" ht="40.5" x14ac:dyDescent="0.25">
      <c r="A200" s="112" t="s">
        <v>150</v>
      </c>
      <c r="B200" s="28" t="s">
        <v>207</v>
      </c>
      <c r="C200" s="4" t="s">
        <v>232</v>
      </c>
      <c r="D200" s="4">
        <v>1490</v>
      </c>
      <c r="E200" s="67">
        <v>1510</v>
      </c>
      <c r="F200" s="67">
        <v>1510</v>
      </c>
      <c r="G200" s="31">
        <f>F200/E200</f>
        <v>1</v>
      </c>
      <c r="H200" s="223" t="s">
        <v>122</v>
      </c>
      <c r="I200" s="429"/>
      <c r="J200" s="248"/>
    </row>
    <row r="201" spans="1:10" s="61" customFormat="1" ht="40.5" x14ac:dyDescent="0.25">
      <c r="A201" s="112" t="s">
        <v>151</v>
      </c>
      <c r="B201" s="28" t="s">
        <v>70</v>
      </c>
      <c r="C201" s="4" t="s">
        <v>88</v>
      </c>
      <c r="D201" s="4">
        <v>7500</v>
      </c>
      <c r="E201" s="67">
        <v>8425</v>
      </c>
      <c r="F201" s="236">
        <f>7700+424.145</f>
        <v>8124</v>
      </c>
      <c r="G201" s="31">
        <f>F201/E201</f>
        <v>0.96399999999999997</v>
      </c>
      <c r="H201" s="223" t="s">
        <v>122</v>
      </c>
      <c r="I201" s="429"/>
      <c r="J201" s="248"/>
    </row>
    <row r="202" spans="1:10" s="61" customFormat="1" ht="40.5" x14ac:dyDescent="0.25">
      <c r="A202" s="112" t="s">
        <v>152</v>
      </c>
      <c r="B202" s="28" t="s">
        <v>71</v>
      </c>
      <c r="C202" s="4" t="s">
        <v>60</v>
      </c>
      <c r="D202" s="4">
        <v>6</v>
      </c>
      <c r="E202" s="67">
        <v>6</v>
      </c>
      <c r="F202" s="67">
        <v>6</v>
      </c>
      <c r="G202" s="31">
        <f>F202/E202</f>
        <v>1</v>
      </c>
      <c r="H202" s="223" t="s">
        <v>122</v>
      </c>
      <c r="I202" s="429"/>
      <c r="J202" s="248"/>
    </row>
    <row r="203" spans="1:10" ht="19.5" customHeight="1" x14ac:dyDescent="0.25">
      <c r="A203" s="1" t="s">
        <v>50</v>
      </c>
      <c r="B203" s="395" t="s">
        <v>491</v>
      </c>
      <c r="C203" s="396"/>
      <c r="D203" s="396"/>
      <c r="E203" s="396"/>
      <c r="F203" s="396"/>
      <c r="G203" s="396"/>
      <c r="H203" s="396"/>
      <c r="I203" s="426">
        <f>AVERAGE(G204:G219)</f>
        <v>0.99299999999999999</v>
      </c>
    </row>
    <row r="204" spans="1:10" s="61" customFormat="1" ht="67.5" outlineLevel="2" x14ac:dyDescent="0.25">
      <c r="A204" s="20">
        <v>1</v>
      </c>
      <c r="B204" s="22" t="s">
        <v>468</v>
      </c>
      <c r="C204" s="3" t="s">
        <v>271</v>
      </c>
      <c r="D204" s="3">
        <v>104.4</v>
      </c>
      <c r="E204" s="3" t="s">
        <v>73</v>
      </c>
      <c r="F204" s="24">
        <v>1.0580000000000001</v>
      </c>
      <c r="G204" s="187">
        <v>1</v>
      </c>
      <c r="H204" s="115" t="s">
        <v>489</v>
      </c>
      <c r="I204" s="433"/>
      <c r="J204" s="248"/>
    </row>
    <row r="205" spans="1:10" s="61" customFormat="1" ht="54" outlineLevel="2" x14ac:dyDescent="0.25">
      <c r="A205" s="20">
        <v>2</v>
      </c>
      <c r="B205" s="22" t="s">
        <v>469</v>
      </c>
      <c r="C205" s="3" t="s">
        <v>470</v>
      </c>
      <c r="D205" s="3">
        <v>98.6</v>
      </c>
      <c r="E205" s="3" t="s">
        <v>73</v>
      </c>
      <c r="F205" s="24">
        <v>0.82599999999999996</v>
      </c>
      <c r="G205" s="187">
        <f>82.6/95</f>
        <v>0.86899999999999999</v>
      </c>
      <c r="H205" s="115" t="s">
        <v>489</v>
      </c>
      <c r="I205" s="436"/>
      <c r="J205" s="248"/>
    </row>
    <row r="206" spans="1:10" s="61" customFormat="1" ht="54" outlineLevel="2" x14ac:dyDescent="0.25">
      <c r="A206" s="20">
        <v>3</v>
      </c>
      <c r="B206" s="22" t="s">
        <v>471</v>
      </c>
      <c r="C206" s="3" t="s">
        <v>490</v>
      </c>
      <c r="D206" s="3">
        <v>1</v>
      </c>
      <c r="E206" s="3" t="s">
        <v>93</v>
      </c>
      <c r="F206" s="24">
        <v>1</v>
      </c>
      <c r="G206" s="187">
        <v>1</v>
      </c>
      <c r="H206" s="115" t="s">
        <v>489</v>
      </c>
      <c r="I206" s="436"/>
      <c r="J206" s="248"/>
    </row>
    <row r="207" spans="1:10" s="61" customFormat="1" ht="54" outlineLevel="2" x14ac:dyDescent="0.25">
      <c r="A207" s="20">
        <v>4</v>
      </c>
      <c r="B207" s="22" t="s">
        <v>472</v>
      </c>
      <c r="C207" s="3" t="s">
        <v>470</v>
      </c>
      <c r="D207" s="3" t="s">
        <v>473</v>
      </c>
      <c r="E207" s="3" t="s">
        <v>473</v>
      </c>
      <c r="F207" s="24" t="s">
        <v>473</v>
      </c>
      <c r="G207" s="187">
        <v>1</v>
      </c>
      <c r="H207" s="115" t="s">
        <v>489</v>
      </c>
      <c r="I207" s="436"/>
      <c r="J207" s="248"/>
    </row>
    <row r="208" spans="1:10" s="61" customFormat="1" ht="54" outlineLevel="2" x14ac:dyDescent="0.25">
      <c r="A208" s="20">
        <v>5</v>
      </c>
      <c r="B208" s="22" t="s">
        <v>474</v>
      </c>
      <c r="C208" s="3" t="s">
        <v>470</v>
      </c>
      <c r="D208" s="3">
        <v>27.5</v>
      </c>
      <c r="E208" s="3" t="s">
        <v>475</v>
      </c>
      <c r="F208" s="108">
        <v>10.4</v>
      </c>
      <c r="G208" s="187">
        <v>1</v>
      </c>
      <c r="H208" s="115" t="s">
        <v>489</v>
      </c>
      <c r="I208" s="436"/>
      <c r="J208" s="248"/>
    </row>
    <row r="209" spans="1:10" s="61" customFormat="1" ht="67.5" outlineLevel="2" x14ac:dyDescent="0.25">
      <c r="A209" s="20">
        <v>6</v>
      </c>
      <c r="B209" s="22" t="s">
        <v>476</v>
      </c>
      <c r="C209" s="3">
        <v>1</v>
      </c>
      <c r="D209" s="3">
        <v>1</v>
      </c>
      <c r="E209" s="3">
        <v>1</v>
      </c>
      <c r="F209" s="109">
        <v>1</v>
      </c>
      <c r="G209" s="187">
        <v>1</v>
      </c>
      <c r="H209" s="115" t="s">
        <v>489</v>
      </c>
      <c r="I209" s="436"/>
      <c r="J209" s="248"/>
    </row>
    <row r="210" spans="1:10" s="61" customFormat="1" ht="54" outlineLevel="2" x14ac:dyDescent="0.25">
      <c r="A210" s="20">
        <v>7</v>
      </c>
      <c r="B210" s="22" t="s">
        <v>477</v>
      </c>
      <c r="C210" s="3" t="s">
        <v>470</v>
      </c>
      <c r="D210" s="3">
        <v>50</v>
      </c>
      <c r="E210" s="3" t="s">
        <v>478</v>
      </c>
      <c r="F210" s="108">
        <v>75</v>
      </c>
      <c r="G210" s="187">
        <v>1</v>
      </c>
      <c r="H210" s="115" t="s">
        <v>489</v>
      </c>
      <c r="I210" s="436"/>
      <c r="J210" s="248"/>
    </row>
    <row r="211" spans="1:10" s="61" customFormat="1" ht="67.5" outlineLevel="2" x14ac:dyDescent="0.25">
      <c r="A211" s="20">
        <v>8</v>
      </c>
      <c r="B211" s="22" t="s">
        <v>479</v>
      </c>
      <c r="C211" s="3" t="s">
        <v>470</v>
      </c>
      <c r="D211" s="3">
        <v>100</v>
      </c>
      <c r="E211" s="3">
        <v>100</v>
      </c>
      <c r="F211" s="108">
        <v>100</v>
      </c>
      <c r="G211" s="187">
        <v>1</v>
      </c>
      <c r="H211" s="115" t="s">
        <v>489</v>
      </c>
      <c r="I211" s="436"/>
      <c r="J211" s="248"/>
    </row>
    <row r="212" spans="1:10" s="61" customFormat="1" ht="54" outlineLevel="2" x14ac:dyDescent="0.25">
      <c r="A212" s="20">
        <v>9</v>
      </c>
      <c r="B212" s="22" t="s">
        <v>480</v>
      </c>
      <c r="C212" s="3" t="s">
        <v>62</v>
      </c>
      <c r="D212" s="3">
        <v>450</v>
      </c>
      <c r="E212" s="3">
        <v>553</v>
      </c>
      <c r="F212" s="108">
        <v>885</v>
      </c>
      <c r="G212" s="187">
        <f>F212/E212</f>
        <v>1.6</v>
      </c>
      <c r="H212" s="115" t="s">
        <v>489</v>
      </c>
      <c r="I212" s="436"/>
      <c r="J212" s="248"/>
    </row>
    <row r="213" spans="1:10" s="61" customFormat="1" ht="67.5" outlineLevel="2" x14ac:dyDescent="0.25">
      <c r="A213" s="20">
        <v>10</v>
      </c>
      <c r="B213" s="22" t="s">
        <v>481</v>
      </c>
      <c r="C213" s="3" t="s">
        <v>470</v>
      </c>
      <c r="D213" s="3">
        <v>103</v>
      </c>
      <c r="E213" s="3" t="s">
        <v>73</v>
      </c>
      <c r="F213" s="108">
        <v>104.4</v>
      </c>
      <c r="G213" s="187">
        <v>1</v>
      </c>
      <c r="H213" s="115" t="s">
        <v>489</v>
      </c>
      <c r="I213" s="436"/>
      <c r="J213" s="248"/>
    </row>
    <row r="214" spans="1:10" s="61" customFormat="1" ht="54" outlineLevel="2" x14ac:dyDescent="0.25">
      <c r="A214" s="20">
        <v>11</v>
      </c>
      <c r="B214" s="22" t="s">
        <v>482</v>
      </c>
      <c r="C214" s="3"/>
      <c r="D214" s="3">
        <v>1</v>
      </c>
      <c r="E214" s="3">
        <v>1</v>
      </c>
      <c r="F214" s="109">
        <v>1</v>
      </c>
      <c r="G214" s="187">
        <v>1</v>
      </c>
      <c r="H214" s="115" t="s">
        <v>489</v>
      </c>
      <c r="I214" s="436"/>
      <c r="J214" s="248"/>
    </row>
    <row r="215" spans="1:10" s="61" customFormat="1" ht="54" outlineLevel="2" x14ac:dyDescent="0.25">
      <c r="A215" s="20">
        <v>12</v>
      </c>
      <c r="B215" s="22" t="s">
        <v>483</v>
      </c>
      <c r="C215" s="3" t="s">
        <v>92</v>
      </c>
      <c r="D215" s="3">
        <v>87.5</v>
      </c>
      <c r="E215" s="3" t="s">
        <v>484</v>
      </c>
      <c r="F215" s="108">
        <v>79.2</v>
      </c>
      <c r="G215" s="187">
        <f>79.2/85</f>
        <v>0.93200000000000005</v>
      </c>
      <c r="H215" s="115" t="s">
        <v>489</v>
      </c>
      <c r="I215" s="436"/>
      <c r="J215" s="248"/>
    </row>
    <row r="216" spans="1:10" s="61" customFormat="1" ht="67.5" outlineLevel="2" x14ac:dyDescent="0.25">
      <c r="A216" s="20">
        <v>13</v>
      </c>
      <c r="B216" s="22" t="s">
        <v>485</v>
      </c>
      <c r="C216" s="3" t="s">
        <v>470</v>
      </c>
      <c r="D216" s="3">
        <v>100</v>
      </c>
      <c r="E216" s="3">
        <v>100</v>
      </c>
      <c r="F216" s="108">
        <v>48.5</v>
      </c>
      <c r="G216" s="187">
        <f>F216/E216</f>
        <v>0.48499999999999999</v>
      </c>
      <c r="H216" s="115" t="s">
        <v>489</v>
      </c>
      <c r="I216" s="436"/>
      <c r="J216" s="248"/>
    </row>
    <row r="217" spans="1:10" s="61" customFormat="1" ht="54" outlineLevel="2" x14ac:dyDescent="0.25">
      <c r="A217" s="20">
        <v>14</v>
      </c>
      <c r="B217" s="22" t="s">
        <v>486</v>
      </c>
      <c r="C217" s="3" t="s">
        <v>470</v>
      </c>
      <c r="D217" s="3">
        <v>100</v>
      </c>
      <c r="E217" s="3">
        <v>100</v>
      </c>
      <c r="F217" s="108">
        <v>99.7</v>
      </c>
      <c r="G217" s="187">
        <f>F217/E217</f>
        <v>0.997</v>
      </c>
      <c r="H217" s="115" t="s">
        <v>489</v>
      </c>
      <c r="I217" s="436"/>
      <c r="J217" s="248"/>
    </row>
    <row r="218" spans="1:10" s="61" customFormat="1" ht="84.75" customHeight="1" outlineLevel="2" x14ac:dyDescent="0.25">
      <c r="A218" s="20">
        <v>15</v>
      </c>
      <c r="B218" s="22" t="s">
        <v>487</v>
      </c>
      <c r="C218" s="3" t="s">
        <v>470</v>
      </c>
      <c r="D218" s="3" t="s">
        <v>204</v>
      </c>
      <c r="E218" s="3">
        <v>100</v>
      </c>
      <c r="F218" s="108">
        <v>100</v>
      </c>
      <c r="G218" s="187">
        <v>1</v>
      </c>
      <c r="H218" s="115" t="s">
        <v>489</v>
      </c>
      <c r="I218" s="436"/>
      <c r="J218" s="248"/>
    </row>
    <row r="219" spans="1:10" s="61" customFormat="1" ht="54" outlineLevel="2" x14ac:dyDescent="0.25">
      <c r="A219" s="20">
        <v>16</v>
      </c>
      <c r="B219" s="22" t="s">
        <v>488</v>
      </c>
      <c r="C219" s="110" t="s">
        <v>470</v>
      </c>
      <c r="D219" s="111" t="s">
        <v>204</v>
      </c>
      <c r="E219" s="3">
        <v>100</v>
      </c>
      <c r="F219" s="108">
        <v>100</v>
      </c>
      <c r="G219" s="187">
        <v>1</v>
      </c>
      <c r="H219" s="115" t="s">
        <v>489</v>
      </c>
      <c r="I219" s="434"/>
      <c r="J219" s="248"/>
    </row>
    <row r="220" spans="1:10" s="33" customFormat="1" ht="24" customHeight="1" x14ac:dyDescent="0.25">
      <c r="A220" s="1" t="s">
        <v>51</v>
      </c>
      <c r="B220" s="395" t="s">
        <v>202</v>
      </c>
      <c r="C220" s="396"/>
      <c r="D220" s="396"/>
      <c r="E220" s="396"/>
      <c r="F220" s="396"/>
      <c r="G220" s="396"/>
      <c r="H220" s="396"/>
      <c r="I220" s="426">
        <f>AVERAGE(G221,G222,G224)</f>
        <v>1.2809999999999999</v>
      </c>
      <c r="J220" s="102"/>
    </row>
    <row r="221" spans="1:10" s="33" customFormat="1" ht="40.5" outlineLevel="1" x14ac:dyDescent="0.25">
      <c r="A221" s="20">
        <v>1</v>
      </c>
      <c r="B221" s="41" t="s">
        <v>228</v>
      </c>
      <c r="C221" s="3" t="s">
        <v>232</v>
      </c>
      <c r="D221" s="25" t="s">
        <v>204</v>
      </c>
      <c r="E221" s="25">
        <v>1</v>
      </c>
      <c r="F221" s="107">
        <v>1</v>
      </c>
      <c r="G221" s="24">
        <f>F221/E221</f>
        <v>1</v>
      </c>
      <c r="H221" s="222" t="s">
        <v>130</v>
      </c>
      <c r="I221" s="433"/>
      <c r="J221" s="252"/>
    </row>
    <row r="222" spans="1:10" s="33" customFormat="1" ht="40.5" outlineLevel="1" x14ac:dyDescent="0.25">
      <c r="A222" s="20">
        <v>2</v>
      </c>
      <c r="B222" s="41" t="s">
        <v>229</v>
      </c>
      <c r="C222" s="3" t="s">
        <v>232</v>
      </c>
      <c r="D222" s="25" t="s">
        <v>204</v>
      </c>
      <c r="E222" s="25" t="s">
        <v>233</v>
      </c>
      <c r="F222" s="32" t="s">
        <v>233</v>
      </c>
      <c r="G222" s="24">
        <v>1</v>
      </c>
      <c r="H222" s="222" t="s">
        <v>130</v>
      </c>
      <c r="I222" s="436"/>
      <c r="J222" s="252"/>
    </row>
    <row r="223" spans="1:10" s="33" customFormat="1" ht="40.5" outlineLevel="1" x14ac:dyDescent="0.25">
      <c r="A223" s="20">
        <v>3</v>
      </c>
      <c r="B223" s="41" t="s">
        <v>230</v>
      </c>
      <c r="C223" s="3" t="s">
        <v>232</v>
      </c>
      <c r="D223" s="39" t="s">
        <v>204</v>
      </c>
      <c r="E223" s="39">
        <v>0</v>
      </c>
      <c r="F223" s="39">
        <v>0</v>
      </c>
      <c r="G223" s="24"/>
      <c r="H223" s="222" t="s">
        <v>130</v>
      </c>
      <c r="I223" s="436"/>
      <c r="J223" s="252"/>
    </row>
    <row r="224" spans="1:10" s="33" customFormat="1" ht="60" outlineLevel="1" x14ac:dyDescent="0.25">
      <c r="A224" s="20">
        <v>4</v>
      </c>
      <c r="B224" s="41" t="s">
        <v>231</v>
      </c>
      <c r="C224" s="3" t="s">
        <v>26</v>
      </c>
      <c r="D224" s="39">
        <v>6</v>
      </c>
      <c r="E224" s="39">
        <v>9</v>
      </c>
      <c r="F224" s="39">
        <v>16.600000000000001</v>
      </c>
      <c r="G224" s="24">
        <f>F224/E224</f>
        <v>1.8440000000000001</v>
      </c>
      <c r="H224" s="222" t="s">
        <v>116</v>
      </c>
      <c r="I224" s="434"/>
      <c r="J224" s="252"/>
    </row>
    <row r="225" spans="1:28" s="18" customFormat="1" x14ac:dyDescent="0.25">
      <c r="A225" s="34"/>
      <c r="B225" s="35"/>
      <c r="C225" s="36"/>
      <c r="D225" s="36"/>
      <c r="E225" s="36"/>
      <c r="F225" s="36"/>
      <c r="G225" s="37"/>
      <c r="H225" s="38"/>
      <c r="I225" s="237"/>
      <c r="J225" s="249"/>
    </row>
    <row r="226" spans="1:28" s="18" customFormat="1" x14ac:dyDescent="0.25">
      <c r="A226" s="34"/>
      <c r="B226" s="35"/>
      <c r="C226" s="36"/>
      <c r="D226" s="36"/>
      <c r="E226" s="36"/>
      <c r="F226" s="36"/>
      <c r="G226" s="37"/>
      <c r="H226" s="38"/>
      <c r="I226" s="234"/>
      <c r="J226" s="249"/>
    </row>
    <row r="227" spans="1:28" s="10" customFormat="1" ht="15.75" x14ac:dyDescent="0.25">
      <c r="A227" s="424" t="s">
        <v>129</v>
      </c>
      <c r="B227" s="424"/>
      <c r="C227" s="424"/>
      <c r="D227" s="424"/>
      <c r="E227" s="424"/>
      <c r="F227" s="424"/>
      <c r="G227" s="424"/>
      <c r="H227" s="424"/>
      <c r="I227" s="424"/>
      <c r="J227" s="424"/>
      <c r="K227" s="424"/>
      <c r="L227" s="424"/>
      <c r="M227" s="424"/>
      <c r="N227" s="424"/>
      <c r="O227" s="424"/>
      <c r="P227" s="424"/>
      <c r="Q227" s="424"/>
      <c r="R227" s="424"/>
      <c r="S227" s="424"/>
      <c r="T227" s="424"/>
      <c r="U227" s="64"/>
      <c r="V227" s="64"/>
      <c r="W227" s="64"/>
      <c r="X227" s="64"/>
      <c r="Y227" s="64"/>
      <c r="Z227" s="64"/>
      <c r="AA227" s="64"/>
      <c r="AB227" s="64"/>
    </row>
    <row r="228" spans="1:28" s="10" customFormat="1" ht="13.5" x14ac:dyDescent="0.25">
      <c r="A228" s="27"/>
      <c r="B228" s="26"/>
      <c r="C228" s="14"/>
      <c r="D228" s="14"/>
      <c r="E228" s="14"/>
      <c r="F228" s="14"/>
      <c r="G228" s="14"/>
      <c r="H228" s="14"/>
      <c r="I228" s="14"/>
      <c r="J228" s="14"/>
      <c r="K228" s="14"/>
      <c r="L228" s="14"/>
      <c r="M228" s="27"/>
      <c r="N228" s="27"/>
      <c r="O228" s="27"/>
      <c r="P228" s="27"/>
      <c r="Q228" s="27"/>
      <c r="R228" s="27"/>
      <c r="S228" s="27"/>
      <c r="T228" s="27"/>
      <c r="U228" s="64"/>
      <c r="V228" s="64"/>
      <c r="W228" s="64"/>
      <c r="X228" s="64"/>
      <c r="Y228" s="64"/>
      <c r="Z228" s="64"/>
      <c r="AA228" s="64"/>
      <c r="AB228" s="64"/>
    </row>
    <row r="229" spans="1:28" s="10" customFormat="1" ht="13.5" x14ac:dyDescent="0.25">
      <c r="A229" s="26" t="s">
        <v>144</v>
      </c>
      <c r="B229" s="26" t="s">
        <v>163</v>
      </c>
      <c r="C229" s="14"/>
      <c r="D229" s="14"/>
      <c r="E229" s="14"/>
      <c r="F229" s="14"/>
      <c r="G229" s="14"/>
      <c r="H229" s="14"/>
      <c r="I229" s="14"/>
      <c r="J229" s="14"/>
      <c r="K229" s="14"/>
      <c r="L229" s="14"/>
      <c r="M229" s="27"/>
      <c r="N229" s="27"/>
      <c r="O229" s="27"/>
      <c r="P229" s="27"/>
      <c r="Q229" s="27"/>
      <c r="R229" s="27"/>
      <c r="S229" s="27"/>
      <c r="T229" s="27"/>
      <c r="U229" s="64"/>
      <c r="V229" s="64"/>
      <c r="W229" s="64"/>
      <c r="X229" s="64"/>
      <c r="Y229" s="64"/>
      <c r="Z229" s="64"/>
      <c r="AA229" s="64"/>
      <c r="AB229" s="64"/>
    </row>
    <row r="239" spans="1:28" ht="12" customHeight="1" x14ac:dyDescent="0.25"/>
  </sheetData>
  <mergeCells count="71">
    <mergeCell ref="B193:H193"/>
    <mergeCell ref="B197:H197"/>
    <mergeCell ref="I128:I134"/>
    <mergeCell ref="I179:I182"/>
    <mergeCell ref="I204:I219"/>
    <mergeCell ref="A227:T227"/>
    <mergeCell ref="I221:I224"/>
    <mergeCell ref="I136:I148"/>
    <mergeCell ref="I150:I155"/>
    <mergeCell ref="I157:I163"/>
    <mergeCell ref="I165:I172"/>
    <mergeCell ref="I174:I177"/>
    <mergeCell ref="B178:H178"/>
    <mergeCell ref="B173:H173"/>
    <mergeCell ref="B220:H220"/>
    <mergeCell ref="B183:H183"/>
    <mergeCell ref="B184:H184"/>
    <mergeCell ref="B203:H203"/>
    <mergeCell ref="I75:I92"/>
    <mergeCell ref="I94:I102"/>
    <mergeCell ref="I104:I113"/>
    <mergeCell ref="I124:I126"/>
    <mergeCell ref="I115:I122"/>
    <mergeCell ref="I5:I6"/>
    <mergeCell ref="I8:I13"/>
    <mergeCell ref="I16:I29"/>
    <mergeCell ref="I31:I32"/>
    <mergeCell ref="I34:I38"/>
    <mergeCell ref="J104:J105"/>
    <mergeCell ref="J19:J20"/>
    <mergeCell ref="J27:J28"/>
    <mergeCell ref="J29:J30"/>
    <mergeCell ref="B164:H164"/>
    <mergeCell ref="B156:H156"/>
    <mergeCell ref="B149:H149"/>
    <mergeCell ref="B57:H57"/>
    <mergeCell ref="B135:H135"/>
    <mergeCell ref="B93:H93"/>
    <mergeCell ref="B42:H42"/>
    <mergeCell ref="I43:I45"/>
    <mergeCell ref="I47:I49"/>
    <mergeCell ref="I51:I56"/>
    <mergeCell ref="I58:I60"/>
    <mergeCell ref="I62:I73"/>
    <mergeCell ref="A1:H1"/>
    <mergeCell ref="A2:H2"/>
    <mergeCell ref="G5:G6"/>
    <mergeCell ref="B74:H74"/>
    <mergeCell ref="B61:H61"/>
    <mergeCell ref="B7:H7"/>
    <mergeCell ref="B14:H14"/>
    <mergeCell ref="B15:H15"/>
    <mergeCell ref="B30:H30"/>
    <mergeCell ref="B33:H33"/>
    <mergeCell ref="B39:H39"/>
    <mergeCell ref="B46:H46"/>
    <mergeCell ref="B50:H50"/>
    <mergeCell ref="H5:H6"/>
    <mergeCell ref="F5:F6"/>
    <mergeCell ref="B41:H41"/>
    <mergeCell ref="A3:H3"/>
    <mergeCell ref="A81:A82"/>
    <mergeCell ref="B127:H127"/>
    <mergeCell ref="B103:H103"/>
    <mergeCell ref="B123:H123"/>
    <mergeCell ref="B114:H114"/>
    <mergeCell ref="A5:A6"/>
    <mergeCell ref="B5:B6"/>
    <mergeCell ref="C5:C6"/>
    <mergeCell ref="D5:D6"/>
    <mergeCell ref="E5:E6"/>
  </mergeCells>
  <pageMargins left="0.70866141732283472" right="0.70866141732283472" top="0.74803149606299213" bottom="0.74803149606299213" header="0.31496062992125984" footer="0.31496062992125984"/>
  <pageSetup paperSize="9" scale="4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Финансирование</vt:lpstr>
      <vt:lpstr>Целевые показатели</vt:lpstr>
      <vt:lpstr>Финансирование!Заголовки_для_печати</vt:lpstr>
      <vt:lpstr>'Целевые показатели'!Заголовки_для_печати</vt:lpstr>
      <vt:lpstr>Финансирование!Область_печати</vt:lpstr>
      <vt:lpstr>'Целевые показатели'!Область_печати</vt:lpstr>
    </vt:vector>
  </TitlesOfParts>
  <Company>RePack by SPecialiST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lelhovmb</dc:creator>
  <cp:lastModifiedBy>Кононенко</cp:lastModifiedBy>
  <cp:lastPrinted>2020-07-20T07:34:07Z</cp:lastPrinted>
  <dcterms:created xsi:type="dcterms:W3CDTF">2014-04-24T03:02:31Z</dcterms:created>
  <dcterms:modified xsi:type="dcterms:W3CDTF">2020-07-20T07:34:48Z</dcterms:modified>
</cp:coreProperties>
</file>