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лексей\Нормативные документы\2019\Аварийная\Программа\"/>
    </mc:Choice>
  </mc:AlternateContent>
  <bookViews>
    <workbookView xWindow="0" yWindow="0" windowWidth="28800" windowHeight="11235"/>
  </bookViews>
  <sheets>
    <sheet name="Таб 3 МП" sheetId="2" r:id="rId1"/>
  </sheets>
  <definedNames>
    <definedName name="_xlnm._FilterDatabase" localSheetId="0" hidden="1">'Таб 3 МП'!$A$9:$M$33</definedName>
    <definedName name="_xlnm.Print_Area" localSheetId="0">'Таб 3 МП'!$A$5:$M$33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  <c r="K25" i="2" s="1"/>
  <c r="L19" i="2"/>
  <c r="L20" i="2" s="1"/>
  <c r="J18" i="2"/>
  <c r="J13" i="2"/>
  <c r="J14" i="2"/>
  <c r="J12" i="2"/>
  <c r="M15" i="2"/>
  <c r="L15" i="2"/>
  <c r="L16" i="2" s="1"/>
  <c r="K33" i="2"/>
  <c r="L33" i="2"/>
  <c r="M33" i="2"/>
  <c r="M26" i="2" s="1"/>
  <c r="J33" i="2"/>
  <c r="L25" i="2"/>
  <c r="M25" i="2"/>
  <c r="K20" i="2"/>
  <c r="M20" i="2"/>
  <c r="J24" i="2"/>
  <c r="J22" i="2"/>
  <c r="L26" i="2"/>
  <c r="C28" i="2"/>
  <c r="C27" i="2"/>
  <c r="G29" i="2"/>
  <c r="G30" i="2"/>
  <c r="G31" i="2"/>
  <c r="G32" i="2"/>
  <c r="H28" i="2"/>
  <c r="H27" i="2"/>
  <c r="G27" i="2" s="1"/>
  <c r="K26" i="2" l="1"/>
  <c r="G28" i="2"/>
  <c r="J23" i="2"/>
  <c r="J25" i="2" s="1"/>
  <c r="J19" i="2"/>
  <c r="J20" i="2" s="1"/>
  <c r="C33" i="2" l="1"/>
  <c r="D33" i="2"/>
  <c r="E33" i="2"/>
  <c r="F33" i="2"/>
  <c r="G33" i="2"/>
  <c r="H33" i="2"/>
  <c r="I33" i="2"/>
  <c r="D25" i="2"/>
  <c r="D21" i="2" s="1"/>
  <c r="E25" i="2"/>
  <c r="E21" i="2" s="1"/>
  <c r="F25" i="2"/>
  <c r="F21" i="2" s="1"/>
  <c r="G25" i="2"/>
  <c r="G21" i="2" s="1"/>
  <c r="H25" i="2"/>
  <c r="H21" i="2" s="1"/>
  <c r="I25" i="2"/>
  <c r="I21" i="2" s="1"/>
  <c r="K21" i="2"/>
  <c r="M21" i="2"/>
  <c r="C25" i="2"/>
  <c r="C21" i="2" s="1"/>
  <c r="D20" i="2"/>
  <c r="D17" i="2" s="1"/>
  <c r="E20" i="2"/>
  <c r="E17" i="2" s="1"/>
  <c r="F20" i="2"/>
  <c r="F17" i="2" s="1"/>
  <c r="G20" i="2"/>
  <c r="G17" i="2" s="1"/>
  <c r="H20" i="2"/>
  <c r="H17" i="2" s="1"/>
  <c r="I20" i="2"/>
  <c r="I17" i="2" s="1"/>
  <c r="K17" i="2"/>
  <c r="M17" i="2"/>
  <c r="C20" i="2"/>
  <c r="C17" i="2" s="1"/>
  <c r="D11" i="2"/>
  <c r="E11" i="2"/>
  <c r="F11" i="2"/>
  <c r="H11" i="2"/>
  <c r="I11" i="2"/>
  <c r="L11" i="2"/>
  <c r="G26" i="2" l="1"/>
  <c r="F26" i="2"/>
  <c r="F10" i="2" s="1"/>
  <c r="I26" i="2"/>
  <c r="I10" i="2" s="1"/>
  <c r="E26" i="2"/>
  <c r="E10" i="2" s="1"/>
  <c r="H26" i="2"/>
  <c r="H10" i="2" s="1"/>
  <c r="D26" i="2"/>
  <c r="D10" i="2" s="1"/>
  <c r="C26" i="2"/>
  <c r="L21" i="2"/>
  <c r="J21" i="2"/>
  <c r="L17" i="2"/>
  <c r="M11" i="2"/>
  <c r="M10" i="2" s="1"/>
  <c r="K15" i="2"/>
  <c r="H15" i="2"/>
  <c r="E15" i="2"/>
  <c r="D15" i="2"/>
  <c r="C15" i="2"/>
  <c r="J15" i="2" l="1"/>
  <c r="K16" i="2"/>
  <c r="K11" i="2" s="1"/>
  <c r="K10" i="2" s="1"/>
  <c r="L10" i="2"/>
  <c r="J16" i="2" l="1"/>
  <c r="J26" i="2" l="1"/>
  <c r="J11" i="2"/>
  <c r="G16" i="2" l="1"/>
  <c r="G11" i="2" s="1"/>
  <c r="G10" i="2" s="1"/>
  <c r="C16" i="2"/>
  <c r="C11" i="2" s="1"/>
  <c r="C10" i="2" s="1"/>
  <c r="J17" i="2" l="1"/>
  <c r="J10" i="2" s="1"/>
</calcChain>
</file>

<file path=xl/sharedStrings.xml><?xml version="1.0" encoding="utf-8"?>
<sst xmlns="http://schemas.openxmlformats.org/spreadsheetml/2006/main" count="71" uniqueCount="48">
  <si>
    <t>N п/п</t>
  </si>
  <si>
    <t>Наименование муниципального образования</t>
  </si>
  <si>
    <t>Число жителей, планируемых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</si>
  <si>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</si>
  <si>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</si>
  <si>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</si>
  <si>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всего</t>
  </si>
  <si>
    <t>в том числе</t>
  </si>
  <si>
    <t>в том числе за счет средств:</t>
  </si>
  <si>
    <t>собственность граждан</t>
  </si>
  <si>
    <t>муниципальная собственность</t>
  </si>
  <si>
    <t>фонд</t>
  </si>
  <si>
    <t>бюджет автономного округа</t>
  </si>
  <si>
    <t>местный бюджет</t>
  </si>
  <si>
    <t>чел.</t>
  </si>
  <si>
    <t>ед.</t>
  </si>
  <si>
    <t>кв. м</t>
  </si>
  <si>
    <t>руб.</t>
  </si>
  <si>
    <t>Всего по программе переселения, в рамках которой предусмотрено финансирование за счет средств Фонда, в т.ч.: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</si>
  <si>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</si>
  <si>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</si>
  <si>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</si>
  <si>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</si>
  <si>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Сосновка</t>
  </si>
  <si>
    <t>Казым</t>
  </si>
  <si>
    <t>Верхнеказымский</t>
  </si>
  <si>
    <t>Белоярский</t>
  </si>
  <si>
    <t>Итого по Белоярскому району</t>
  </si>
  <si>
    <t>Сорум</t>
  </si>
  <si>
    <t>Лыхма</t>
  </si>
  <si>
    <t xml:space="preserve">Верхнеказымский </t>
  </si>
  <si>
    <t>План мероприятий по переселению граждан из аварийного
жилищного фонда, признанного таковым до 1 января 2017 года</t>
  </si>
  <si>
    <t>Таблица 3</t>
  </si>
  <si>
    <t xml:space="preserve"> 1.1</t>
  </si>
  <si>
    <t xml:space="preserve"> 1.2</t>
  </si>
  <si>
    <t xml:space="preserve"> 1.3</t>
  </si>
  <si>
    <t xml:space="preserve"> 1.4</t>
  </si>
  <si>
    <t xml:space="preserve"> 2.1</t>
  </si>
  <si>
    <t xml:space="preserve"> 2.2</t>
  </si>
  <si>
    <t xml:space="preserve"> 3.1</t>
  </si>
  <si>
    <t xml:space="preserve"> 3.2</t>
  </si>
  <si>
    <t xml:space="preserve"> 3.3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</si>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</sst>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4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zoomScaleNormal="100" workbookViewId="0">
      <selection activeCell="M16" sqref="M16"/>
    </sheetView>
  </sheetViews>
  <sheetFormatPr defaultRowHeight="15.75" x14ac:dyDescent="0.25"/>
  <cols>
    <col min="1" max="1" width="9.140625" style="2"/>
    <col min="2" max="2" width="34.140625" style="2" customWidth="1"/>
    <col min="3" max="6" width="9.28515625" style="2" bestFit="1" customWidth="1"/>
    <col min="7" max="9" width="10.140625" style="2" bestFit="1" customWidth="1"/>
    <col min="10" max="13" width="19" style="2" customWidth="1"/>
    <col min="14" max="16384" width="9.140625" style="1"/>
  </cols>
  <sheetData>
    <row r="1" spans="1:13" x14ac:dyDescent="0.25">
      <c r="M1" s="5" t="s">
        <v>32</v>
      </c>
    </row>
    <row r="3" spans="1:13" ht="49.5" customHeight="1" x14ac:dyDescent="0.25">
      <c r="C3" s="6" t="s">
        <v>31</v>
      </c>
      <c r="D3" s="7"/>
      <c r="E3" s="7"/>
      <c r="F3" s="7"/>
      <c r="G3" s="7"/>
      <c r="H3" s="7"/>
      <c r="I3" s="7"/>
      <c r="J3" s="7"/>
      <c r="K3" s="7"/>
    </row>
    <row r="5" spans="1:13" ht="25.5" customHeight="1" x14ac:dyDescent="0.25">
      <c r="A5" s="8" t="s">
        <v>0</v>
      </c>
      <c r="B5" s="8" t="s">
        <v>1</v>
      </c>
      <c r="C5" s="8" t="s">
        <v>2</v>
      </c>
      <c r="D5" s="9" t="s">
        <v>3</v>
      </c>
      <c r="E5" s="10"/>
      <c r="F5" s="11"/>
      <c r="G5" s="9" t="s">
        <v>4</v>
      </c>
      <c r="H5" s="10"/>
      <c r="I5" s="11"/>
      <c r="J5" s="9" t="s">
        <v>5</v>
      </c>
      <c r="K5" s="10"/>
      <c r="L5" s="10"/>
      <c r="M5" s="11"/>
    </row>
    <row r="6" spans="1:13" x14ac:dyDescent="0.25">
      <c r="A6" s="8"/>
      <c r="B6" s="8"/>
      <c r="C6" s="8"/>
      <c r="D6" s="8" t="s">
        <v>6</v>
      </c>
      <c r="E6" s="8" t="s">
        <v>7</v>
      </c>
      <c r="F6" s="8"/>
      <c r="G6" s="8" t="s">
        <v>6</v>
      </c>
      <c r="H6" s="8" t="s">
        <v>7</v>
      </c>
      <c r="I6" s="8"/>
      <c r="J6" s="8" t="s">
        <v>6</v>
      </c>
      <c r="K6" s="8" t="s">
        <v>8</v>
      </c>
      <c r="L6" s="8"/>
      <c r="M6" s="8"/>
    </row>
    <row r="7" spans="1:13" ht="63" x14ac:dyDescent="0.25">
      <c r="A7" s="8"/>
      <c r="B7" s="8"/>
      <c r="C7" s="8"/>
      <c r="D7" s="8"/>
      <c r="E7" s="12" t="s">
        <v>9</v>
      </c>
      <c r="F7" s="12" t="s">
        <v>10</v>
      </c>
      <c r="G7" s="8"/>
      <c r="H7" s="12" t="s">
        <v>9</v>
      </c>
      <c r="I7" s="12" t="s">
        <v>10</v>
      </c>
      <c r="J7" s="8"/>
      <c r="K7" s="12" t="s">
        <v>11</v>
      </c>
      <c r="L7" s="12" t="s">
        <v>12</v>
      </c>
      <c r="M7" s="12" t="s">
        <v>13</v>
      </c>
    </row>
    <row r="8" spans="1:13" x14ac:dyDescent="0.25">
      <c r="A8" s="8"/>
      <c r="B8" s="8"/>
      <c r="C8" s="12" t="s">
        <v>14</v>
      </c>
      <c r="D8" s="12" t="s">
        <v>15</v>
      </c>
      <c r="E8" s="12" t="s">
        <v>15</v>
      </c>
      <c r="F8" s="12" t="s">
        <v>15</v>
      </c>
      <c r="G8" s="12" t="s">
        <v>16</v>
      </c>
      <c r="H8" s="12" t="s">
        <v>16</v>
      </c>
      <c r="I8" s="12" t="s">
        <v>16</v>
      </c>
      <c r="J8" s="12" t="s">
        <v>17</v>
      </c>
      <c r="K8" s="12" t="s">
        <v>17</v>
      </c>
      <c r="L8" s="12" t="s">
        <v>17</v>
      </c>
      <c r="M8" s="12" t="s">
        <v>17</v>
      </c>
    </row>
    <row r="9" spans="1:13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</row>
    <row r="10" spans="1:13" s="16" customFormat="1" ht="66" customHeight="1" x14ac:dyDescent="0.25">
      <c r="A10" s="17"/>
      <c r="B10" s="18" t="s">
        <v>18</v>
      </c>
      <c r="C10" s="19">
        <f>C11+C17+C21+C26</f>
        <v>1079</v>
      </c>
      <c r="D10" s="19">
        <f t="shared" ref="D10:M10" si="0">D11+D17+D21+D26</f>
        <v>377</v>
      </c>
      <c r="E10" s="19">
        <f t="shared" si="0"/>
        <v>332</v>
      </c>
      <c r="F10" s="19">
        <f t="shared" si="0"/>
        <v>45</v>
      </c>
      <c r="G10" s="19">
        <f t="shared" si="0"/>
        <v>25711.95</v>
      </c>
      <c r="H10" s="19">
        <f t="shared" si="0"/>
        <v>23295.37</v>
      </c>
      <c r="I10" s="19">
        <f t="shared" si="0"/>
        <v>2416.58</v>
      </c>
      <c r="J10" s="19">
        <f>J11+J17+J21+J26</f>
        <v>1243906532.1689999</v>
      </c>
      <c r="K10" s="19">
        <f t="shared" si="0"/>
        <v>385094632.73000002</v>
      </c>
      <c r="L10" s="19">
        <f t="shared" si="0"/>
        <v>847507955.90900016</v>
      </c>
      <c r="M10" s="19">
        <f t="shared" si="0"/>
        <v>11303943.530000001</v>
      </c>
    </row>
    <row r="11" spans="1:13" s="16" customFormat="1" ht="21.75" customHeight="1" x14ac:dyDescent="0.25">
      <c r="A11" s="17">
        <v>1</v>
      </c>
      <c r="B11" s="18" t="s">
        <v>19</v>
      </c>
      <c r="C11" s="19">
        <f>C16</f>
        <v>158</v>
      </c>
      <c r="D11" s="19">
        <f t="shared" ref="D11:M11" si="1">D16</f>
        <v>74</v>
      </c>
      <c r="E11" s="19">
        <f t="shared" si="1"/>
        <v>68</v>
      </c>
      <c r="F11" s="19">
        <f t="shared" si="1"/>
        <v>6</v>
      </c>
      <c r="G11" s="19">
        <f t="shared" si="1"/>
        <v>3378.88</v>
      </c>
      <c r="H11" s="19">
        <f t="shared" si="1"/>
        <v>3089.1</v>
      </c>
      <c r="I11" s="19">
        <f t="shared" si="1"/>
        <v>289.77999999999997</v>
      </c>
      <c r="J11" s="19">
        <f t="shared" si="1"/>
        <v>232296203.36899999</v>
      </c>
      <c r="K11" s="19">
        <f t="shared" si="1"/>
        <v>68728118.329999998</v>
      </c>
      <c r="L11" s="19">
        <f t="shared" si="1"/>
        <v>155389680.789</v>
      </c>
      <c r="M11" s="19">
        <f t="shared" si="1"/>
        <v>8178404.25</v>
      </c>
    </row>
    <row r="12" spans="1:13" s="2" customFormat="1" ht="21.75" customHeight="1" x14ac:dyDescent="0.25">
      <c r="A12" s="15" t="s">
        <v>33</v>
      </c>
      <c r="B12" s="14" t="s">
        <v>23</v>
      </c>
      <c r="C12" s="3">
        <v>27</v>
      </c>
      <c r="D12" s="3">
        <v>9</v>
      </c>
      <c r="E12" s="3">
        <v>7</v>
      </c>
      <c r="F12" s="3">
        <v>2</v>
      </c>
      <c r="G12" s="3">
        <v>524.79999999999995</v>
      </c>
      <c r="H12" s="4">
        <v>406.8</v>
      </c>
      <c r="I12" s="4">
        <v>118</v>
      </c>
      <c r="J12" s="4">
        <f>K12+L12+M12</f>
        <v>34129487</v>
      </c>
      <c r="K12" s="4">
        <v>10681429.33</v>
      </c>
      <c r="L12" s="4">
        <v>23343797.719999999</v>
      </c>
      <c r="M12" s="4">
        <v>104259.95</v>
      </c>
    </row>
    <row r="13" spans="1:13" s="2" customFormat="1" ht="21.75" customHeight="1" x14ac:dyDescent="0.25">
      <c r="A13" s="15" t="s">
        <v>34</v>
      </c>
      <c r="B13" s="14" t="s">
        <v>24</v>
      </c>
      <c r="C13" s="3">
        <v>2</v>
      </c>
      <c r="D13" s="3">
        <v>2</v>
      </c>
      <c r="E13" s="3">
        <v>0</v>
      </c>
      <c r="F13" s="3">
        <v>2</v>
      </c>
      <c r="G13" s="3">
        <v>65.28</v>
      </c>
      <c r="H13" s="4">
        <v>0</v>
      </c>
      <c r="I13" s="4">
        <v>65.28</v>
      </c>
      <c r="J13" s="4">
        <f t="shared" ref="J13:J15" si="2">K13+L13+M13</f>
        <v>4884800</v>
      </c>
      <c r="K13" s="4">
        <v>1328665.6000000001</v>
      </c>
      <c r="L13" s="4">
        <v>3511194.24</v>
      </c>
      <c r="M13" s="4">
        <v>44940.160000000003</v>
      </c>
    </row>
    <row r="14" spans="1:13" s="2" customFormat="1" ht="21.75" customHeight="1" x14ac:dyDescent="0.25">
      <c r="A14" s="15" t="s">
        <v>35</v>
      </c>
      <c r="B14" s="14" t="s">
        <v>25</v>
      </c>
      <c r="C14" s="3">
        <v>43</v>
      </c>
      <c r="D14" s="3">
        <v>29</v>
      </c>
      <c r="E14" s="3">
        <v>29</v>
      </c>
      <c r="F14" s="3">
        <v>0</v>
      </c>
      <c r="G14" s="3">
        <v>1237.9000000000001</v>
      </c>
      <c r="H14" s="4">
        <v>1237.9000000000001</v>
      </c>
      <c r="I14" s="4">
        <v>0</v>
      </c>
      <c r="J14" s="4">
        <f t="shared" si="2"/>
        <v>87610719.799999997</v>
      </c>
      <c r="K14" s="4">
        <v>25195391.329999998</v>
      </c>
      <c r="L14" s="4">
        <v>61814101.18</v>
      </c>
      <c r="M14" s="4">
        <v>601227.29</v>
      </c>
    </row>
    <row r="15" spans="1:13" s="2" customFormat="1" ht="21.75" customHeight="1" x14ac:dyDescent="0.25">
      <c r="A15" s="15" t="s">
        <v>36</v>
      </c>
      <c r="B15" s="14" t="s">
        <v>26</v>
      </c>
      <c r="C15" s="3">
        <f>81+5</f>
        <v>86</v>
      </c>
      <c r="D15" s="3">
        <f>33+1</f>
        <v>34</v>
      </c>
      <c r="E15" s="3">
        <f>31+1</f>
        <v>32</v>
      </c>
      <c r="F15" s="3">
        <v>2</v>
      </c>
      <c r="G15" s="4">
        <v>1550.9</v>
      </c>
      <c r="H15" s="4">
        <f>1410.5+33.9</f>
        <v>1444.4</v>
      </c>
      <c r="I15" s="4">
        <v>106.5</v>
      </c>
      <c r="J15" s="4">
        <f t="shared" si="2"/>
        <v>105671196.56899999</v>
      </c>
      <c r="K15" s="4">
        <f>30832654.07+689978</f>
        <v>31522632.07</v>
      </c>
      <c r="L15" s="4">
        <f>65034934.76+1685652.289+0.6</f>
        <v>66720587.648999996</v>
      </c>
      <c r="M15" s="4">
        <f>177348.77+16089.31+7234538.77</f>
        <v>7427976.8499999996</v>
      </c>
    </row>
    <row r="16" spans="1:13" ht="21.75" customHeight="1" x14ac:dyDescent="0.25">
      <c r="A16" s="15"/>
      <c r="B16" s="14" t="s">
        <v>27</v>
      </c>
      <c r="C16" s="4">
        <f>SUM(C12:C15)</f>
        <v>158</v>
      </c>
      <c r="D16" s="13">
        <v>74</v>
      </c>
      <c r="E16" s="13">
        <v>68</v>
      </c>
      <c r="F16" s="13">
        <v>6</v>
      </c>
      <c r="G16" s="4">
        <f>SUM(G12:G15)</f>
        <v>3378.88</v>
      </c>
      <c r="H16" s="13">
        <v>3089.1</v>
      </c>
      <c r="I16" s="13">
        <v>289.77999999999997</v>
      </c>
      <c r="J16" s="13">
        <f>SUM(J12:J15)</f>
        <v>232296203.36899999</v>
      </c>
      <c r="K16" s="13">
        <f t="shared" ref="K16:L16" si="3">SUM(K12:K15)</f>
        <v>68728118.329999998</v>
      </c>
      <c r="L16" s="13">
        <f t="shared" si="3"/>
        <v>155389680.789</v>
      </c>
      <c r="M16" s="21">
        <v>8178404.25</v>
      </c>
    </row>
    <row r="17" spans="1:13" s="16" customFormat="1" ht="21.75" customHeight="1" x14ac:dyDescent="0.25">
      <c r="A17" s="17">
        <v>2</v>
      </c>
      <c r="B17" s="18" t="s">
        <v>20</v>
      </c>
      <c r="C17" s="19">
        <f>C20</f>
        <v>269</v>
      </c>
      <c r="D17" s="19">
        <f t="shared" ref="D17:M17" si="4">D20</f>
        <v>110</v>
      </c>
      <c r="E17" s="19">
        <f t="shared" si="4"/>
        <v>92</v>
      </c>
      <c r="F17" s="19">
        <f t="shared" si="4"/>
        <v>18</v>
      </c>
      <c r="G17" s="19">
        <f t="shared" si="4"/>
        <v>5824.9</v>
      </c>
      <c r="H17" s="19">
        <f t="shared" si="4"/>
        <v>4841.7</v>
      </c>
      <c r="I17" s="19">
        <f t="shared" si="4"/>
        <v>983.2</v>
      </c>
      <c r="J17" s="19">
        <f t="shared" si="4"/>
        <v>373958306.39999998</v>
      </c>
      <c r="K17" s="19">
        <f t="shared" si="4"/>
        <v>118477974.53</v>
      </c>
      <c r="L17" s="19">
        <f t="shared" si="4"/>
        <v>254554112.73000002</v>
      </c>
      <c r="M17" s="19">
        <f t="shared" si="4"/>
        <v>926219.14</v>
      </c>
    </row>
    <row r="18" spans="1:13" s="2" customFormat="1" ht="21.75" customHeight="1" x14ac:dyDescent="0.25">
      <c r="A18" s="15" t="s">
        <v>37</v>
      </c>
      <c r="B18" s="14" t="s">
        <v>25</v>
      </c>
      <c r="C18" s="3">
        <v>42</v>
      </c>
      <c r="D18" s="3">
        <v>24</v>
      </c>
      <c r="E18" s="3">
        <v>24</v>
      </c>
      <c r="F18" s="3">
        <v>0</v>
      </c>
      <c r="G18" s="4">
        <v>1117</v>
      </c>
      <c r="H18" s="4">
        <v>1117</v>
      </c>
      <c r="I18" s="4">
        <v>0</v>
      </c>
      <c r="J18" s="4">
        <f t="shared" ref="J18:J19" si="5">K18+L18+M18</f>
        <v>73816655.200000003</v>
      </c>
      <c r="K18" s="4">
        <v>22734673.329999998</v>
      </c>
      <c r="L18" s="4">
        <v>50801350.109999999</v>
      </c>
      <c r="M18" s="4">
        <v>280631.76</v>
      </c>
    </row>
    <row r="19" spans="1:13" s="2" customFormat="1" ht="21.75" customHeight="1" x14ac:dyDescent="0.25">
      <c r="A19" s="15" t="s">
        <v>38</v>
      </c>
      <c r="B19" s="14" t="s">
        <v>26</v>
      </c>
      <c r="C19" s="3">
        <v>227</v>
      </c>
      <c r="D19" s="3">
        <v>86</v>
      </c>
      <c r="E19" s="3">
        <v>68</v>
      </c>
      <c r="F19" s="3">
        <v>18</v>
      </c>
      <c r="G19" s="4">
        <v>4707.8999999999996</v>
      </c>
      <c r="H19" s="4">
        <v>3724.7</v>
      </c>
      <c r="I19" s="4">
        <v>983.2</v>
      </c>
      <c r="J19" s="4">
        <f t="shared" si="5"/>
        <v>300141651.19999999</v>
      </c>
      <c r="K19" s="4">
        <v>95743301.200000003</v>
      </c>
      <c r="L19" s="4">
        <f>203752762.6+0.02</f>
        <v>203752762.62</v>
      </c>
      <c r="M19" s="4">
        <v>645587.38</v>
      </c>
    </row>
    <row r="20" spans="1:13" ht="21.75" customHeight="1" x14ac:dyDescent="0.25">
      <c r="A20" s="15"/>
      <c r="B20" s="14" t="s">
        <v>27</v>
      </c>
      <c r="C20" s="13">
        <f>SUM(C18:C19)</f>
        <v>269</v>
      </c>
      <c r="D20" s="13">
        <f t="shared" ref="D20:I20" si="6">SUM(D18:D19)</f>
        <v>110</v>
      </c>
      <c r="E20" s="13">
        <f t="shared" si="6"/>
        <v>92</v>
      </c>
      <c r="F20" s="13">
        <f t="shared" si="6"/>
        <v>18</v>
      </c>
      <c r="G20" s="13">
        <f t="shared" si="6"/>
        <v>5824.9</v>
      </c>
      <c r="H20" s="13">
        <f t="shared" si="6"/>
        <v>4841.7</v>
      </c>
      <c r="I20" s="13">
        <f t="shared" si="6"/>
        <v>983.2</v>
      </c>
      <c r="J20" s="13">
        <f>SUM(J18:J19)</f>
        <v>373958306.39999998</v>
      </c>
      <c r="K20" s="13">
        <f t="shared" ref="K20:M20" si="7">SUM(K18:K19)</f>
        <v>118477974.53</v>
      </c>
      <c r="L20" s="13">
        <f>SUM(L18:L19)</f>
        <v>254554112.73000002</v>
      </c>
      <c r="M20" s="13">
        <f t="shared" si="7"/>
        <v>926219.14</v>
      </c>
    </row>
    <row r="21" spans="1:13" s="16" customFormat="1" ht="21.75" customHeight="1" x14ac:dyDescent="0.25">
      <c r="A21" s="17">
        <v>3</v>
      </c>
      <c r="B21" s="18" t="s">
        <v>21</v>
      </c>
      <c r="C21" s="19">
        <f>C25</f>
        <v>216</v>
      </c>
      <c r="D21" s="19">
        <f t="shared" ref="D21:M21" si="8">D25</f>
        <v>89</v>
      </c>
      <c r="E21" s="19">
        <f t="shared" si="8"/>
        <v>75</v>
      </c>
      <c r="F21" s="19">
        <f t="shared" si="8"/>
        <v>14</v>
      </c>
      <c r="G21" s="19">
        <f t="shared" si="8"/>
        <v>5283.29</v>
      </c>
      <c r="H21" s="19">
        <f t="shared" si="8"/>
        <v>4436.3899999999994</v>
      </c>
      <c r="I21" s="19">
        <f t="shared" si="8"/>
        <v>846.9</v>
      </c>
      <c r="J21" s="19">
        <f t="shared" si="8"/>
        <v>341877382.39999998</v>
      </c>
      <c r="K21" s="19">
        <f t="shared" si="8"/>
        <v>107409831.86999999</v>
      </c>
      <c r="L21" s="19">
        <f t="shared" si="8"/>
        <v>233485156.19</v>
      </c>
      <c r="M21" s="19">
        <f t="shared" si="8"/>
        <v>982394.34000000008</v>
      </c>
    </row>
    <row r="22" spans="1:13" s="2" customFormat="1" ht="21.75" customHeight="1" x14ac:dyDescent="0.25">
      <c r="A22" s="15" t="s">
        <v>39</v>
      </c>
      <c r="B22" s="14" t="s">
        <v>28</v>
      </c>
      <c r="C22" s="3">
        <v>36</v>
      </c>
      <c r="D22" s="3">
        <v>21</v>
      </c>
      <c r="E22" s="3">
        <v>18</v>
      </c>
      <c r="F22" s="3">
        <v>3</v>
      </c>
      <c r="G22" s="3">
        <v>1239.7</v>
      </c>
      <c r="H22" s="4">
        <v>1063.5</v>
      </c>
      <c r="I22" s="4">
        <v>176.2</v>
      </c>
      <c r="J22" s="4">
        <f>K22+L22+M22</f>
        <v>87338392.200000003</v>
      </c>
      <c r="K22" s="4">
        <v>25232027.329999998</v>
      </c>
      <c r="L22" s="4">
        <v>61524249.359999999</v>
      </c>
      <c r="M22" s="4">
        <v>582115.51</v>
      </c>
    </row>
    <row r="23" spans="1:13" s="2" customFormat="1" ht="21.75" customHeight="1" x14ac:dyDescent="0.25">
      <c r="A23" s="15" t="s">
        <v>40</v>
      </c>
      <c r="B23" s="14" t="s">
        <v>26</v>
      </c>
      <c r="C23" s="3">
        <v>115</v>
      </c>
      <c r="D23" s="3">
        <v>46</v>
      </c>
      <c r="E23" s="3">
        <v>36</v>
      </c>
      <c r="F23" s="3">
        <v>10</v>
      </c>
      <c r="G23" s="3">
        <v>2713.59</v>
      </c>
      <c r="H23" s="4">
        <v>2096.4899999999998</v>
      </c>
      <c r="I23" s="4">
        <v>617.1</v>
      </c>
      <c r="J23" s="4">
        <f t="shared" ref="J23:J24" si="9">K23+L23+M23</f>
        <v>170371443.79999998</v>
      </c>
      <c r="K23" s="4">
        <f>55107871.2+0.01</f>
        <v>55107871.210000001</v>
      </c>
      <c r="L23" s="4">
        <v>115011181.08</v>
      </c>
      <c r="M23" s="4">
        <v>252391.51</v>
      </c>
    </row>
    <row r="24" spans="1:13" s="2" customFormat="1" ht="21.75" customHeight="1" x14ac:dyDescent="0.25">
      <c r="A24" s="15" t="s">
        <v>41</v>
      </c>
      <c r="B24" s="14" t="s">
        <v>29</v>
      </c>
      <c r="C24" s="3">
        <v>65</v>
      </c>
      <c r="D24" s="3">
        <v>22</v>
      </c>
      <c r="E24" s="3">
        <v>21</v>
      </c>
      <c r="F24" s="3">
        <v>1</v>
      </c>
      <c r="G24" s="3">
        <v>1330</v>
      </c>
      <c r="H24" s="4">
        <v>1276.4000000000001</v>
      </c>
      <c r="I24" s="4">
        <v>53.6</v>
      </c>
      <c r="J24" s="4">
        <f t="shared" si="9"/>
        <v>84167546.399999991</v>
      </c>
      <c r="K24" s="4">
        <v>27069933.329999998</v>
      </c>
      <c r="L24" s="4">
        <v>56949725.75</v>
      </c>
      <c r="M24" s="4">
        <v>147887.32</v>
      </c>
    </row>
    <row r="25" spans="1:13" ht="21.75" customHeight="1" x14ac:dyDescent="0.25">
      <c r="A25" s="15"/>
      <c r="B25" s="14" t="s">
        <v>27</v>
      </c>
      <c r="C25" s="13">
        <f>SUM(C22:C24)</f>
        <v>216</v>
      </c>
      <c r="D25" s="13">
        <f t="shared" ref="D25:I25" si="10">SUM(D22:D24)</f>
        <v>89</v>
      </c>
      <c r="E25" s="13">
        <f t="shared" si="10"/>
        <v>75</v>
      </c>
      <c r="F25" s="13">
        <f t="shared" si="10"/>
        <v>14</v>
      </c>
      <c r="G25" s="13">
        <f t="shared" si="10"/>
        <v>5283.29</v>
      </c>
      <c r="H25" s="13">
        <f t="shared" si="10"/>
        <v>4436.3899999999994</v>
      </c>
      <c r="I25" s="13">
        <f t="shared" si="10"/>
        <v>846.9</v>
      </c>
      <c r="J25" s="13">
        <f>SUM(J22:J24)</f>
        <v>341877382.39999998</v>
      </c>
      <c r="K25" s="13">
        <f>SUM(K22:K24)</f>
        <v>107409831.86999999</v>
      </c>
      <c r="L25" s="13">
        <f t="shared" ref="L25:M25" si="11">SUM(L22:L24)</f>
        <v>233485156.19</v>
      </c>
      <c r="M25" s="13">
        <f t="shared" si="11"/>
        <v>982394.34000000008</v>
      </c>
    </row>
    <row r="26" spans="1:13" s="16" customFormat="1" ht="21.75" customHeight="1" x14ac:dyDescent="0.25">
      <c r="A26" s="17">
        <v>4</v>
      </c>
      <c r="B26" s="18" t="s">
        <v>22</v>
      </c>
      <c r="C26" s="19">
        <f>C33</f>
        <v>436</v>
      </c>
      <c r="D26" s="19">
        <f t="shared" ref="D26:M26" si="12">D33</f>
        <v>104</v>
      </c>
      <c r="E26" s="19">
        <f t="shared" si="12"/>
        <v>97</v>
      </c>
      <c r="F26" s="19">
        <f t="shared" si="12"/>
        <v>7</v>
      </c>
      <c r="G26" s="19">
        <f t="shared" si="12"/>
        <v>11224.880000000001</v>
      </c>
      <c r="H26" s="19">
        <f t="shared" si="12"/>
        <v>10928.18</v>
      </c>
      <c r="I26" s="19">
        <f t="shared" si="12"/>
        <v>296.7</v>
      </c>
      <c r="J26" s="19">
        <f t="shared" si="12"/>
        <v>295774640</v>
      </c>
      <c r="K26" s="19">
        <f t="shared" si="12"/>
        <v>90478708</v>
      </c>
      <c r="L26" s="19">
        <f t="shared" si="12"/>
        <v>204079006.19999999</v>
      </c>
      <c r="M26" s="19">
        <f t="shared" si="12"/>
        <v>1216925.8</v>
      </c>
    </row>
    <row r="27" spans="1:13" s="2" customFormat="1" ht="21.75" customHeight="1" x14ac:dyDescent="0.25">
      <c r="A27" s="15" t="s">
        <v>42</v>
      </c>
      <c r="B27" s="14" t="s">
        <v>26</v>
      </c>
      <c r="C27" s="3">
        <f>54+173</f>
        <v>227</v>
      </c>
      <c r="D27" s="3">
        <v>18</v>
      </c>
      <c r="E27" s="3">
        <v>11</v>
      </c>
      <c r="F27" s="3">
        <v>7</v>
      </c>
      <c r="G27" s="4">
        <f>H27+I27</f>
        <v>5313</v>
      </c>
      <c r="H27" s="4">
        <f>1011.1+4005.2</f>
        <v>5016.3</v>
      </c>
      <c r="I27" s="4">
        <v>296.7</v>
      </c>
      <c r="J27" s="4">
        <v>81331920</v>
      </c>
      <c r="K27" s="4">
        <v>26614018.670000002</v>
      </c>
      <c r="L27" s="4">
        <v>54643408.100000001</v>
      </c>
      <c r="M27" s="4">
        <v>74493.2</v>
      </c>
    </row>
    <row r="28" spans="1:13" s="2" customFormat="1" ht="21.75" customHeight="1" x14ac:dyDescent="0.25">
      <c r="A28" s="15" t="s">
        <v>43</v>
      </c>
      <c r="B28" s="14" t="s">
        <v>30</v>
      </c>
      <c r="C28" s="3">
        <f>140+10</f>
        <v>150</v>
      </c>
      <c r="D28" s="3">
        <v>86</v>
      </c>
      <c r="E28" s="3">
        <v>86</v>
      </c>
      <c r="F28" s="3">
        <v>0</v>
      </c>
      <c r="G28" s="4">
        <f t="shared" ref="G28:G32" si="13">H28+I28</f>
        <v>4099.5</v>
      </c>
      <c r="H28" s="4">
        <f>3137.8+961.7</f>
        <v>4099.5</v>
      </c>
      <c r="I28" s="4">
        <v>0</v>
      </c>
      <c r="J28" s="4">
        <v>214442720</v>
      </c>
      <c r="K28" s="4">
        <v>63864689.329999998</v>
      </c>
      <c r="L28" s="4">
        <v>149435598.09999999</v>
      </c>
      <c r="M28" s="4">
        <v>1142432.6000000001</v>
      </c>
    </row>
    <row r="29" spans="1:13" s="2" customFormat="1" ht="21.75" customHeight="1" x14ac:dyDescent="0.25">
      <c r="A29" s="15" t="s">
        <v>44</v>
      </c>
      <c r="B29" s="14" t="s">
        <v>24</v>
      </c>
      <c r="C29" s="3">
        <v>10</v>
      </c>
      <c r="D29" s="3"/>
      <c r="E29" s="3"/>
      <c r="F29" s="3"/>
      <c r="G29" s="4">
        <f t="shared" si="13"/>
        <v>232.78</v>
      </c>
      <c r="H29" s="4">
        <v>232.78</v>
      </c>
      <c r="I29" s="4"/>
      <c r="J29" s="4"/>
      <c r="K29" s="4"/>
      <c r="L29" s="4"/>
      <c r="M29" s="4"/>
    </row>
    <row r="30" spans="1:13" s="2" customFormat="1" ht="21.75" customHeight="1" x14ac:dyDescent="0.25">
      <c r="A30" s="15" t="s">
        <v>45</v>
      </c>
      <c r="B30" s="14" t="s">
        <v>29</v>
      </c>
      <c r="C30" s="3">
        <v>14</v>
      </c>
      <c r="D30" s="3"/>
      <c r="E30" s="3"/>
      <c r="F30" s="3"/>
      <c r="G30" s="4">
        <f t="shared" si="13"/>
        <v>451.2</v>
      </c>
      <c r="H30" s="4">
        <v>451.2</v>
      </c>
      <c r="I30" s="4"/>
      <c r="J30" s="4"/>
      <c r="K30" s="4"/>
      <c r="L30" s="4"/>
      <c r="M30" s="4"/>
    </row>
    <row r="31" spans="1:13" s="2" customFormat="1" ht="21.75" customHeight="1" x14ac:dyDescent="0.25">
      <c r="A31" s="15" t="s">
        <v>46</v>
      </c>
      <c r="B31" s="14" t="s">
        <v>28</v>
      </c>
      <c r="C31" s="3">
        <v>34</v>
      </c>
      <c r="D31" s="3"/>
      <c r="E31" s="3"/>
      <c r="F31" s="3"/>
      <c r="G31" s="4">
        <f t="shared" si="13"/>
        <v>944.6</v>
      </c>
      <c r="H31" s="4">
        <v>944.6</v>
      </c>
      <c r="I31" s="4"/>
      <c r="J31" s="4"/>
      <c r="K31" s="4"/>
      <c r="L31" s="4"/>
      <c r="M31" s="4"/>
    </row>
    <row r="32" spans="1:13" s="2" customFormat="1" ht="21.75" customHeight="1" x14ac:dyDescent="0.25">
      <c r="A32" s="15" t="s">
        <v>47</v>
      </c>
      <c r="B32" s="14" t="s">
        <v>23</v>
      </c>
      <c r="C32" s="3">
        <v>1</v>
      </c>
      <c r="D32" s="3"/>
      <c r="E32" s="3"/>
      <c r="F32" s="3"/>
      <c r="G32" s="4">
        <f t="shared" si="13"/>
        <v>183.8</v>
      </c>
      <c r="H32" s="4">
        <v>183.8</v>
      </c>
      <c r="I32" s="4"/>
      <c r="J32" s="4"/>
      <c r="K32" s="4"/>
      <c r="L32" s="4"/>
      <c r="M32" s="4"/>
    </row>
    <row r="33" spans="1:13" s="2" customFormat="1" ht="21.75" customHeight="1" x14ac:dyDescent="0.25">
      <c r="A33" s="15"/>
      <c r="B33" s="14" t="s">
        <v>27</v>
      </c>
      <c r="C33" s="4">
        <f t="shared" ref="C33:I33" si="14">SUM(C27:C32)</f>
        <v>436</v>
      </c>
      <c r="D33" s="4">
        <f t="shared" si="14"/>
        <v>104</v>
      </c>
      <c r="E33" s="4">
        <f t="shared" si="14"/>
        <v>97</v>
      </c>
      <c r="F33" s="4">
        <f t="shared" si="14"/>
        <v>7</v>
      </c>
      <c r="G33" s="4">
        <f t="shared" si="14"/>
        <v>11224.880000000001</v>
      </c>
      <c r="H33" s="4">
        <f t="shared" si="14"/>
        <v>10928.18</v>
      </c>
      <c r="I33" s="4">
        <f t="shared" si="14"/>
        <v>296.7</v>
      </c>
      <c r="J33" s="13">
        <f>SUM(J27:J32)</f>
        <v>295774640</v>
      </c>
      <c r="K33" s="13">
        <f t="shared" ref="K33:M33" si="15">SUM(K27:K32)</f>
        <v>90478708</v>
      </c>
      <c r="L33" s="13">
        <f t="shared" si="15"/>
        <v>204079006.19999999</v>
      </c>
      <c r="M33" s="13">
        <f t="shared" si="15"/>
        <v>1216925.8</v>
      </c>
    </row>
    <row r="34" spans="1:13" x14ac:dyDescent="0.25">
      <c r="A34" s="20"/>
    </row>
  </sheetData>
  <autoFilter ref="A9:M33"/>
  <mergeCells count="13">
    <mergeCell ref="C3:K3"/>
    <mergeCell ref="J6:J7"/>
    <mergeCell ref="K6:M6"/>
    <mergeCell ref="A5:A8"/>
    <mergeCell ref="B5:B8"/>
    <mergeCell ref="C5:C7"/>
    <mergeCell ref="D5:F5"/>
    <mergeCell ref="G5:I5"/>
    <mergeCell ref="J5:M5"/>
    <mergeCell ref="D6:D7"/>
    <mergeCell ref="E6:F6"/>
    <mergeCell ref="G6:G7"/>
    <mergeCell ref="H6:I6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 3 МП</vt:lpstr>
      <vt:lpstr>'Таб 3 МП'!Область_печати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Алексей Анатольевич</dc:creator>
  <cp:lastModifiedBy>Орлов Алексей Анатольевич</cp:lastModifiedBy>
  <cp:lastPrinted>2019-05-03T06:12:37Z</cp:lastPrinted>
  <dcterms:created xsi:type="dcterms:W3CDTF">2019-04-29T03:44:41Z</dcterms:created>
  <dcterms:modified xsi:type="dcterms:W3CDTF">2019-05-03T08:28:25Z</dcterms:modified>
</cp:coreProperties>
</file>