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375" yWindow="525" windowWidth="12765" windowHeight="10620"/>
  </bookViews>
  <sheets>
    <sheet name="Бр" sheetId="1" r:id="rId1"/>
    <sheet name="Показатели Бр" sheetId="5" r:id="rId2"/>
  </sheets>
  <definedNames>
    <definedName name="_xlnm.Print_Titles" localSheetId="0">Бр!$4:$7</definedName>
    <definedName name="_xlnm.Print_Area" localSheetId="0">Бр!$A$1:$U$309</definedName>
    <definedName name="_xlnm.Print_Area" localSheetId="1">'Показатели Бр'!$A$1:$H$225</definedName>
  </definedNames>
  <calcPr calcId="144525" fullPrecision="0"/>
</workbook>
</file>

<file path=xl/calcChain.xml><?xml version="1.0" encoding="utf-8"?>
<calcChain xmlns="http://schemas.openxmlformats.org/spreadsheetml/2006/main">
  <c r="G21" i="5" l="1"/>
  <c r="G22" i="5"/>
  <c r="G23" i="5"/>
  <c r="G25" i="5" l="1"/>
  <c r="G111" i="5" l="1"/>
  <c r="G59" i="5" l="1"/>
  <c r="G60" i="5"/>
  <c r="G61" i="5"/>
  <c r="H143" i="1" l="1"/>
  <c r="C143" i="1"/>
  <c r="C137" i="1"/>
  <c r="H124" i="1"/>
  <c r="C124" i="1"/>
  <c r="J132" i="1"/>
  <c r="I132" i="1"/>
  <c r="E132" i="1"/>
  <c r="D132" i="1"/>
  <c r="D130" i="1" s="1"/>
  <c r="D136" i="1"/>
  <c r="D144" i="1"/>
  <c r="J136" i="1"/>
  <c r="I136" i="1"/>
  <c r="G136" i="1"/>
  <c r="E136" i="1"/>
  <c r="T142" i="1"/>
  <c r="T143" i="1"/>
  <c r="S142" i="1"/>
  <c r="S143" i="1"/>
  <c r="R142" i="1"/>
  <c r="R143" i="1"/>
  <c r="Q142" i="1"/>
  <c r="Q143" i="1"/>
  <c r="P142" i="1"/>
  <c r="P143" i="1"/>
  <c r="O142" i="1"/>
  <c r="O143" i="1"/>
  <c r="H142" i="1"/>
  <c r="C142" i="1"/>
  <c r="C150" i="1"/>
  <c r="D135" i="1" l="1"/>
  <c r="M143" i="1"/>
  <c r="M142" i="1"/>
  <c r="N142" i="1"/>
  <c r="G100" i="5" l="1"/>
  <c r="G153" i="5"/>
  <c r="G152" i="5"/>
  <c r="R108" i="1" l="1"/>
  <c r="T108" i="1"/>
  <c r="S108" i="1"/>
  <c r="Q108" i="1"/>
  <c r="T98" i="1"/>
  <c r="S98" i="1"/>
  <c r="Q97" i="1"/>
  <c r="Q98" i="1"/>
  <c r="P97" i="1"/>
  <c r="P98" i="1"/>
  <c r="O97" i="1"/>
  <c r="O98" i="1"/>
  <c r="S97" i="1"/>
  <c r="T97" i="1"/>
  <c r="R97" i="1"/>
  <c r="G31" i="5"/>
  <c r="C44" i="1"/>
  <c r="H44" i="1"/>
  <c r="D46" i="1"/>
  <c r="G31" i="1"/>
  <c r="J31" i="1"/>
  <c r="K31" i="1"/>
  <c r="L31" i="1"/>
  <c r="I31" i="1"/>
  <c r="E31" i="1"/>
  <c r="F31" i="1"/>
  <c r="D31" i="1"/>
  <c r="H32" i="1"/>
  <c r="C32" i="1"/>
  <c r="T32" i="1"/>
  <c r="T33" i="1"/>
  <c r="T34" i="1"/>
  <c r="S32" i="1"/>
  <c r="S33" i="1"/>
  <c r="S34" i="1"/>
  <c r="R32" i="1"/>
  <c r="R33" i="1"/>
  <c r="R34" i="1"/>
  <c r="Q32" i="1"/>
  <c r="Q33" i="1"/>
  <c r="Q34" i="1"/>
  <c r="P32" i="1"/>
  <c r="P33" i="1"/>
  <c r="P34" i="1"/>
  <c r="O32" i="1"/>
  <c r="O33" i="1"/>
  <c r="O34" i="1"/>
  <c r="H33" i="1"/>
  <c r="H34" i="1"/>
  <c r="C33" i="1"/>
  <c r="C34" i="1"/>
  <c r="H29" i="1"/>
  <c r="C29" i="1"/>
  <c r="T30" i="1"/>
  <c r="S30" i="1"/>
  <c r="R30" i="1"/>
  <c r="Q30" i="1"/>
  <c r="P30" i="1"/>
  <c r="O30" i="1"/>
  <c r="H30" i="1"/>
  <c r="C28" i="1"/>
  <c r="I28" i="1"/>
  <c r="H28" i="1" s="1"/>
  <c r="N34" i="1" l="1"/>
  <c r="H31" i="1"/>
  <c r="C31" i="1"/>
  <c r="N33" i="1"/>
  <c r="M34" i="1"/>
  <c r="M33" i="1"/>
  <c r="M32" i="1"/>
  <c r="N32" i="1"/>
  <c r="M31" i="1" l="1"/>
  <c r="I294" i="1"/>
  <c r="D294" i="1"/>
  <c r="Q302" i="1"/>
  <c r="J217" i="1" l="1"/>
  <c r="J216" i="1"/>
  <c r="I212" i="1"/>
  <c r="I211" i="1" s="1"/>
  <c r="D212" i="1"/>
  <c r="D211" i="1" s="1"/>
  <c r="E217" i="1"/>
  <c r="E216" i="1"/>
  <c r="O205" i="1"/>
  <c r="P205" i="1"/>
  <c r="Q205" i="1"/>
  <c r="R205" i="1"/>
  <c r="S205" i="1"/>
  <c r="T205" i="1"/>
  <c r="H205" i="1"/>
  <c r="C205" i="1"/>
  <c r="I215" i="1"/>
  <c r="I208" i="1"/>
  <c r="I206" i="1"/>
  <c r="I198" i="1"/>
  <c r="I197" i="1" s="1"/>
  <c r="M205" i="1" l="1"/>
  <c r="N205" i="1"/>
  <c r="I196" i="1"/>
  <c r="G128" i="5" l="1"/>
  <c r="I192" i="1"/>
  <c r="D192" i="1"/>
  <c r="E186" i="1"/>
  <c r="K194" i="1"/>
  <c r="K193" i="1" s="1"/>
  <c r="J194" i="1"/>
  <c r="J193" i="1" s="1"/>
  <c r="I194" i="1"/>
  <c r="F194" i="1"/>
  <c r="F193" i="1" s="1"/>
  <c r="E194" i="1"/>
  <c r="L193" i="1"/>
  <c r="I193" i="1"/>
  <c r="E193" i="1"/>
  <c r="G193" i="1"/>
  <c r="D193" i="1"/>
  <c r="O195" i="1"/>
  <c r="P195" i="1"/>
  <c r="Q195" i="1"/>
  <c r="R195" i="1"/>
  <c r="S195" i="1"/>
  <c r="T195" i="1"/>
  <c r="H195" i="1"/>
  <c r="C195" i="1"/>
  <c r="J192" i="1"/>
  <c r="E192" i="1"/>
  <c r="I189" i="1"/>
  <c r="D189" i="1"/>
  <c r="I188" i="1"/>
  <c r="D188" i="1"/>
  <c r="J186" i="1"/>
  <c r="I186" i="1"/>
  <c r="D186" i="1"/>
  <c r="J185" i="1"/>
  <c r="I185" i="1"/>
  <c r="E185" i="1"/>
  <c r="D185" i="1"/>
  <c r="J184" i="1"/>
  <c r="I184" i="1"/>
  <c r="D184" i="1"/>
  <c r="E184" i="1"/>
  <c r="E182" i="1" s="1"/>
  <c r="J180" i="1"/>
  <c r="I180" i="1"/>
  <c r="E180" i="1"/>
  <c r="D180" i="1"/>
  <c r="D179" i="1"/>
  <c r="E179" i="1"/>
  <c r="E177" i="1" s="1"/>
  <c r="J179" i="1"/>
  <c r="I179" i="1"/>
  <c r="S179" i="1"/>
  <c r="T179" i="1"/>
  <c r="I178" i="1"/>
  <c r="D178" i="1"/>
  <c r="L177" i="1"/>
  <c r="K177" i="1"/>
  <c r="F177" i="1"/>
  <c r="G177" i="1"/>
  <c r="M195" i="1" l="1"/>
  <c r="N195" i="1"/>
  <c r="D177" i="1"/>
  <c r="C177" i="1" s="1"/>
  <c r="O179" i="1"/>
  <c r="C179" i="1"/>
  <c r="Q179" i="1"/>
  <c r="R179" i="1"/>
  <c r="J177" i="1"/>
  <c r="H179" i="1"/>
  <c r="P179" i="1"/>
  <c r="I177" i="1"/>
  <c r="M179" i="1" l="1"/>
  <c r="N179" i="1"/>
  <c r="G106" i="5" l="1"/>
  <c r="I165" i="1" l="1"/>
  <c r="I159" i="1" s="1"/>
  <c r="J220" i="1"/>
  <c r="J219" i="1" s="1"/>
  <c r="I220" i="1"/>
  <c r="I219" i="1" s="1"/>
  <c r="D220" i="1"/>
  <c r="G116" i="5"/>
  <c r="H174" i="1" l="1"/>
  <c r="C174" i="1"/>
  <c r="T174" i="1"/>
  <c r="S174" i="1"/>
  <c r="R174" i="1"/>
  <c r="Q174" i="1"/>
  <c r="P174" i="1"/>
  <c r="O174" i="1"/>
  <c r="J171" i="1"/>
  <c r="I171" i="1"/>
  <c r="E171" i="1"/>
  <c r="D171" i="1"/>
  <c r="J237" i="1"/>
  <c r="J233" i="1"/>
  <c r="I233" i="1"/>
  <c r="I231" i="1" s="1"/>
  <c r="E233" i="1"/>
  <c r="D233" i="1"/>
  <c r="D231" i="1" s="1"/>
  <c r="I237" i="1"/>
  <c r="E237" i="1"/>
  <c r="D237" i="1"/>
  <c r="D230" i="1" l="1"/>
  <c r="N174" i="1"/>
  <c r="M174" i="1"/>
  <c r="I230" i="1"/>
  <c r="P237" i="1"/>
  <c r="G167" i="5" l="1"/>
  <c r="I266" i="1" l="1"/>
  <c r="I264" i="1" l="1"/>
  <c r="D266" i="1"/>
  <c r="D264" i="1" s="1"/>
  <c r="D263" i="1" s="1"/>
  <c r="I287" i="1"/>
  <c r="D287" i="1"/>
  <c r="I281" i="1"/>
  <c r="D281" i="1"/>
  <c r="I275" i="1"/>
  <c r="I274" i="1" s="1"/>
  <c r="J275" i="1"/>
  <c r="E275" i="1"/>
  <c r="D275" i="1"/>
  <c r="D274" i="1" s="1"/>
  <c r="T277" i="1" l="1"/>
  <c r="T278" i="1"/>
  <c r="S277" i="1"/>
  <c r="S278" i="1"/>
  <c r="R277" i="1"/>
  <c r="R278" i="1"/>
  <c r="Q277" i="1"/>
  <c r="Q278" i="1"/>
  <c r="O277" i="1"/>
  <c r="O278" i="1"/>
  <c r="P277" i="1"/>
  <c r="P278" i="1"/>
  <c r="G211" i="5" l="1"/>
  <c r="J10" i="1" l="1"/>
  <c r="O18" i="1" l="1"/>
  <c r="P18" i="1"/>
  <c r="Q18" i="1"/>
  <c r="R18" i="1"/>
  <c r="S18" i="1"/>
  <c r="T18" i="1"/>
  <c r="H18" i="1"/>
  <c r="C18" i="1"/>
  <c r="M18" i="1" l="1"/>
  <c r="N18" i="1"/>
  <c r="L246" i="1" l="1"/>
  <c r="K246" i="1"/>
  <c r="J246" i="1"/>
  <c r="I246" i="1"/>
  <c r="G246" i="1"/>
  <c r="F246" i="1"/>
  <c r="D246" i="1"/>
  <c r="E246" i="1"/>
  <c r="H224" i="1" l="1"/>
  <c r="O224" i="1"/>
  <c r="P224" i="1"/>
  <c r="C224" i="1"/>
  <c r="M224" i="1" l="1"/>
  <c r="G55" i="5"/>
  <c r="G52" i="5"/>
  <c r="D116" i="1" l="1"/>
  <c r="I80" i="1"/>
  <c r="D80" i="1"/>
  <c r="O89" i="1"/>
  <c r="P89" i="1"/>
  <c r="H89" i="1"/>
  <c r="C89" i="1"/>
  <c r="O187" i="1" l="1"/>
  <c r="P187" i="1"/>
  <c r="H187" i="1"/>
  <c r="H186" i="1"/>
  <c r="O186" i="1"/>
  <c r="P186" i="1"/>
  <c r="C98" i="1" l="1"/>
  <c r="H98" i="1"/>
  <c r="H99" i="1"/>
  <c r="J80" i="1"/>
  <c r="K80" i="1"/>
  <c r="E80" i="1"/>
  <c r="F80" i="1"/>
  <c r="G80" i="1"/>
  <c r="G85" i="5"/>
  <c r="L136" i="1"/>
  <c r="F136" i="1"/>
  <c r="C136" i="1" s="1"/>
  <c r="D123" i="1"/>
  <c r="I123" i="1"/>
  <c r="I155" i="1"/>
  <c r="I154" i="1" s="1"/>
  <c r="M98" i="1" l="1"/>
  <c r="C80" i="1"/>
  <c r="J215" i="1" l="1"/>
  <c r="K215" i="1"/>
  <c r="F215" i="1"/>
  <c r="E215" i="1"/>
  <c r="D215" i="1"/>
  <c r="J198" i="1"/>
  <c r="J197" i="1" s="1"/>
  <c r="I10" i="1" l="1"/>
  <c r="J9" i="1"/>
  <c r="J27" i="1" l="1"/>
  <c r="K27" i="1"/>
  <c r="L27" i="1"/>
  <c r="I27" i="1"/>
  <c r="E27" i="1"/>
  <c r="F27" i="1"/>
  <c r="G27" i="1"/>
  <c r="D27" i="1"/>
  <c r="C30" i="1"/>
  <c r="I9" i="1"/>
  <c r="N30" i="1" l="1"/>
  <c r="M30" i="1"/>
  <c r="I252" i="1" l="1"/>
  <c r="F237" i="1"/>
  <c r="C237" i="1" s="1"/>
  <c r="G237" i="1"/>
  <c r="D102" i="1"/>
  <c r="D94" i="1"/>
  <c r="D74" i="1"/>
  <c r="I64" i="1"/>
  <c r="D64" i="1"/>
  <c r="I245" i="1" l="1"/>
  <c r="J94" i="1"/>
  <c r="K94" i="1"/>
  <c r="L94" i="1"/>
  <c r="I94" i="1"/>
  <c r="F94" i="1"/>
  <c r="G94" i="1"/>
  <c r="E94" i="1"/>
  <c r="O108" i="1"/>
  <c r="P108" i="1"/>
  <c r="H108" i="1"/>
  <c r="C108" i="1"/>
  <c r="H101" i="1"/>
  <c r="C101" i="1"/>
  <c r="C100" i="1"/>
  <c r="M108" i="1" l="1"/>
  <c r="N108" i="1"/>
  <c r="H90" i="1"/>
  <c r="H91" i="1"/>
  <c r="H100" i="1"/>
  <c r="O90" i="1"/>
  <c r="P90" i="1"/>
  <c r="C90" i="1"/>
  <c r="E274" i="1" l="1"/>
  <c r="F275" i="1"/>
  <c r="F274" i="1" s="1"/>
  <c r="G275" i="1"/>
  <c r="G274" i="1" s="1"/>
  <c r="G287" i="1"/>
  <c r="H277" i="1"/>
  <c r="H278" i="1"/>
  <c r="H279" i="1"/>
  <c r="C277" i="1"/>
  <c r="C278" i="1"/>
  <c r="N277" i="1" l="1"/>
  <c r="M278" i="1"/>
  <c r="N278" i="1"/>
  <c r="M277" i="1"/>
  <c r="G221" i="5" l="1"/>
  <c r="G127" i="5" l="1"/>
  <c r="G125" i="5"/>
  <c r="C186" i="1" l="1"/>
  <c r="C187" i="1"/>
  <c r="T181" i="1"/>
  <c r="S181" i="1"/>
  <c r="R181" i="1"/>
  <c r="Q181" i="1"/>
  <c r="P181" i="1"/>
  <c r="O181" i="1"/>
  <c r="H181" i="1"/>
  <c r="C181" i="1"/>
  <c r="N181" i="1" l="1"/>
  <c r="M181" i="1"/>
  <c r="Q44" i="1"/>
  <c r="Q42" i="1"/>
  <c r="Q45" i="1"/>
  <c r="T45" i="1"/>
  <c r="S45" i="1"/>
  <c r="R45" i="1"/>
  <c r="P45" i="1"/>
  <c r="O45" i="1"/>
  <c r="H45" i="1"/>
  <c r="C45" i="1"/>
  <c r="D43" i="1"/>
  <c r="D39" i="1"/>
  <c r="E35" i="1"/>
  <c r="F35" i="1"/>
  <c r="G35" i="1"/>
  <c r="D35" i="1"/>
  <c r="I54" i="1"/>
  <c r="D54" i="1"/>
  <c r="K10" i="1"/>
  <c r="H10" i="1" s="1"/>
  <c r="L10" i="1"/>
  <c r="G103" i="5"/>
  <c r="C35" i="1" l="1"/>
  <c r="M45" i="1"/>
  <c r="N45" i="1"/>
  <c r="I122" i="1" l="1"/>
  <c r="L123" i="1"/>
  <c r="T216" i="1" l="1"/>
  <c r="T217" i="1"/>
  <c r="T218" i="1"/>
  <c r="S216" i="1"/>
  <c r="S217" i="1"/>
  <c r="S218" i="1"/>
  <c r="R216" i="1"/>
  <c r="R217" i="1"/>
  <c r="R218" i="1"/>
  <c r="Q216" i="1"/>
  <c r="Q217" i="1"/>
  <c r="Q218" i="1"/>
  <c r="P216" i="1"/>
  <c r="P217" i="1"/>
  <c r="P218" i="1"/>
  <c r="O216" i="1"/>
  <c r="O217" i="1"/>
  <c r="O218" i="1"/>
  <c r="H215" i="1"/>
  <c r="H216" i="1"/>
  <c r="H217" i="1"/>
  <c r="H218" i="1"/>
  <c r="C216" i="1"/>
  <c r="C217" i="1"/>
  <c r="C218" i="1"/>
  <c r="R215" i="1"/>
  <c r="T215" i="1"/>
  <c r="G215" i="1"/>
  <c r="C215" i="1" s="1"/>
  <c r="N218" i="1" l="1"/>
  <c r="P215" i="1"/>
  <c r="M216" i="1"/>
  <c r="M217" i="1"/>
  <c r="N216" i="1"/>
  <c r="O215" i="1"/>
  <c r="N217" i="1"/>
  <c r="M218" i="1"/>
  <c r="Q215" i="1"/>
  <c r="S215" i="1"/>
  <c r="N215" i="1"/>
  <c r="M215" i="1" l="1"/>
  <c r="J206" i="1" l="1"/>
  <c r="K206" i="1"/>
  <c r="L206" i="1"/>
  <c r="H206" i="1" l="1"/>
  <c r="G47" i="5" l="1"/>
  <c r="Q71" i="1"/>
  <c r="Q70" i="1"/>
  <c r="P71" i="1"/>
  <c r="P70" i="1"/>
  <c r="O69" i="1"/>
  <c r="O70" i="1"/>
  <c r="O71" i="1"/>
  <c r="H70" i="1"/>
  <c r="H71" i="1"/>
  <c r="C70" i="1"/>
  <c r="C71" i="1"/>
  <c r="N70" i="1" l="1"/>
  <c r="N71" i="1"/>
  <c r="M71" i="1"/>
  <c r="M70" i="1"/>
  <c r="T244" i="1" l="1"/>
  <c r="S244" i="1"/>
  <c r="R244" i="1"/>
  <c r="Q244" i="1"/>
  <c r="P244" i="1"/>
  <c r="O244" i="1"/>
  <c r="H244" i="1"/>
  <c r="C244" i="1"/>
  <c r="N244" i="1" l="1"/>
  <c r="M244" i="1"/>
  <c r="O265" i="1" l="1"/>
  <c r="O266" i="1"/>
  <c r="O267" i="1"/>
  <c r="O268" i="1"/>
  <c r="P265" i="1"/>
  <c r="P266" i="1"/>
  <c r="P267" i="1"/>
  <c r="P268" i="1"/>
  <c r="O258" i="1"/>
  <c r="O259" i="1"/>
  <c r="O260" i="1"/>
  <c r="O261" i="1"/>
  <c r="O262" i="1"/>
  <c r="P259" i="1"/>
  <c r="P260" i="1"/>
  <c r="P261" i="1"/>
  <c r="P262" i="1"/>
  <c r="R258" i="1"/>
  <c r="P258" i="1"/>
  <c r="S158" i="1" l="1"/>
  <c r="R158" i="1"/>
  <c r="Q158" i="1"/>
  <c r="P158" i="1"/>
  <c r="O158" i="1"/>
  <c r="T158" i="1"/>
  <c r="K127" i="1"/>
  <c r="L127" i="1"/>
  <c r="L122" i="1" s="1"/>
  <c r="T128" i="1"/>
  <c r="T129" i="1"/>
  <c r="S128" i="1"/>
  <c r="S129" i="1"/>
  <c r="R128" i="1"/>
  <c r="R129" i="1"/>
  <c r="Q128" i="1"/>
  <c r="Q129" i="1"/>
  <c r="P128" i="1"/>
  <c r="P129" i="1"/>
  <c r="O128" i="1"/>
  <c r="O129" i="1"/>
  <c r="H128" i="1"/>
  <c r="H129" i="1"/>
  <c r="T47" i="1"/>
  <c r="T48" i="1"/>
  <c r="T49" i="1"/>
  <c r="S47" i="1"/>
  <c r="S48" i="1"/>
  <c r="S49" i="1"/>
  <c r="R47" i="1"/>
  <c r="R48" i="1"/>
  <c r="R49" i="1"/>
  <c r="Q47" i="1"/>
  <c r="Q48" i="1"/>
  <c r="Q49" i="1"/>
  <c r="P47" i="1"/>
  <c r="P48" i="1"/>
  <c r="P49" i="1"/>
  <c r="O47" i="1"/>
  <c r="O48" i="1"/>
  <c r="O49" i="1"/>
  <c r="I46" i="1"/>
  <c r="I43" i="1" s="1"/>
  <c r="H127" i="1" l="1"/>
  <c r="L46" i="1"/>
  <c r="L43" i="1" s="1"/>
  <c r="G217" i="5"/>
  <c r="G216" i="5"/>
  <c r="G215" i="5"/>
  <c r="G214" i="5"/>
  <c r="G203" i="5"/>
  <c r="G202" i="5"/>
  <c r="G201" i="5"/>
  <c r="G200" i="5"/>
  <c r="G199" i="5"/>
  <c r="G197" i="5"/>
  <c r="G196" i="5"/>
  <c r="G195" i="5"/>
  <c r="G193" i="5"/>
  <c r="G189" i="5"/>
  <c r="G188" i="5"/>
  <c r="G187" i="5"/>
  <c r="G186" i="5"/>
  <c r="G183" i="5"/>
  <c r="G182" i="5"/>
  <c r="G181" i="5"/>
  <c r="G179" i="5"/>
  <c r="G178" i="5"/>
  <c r="G176" i="5"/>
  <c r="G173" i="5"/>
  <c r="G172" i="5"/>
  <c r="G171" i="5"/>
  <c r="G170" i="5"/>
  <c r="G169" i="5"/>
  <c r="G163" i="5"/>
  <c r="G162" i="5"/>
  <c r="G161" i="5"/>
  <c r="G160" i="5"/>
  <c r="G159" i="5"/>
  <c r="G158" i="5"/>
  <c r="G157" i="5"/>
  <c r="G155" i="5"/>
  <c r="G150" i="5"/>
  <c r="G149" i="5"/>
  <c r="G148" i="5"/>
  <c r="G147" i="5"/>
  <c r="G146" i="5"/>
  <c r="G145" i="5"/>
  <c r="G144" i="5"/>
  <c r="G142" i="5"/>
  <c r="G141" i="5"/>
  <c r="G139" i="5"/>
  <c r="G137" i="5"/>
  <c r="G135" i="5"/>
  <c r="G134" i="5"/>
  <c r="G133" i="5"/>
  <c r="G132" i="5"/>
  <c r="G131" i="5"/>
  <c r="G122" i="5"/>
  <c r="G121" i="5"/>
  <c r="G120" i="5"/>
  <c r="G119" i="5"/>
  <c r="G115" i="5"/>
  <c r="G114" i="5"/>
  <c r="G112" i="5"/>
  <c r="G110" i="5"/>
  <c r="G109" i="5"/>
  <c r="G108" i="5"/>
  <c r="G107" i="5"/>
  <c r="G104" i="5"/>
  <c r="G101" i="5"/>
  <c r="G99" i="5"/>
  <c r="G92" i="5"/>
  <c r="G90" i="5"/>
  <c r="G88" i="5"/>
  <c r="G87" i="5"/>
  <c r="G84" i="5"/>
  <c r="G83" i="5"/>
  <c r="G82" i="5"/>
  <c r="G81" i="5"/>
  <c r="G80" i="5"/>
  <c r="G79" i="5"/>
  <c r="G78" i="5"/>
  <c r="G77" i="5"/>
  <c r="G76" i="5"/>
  <c r="G73" i="5"/>
  <c r="G69" i="5"/>
  <c r="G68" i="5"/>
  <c r="G66" i="5"/>
  <c r="G65" i="5"/>
  <c r="G64" i="5"/>
  <c r="G58" i="5"/>
  <c r="G57" i="5"/>
  <c r="G54" i="5"/>
  <c r="G53" i="5"/>
  <c r="G51" i="5"/>
  <c r="G50" i="5"/>
  <c r="G46" i="5"/>
  <c r="G45" i="5"/>
  <c r="G41" i="5"/>
  <c r="G40" i="5"/>
  <c r="G39" i="5"/>
  <c r="G37" i="5"/>
  <c r="G36" i="5"/>
  <c r="G33" i="5"/>
  <c r="G30" i="5"/>
  <c r="G29" i="5"/>
  <c r="G27" i="5"/>
  <c r="G20" i="5"/>
  <c r="G19" i="5"/>
  <c r="G18" i="5"/>
  <c r="G17" i="5"/>
  <c r="G16" i="5"/>
  <c r="G15" i="5"/>
  <c r="G14" i="5"/>
  <c r="G13" i="5"/>
  <c r="G10" i="5"/>
  <c r="G9" i="5"/>
  <c r="G8" i="5"/>
  <c r="G7" i="5"/>
  <c r="T302" i="1"/>
  <c r="S302" i="1"/>
  <c r="R302" i="1"/>
  <c r="P302" i="1"/>
  <c r="O302" i="1"/>
  <c r="H302" i="1"/>
  <c r="C302" i="1"/>
  <c r="T301" i="1"/>
  <c r="S301" i="1"/>
  <c r="R301" i="1"/>
  <c r="Q301" i="1"/>
  <c r="P301" i="1"/>
  <c r="O301" i="1"/>
  <c r="H301" i="1"/>
  <c r="C301" i="1"/>
  <c r="T300" i="1"/>
  <c r="S300" i="1"/>
  <c r="R300" i="1"/>
  <c r="Q300" i="1"/>
  <c r="P300" i="1"/>
  <c r="O300" i="1"/>
  <c r="H300" i="1"/>
  <c r="C300" i="1"/>
  <c r="T299" i="1"/>
  <c r="S299" i="1"/>
  <c r="R299" i="1"/>
  <c r="Q299" i="1"/>
  <c r="P299" i="1"/>
  <c r="O299" i="1"/>
  <c r="H299" i="1"/>
  <c r="C299" i="1"/>
  <c r="L298" i="1"/>
  <c r="K298" i="1"/>
  <c r="J298" i="1"/>
  <c r="I298" i="1"/>
  <c r="G298" i="1"/>
  <c r="F298" i="1"/>
  <c r="T298" i="1" s="1"/>
  <c r="E298" i="1"/>
  <c r="R298" i="1" s="1"/>
  <c r="D298" i="1"/>
  <c r="P298" i="1" s="1"/>
  <c r="T297" i="1"/>
  <c r="R297" i="1"/>
  <c r="P297" i="1"/>
  <c r="H297" i="1"/>
  <c r="C297" i="1"/>
  <c r="T296" i="1"/>
  <c r="S296" i="1"/>
  <c r="R296" i="1"/>
  <c r="Q296" i="1"/>
  <c r="O296" i="1"/>
  <c r="H296" i="1"/>
  <c r="C296" i="1"/>
  <c r="T295" i="1"/>
  <c r="S295" i="1"/>
  <c r="R295" i="1"/>
  <c r="Q295" i="1"/>
  <c r="P295" i="1"/>
  <c r="O295" i="1"/>
  <c r="H295" i="1"/>
  <c r="C295" i="1"/>
  <c r="L294" i="1"/>
  <c r="K294" i="1"/>
  <c r="J294" i="1"/>
  <c r="G294" i="1"/>
  <c r="F294" i="1"/>
  <c r="E294" i="1"/>
  <c r="T293" i="1"/>
  <c r="S293" i="1"/>
  <c r="R293" i="1"/>
  <c r="Q293" i="1"/>
  <c r="P293" i="1"/>
  <c r="O293" i="1"/>
  <c r="H293" i="1"/>
  <c r="C293" i="1"/>
  <c r="T292" i="1"/>
  <c r="S292" i="1"/>
  <c r="R292" i="1"/>
  <c r="Q292" i="1"/>
  <c r="P292" i="1"/>
  <c r="O292" i="1"/>
  <c r="H292" i="1"/>
  <c r="C292" i="1"/>
  <c r="L291" i="1"/>
  <c r="L290" i="1" s="1"/>
  <c r="K291" i="1"/>
  <c r="K290" i="1" s="1"/>
  <c r="J291" i="1"/>
  <c r="J290" i="1" s="1"/>
  <c r="I291" i="1"/>
  <c r="I290" i="1" s="1"/>
  <c r="G291" i="1"/>
  <c r="G290" i="1" s="1"/>
  <c r="F291" i="1"/>
  <c r="F290" i="1" s="1"/>
  <c r="E291" i="1"/>
  <c r="E290" i="1" s="1"/>
  <c r="D291" i="1"/>
  <c r="P291" i="1" s="1"/>
  <c r="T289" i="1"/>
  <c r="S289" i="1"/>
  <c r="R289" i="1"/>
  <c r="Q289" i="1"/>
  <c r="P289" i="1"/>
  <c r="O289" i="1"/>
  <c r="H289" i="1"/>
  <c r="C289" i="1"/>
  <c r="T288" i="1"/>
  <c r="S288" i="1"/>
  <c r="R288" i="1"/>
  <c r="Q288" i="1"/>
  <c r="P288" i="1"/>
  <c r="O288" i="1"/>
  <c r="H288" i="1"/>
  <c r="C288" i="1"/>
  <c r="K287" i="1"/>
  <c r="K286" i="1" s="1"/>
  <c r="J287" i="1"/>
  <c r="G286" i="1"/>
  <c r="F287" i="1"/>
  <c r="F286" i="1" s="1"/>
  <c r="E287" i="1"/>
  <c r="D286" i="1"/>
  <c r="L286" i="1"/>
  <c r="T285" i="1"/>
  <c r="S285" i="1"/>
  <c r="R285" i="1"/>
  <c r="Q285" i="1"/>
  <c r="P285" i="1"/>
  <c r="O285" i="1"/>
  <c r="H285" i="1"/>
  <c r="C285" i="1"/>
  <c r="T284" i="1"/>
  <c r="S284" i="1"/>
  <c r="R284" i="1"/>
  <c r="Q284" i="1"/>
  <c r="P284" i="1"/>
  <c r="O284" i="1"/>
  <c r="H284" i="1"/>
  <c r="C284" i="1"/>
  <c r="T283" i="1"/>
  <c r="S283" i="1"/>
  <c r="R283" i="1"/>
  <c r="Q283" i="1"/>
  <c r="P283" i="1"/>
  <c r="O283" i="1"/>
  <c r="H283" i="1"/>
  <c r="C283" i="1"/>
  <c r="T282" i="1"/>
  <c r="S282" i="1"/>
  <c r="R282" i="1"/>
  <c r="Q282" i="1"/>
  <c r="P282" i="1"/>
  <c r="O282" i="1"/>
  <c r="H282" i="1"/>
  <c r="C282" i="1"/>
  <c r="K281" i="1"/>
  <c r="J281" i="1"/>
  <c r="I280" i="1"/>
  <c r="G281" i="1"/>
  <c r="F281" i="1"/>
  <c r="T281" i="1" s="1"/>
  <c r="E281" i="1"/>
  <c r="D280" i="1"/>
  <c r="L280" i="1"/>
  <c r="K280" i="1"/>
  <c r="J280" i="1"/>
  <c r="G280" i="1"/>
  <c r="T279" i="1"/>
  <c r="S279" i="1"/>
  <c r="R279" i="1"/>
  <c r="Q279" i="1"/>
  <c r="P279" i="1"/>
  <c r="O279" i="1"/>
  <c r="C279" i="1"/>
  <c r="T276" i="1"/>
  <c r="S276" i="1"/>
  <c r="R276" i="1"/>
  <c r="Q276" i="1"/>
  <c r="P276" i="1"/>
  <c r="O276" i="1"/>
  <c r="H276" i="1"/>
  <c r="C276" i="1"/>
  <c r="K275" i="1"/>
  <c r="K274" i="1" s="1"/>
  <c r="J274" i="1"/>
  <c r="L274" i="1"/>
  <c r="T272" i="1"/>
  <c r="S272" i="1"/>
  <c r="R272" i="1"/>
  <c r="Q272" i="1"/>
  <c r="P272" i="1"/>
  <c r="O272" i="1"/>
  <c r="H272" i="1"/>
  <c r="C272" i="1"/>
  <c r="T271" i="1"/>
  <c r="S271" i="1"/>
  <c r="R271" i="1"/>
  <c r="Q271" i="1"/>
  <c r="P271" i="1"/>
  <c r="O271" i="1"/>
  <c r="H271" i="1"/>
  <c r="C271" i="1"/>
  <c r="K270" i="1"/>
  <c r="J270" i="1"/>
  <c r="I270" i="1"/>
  <c r="F270" i="1"/>
  <c r="E270" i="1"/>
  <c r="D270" i="1"/>
  <c r="L269" i="1"/>
  <c r="K269" i="1"/>
  <c r="J269" i="1"/>
  <c r="I269" i="1"/>
  <c r="G269" i="1"/>
  <c r="F269" i="1"/>
  <c r="T269" i="1" s="1"/>
  <c r="E269" i="1"/>
  <c r="D269" i="1"/>
  <c r="T268" i="1"/>
  <c r="S268" i="1"/>
  <c r="R268" i="1"/>
  <c r="Q268" i="1"/>
  <c r="H268" i="1"/>
  <c r="C268" i="1"/>
  <c r="T267" i="1"/>
  <c r="S267" i="1"/>
  <c r="R267" i="1"/>
  <c r="Q267" i="1"/>
  <c r="H267" i="1"/>
  <c r="C267" i="1"/>
  <c r="T266" i="1"/>
  <c r="S266" i="1"/>
  <c r="R266" i="1"/>
  <c r="Q266" i="1"/>
  <c r="H266" i="1"/>
  <c r="C266" i="1"/>
  <c r="T265" i="1"/>
  <c r="S265" i="1"/>
  <c r="R265" i="1"/>
  <c r="Q265" i="1"/>
  <c r="H265" i="1"/>
  <c r="C265" i="1"/>
  <c r="K264" i="1"/>
  <c r="J264" i="1"/>
  <c r="J263" i="1" s="1"/>
  <c r="F264" i="1"/>
  <c r="F263" i="1" s="1"/>
  <c r="E264" i="1"/>
  <c r="L263" i="1"/>
  <c r="G263" i="1"/>
  <c r="T262" i="1"/>
  <c r="S262" i="1"/>
  <c r="R262" i="1"/>
  <c r="Q262" i="1"/>
  <c r="H262" i="1"/>
  <c r="C262" i="1"/>
  <c r="T261" i="1"/>
  <c r="S261" i="1"/>
  <c r="R261" i="1"/>
  <c r="Q261" i="1"/>
  <c r="H261" i="1"/>
  <c r="C261" i="1"/>
  <c r="T260" i="1"/>
  <c r="S260" i="1"/>
  <c r="R260" i="1"/>
  <c r="Q260" i="1"/>
  <c r="H260" i="1"/>
  <c r="C260" i="1"/>
  <c r="T259" i="1"/>
  <c r="S259" i="1"/>
  <c r="R259" i="1"/>
  <c r="Q259" i="1"/>
  <c r="H259" i="1"/>
  <c r="C259" i="1"/>
  <c r="T258" i="1"/>
  <c r="S258" i="1"/>
  <c r="Q258" i="1"/>
  <c r="H258" i="1"/>
  <c r="C258" i="1"/>
  <c r="T257" i="1"/>
  <c r="S257" i="1"/>
  <c r="R257" i="1"/>
  <c r="Q257" i="1"/>
  <c r="P257" i="1"/>
  <c r="O257" i="1"/>
  <c r="H257" i="1"/>
  <c r="C257" i="1"/>
  <c r="T256" i="1"/>
  <c r="S256" i="1"/>
  <c r="R256" i="1"/>
  <c r="Q256" i="1"/>
  <c r="P256" i="1"/>
  <c r="O256" i="1"/>
  <c r="H256" i="1"/>
  <c r="C256" i="1"/>
  <c r="T255" i="1"/>
  <c r="S255" i="1"/>
  <c r="R255" i="1"/>
  <c r="Q255" i="1"/>
  <c r="P255" i="1"/>
  <c r="O255" i="1"/>
  <c r="H255" i="1"/>
  <c r="C255" i="1"/>
  <c r="T254" i="1"/>
  <c r="S254" i="1"/>
  <c r="R254" i="1"/>
  <c r="Q254" i="1"/>
  <c r="P254" i="1"/>
  <c r="O254" i="1"/>
  <c r="H254" i="1"/>
  <c r="C254" i="1"/>
  <c r="T253" i="1"/>
  <c r="S253" i="1"/>
  <c r="R253" i="1"/>
  <c r="Q253" i="1"/>
  <c r="P253" i="1"/>
  <c r="O253" i="1"/>
  <c r="H253" i="1"/>
  <c r="C253" i="1"/>
  <c r="K252" i="1"/>
  <c r="J252" i="1"/>
  <c r="J245" i="1" s="1"/>
  <c r="F252" i="1"/>
  <c r="E252" i="1"/>
  <c r="E245" i="1" s="1"/>
  <c r="D252" i="1"/>
  <c r="T251" i="1"/>
  <c r="S251" i="1"/>
  <c r="R251" i="1"/>
  <c r="Q251" i="1"/>
  <c r="P251" i="1"/>
  <c r="O251" i="1"/>
  <c r="H251" i="1"/>
  <c r="C251" i="1"/>
  <c r="T250" i="1"/>
  <c r="S250" i="1"/>
  <c r="R250" i="1"/>
  <c r="Q250" i="1"/>
  <c r="P250" i="1"/>
  <c r="O250" i="1"/>
  <c r="H250" i="1"/>
  <c r="C250" i="1"/>
  <c r="T249" i="1"/>
  <c r="S249" i="1"/>
  <c r="R249" i="1"/>
  <c r="Q249" i="1"/>
  <c r="P249" i="1"/>
  <c r="O249" i="1"/>
  <c r="H249" i="1"/>
  <c r="C249" i="1"/>
  <c r="T248" i="1"/>
  <c r="S248" i="1"/>
  <c r="R248" i="1"/>
  <c r="Q248" i="1"/>
  <c r="P248" i="1"/>
  <c r="O248" i="1"/>
  <c r="H248" i="1"/>
  <c r="C248" i="1"/>
  <c r="T247" i="1"/>
  <c r="S247" i="1"/>
  <c r="R247" i="1"/>
  <c r="Q247" i="1"/>
  <c r="P247" i="1"/>
  <c r="O247" i="1"/>
  <c r="H247" i="1"/>
  <c r="C247" i="1"/>
  <c r="L245" i="1"/>
  <c r="G245" i="1"/>
  <c r="T243" i="1"/>
  <c r="S243" i="1"/>
  <c r="R243" i="1"/>
  <c r="Q243" i="1"/>
  <c r="P243" i="1"/>
  <c r="O243" i="1"/>
  <c r="H243" i="1"/>
  <c r="C243" i="1"/>
  <c r="T242" i="1"/>
  <c r="S242" i="1"/>
  <c r="R242" i="1"/>
  <c r="Q242" i="1"/>
  <c r="P242" i="1"/>
  <c r="O242" i="1"/>
  <c r="H242" i="1"/>
  <c r="C242" i="1"/>
  <c r="T240" i="1"/>
  <c r="S240" i="1"/>
  <c r="R240" i="1"/>
  <c r="Q240" i="1"/>
  <c r="P240" i="1"/>
  <c r="O240" i="1"/>
  <c r="H240" i="1"/>
  <c r="C240" i="1"/>
  <c r="T239" i="1"/>
  <c r="S239" i="1"/>
  <c r="R239" i="1"/>
  <c r="Q239" i="1"/>
  <c r="P239" i="1"/>
  <c r="O239" i="1"/>
  <c r="H239" i="1"/>
  <c r="C239" i="1"/>
  <c r="T238" i="1"/>
  <c r="S238" i="1"/>
  <c r="R238" i="1"/>
  <c r="Q238" i="1"/>
  <c r="P238" i="1"/>
  <c r="O238" i="1"/>
  <c r="H238" i="1"/>
  <c r="C238" i="1"/>
  <c r="L237" i="1"/>
  <c r="L230" i="1" s="1"/>
  <c r="K237" i="1"/>
  <c r="T237" i="1" s="1"/>
  <c r="T236" i="1"/>
  <c r="S236" i="1"/>
  <c r="R236" i="1"/>
  <c r="Q236" i="1"/>
  <c r="P236" i="1"/>
  <c r="O236" i="1"/>
  <c r="H236" i="1"/>
  <c r="C236" i="1"/>
  <c r="T235" i="1"/>
  <c r="S235" i="1"/>
  <c r="R235" i="1"/>
  <c r="Q235" i="1"/>
  <c r="P235" i="1"/>
  <c r="O235" i="1"/>
  <c r="H235" i="1"/>
  <c r="C235" i="1"/>
  <c r="T234" i="1"/>
  <c r="S234" i="1"/>
  <c r="R234" i="1"/>
  <c r="Q234" i="1"/>
  <c r="P234" i="1"/>
  <c r="O234" i="1"/>
  <c r="H234" i="1"/>
  <c r="C234" i="1"/>
  <c r="L233" i="1"/>
  <c r="K233" i="1"/>
  <c r="J231" i="1"/>
  <c r="J230" i="1" s="1"/>
  <c r="G233" i="1"/>
  <c r="G231" i="1" s="1"/>
  <c r="G230" i="1" s="1"/>
  <c r="F233" i="1"/>
  <c r="E231" i="1"/>
  <c r="E230" i="1" s="1"/>
  <c r="P233" i="1"/>
  <c r="T232" i="1"/>
  <c r="S232" i="1"/>
  <c r="R232" i="1"/>
  <c r="Q232" i="1"/>
  <c r="P232" i="1"/>
  <c r="O232" i="1"/>
  <c r="H232" i="1"/>
  <c r="C232" i="1"/>
  <c r="K231" i="1"/>
  <c r="T229" i="1"/>
  <c r="S229" i="1"/>
  <c r="R229" i="1"/>
  <c r="Q229" i="1"/>
  <c r="P229" i="1"/>
  <c r="O229" i="1"/>
  <c r="H229" i="1"/>
  <c r="C229" i="1"/>
  <c r="T228" i="1"/>
  <c r="S228" i="1"/>
  <c r="R228" i="1"/>
  <c r="Q228" i="1"/>
  <c r="P228" i="1"/>
  <c r="O228" i="1"/>
  <c r="H228" i="1"/>
  <c r="C228" i="1"/>
  <c r="T227" i="1"/>
  <c r="S227" i="1"/>
  <c r="R227" i="1"/>
  <c r="Q227" i="1"/>
  <c r="P227" i="1"/>
  <c r="O227" i="1"/>
  <c r="H227" i="1"/>
  <c r="C227" i="1"/>
  <c r="T226" i="1"/>
  <c r="S226" i="1"/>
  <c r="R226" i="1"/>
  <c r="Q226" i="1"/>
  <c r="P226" i="1"/>
  <c r="O226" i="1"/>
  <c r="H226" i="1"/>
  <c r="C226" i="1"/>
  <c r="T225" i="1"/>
  <c r="S225" i="1"/>
  <c r="R225" i="1"/>
  <c r="Q225" i="1"/>
  <c r="P225" i="1"/>
  <c r="O225" i="1"/>
  <c r="H225" i="1"/>
  <c r="C225" i="1"/>
  <c r="T223" i="1"/>
  <c r="S223" i="1"/>
  <c r="R223" i="1"/>
  <c r="Q223" i="1"/>
  <c r="P223" i="1"/>
  <c r="O223" i="1"/>
  <c r="H223" i="1"/>
  <c r="C223" i="1"/>
  <c r="T222" i="1"/>
  <c r="S222" i="1"/>
  <c r="R222" i="1"/>
  <c r="Q222" i="1"/>
  <c r="P222" i="1"/>
  <c r="O222" i="1"/>
  <c r="H222" i="1"/>
  <c r="C222" i="1"/>
  <c r="T221" i="1"/>
  <c r="S221" i="1"/>
  <c r="R221" i="1"/>
  <c r="Q221" i="1"/>
  <c r="P221" i="1"/>
  <c r="O221" i="1"/>
  <c r="H221" i="1"/>
  <c r="C221" i="1"/>
  <c r="K220" i="1"/>
  <c r="K219" i="1" s="1"/>
  <c r="H219" i="1" s="1"/>
  <c r="G220" i="1"/>
  <c r="G219" i="1" s="1"/>
  <c r="F220" i="1"/>
  <c r="E220" i="1"/>
  <c r="E219" i="1" s="1"/>
  <c r="D219" i="1"/>
  <c r="L219" i="1"/>
  <c r="T214" i="1"/>
  <c r="S214" i="1"/>
  <c r="R214" i="1"/>
  <c r="Q214" i="1"/>
  <c r="P214" i="1"/>
  <c r="O214" i="1"/>
  <c r="H214" i="1"/>
  <c r="C214" i="1"/>
  <c r="T213" i="1"/>
  <c r="S213" i="1"/>
  <c r="R213" i="1"/>
  <c r="Q213" i="1"/>
  <c r="P213" i="1"/>
  <c r="O213" i="1"/>
  <c r="H213" i="1"/>
  <c r="C213" i="1"/>
  <c r="T212" i="1"/>
  <c r="S212" i="1"/>
  <c r="R212" i="1"/>
  <c r="Q212" i="1"/>
  <c r="P212" i="1"/>
  <c r="O212" i="1"/>
  <c r="H212" i="1"/>
  <c r="C212" i="1"/>
  <c r="L211" i="1"/>
  <c r="K211" i="1"/>
  <c r="J211" i="1"/>
  <c r="G211" i="1"/>
  <c r="F211" i="1"/>
  <c r="E211" i="1"/>
  <c r="R211" i="1" s="1"/>
  <c r="T210" i="1"/>
  <c r="S210" i="1"/>
  <c r="R210" i="1"/>
  <c r="Q210" i="1"/>
  <c r="P210" i="1"/>
  <c r="O210" i="1"/>
  <c r="H210" i="1"/>
  <c r="C210" i="1"/>
  <c r="T209" i="1"/>
  <c r="S209" i="1"/>
  <c r="R209" i="1"/>
  <c r="Q209" i="1"/>
  <c r="P209" i="1"/>
  <c r="O209" i="1"/>
  <c r="H209" i="1"/>
  <c r="C209" i="1"/>
  <c r="K208" i="1"/>
  <c r="J208" i="1"/>
  <c r="F208" i="1"/>
  <c r="E208" i="1"/>
  <c r="D208" i="1"/>
  <c r="T207" i="1"/>
  <c r="S207" i="1"/>
  <c r="R207" i="1"/>
  <c r="Q207" i="1"/>
  <c r="P207" i="1"/>
  <c r="O207" i="1"/>
  <c r="H207" i="1"/>
  <c r="C207" i="1"/>
  <c r="Q206" i="1"/>
  <c r="G206" i="1"/>
  <c r="F206" i="1"/>
  <c r="S206" i="1" s="1"/>
  <c r="E206" i="1"/>
  <c r="O206" i="1" s="1"/>
  <c r="D206" i="1"/>
  <c r="P206" i="1" s="1"/>
  <c r="T204" i="1"/>
  <c r="S204" i="1"/>
  <c r="R204" i="1"/>
  <c r="Q204" i="1"/>
  <c r="P204" i="1"/>
  <c r="O204" i="1"/>
  <c r="H204" i="1"/>
  <c r="C204" i="1"/>
  <c r="T203" i="1"/>
  <c r="S203" i="1"/>
  <c r="R203" i="1"/>
  <c r="Q203" i="1"/>
  <c r="P203" i="1"/>
  <c r="O203" i="1"/>
  <c r="H203" i="1"/>
  <c r="C203" i="1"/>
  <c r="T202" i="1"/>
  <c r="S202" i="1"/>
  <c r="R202" i="1"/>
  <c r="Q202" i="1"/>
  <c r="P202" i="1"/>
  <c r="O202" i="1"/>
  <c r="H202" i="1"/>
  <c r="C202" i="1"/>
  <c r="T201" i="1"/>
  <c r="S201" i="1"/>
  <c r="R201" i="1"/>
  <c r="Q201" i="1"/>
  <c r="P201" i="1"/>
  <c r="O201" i="1"/>
  <c r="H201" i="1"/>
  <c r="C201" i="1"/>
  <c r="T200" i="1"/>
  <c r="S200" i="1"/>
  <c r="R200" i="1"/>
  <c r="Q200" i="1"/>
  <c r="P200" i="1"/>
  <c r="O200" i="1"/>
  <c r="H200" i="1"/>
  <c r="C200" i="1"/>
  <c r="T199" i="1"/>
  <c r="S199" i="1"/>
  <c r="R199" i="1"/>
  <c r="Q199" i="1"/>
  <c r="P199" i="1"/>
  <c r="O199" i="1"/>
  <c r="H199" i="1"/>
  <c r="H198" i="1" s="1"/>
  <c r="C199" i="1"/>
  <c r="L198" i="1"/>
  <c r="L197" i="1" s="1"/>
  <c r="K198" i="1"/>
  <c r="K197" i="1" s="1"/>
  <c r="G198" i="1"/>
  <c r="G197" i="1" s="1"/>
  <c r="F198" i="1"/>
  <c r="F197" i="1" s="1"/>
  <c r="E198" i="1"/>
  <c r="E197" i="1" s="1"/>
  <c r="D198" i="1"/>
  <c r="D197" i="1" s="1"/>
  <c r="T194" i="1"/>
  <c r="S194" i="1"/>
  <c r="R194" i="1"/>
  <c r="Q194" i="1"/>
  <c r="P194" i="1"/>
  <c r="O194" i="1"/>
  <c r="H194" i="1"/>
  <c r="C194" i="1"/>
  <c r="T192" i="1"/>
  <c r="S192" i="1"/>
  <c r="R192" i="1"/>
  <c r="Q192" i="1"/>
  <c r="P192" i="1"/>
  <c r="O192" i="1"/>
  <c r="H192" i="1"/>
  <c r="C192" i="1"/>
  <c r="K191" i="1"/>
  <c r="K190" i="1" s="1"/>
  <c r="J191" i="1"/>
  <c r="J190" i="1" s="1"/>
  <c r="I191" i="1"/>
  <c r="I190" i="1" s="1"/>
  <c r="F191" i="1"/>
  <c r="F190" i="1" s="1"/>
  <c r="E191" i="1"/>
  <c r="D191" i="1"/>
  <c r="D190" i="1" s="1"/>
  <c r="L190" i="1"/>
  <c r="G190" i="1"/>
  <c r="T189" i="1"/>
  <c r="S189" i="1"/>
  <c r="Q189" i="1"/>
  <c r="P189" i="1"/>
  <c r="O189" i="1"/>
  <c r="H189" i="1"/>
  <c r="C189" i="1"/>
  <c r="T188" i="1"/>
  <c r="S188" i="1"/>
  <c r="R188" i="1"/>
  <c r="Q188" i="1"/>
  <c r="P188" i="1"/>
  <c r="O188" i="1"/>
  <c r="H188" i="1"/>
  <c r="C188" i="1"/>
  <c r="T185" i="1"/>
  <c r="S185" i="1"/>
  <c r="R185" i="1"/>
  <c r="Q185" i="1"/>
  <c r="P185" i="1"/>
  <c r="O185" i="1"/>
  <c r="H185" i="1"/>
  <c r="C185" i="1"/>
  <c r="T184" i="1"/>
  <c r="S184" i="1"/>
  <c r="R184" i="1"/>
  <c r="Q184" i="1"/>
  <c r="P184" i="1"/>
  <c r="O184" i="1"/>
  <c r="H184" i="1"/>
  <c r="C184" i="1"/>
  <c r="T183" i="1"/>
  <c r="S183" i="1"/>
  <c r="R183" i="1"/>
  <c r="Q183" i="1"/>
  <c r="P183" i="1"/>
  <c r="O183" i="1"/>
  <c r="H183" i="1"/>
  <c r="C183" i="1"/>
  <c r="K182" i="1"/>
  <c r="J182" i="1"/>
  <c r="I182" i="1"/>
  <c r="F182" i="1"/>
  <c r="E176" i="1"/>
  <c r="D182" i="1"/>
  <c r="T178" i="1"/>
  <c r="S178" i="1"/>
  <c r="R178" i="1"/>
  <c r="Q178" i="1"/>
  <c r="P178" i="1"/>
  <c r="O178" i="1"/>
  <c r="H178" i="1"/>
  <c r="C178" i="1"/>
  <c r="T180" i="1"/>
  <c r="S180" i="1"/>
  <c r="R180" i="1"/>
  <c r="Q180" i="1"/>
  <c r="P180" i="1"/>
  <c r="O180" i="1"/>
  <c r="H180" i="1"/>
  <c r="C180" i="1"/>
  <c r="L176" i="1"/>
  <c r="G176" i="1"/>
  <c r="T173" i="1"/>
  <c r="S173" i="1"/>
  <c r="R173" i="1"/>
  <c r="Q173" i="1"/>
  <c r="P173" i="1"/>
  <c r="O173" i="1"/>
  <c r="H173" i="1"/>
  <c r="C173" i="1"/>
  <c r="T172" i="1"/>
  <c r="S172" i="1"/>
  <c r="R172" i="1"/>
  <c r="Q172" i="1"/>
  <c r="P172" i="1"/>
  <c r="O172" i="1"/>
  <c r="H172" i="1"/>
  <c r="C172" i="1"/>
  <c r="L171" i="1"/>
  <c r="K171" i="1"/>
  <c r="G171" i="1"/>
  <c r="F171" i="1"/>
  <c r="T170" i="1"/>
  <c r="S170" i="1"/>
  <c r="R170" i="1"/>
  <c r="Q170" i="1"/>
  <c r="P170" i="1"/>
  <c r="O170" i="1"/>
  <c r="H170" i="1"/>
  <c r="C170" i="1"/>
  <c r="T169" i="1"/>
  <c r="S169" i="1"/>
  <c r="R169" i="1"/>
  <c r="Q169" i="1"/>
  <c r="P169" i="1"/>
  <c r="O169" i="1"/>
  <c r="H169" i="1"/>
  <c r="C169" i="1"/>
  <c r="T168" i="1"/>
  <c r="S168" i="1"/>
  <c r="R168" i="1"/>
  <c r="Q168" i="1"/>
  <c r="P168" i="1"/>
  <c r="O168" i="1"/>
  <c r="H168" i="1"/>
  <c r="C168" i="1"/>
  <c r="T167" i="1"/>
  <c r="S167" i="1"/>
  <c r="R167" i="1"/>
  <c r="Q167" i="1"/>
  <c r="P167" i="1"/>
  <c r="O167" i="1"/>
  <c r="H167" i="1"/>
  <c r="C167" i="1"/>
  <c r="P166" i="1"/>
  <c r="O166" i="1"/>
  <c r="K166" i="1"/>
  <c r="K159" i="1" s="1"/>
  <c r="J166" i="1"/>
  <c r="G166" i="1"/>
  <c r="F166" i="1"/>
  <c r="E166" i="1"/>
  <c r="E165" i="1" s="1"/>
  <c r="E159" i="1" s="1"/>
  <c r="D165" i="1"/>
  <c r="D159" i="1" s="1"/>
  <c r="R164" i="1"/>
  <c r="Q164" i="1"/>
  <c r="P164" i="1"/>
  <c r="O164" i="1"/>
  <c r="H164" i="1"/>
  <c r="G164" i="1"/>
  <c r="T163" i="1"/>
  <c r="S163" i="1"/>
  <c r="R163" i="1"/>
  <c r="Q163" i="1"/>
  <c r="P163" i="1"/>
  <c r="O163" i="1"/>
  <c r="H163" i="1"/>
  <c r="C163" i="1"/>
  <c r="T162" i="1"/>
  <c r="S162" i="1"/>
  <c r="R162" i="1"/>
  <c r="Q162" i="1"/>
  <c r="P162" i="1"/>
  <c r="O162" i="1"/>
  <c r="H162" i="1"/>
  <c r="C162" i="1"/>
  <c r="T161" i="1"/>
  <c r="S161" i="1"/>
  <c r="R161" i="1"/>
  <c r="Q161" i="1"/>
  <c r="P161" i="1"/>
  <c r="O161" i="1"/>
  <c r="H161" i="1"/>
  <c r="C161" i="1"/>
  <c r="T160" i="1"/>
  <c r="S160" i="1"/>
  <c r="R160" i="1"/>
  <c r="Q160" i="1"/>
  <c r="P160" i="1"/>
  <c r="O160" i="1"/>
  <c r="H160" i="1"/>
  <c r="C160" i="1"/>
  <c r="L159" i="1"/>
  <c r="H158" i="1"/>
  <c r="C158" i="1"/>
  <c r="T157" i="1"/>
  <c r="S157" i="1"/>
  <c r="R157" i="1"/>
  <c r="Q157" i="1"/>
  <c r="P157" i="1"/>
  <c r="O157" i="1"/>
  <c r="H157" i="1"/>
  <c r="C157" i="1"/>
  <c r="T156" i="1"/>
  <c r="S156" i="1"/>
  <c r="R156" i="1"/>
  <c r="Q156" i="1"/>
  <c r="P156" i="1"/>
  <c r="O156" i="1"/>
  <c r="H156" i="1"/>
  <c r="C156" i="1"/>
  <c r="K155" i="1"/>
  <c r="J155" i="1"/>
  <c r="F155" i="1"/>
  <c r="E155" i="1"/>
  <c r="D155" i="1"/>
  <c r="L154" i="1"/>
  <c r="K154" i="1"/>
  <c r="J154" i="1"/>
  <c r="G154" i="1"/>
  <c r="F154" i="1"/>
  <c r="E154" i="1"/>
  <c r="D154" i="1"/>
  <c r="P154" i="1" s="1"/>
  <c r="T153" i="1"/>
  <c r="S153" i="1"/>
  <c r="R153" i="1"/>
  <c r="Q153" i="1"/>
  <c r="P153" i="1"/>
  <c r="O153" i="1"/>
  <c r="H153" i="1"/>
  <c r="C153" i="1"/>
  <c r="L152" i="1"/>
  <c r="K152" i="1"/>
  <c r="J152" i="1"/>
  <c r="I152" i="1"/>
  <c r="I151" i="1" s="1"/>
  <c r="G152" i="1"/>
  <c r="F152" i="1"/>
  <c r="E152" i="1"/>
  <c r="D152" i="1"/>
  <c r="P152" i="1" s="1"/>
  <c r="T150" i="1"/>
  <c r="S150" i="1"/>
  <c r="R150" i="1"/>
  <c r="Q150" i="1"/>
  <c r="P150" i="1"/>
  <c r="O150" i="1"/>
  <c r="H150" i="1"/>
  <c r="T149" i="1"/>
  <c r="S149" i="1"/>
  <c r="R149" i="1"/>
  <c r="Q149" i="1"/>
  <c r="P149" i="1"/>
  <c r="O149" i="1"/>
  <c r="H149" i="1"/>
  <c r="C149" i="1"/>
  <c r="L148" i="1"/>
  <c r="K148" i="1"/>
  <c r="J148" i="1"/>
  <c r="I148" i="1"/>
  <c r="G148" i="1"/>
  <c r="F148" i="1"/>
  <c r="T148" i="1" s="1"/>
  <c r="E148" i="1"/>
  <c r="D148" i="1"/>
  <c r="T147" i="1"/>
  <c r="S147" i="1"/>
  <c r="R147" i="1"/>
  <c r="Q147" i="1"/>
  <c r="P147" i="1"/>
  <c r="O147" i="1"/>
  <c r="H147" i="1"/>
  <c r="C147" i="1"/>
  <c r="T146" i="1"/>
  <c r="S146" i="1"/>
  <c r="R146" i="1"/>
  <c r="Q146" i="1"/>
  <c r="P146" i="1"/>
  <c r="O146" i="1"/>
  <c r="H146" i="1"/>
  <c r="C146" i="1"/>
  <c r="T145" i="1"/>
  <c r="S145" i="1"/>
  <c r="R145" i="1"/>
  <c r="Q145" i="1"/>
  <c r="P145" i="1"/>
  <c r="O145" i="1"/>
  <c r="H145" i="1"/>
  <c r="C145" i="1"/>
  <c r="I144" i="1"/>
  <c r="H144" i="1" s="1"/>
  <c r="G144" i="1"/>
  <c r="F144" i="1"/>
  <c r="S144" i="1" s="1"/>
  <c r="E144" i="1"/>
  <c r="T137" i="1"/>
  <c r="S137" i="1"/>
  <c r="R137" i="1"/>
  <c r="Q137" i="1"/>
  <c r="P137" i="1"/>
  <c r="O137" i="1"/>
  <c r="H137" i="1"/>
  <c r="T141" i="1"/>
  <c r="S141" i="1"/>
  <c r="R141" i="1"/>
  <c r="Q141" i="1"/>
  <c r="P141" i="1"/>
  <c r="O141" i="1"/>
  <c r="H141" i="1"/>
  <c r="C141" i="1"/>
  <c r="T140" i="1"/>
  <c r="S140" i="1"/>
  <c r="R140" i="1"/>
  <c r="Q140" i="1"/>
  <c r="P140" i="1"/>
  <c r="O140" i="1"/>
  <c r="H140" i="1"/>
  <c r="C140" i="1"/>
  <c r="T139" i="1"/>
  <c r="S139" i="1"/>
  <c r="R139" i="1"/>
  <c r="Q139" i="1"/>
  <c r="P139" i="1"/>
  <c r="O139" i="1"/>
  <c r="H139" i="1"/>
  <c r="C139" i="1"/>
  <c r="T138" i="1"/>
  <c r="S138" i="1"/>
  <c r="R138" i="1"/>
  <c r="Q138" i="1"/>
  <c r="P138" i="1"/>
  <c r="O138" i="1"/>
  <c r="H138" i="1"/>
  <c r="C138" i="1"/>
  <c r="L135" i="1"/>
  <c r="K136" i="1"/>
  <c r="T134" i="1"/>
  <c r="S134" i="1"/>
  <c r="R134" i="1"/>
  <c r="Q134" i="1"/>
  <c r="P134" i="1"/>
  <c r="O134" i="1"/>
  <c r="H134" i="1"/>
  <c r="C134" i="1"/>
  <c r="T133" i="1"/>
  <c r="S133" i="1"/>
  <c r="R133" i="1"/>
  <c r="Q133" i="1"/>
  <c r="P133" i="1"/>
  <c r="O133" i="1"/>
  <c r="H133" i="1"/>
  <c r="C133" i="1"/>
  <c r="K132" i="1"/>
  <c r="J130" i="1"/>
  <c r="F132" i="1"/>
  <c r="T131" i="1"/>
  <c r="S131" i="1"/>
  <c r="R131" i="1"/>
  <c r="Q131" i="1"/>
  <c r="P131" i="1"/>
  <c r="O131" i="1"/>
  <c r="H131" i="1"/>
  <c r="C131" i="1"/>
  <c r="L130" i="1"/>
  <c r="G130" i="1"/>
  <c r="C129" i="1"/>
  <c r="M129" i="1" s="1"/>
  <c r="C128" i="1"/>
  <c r="M128" i="1" s="1"/>
  <c r="G127" i="1"/>
  <c r="F127" i="1"/>
  <c r="E127" i="1"/>
  <c r="D127" i="1"/>
  <c r="D122" i="1" s="1"/>
  <c r="T126" i="1"/>
  <c r="S126" i="1"/>
  <c r="R126" i="1"/>
  <c r="Q126" i="1"/>
  <c r="P126" i="1"/>
  <c r="O126" i="1"/>
  <c r="H126" i="1"/>
  <c r="C126" i="1"/>
  <c r="T125" i="1"/>
  <c r="S125" i="1"/>
  <c r="R125" i="1"/>
  <c r="Q125" i="1"/>
  <c r="P125" i="1"/>
  <c r="O125" i="1"/>
  <c r="H125" i="1"/>
  <c r="C125" i="1"/>
  <c r="T124" i="1"/>
  <c r="S124" i="1"/>
  <c r="R124" i="1"/>
  <c r="Q124" i="1"/>
  <c r="P124" i="1"/>
  <c r="O124" i="1"/>
  <c r="K123" i="1"/>
  <c r="K122" i="1" s="1"/>
  <c r="J123" i="1"/>
  <c r="G123" i="1"/>
  <c r="F123" i="1"/>
  <c r="E123" i="1"/>
  <c r="P123" i="1"/>
  <c r="T120" i="1"/>
  <c r="S120" i="1"/>
  <c r="R120" i="1"/>
  <c r="Q120" i="1"/>
  <c r="P120" i="1"/>
  <c r="O120" i="1"/>
  <c r="H120" i="1"/>
  <c r="C120" i="1"/>
  <c r="L119" i="1"/>
  <c r="K119" i="1"/>
  <c r="J119" i="1"/>
  <c r="I119" i="1"/>
  <c r="G119" i="1"/>
  <c r="F119" i="1"/>
  <c r="T119" i="1" s="1"/>
  <c r="E119" i="1"/>
  <c r="D119" i="1"/>
  <c r="P119" i="1" s="1"/>
  <c r="T118" i="1"/>
  <c r="S118" i="1"/>
  <c r="R118" i="1"/>
  <c r="Q118" i="1"/>
  <c r="P118" i="1"/>
  <c r="O118" i="1"/>
  <c r="H118" i="1"/>
  <c r="C118" i="1"/>
  <c r="T117" i="1"/>
  <c r="S117" i="1"/>
  <c r="R117" i="1"/>
  <c r="Q117" i="1"/>
  <c r="P117" i="1"/>
  <c r="O117" i="1"/>
  <c r="H117" i="1"/>
  <c r="C117" i="1"/>
  <c r="L116" i="1"/>
  <c r="K116" i="1"/>
  <c r="J116" i="1"/>
  <c r="I116" i="1"/>
  <c r="G116" i="1"/>
  <c r="F116" i="1"/>
  <c r="E116" i="1"/>
  <c r="T115" i="1"/>
  <c r="S115" i="1"/>
  <c r="R115" i="1"/>
  <c r="Q115" i="1"/>
  <c r="P115" i="1"/>
  <c r="O115" i="1"/>
  <c r="H115" i="1"/>
  <c r="C115" i="1"/>
  <c r="T114" i="1"/>
  <c r="S114" i="1"/>
  <c r="R114" i="1"/>
  <c r="Q114" i="1"/>
  <c r="P114" i="1"/>
  <c r="O114" i="1"/>
  <c r="H114" i="1"/>
  <c r="C114" i="1"/>
  <c r="K113" i="1"/>
  <c r="J113" i="1"/>
  <c r="J112" i="1" s="1"/>
  <c r="I113" i="1"/>
  <c r="G113" i="1"/>
  <c r="F113" i="1"/>
  <c r="T113" i="1" s="1"/>
  <c r="E113" i="1"/>
  <c r="D113" i="1"/>
  <c r="D112" i="1" s="1"/>
  <c r="L112" i="1"/>
  <c r="K112" i="1"/>
  <c r="G112" i="1"/>
  <c r="T111" i="1"/>
  <c r="S111" i="1"/>
  <c r="R111" i="1"/>
  <c r="Q111" i="1"/>
  <c r="P111" i="1"/>
  <c r="O111" i="1"/>
  <c r="H111" i="1"/>
  <c r="C111" i="1"/>
  <c r="L110" i="1"/>
  <c r="K110" i="1"/>
  <c r="J110" i="1"/>
  <c r="I110" i="1"/>
  <c r="G110" i="1"/>
  <c r="F110" i="1"/>
  <c r="S110" i="1" s="1"/>
  <c r="E110" i="1"/>
  <c r="D110" i="1"/>
  <c r="T109" i="1"/>
  <c r="S109" i="1"/>
  <c r="R109" i="1"/>
  <c r="Q109" i="1"/>
  <c r="P109" i="1"/>
  <c r="O109" i="1"/>
  <c r="H109" i="1"/>
  <c r="C109" i="1"/>
  <c r="T107" i="1"/>
  <c r="S107" i="1"/>
  <c r="R107" i="1"/>
  <c r="Q107" i="1"/>
  <c r="P107" i="1"/>
  <c r="O107" i="1"/>
  <c r="H107" i="1"/>
  <c r="C107" i="1"/>
  <c r="T106" i="1"/>
  <c r="S106" i="1"/>
  <c r="R106" i="1"/>
  <c r="Q106" i="1"/>
  <c r="P106" i="1"/>
  <c r="O106" i="1"/>
  <c r="H106" i="1"/>
  <c r="C106" i="1"/>
  <c r="T105" i="1"/>
  <c r="S105" i="1"/>
  <c r="R105" i="1"/>
  <c r="Q105" i="1"/>
  <c r="P105" i="1"/>
  <c r="O105" i="1"/>
  <c r="H105" i="1"/>
  <c r="C105" i="1"/>
  <c r="T104" i="1"/>
  <c r="S104" i="1"/>
  <c r="R104" i="1"/>
  <c r="Q104" i="1"/>
  <c r="P104" i="1"/>
  <c r="O104" i="1"/>
  <c r="H104" i="1"/>
  <c r="C104" i="1"/>
  <c r="T103" i="1"/>
  <c r="S103" i="1"/>
  <c r="R103" i="1"/>
  <c r="Q103" i="1"/>
  <c r="O103" i="1"/>
  <c r="C103" i="1"/>
  <c r="L102" i="1"/>
  <c r="L93" i="1" s="1"/>
  <c r="K102" i="1"/>
  <c r="J102" i="1"/>
  <c r="J93" i="1" s="1"/>
  <c r="F102" i="1"/>
  <c r="E102" i="1"/>
  <c r="D93" i="1"/>
  <c r="T99" i="1"/>
  <c r="S99" i="1"/>
  <c r="R99" i="1"/>
  <c r="Q99" i="1"/>
  <c r="P99" i="1"/>
  <c r="O99" i="1"/>
  <c r="C99" i="1"/>
  <c r="H97" i="1"/>
  <c r="C97" i="1"/>
  <c r="T96" i="1"/>
  <c r="S96" i="1"/>
  <c r="R96" i="1"/>
  <c r="Q96" i="1"/>
  <c r="P96" i="1"/>
  <c r="O96" i="1"/>
  <c r="H96" i="1"/>
  <c r="C96" i="1"/>
  <c r="T95" i="1"/>
  <c r="S95" i="1"/>
  <c r="R95" i="1"/>
  <c r="Q95" i="1"/>
  <c r="P95" i="1"/>
  <c r="O95" i="1"/>
  <c r="H95" i="1"/>
  <c r="C95" i="1"/>
  <c r="G93" i="1"/>
  <c r="R94" i="1"/>
  <c r="P94" i="1"/>
  <c r="T92" i="1"/>
  <c r="S92" i="1"/>
  <c r="R92" i="1"/>
  <c r="Q92" i="1"/>
  <c r="P92" i="1"/>
  <c r="O92" i="1"/>
  <c r="H92" i="1"/>
  <c r="C92" i="1"/>
  <c r="R91" i="1"/>
  <c r="Q91" i="1"/>
  <c r="P91" i="1"/>
  <c r="O91" i="1"/>
  <c r="C91" i="1"/>
  <c r="T88" i="1"/>
  <c r="S88" i="1"/>
  <c r="R88" i="1"/>
  <c r="Q88" i="1"/>
  <c r="P88" i="1"/>
  <c r="O88" i="1"/>
  <c r="H88" i="1"/>
  <c r="C88" i="1"/>
  <c r="T87" i="1"/>
  <c r="S87" i="1"/>
  <c r="R87" i="1"/>
  <c r="Q87" i="1"/>
  <c r="P87" i="1"/>
  <c r="O87" i="1"/>
  <c r="H87" i="1"/>
  <c r="C87" i="1"/>
  <c r="T86" i="1"/>
  <c r="S86" i="1"/>
  <c r="R86" i="1"/>
  <c r="Q86" i="1"/>
  <c r="P86" i="1"/>
  <c r="O86" i="1"/>
  <c r="H86" i="1"/>
  <c r="C86" i="1"/>
  <c r="T85" i="1"/>
  <c r="S85" i="1"/>
  <c r="R85" i="1"/>
  <c r="Q85" i="1"/>
  <c r="P85" i="1"/>
  <c r="O85" i="1"/>
  <c r="H85" i="1"/>
  <c r="C85" i="1"/>
  <c r="T84" i="1"/>
  <c r="S84" i="1"/>
  <c r="R84" i="1"/>
  <c r="Q84" i="1"/>
  <c r="P84" i="1"/>
  <c r="O84" i="1"/>
  <c r="H84" i="1"/>
  <c r="C84" i="1"/>
  <c r="T83" i="1"/>
  <c r="S83" i="1"/>
  <c r="R83" i="1"/>
  <c r="Q83" i="1"/>
  <c r="P83" i="1"/>
  <c r="O83" i="1"/>
  <c r="H83" i="1"/>
  <c r="C83" i="1"/>
  <c r="T82" i="1"/>
  <c r="S82" i="1"/>
  <c r="R82" i="1"/>
  <c r="Q82" i="1"/>
  <c r="P82" i="1"/>
  <c r="O82" i="1"/>
  <c r="H82" i="1"/>
  <c r="C82" i="1"/>
  <c r="T81" i="1"/>
  <c r="S81" i="1"/>
  <c r="R81" i="1"/>
  <c r="Q81" i="1"/>
  <c r="P81" i="1"/>
  <c r="O81" i="1"/>
  <c r="H81" i="1"/>
  <c r="C81" i="1"/>
  <c r="T79" i="1"/>
  <c r="S79" i="1"/>
  <c r="R79" i="1"/>
  <c r="Q79" i="1"/>
  <c r="P79" i="1"/>
  <c r="O79" i="1"/>
  <c r="H79" i="1"/>
  <c r="C79" i="1"/>
  <c r="T78" i="1"/>
  <c r="S78" i="1"/>
  <c r="R78" i="1"/>
  <c r="Q78" i="1"/>
  <c r="P78" i="1"/>
  <c r="O78" i="1"/>
  <c r="H78" i="1"/>
  <c r="C78" i="1"/>
  <c r="T77" i="1"/>
  <c r="S77" i="1"/>
  <c r="R77" i="1"/>
  <c r="Q77" i="1"/>
  <c r="P77" i="1"/>
  <c r="O77" i="1"/>
  <c r="H77" i="1"/>
  <c r="C77" i="1"/>
  <c r="T76" i="1"/>
  <c r="S76" i="1"/>
  <c r="R76" i="1"/>
  <c r="Q76" i="1"/>
  <c r="P76" i="1"/>
  <c r="O76" i="1"/>
  <c r="H76" i="1"/>
  <c r="C76" i="1"/>
  <c r="T75" i="1"/>
  <c r="S75" i="1"/>
  <c r="R75" i="1"/>
  <c r="Q75" i="1"/>
  <c r="P75" i="1"/>
  <c r="O75" i="1"/>
  <c r="H75" i="1"/>
  <c r="C75" i="1"/>
  <c r="K74" i="1"/>
  <c r="J74" i="1"/>
  <c r="I74" i="1"/>
  <c r="I73" i="1" s="1"/>
  <c r="F74" i="1"/>
  <c r="E74" i="1"/>
  <c r="L73" i="1"/>
  <c r="G73" i="1"/>
  <c r="T69" i="1"/>
  <c r="S69" i="1"/>
  <c r="R69" i="1"/>
  <c r="Q69" i="1"/>
  <c r="P69" i="1"/>
  <c r="H69" i="1"/>
  <c r="C69" i="1"/>
  <c r="T68" i="1"/>
  <c r="S68" i="1"/>
  <c r="R68" i="1"/>
  <c r="Q68" i="1"/>
  <c r="P68" i="1"/>
  <c r="O68" i="1"/>
  <c r="H68" i="1"/>
  <c r="C68" i="1"/>
  <c r="T67" i="1"/>
  <c r="S67" i="1"/>
  <c r="R67" i="1"/>
  <c r="Q67" i="1"/>
  <c r="P67" i="1"/>
  <c r="O67" i="1"/>
  <c r="H67" i="1"/>
  <c r="C67" i="1"/>
  <c r="T66" i="1"/>
  <c r="S66" i="1"/>
  <c r="R66" i="1"/>
  <c r="Q66" i="1"/>
  <c r="P66" i="1"/>
  <c r="O66" i="1"/>
  <c r="H66" i="1"/>
  <c r="C66" i="1"/>
  <c r="K65" i="1"/>
  <c r="J65" i="1"/>
  <c r="I65" i="1"/>
  <c r="F65" i="1"/>
  <c r="E65" i="1"/>
  <c r="D65" i="1"/>
  <c r="L64" i="1"/>
  <c r="K64" i="1"/>
  <c r="J64" i="1"/>
  <c r="G64" i="1"/>
  <c r="F64" i="1"/>
  <c r="E64" i="1"/>
  <c r="P64" i="1"/>
  <c r="T63" i="1"/>
  <c r="S63" i="1"/>
  <c r="R63" i="1"/>
  <c r="Q63" i="1"/>
  <c r="P63" i="1"/>
  <c r="O63" i="1"/>
  <c r="H63" i="1"/>
  <c r="C63" i="1"/>
  <c r="L62" i="1"/>
  <c r="K62" i="1"/>
  <c r="J62" i="1"/>
  <c r="I62" i="1"/>
  <c r="G62" i="1"/>
  <c r="F62" i="1"/>
  <c r="E62" i="1"/>
  <c r="D62" i="1"/>
  <c r="P62" i="1" s="1"/>
  <c r="T61" i="1"/>
  <c r="S61" i="1"/>
  <c r="R61" i="1"/>
  <c r="Q61" i="1"/>
  <c r="P61" i="1"/>
  <c r="O61" i="1"/>
  <c r="H61" i="1"/>
  <c r="C61" i="1"/>
  <c r="L60" i="1"/>
  <c r="K60" i="1"/>
  <c r="J60" i="1"/>
  <c r="I60" i="1"/>
  <c r="G60" i="1"/>
  <c r="F60" i="1"/>
  <c r="E60" i="1"/>
  <c r="R60" i="1" s="1"/>
  <c r="D60" i="1"/>
  <c r="P60" i="1" s="1"/>
  <c r="T59" i="1"/>
  <c r="S59" i="1"/>
  <c r="R59" i="1"/>
  <c r="Q59" i="1"/>
  <c r="P59" i="1"/>
  <c r="O59" i="1"/>
  <c r="H59" i="1"/>
  <c r="C59" i="1"/>
  <c r="T57" i="1"/>
  <c r="S57" i="1"/>
  <c r="R57" i="1"/>
  <c r="Q57" i="1"/>
  <c r="P57" i="1"/>
  <c r="O57" i="1"/>
  <c r="H57" i="1"/>
  <c r="C57" i="1"/>
  <c r="T55" i="1"/>
  <c r="S55" i="1"/>
  <c r="R55" i="1"/>
  <c r="Q55" i="1"/>
  <c r="P55" i="1"/>
  <c r="O55" i="1"/>
  <c r="H55" i="1"/>
  <c r="C55" i="1"/>
  <c r="T58" i="1"/>
  <c r="S58" i="1"/>
  <c r="R58" i="1"/>
  <c r="Q58" i="1"/>
  <c r="P58" i="1"/>
  <c r="O58" i="1"/>
  <c r="H58" i="1"/>
  <c r="C58" i="1"/>
  <c r="T56" i="1"/>
  <c r="S56" i="1"/>
  <c r="R56" i="1"/>
  <c r="Q56" i="1"/>
  <c r="P56" i="1"/>
  <c r="O56" i="1"/>
  <c r="H56" i="1"/>
  <c r="C56" i="1"/>
  <c r="K54" i="1"/>
  <c r="K53" i="1" s="1"/>
  <c r="J54" i="1"/>
  <c r="I53" i="1"/>
  <c r="G54" i="1"/>
  <c r="G53" i="1" s="1"/>
  <c r="F54" i="1"/>
  <c r="T54" i="1" s="1"/>
  <c r="E54" i="1"/>
  <c r="E53" i="1" s="1"/>
  <c r="P54" i="1"/>
  <c r="L53" i="1"/>
  <c r="T51" i="1"/>
  <c r="S51" i="1"/>
  <c r="R51" i="1"/>
  <c r="Q51" i="1"/>
  <c r="P51" i="1"/>
  <c r="O51" i="1"/>
  <c r="H51" i="1"/>
  <c r="C51" i="1"/>
  <c r="L50" i="1"/>
  <c r="K50" i="1"/>
  <c r="J50" i="1"/>
  <c r="I50" i="1"/>
  <c r="G50" i="1"/>
  <c r="F50" i="1"/>
  <c r="T50" i="1" s="1"/>
  <c r="E50" i="1"/>
  <c r="D50" i="1"/>
  <c r="P50" i="1" s="1"/>
  <c r="H49" i="1"/>
  <c r="C49" i="1"/>
  <c r="H48" i="1"/>
  <c r="C48" i="1"/>
  <c r="C47" i="1"/>
  <c r="J46" i="1"/>
  <c r="O46" i="1"/>
  <c r="T44" i="1"/>
  <c r="S44" i="1"/>
  <c r="R44" i="1"/>
  <c r="P44" i="1"/>
  <c r="O44" i="1"/>
  <c r="G43" i="1"/>
  <c r="F43" i="1"/>
  <c r="E43" i="1"/>
  <c r="T42" i="1"/>
  <c r="S42" i="1"/>
  <c r="R42" i="1"/>
  <c r="P42" i="1"/>
  <c r="O42" i="1"/>
  <c r="H42" i="1"/>
  <c r="C42" i="1"/>
  <c r="T41" i="1"/>
  <c r="S41" i="1"/>
  <c r="R41" i="1"/>
  <c r="Q41" i="1"/>
  <c r="P41" i="1"/>
  <c r="O41" i="1"/>
  <c r="H41" i="1"/>
  <c r="C41" i="1"/>
  <c r="T40" i="1"/>
  <c r="S40" i="1"/>
  <c r="R40" i="1"/>
  <c r="Q40" i="1"/>
  <c r="P40" i="1"/>
  <c r="O40" i="1"/>
  <c r="H40" i="1"/>
  <c r="C40" i="1"/>
  <c r="L39" i="1"/>
  <c r="L38" i="1" s="1"/>
  <c r="K39" i="1"/>
  <c r="K38" i="1" s="1"/>
  <c r="J39" i="1"/>
  <c r="J38" i="1" s="1"/>
  <c r="I39" i="1"/>
  <c r="P39" i="1" s="1"/>
  <c r="G39" i="1"/>
  <c r="G38" i="1" s="1"/>
  <c r="F39" i="1"/>
  <c r="E39" i="1"/>
  <c r="T37" i="1"/>
  <c r="S37" i="1"/>
  <c r="R37" i="1"/>
  <c r="Q37" i="1"/>
  <c r="P37" i="1"/>
  <c r="O37" i="1"/>
  <c r="H37" i="1"/>
  <c r="C37" i="1"/>
  <c r="T36" i="1"/>
  <c r="S36" i="1"/>
  <c r="R36" i="1"/>
  <c r="Q36" i="1"/>
  <c r="P36" i="1"/>
  <c r="O36" i="1"/>
  <c r="H36" i="1"/>
  <c r="C36" i="1"/>
  <c r="K35" i="1"/>
  <c r="J35" i="1"/>
  <c r="I35" i="1"/>
  <c r="T31" i="1"/>
  <c r="S31" i="1"/>
  <c r="R31" i="1"/>
  <c r="Q31" i="1"/>
  <c r="P31" i="1"/>
  <c r="O31" i="1"/>
  <c r="T29" i="1"/>
  <c r="S29" i="1"/>
  <c r="R29" i="1"/>
  <c r="Q29" i="1"/>
  <c r="P29" i="1"/>
  <c r="O29" i="1"/>
  <c r="T28" i="1"/>
  <c r="S28" i="1"/>
  <c r="R28" i="1"/>
  <c r="Q28" i="1"/>
  <c r="P28" i="1"/>
  <c r="O28" i="1"/>
  <c r="G26" i="1"/>
  <c r="T27" i="1"/>
  <c r="E26" i="1"/>
  <c r="L26" i="1"/>
  <c r="T24" i="1"/>
  <c r="S24" i="1"/>
  <c r="R24" i="1"/>
  <c r="Q24" i="1"/>
  <c r="P24" i="1"/>
  <c r="O24" i="1"/>
  <c r="H24" i="1"/>
  <c r="C24" i="1"/>
  <c r="T23" i="1"/>
  <c r="S23" i="1"/>
  <c r="R23" i="1"/>
  <c r="Q23" i="1"/>
  <c r="P23" i="1"/>
  <c r="O23" i="1"/>
  <c r="H23" i="1"/>
  <c r="C23" i="1"/>
  <c r="T22" i="1"/>
  <c r="S22" i="1"/>
  <c r="R22" i="1"/>
  <c r="Q22" i="1"/>
  <c r="P22" i="1"/>
  <c r="O22" i="1"/>
  <c r="H22" i="1"/>
  <c r="C22" i="1"/>
  <c r="T21" i="1"/>
  <c r="S21" i="1"/>
  <c r="R21" i="1"/>
  <c r="Q21" i="1"/>
  <c r="P21" i="1"/>
  <c r="O21" i="1"/>
  <c r="H21" i="1"/>
  <c r="C21" i="1"/>
  <c r="T20" i="1"/>
  <c r="S20" i="1"/>
  <c r="R20" i="1"/>
  <c r="Q20" i="1"/>
  <c r="P20" i="1"/>
  <c r="O20" i="1"/>
  <c r="H20" i="1"/>
  <c r="C20" i="1"/>
  <c r="T19" i="1"/>
  <c r="S19" i="1"/>
  <c r="R19" i="1"/>
  <c r="Q19" i="1"/>
  <c r="P19" i="1"/>
  <c r="O19" i="1"/>
  <c r="H19" i="1"/>
  <c r="C19" i="1"/>
  <c r="T17" i="1"/>
  <c r="S17" i="1"/>
  <c r="R17" i="1"/>
  <c r="Q17" i="1"/>
  <c r="P17" i="1"/>
  <c r="O17" i="1"/>
  <c r="H17" i="1"/>
  <c r="C17" i="1"/>
  <c r="T16" i="1"/>
  <c r="S16" i="1"/>
  <c r="R16" i="1"/>
  <c r="Q16" i="1"/>
  <c r="P16" i="1"/>
  <c r="O16" i="1"/>
  <c r="H16" i="1"/>
  <c r="C16" i="1"/>
  <c r="T15" i="1"/>
  <c r="S15" i="1"/>
  <c r="R15" i="1"/>
  <c r="Q15" i="1"/>
  <c r="P15" i="1"/>
  <c r="O15" i="1"/>
  <c r="H15" i="1"/>
  <c r="C15" i="1"/>
  <c r="T14" i="1"/>
  <c r="S14" i="1"/>
  <c r="R14" i="1"/>
  <c r="Q14" i="1"/>
  <c r="P14" i="1"/>
  <c r="O14" i="1"/>
  <c r="H14" i="1"/>
  <c r="C14" i="1"/>
  <c r="T13" i="1"/>
  <c r="S13" i="1"/>
  <c r="R13" i="1"/>
  <c r="Q13" i="1"/>
  <c r="P13" i="1"/>
  <c r="O13" i="1"/>
  <c r="H13" i="1"/>
  <c r="C13" i="1"/>
  <c r="T12" i="1"/>
  <c r="S12" i="1"/>
  <c r="R12" i="1"/>
  <c r="Q12" i="1"/>
  <c r="P12" i="1"/>
  <c r="O12" i="1"/>
  <c r="H12" i="1"/>
  <c r="C12" i="1"/>
  <c r="T11" i="1"/>
  <c r="S11" i="1"/>
  <c r="R11" i="1"/>
  <c r="Q11" i="1"/>
  <c r="P11" i="1"/>
  <c r="O11" i="1"/>
  <c r="H11" i="1"/>
  <c r="C11" i="1"/>
  <c r="K9" i="1"/>
  <c r="F10" i="1"/>
  <c r="E10" i="1"/>
  <c r="R10" i="1" s="1"/>
  <c r="D10" i="1"/>
  <c r="D9" i="1" s="1"/>
  <c r="L9" i="1"/>
  <c r="G9" i="1"/>
  <c r="C123" i="1" l="1"/>
  <c r="P148" i="1"/>
  <c r="H123" i="1"/>
  <c r="K135" i="1"/>
  <c r="H136" i="1"/>
  <c r="R144" i="1"/>
  <c r="E135" i="1"/>
  <c r="F130" i="1"/>
  <c r="C132" i="1"/>
  <c r="M295" i="1"/>
  <c r="R294" i="1"/>
  <c r="T211" i="1"/>
  <c r="J196" i="1"/>
  <c r="T171" i="1"/>
  <c r="T233" i="1"/>
  <c r="E280" i="1"/>
  <c r="Q280" i="1" s="1"/>
  <c r="C281" i="1"/>
  <c r="R287" i="1"/>
  <c r="P269" i="1"/>
  <c r="G135" i="1"/>
  <c r="K196" i="1"/>
  <c r="D196" i="1"/>
  <c r="F196" i="1"/>
  <c r="K151" i="1"/>
  <c r="J122" i="1"/>
  <c r="H122" i="1" s="1"/>
  <c r="T136" i="1"/>
  <c r="T154" i="1"/>
  <c r="Q39" i="1"/>
  <c r="J73" i="1"/>
  <c r="H274" i="1"/>
  <c r="T275" i="1"/>
  <c r="Q275" i="1"/>
  <c r="G273" i="1"/>
  <c r="P280" i="1"/>
  <c r="D273" i="1"/>
  <c r="C43" i="1"/>
  <c r="P27" i="1"/>
  <c r="C27" i="1"/>
  <c r="H27" i="1"/>
  <c r="E196" i="1"/>
  <c r="Q246" i="1"/>
  <c r="R123" i="1"/>
  <c r="L175" i="1"/>
  <c r="M214" i="1"/>
  <c r="G52" i="1"/>
  <c r="N115" i="1"/>
  <c r="N117" i="1"/>
  <c r="N118" i="1"/>
  <c r="N20" i="1"/>
  <c r="N21" i="1"/>
  <c r="M22" i="1"/>
  <c r="N23" i="1"/>
  <c r="M24" i="1"/>
  <c r="N36" i="1"/>
  <c r="N37" i="1"/>
  <c r="M41" i="1"/>
  <c r="N42" i="1"/>
  <c r="S65" i="1"/>
  <c r="M83" i="1"/>
  <c r="O193" i="1"/>
  <c r="N221" i="1"/>
  <c r="N222" i="1"/>
  <c r="M126" i="1"/>
  <c r="O191" i="1"/>
  <c r="M225" i="1"/>
  <c r="F176" i="1"/>
  <c r="M207" i="1"/>
  <c r="P208" i="1"/>
  <c r="Q208" i="1"/>
  <c r="M301" i="1"/>
  <c r="N258" i="1"/>
  <c r="S113" i="1"/>
  <c r="N210" i="1"/>
  <c r="S286" i="1"/>
  <c r="N134" i="1"/>
  <c r="P252" i="1"/>
  <c r="M259" i="1"/>
  <c r="M261" i="1"/>
  <c r="M265" i="1"/>
  <c r="M267" i="1"/>
  <c r="C270" i="1"/>
  <c r="N49" i="1"/>
  <c r="M66" i="1"/>
  <c r="N67" i="1"/>
  <c r="N168" i="1"/>
  <c r="S270" i="1"/>
  <c r="M29" i="1"/>
  <c r="P65" i="1"/>
  <c r="N106" i="1"/>
  <c r="R191" i="1"/>
  <c r="S190" i="1"/>
  <c r="N260" i="1"/>
  <c r="N262" i="1"/>
  <c r="N266" i="1"/>
  <c r="N268" i="1"/>
  <c r="M272" i="1"/>
  <c r="S274" i="1"/>
  <c r="S198" i="1"/>
  <c r="N238" i="1"/>
  <c r="S27" i="1"/>
  <c r="M168" i="1"/>
  <c r="M69" i="1"/>
  <c r="H94" i="1"/>
  <c r="P103" i="1"/>
  <c r="M156" i="1"/>
  <c r="M170" i="1"/>
  <c r="I176" i="1"/>
  <c r="T208" i="1"/>
  <c r="M260" i="1"/>
  <c r="M262" i="1"/>
  <c r="M266" i="1"/>
  <c r="M268" i="1"/>
  <c r="M97" i="1"/>
  <c r="M118" i="1"/>
  <c r="N240" i="1"/>
  <c r="N104" i="1"/>
  <c r="M106" i="1"/>
  <c r="N146" i="1"/>
  <c r="P191" i="1"/>
  <c r="R193" i="1"/>
  <c r="M258" i="1"/>
  <c r="N259" i="1"/>
  <c r="N261" i="1"/>
  <c r="N265" i="1"/>
  <c r="N267" i="1"/>
  <c r="L273" i="1"/>
  <c r="N293" i="1"/>
  <c r="C294" i="1"/>
  <c r="H294" i="1"/>
  <c r="N297" i="1"/>
  <c r="M300" i="1"/>
  <c r="M11" i="1"/>
  <c r="M13" i="1"/>
  <c r="M15" i="1"/>
  <c r="M17" i="1"/>
  <c r="P43" i="1"/>
  <c r="P46" i="1"/>
  <c r="N44" i="1"/>
  <c r="C46" i="1"/>
  <c r="K52" i="1"/>
  <c r="G72" i="1"/>
  <c r="M77" i="1"/>
  <c r="N78" i="1"/>
  <c r="M79" i="1"/>
  <c r="Q80" i="1"/>
  <c r="N84" i="1"/>
  <c r="G122" i="1"/>
  <c r="G121" i="1" s="1"/>
  <c r="M147" i="1"/>
  <c r="M150" i="1"/>
  <c r="R155" i="1"/>
  <c r="H155" i="1"/>
  <c r="P177" i="1"/>
  <c r="D176" i="1"/>
  <c r="D175" i="1" s="1"/>
  <c r="J176" i="1"/>
  <c r="J175" i="1" s="1"/>
  <c r="M185" i="1"/>
  <c r="E190" i="1"/>
  <c r="R190" i="1" s="1"/>
  <c r="M227" i="1"/>
  <c r="N229" i="1"/>
  <c r="K230" i="1"/>
  <c r="H230" i="1" s="1"/>
  <c r="M254" i="1"/>
  <c r="M255" i="1"/>
  <c r="N256" i="1"/>
  <c r="N302" i="1"/>
  <c r="S35" i="1"/>
  <c r="M56" i="1"/>
  <c r="N58" i="1"/>
  <c r="N55" i="1"/>
  <c r="N57" i="1"/>
  <c r="N59" i="1"/>
  <c r="M61" i="1"/>
  <c r="M63" i="1"/>
  <c r="Q65" i="1"/>
  <c r="M67" i="1"/>
  <c r="L72" i="1"/>
  <c r="O74" i="1"/>
  <c r="T110" i="1"/>
  <c r="N140" i="1"/>
  <c r="N141" i="1"/>
  <c r="S154" i="1"/>
  <c r="N156" i="1"/>
  <c r="K176" i="1"/>
  <c r="K175" i="1" s="1"/>
  <c r="O182" i="1"/>
  <c r="F231" i="1"/>
  <c r="S231" i="1" s="1"/>
  <c r="N235" i="1"/>
  <c r="F245" i="1"/>
  <c r="N248" i="1"/>
  <c r="N250" i="1"/>
  <c r="M251" i="1"/>
  <c r="Q252" i="1"/>
  <c r="N283" i="1"/>
  <c r="M285" i="1"/>
  <c r="N120" i="1"/>
  <c r="P122" i="1"/>
  <c r="N131" i="1"/>
  <c r="M146" i="1"/>
  <c r="H171" i="1"/>
  <c r="N172" i="1"/>
  <c r="N178" i="1"/>
  <c r="Q182" i="1"/>
  <c r="N194" i="1"/>
  <c r="N301" i="1"/>
  <c r="P155" i="1"/>
  <c r="M279" i="1"/>
  <c r="M288" i="1"/>
  <c r="Q298" i="1"/>
  <c r="M19" i="1"/>
  <c r="M21" i="1"/>
  <c r="K26" i="1"/>
  <c r="D38" i="1"/>
  <c r="M40" i="1"/>
  <c r="M36" i="1"/>
  <c r="E38" i="1"/>
  <c r="Q38" i="1" s="1"/>
  <c r="D53" i="1"/>
  <c r="D52" i="1" s="1"/>
  <c r="N12" i="1"/>
  <c r="O54" i="1"/>
  <c r="O65" i="1"/>
  <c r="R74" i="1"/>
  <c r="S74" i="1"/>
  <c r="K73" i="1"/>
  <c r="O43" i="1"/>
  <c r="O64" i="1"/>
  <c r="M23" i="1"/>
  <c r="M42" i="1"/>
  <c r="M58" i="1"/>
  <c r="M57" i="1"/>
  <c r="R65" i="1"/>
  <c r="M76" i="1"/>
  <c r="M78" i="1"/>
  <c r="M44" i="1"/>
  <c r="P74" i="1"/>
  <c r="N13" i="1"/>
  <c r="N14" i="1"/>
  <c r="N15" i="1"/>
  <c r="N16" i="1"/>
  <c r="N17" i="1"/>
  <c r="N31" i="1"/>
  <c r="P35" i="1"/>
  <c r="H35" i="1"/>
  <c r="M48" i="1"/>
  <c r="H50" i="1"/>
  <c r="N51" i="1"/>
  <c r="T65" i="1"/>
  <c r="F73" i="1"/>
  <c r="H80" i="1"/>
  <c r="N80" i="1" s="1"/>
  <c r="M82" i="1"/>
  <c r="N83" i="1"/>
  <c r="O94" i="1"/>
  <c r="Q102" i="1"/>
  <c r="H103" i="1"/>
  <c r="M103" i="1" s="1"/>
  <c r="C119" i="1"/>
  <c r="M120" i="1"/>
  <c r="E122" i="1"/>
  <c r="O123" i="1"/>
  <c r="N125" i="1"/>
  <c r="N126" i="1"/>
  <c r="R132" i="1"/>
  <c r="M145" i="1"/>
  <c r="N150" i="1"/>
  <c r="M160" i="1"/>
  <c r="N161" i="1"/>
  <c r="N162" i="1"/>
  <c r="N163" i="1"/>
  <c r="O165" i="1"/>
  <c r="S171" i="1"/>
  <c r="G175" i="1"/>
  <c r="R177" i="1"/>
  <c r="T182" i="1"/>
  <c r="O190" i="1"/>
  <c r="N192" i="1"/>
  <c r="P193" i="1"/>
  <c r="M194" i="1"/>
  <c r="M199" i="1"/>
  <c r="N203" i="1"/>
  <c r="N204" i="1"/>
  <c r="R208" i="1"/>
  <c r="M222" i="1"/>
  <c r="N225" i="1"/>
  <c r="N226" i="1"/>
  <c r="N227" i="1"/>
  <c r="C233" i="1"/>
  <c r="O237" i="1"/>
  <c r="N242" i="1"/>
  <c r="S246" i="1"/>
  <c r="N251" i="1"/>
  <c r="R252" i="1"/>
  <c r="S252" i="1"/>
  <c r="R264" i="1"/>
  <c r="S264" i="1"/>
  <c r="T270" i="1"/>
  <c r="Q281" i="1"/>
  <c r="M284" i="1"/>
  <c r="S287" i="1"/>
  <c r="S294" i="1"/>
  <c r="S298" i="1"/>
  <c r="M299" i="1"/>
  <c r="N86" i="1"/>
  <c r="M95" i="1"/>
  <c r="N107" i="1"/>
  <c r="N109" i="1"/>
  <c r="O110" i="1"/>
  <c r="C171" i="1"/>
  <c r="N209" i="1"/>
  <c r="S233" i="1"/>
  <c r="N253" i="1"/>
  <c r="N254" i="1"/>
  <c r="N257" i="1"/>
  <c r="R274" i="1"/>
  <c r="P275" i="1"/>
  <c r="N288" i="1"/>
  <c r="N289" i="1"/>
  <c r="S123" i="1"/>
  <c r="P159" i="1"/>
  <c r="S191" i="1"/>
  <c r="O198" i="1"/>
  <c r="R206" i="1"/>
  <c r="H208" i="1"/>
  <c r="H211" i="1"/>
  <c r="N213" i="1"/>
  <c r="N214" i="1"/>
  <c r="M229" i="1"/>
  <c r="S237" i="1"/>
  <c r="N247" i="1"/>
  <c r="M249" i="1"/>
  <c r="P264" i="1"/>
  <c r="O269" i="1"/>
  <c r="P270" i="1"/>
  <c r="Q270" i="1"/>
  <c r="M271" i="1"/>
  <c r="N276" i="1"/>
  <c r="N279" i="1"/>
  <c r="O281" i="1"/>
  <c r="O291" i="1"/>
  <c r="T80" i="1"/>
  <c r="I102" i="1"/>
  <c r="I93" i="1" s="1"/>
  <c r="M111" i="1"/>
  <c r="Q113" i="1"/>
  <c r="M117" i="1"/>
  <c r="M137" i="1"/>
  <c r="L151" i="1"/>
  <c r="C155" i="1"/>
  <c r="M157" i="1"/>
  <c r="M158" i="1"/>
  <c r="M178" i="1"/>
  <c r="R182" i="1"/>
  <c r="M184" i="1"/>
  <c r="C191" i="1"/>
  <c r="H191" i="1"/>
  <c r="Q211" i="1"/>
  <c r="O233" i="1"/>
  <c r="Q274" i="1"/>
  <c r="N292" i="1"/>
  <c r="M296" i="1"/>
  <c r="Q10" i="1"/>
  <c r="T10" i="1"/>
  <c r="S10" i="1"/>
  <c r="T35" i="1"/>
  <c r="H39" i="1"/>
  <c r="O39" i="1"/>
  <c r="L52" i="1"/>
  <c r="O60" i="1"/>
  <c r="H62" i="1"/>
  <c r="C65" i="1"/>
  <c r="H65" i="1"/>
  <c r="C74" i="1"/>
  <c r="F9" i="1"/>
  <c r="T9" i="1" s="1"/>
  <c r="O10" i="1"/>
  <c r="N11" i="1"/>
  <c r="N19" i="1"/>
  <c r="F26" i="1"/>
  <c r="O27" i="1"/>
  <c r="N28" i="1"/>
  <c r="N29" i="1"/>
  <c r="I38" i="1"/>
  <c r="H38" i="1" s="1"/>
  <c r="N40" i="1"/>
  <c r="N48" i="1"/>
  <c r="O50" i="1"/>
  <c r="C62" i="1"/>
  <c r="C64" i="1"/>
  <c r="M68" i="1"/>
  <c r="N69" i="1"/>
  <c r="M75" i="1"/>
  <c r="N76" i="1"/>
  <c r="N79" i="1"/>
  <c r="R80" i="1"/>
  <c r="M81" i="1"/>
  <c r="M84" i="1"/>
  <c r="N92" i="1"/>
  <c r="E93" i="1"/>
  <c r="N95" i="1"/>
  <c r="M96" i="1"/>
  <c r="T102" i="1"/>
  <c r="M105" i="1"/>
  <c r="T116" i="1"/>
  <c r="H119" i="1"/>
  <c r="O119" i="1"/>
  <c r="M124" i="1"/>
  <c r="P127" i="1"/>
  <c r="O127" i="1"/>
  <c r="M131" i="1"/>
  <c r="N145" i="1"/>
  <c r="S152" i="1"/>
  <c r="Q155" i="1"/>
  <c r="T155" i="1"/>
  <c r="N158" i="1"/>
  <c r="M161" i="1"/>
  <c r="M172" i="1"/>
  <c r="Q177" i="1"/>
  <c r="M183" i="1"/>
  <c r="N184" i="1"/>
  <c r="P190" i="1"/>
  <c r="M192" i="1"/>
  <c r="H193" i="1"/>
  <c r="S193" i="1"/>
  <c r="T39" i="1"/>
  <c r="Q54" i="1"/>
  <c r="S60" i="1"/>
  <c r="S62" i="1"/>
  <c r="S64" i="1"/>
  <c r="Q94" i="1"/>
  <c r="Q119" i="1"/>
  <c r="R119" i="1"/>
  <c r="Q123" i="1"/>
  <c r="R127" i="1"/>
  <c r="Q127" i="1"/>
  <c r="U155" i="1"/>
  <c r="P165" i="1"/>
  <c r="S182" i="1"/>
  <c r="T193" i="1"/>
  <c r="C193" i="1"/>
  <c r="P198" i="1"/>
  <c r="C39" i="1"/>
  <c r="S50" i="1"/>
  <c r="E73" i="1"/>
  <c r="Q74" i="1"/>
  <c r="S80" i="1"/>
  <c r="M85" i="1"/>
  <c r="M109" i="1"/>
  <c r="P116" i="1"/>
  <c r="E130" i="1"/>
  <c r="R130" i="1" s="1"/>
  <c r="Q132" i="1"/>
  <c r="M134" i="1"/>
  <c r="M149" i="1"/>
  <c r="D151" i="1"/>
  <c r="M153" i="1"/>
  <c r="Q166" i="1"/>
  <c r="J165" i="1"/>
  <c r="R166" i="1"/>
  <c r="N170" i="1"/>
  <c r="O171" i="1"/>
  <c r="P171" i="1"/>
  <c r="C182" i="1"/>
  <c r="H182" i="1"/>
  <c r="M188" i="1"/>
  <c r="M189" i="1"/>
  <c r="R35" i="1"/>
  <c r="D26" i="1"/>
  <c r="O35" i="1"/>
  <c r="M49" i="1"/>
  <c r="H74" i="1"/>
  <c r="P80" i="1"/>
  <c r="N87" i="1"/>
  <c r="M88" i="1"/>
  <c r="C94" i="1"/>
  <c r="M104" i="1"/>
  <c r="Q110" i="1"/>
  <c r="M114" i="1"/>
  <c r="M138" i="1"/>
  <c r="N139" i="1"/>
  <c r="M139" i="1"/>
  <c r="S148" i="1"/>
  <c r="O159" i="1"/>
  <c r="G159" i="1"/>
  <c r="P182" i="1"/>
  <c r="M141" i="1"/>
  <c r="N137" i="1"/>
  <c r="G151" i="1"/>
  <c r="R171" i="1"/>
  <c r="N207" i="1"/>
  <c r="C208" i="1"/>
  <c r="M210" i="1"/>
  <c r="O211" i="1"/>
  <c r="H220" i="1"/>
  <c r="N223" i="1"/>
  <c r="N228" i="1"/>
  <c r="N232" i="1"/>
  <c r="K245" i="1"/>
  <c r="T246" i="1"/>
  <c r="H252" i="1"/>
  <c r="N255" i="1"/>
  <c r="I263" i="1"/>
  <c r="O263" i="1" s="1"/>
  <c r="O264" i="1"/>
  <c r="S269" i="1"/>
  <c r="O270" i="1"/>
  <c r="R270" i="1"/>
  <c r="O275" i="1"/>
  <c r="H287" i="1"/>
  <c r="T287" i="1"/>
  <c r="M289" i="1"/>
  <c r="C291" i="1"/>
  <c r="T294" i="1"/>
  <c r="N295" i="1"/>
  <c r="T191" i="1"/>
  <c r="Q193" i="1"/>
  <c r="G196" i="1"/>
  <c r="N200" i="1"/>
  <c r="M201" i="1"/>
  <c r="N239" i="1"/>
  <c r="R281" i="1"/>
  <c r="L25" i="1"/>
  <c r="M256" i="1"/>
  <c r="Q264" i="1"/>
  <c r="S275" i="1"/>
  <c r="M282" i="1"/>
  <c r="M292" i="1"/>
  <c r="N296" i="1"/>
  <c r="C298" i="1"/>
  <c r="M302" i="1"/>
  <c r="C198" i="1"/>
  <c r="N201" i="1"/>
  <c r="M202" i="1"/>
  <c r="M204" i="1"/>
  <c r="N212" i="1"/>
  <c r="M213" i="1"/>
  <c r="N234" i="1"/>
  <c r="N236" i="1"/>
  <c r="N243" i="1"/>
  <c r="M247" i="1"/>
  <c r="M248" i="1"/>
  <c r="N249" i="1"/>
  <c r="T252" i="1"/>
  <c r="M257" i="1"/>
  <c r="C269" i="1"/>
  <c r="Q269" i="1"/>
  <c r="H270" i="1"/>
  <c r="K273" i="1"/>
  <c r="E286" i="1"/>
  <c r="C287" i="1"/>
  <c r="D290" i="1"/>
  <c r="O290" i="1" s="1"/>
  <c r="Q291" i="1"/>
  <c r="M293" i="1"/>
  <c r="Q294" i="1"/>
  <c r="H298" i="1"/>
  <c r="N129" i="1"/>
  <c r="C127" i="1"/>
  <c r="T127" i="1"/>
  <c r="S127" i="1"/>
  <c r="N128" i="1"/>
  <c r="H47" i="1"/>
  <c r="M47" i="1" s="1"/>
  <c r="K46" i="1"/>
  <c r="T46" i="1" s="1"/>
  <c r="E52" i="1"/>
  <c r="G25" i="1"/>
  <c r="I52" i="1"/>
  <c r="M12" i="1"/>
  <c r="M14" i="1"/>
  <c r="M16" i="1"/>
  <c r="M20" i="1"/>
  <c r="I26" i="1"/>
  <c r="M28" i="1"/>
  <c r="Q35" i="1"/>
  <c r="M37" i="1"/>
  <c r="F53" i="1"/>
  <c r="M55" i="1"/>
  <c r="M59" i="1"/>
  <c r="C60" i="1"/>
  <c r="O62" i="1"/>
  <c r="E9" i="1"/>
  <c r="P9" i="1"/>
  <c r="C10" i="1"/>
  <c r="N22" i="1"/>
  <c r="N24" i="1"/>
  <c r="J26" i="1"/>
  <c r="R26" i="1" s="1"/>
  <c r="R39" i="1"/>
  <c r="N41" i="1"/>
  <c r="J43" i="1"/>
  <c r="Q43" i="1" s="1"/>
  <c r="Q46" i="1"/>
  <c r="Q50" i="1"/>
  <c r="R54" i="1"/>
  <c r="N56" i="1"/>
  <c r="H60" i="1"/>
  <c r="T60" i="1"/>
  <c r="N61" i="1"/>
  <c r="T62" i="1"/>
  <c r="N63" i="1"/>
  <c r="H64" i="1"/>
  <c r="T64" i="1"/>
  <c r="N66" i="1"/>
  <c r="N68" i="1"/>
  <c r="D73" i="1"/>
  <c r="D72" i="1" s="1"/>
  <c r="T74" i="1"/>
  <c r="N75" i="1"/>
  <c r="N77" i="1"/>
  <c r="O80" i="1"/>
  <c r="N81" i="1"/>
  <c r="N82" i="1"/>
  <c r="F93" i="1"/>
  <c r="K93" i="1"/>
  <c r="S94" i="1"/>
  <c r="T94" i="1"/>
  <c r="R110" i="1"/>
  <c r="N111" i="1"/>
  <c r="E112" i="1"/>
  <c r="R112" i="1" s="1"/>
  <c r="R113" i="1"/>
  <c r="R116" i="1"/>
  <c r="Q116" i="1"/>
  <c r="S39" i="1"/>
  <c r="R50" i="1"/>
  <c r="Q60" i="1"/>
  <c r="Q64" i="1"/>
  <c r="C102" i="1"/>
  <c r="S116" i="1"/>
  <c r="O132" i="1"/>
  <c r="I130" i="1"/>
  <c r="H132" i="1"/>
  <c r="M133" i="1"/>
  <c r="N133" i="1"/>
  <c r="C144" i="1"/>
  <c r="N144" i="1" s="1"/>
  <c r="O144" i="1"/>
  <c r="C152" i="1"/>
  <c r="E151" i="1"/>
  <c r="R152" i="1"/>
  <c r="J151" i="1"/>
  <c r="Q152" i="1"/>
  <c r="Q27" i="1"/>
  <c r="R46" i="1"/>
  <c r="S54" i="1"/>
  <c r="Q62" i="1"/>
  <c r="P10" i="1"/>
  <c r="R27" i="1"/>
  <c r="F38" i="1"/>
  <c r="C50" i="1"/>
  <c r="M51" i="1"/>
  <c r="C54" i="1"/>
  <c r="R62" i="1"/>
  <c r="R64" i="1"/>
  <c r="N85" i="1"/>
  <c r="M87" i="1"/>
  <c r="N88" i="1"/>
  <c r="M99" i="1"/>
  <c r="N99" i="1"/>
  <c r="R102" i="1"/>
  <c r="S102" i="1"/>
  <c r="N105" i="1"/>
  <c r="P110" i="1"/>
  <c r="C110" i="1"/>
  <c r="H110" i="1"/>
  <c r="C116" i="1"/>
  <c r="S119" i="1"/>
  <c r="P132" i="1"/>
  <c r="F135" i="1"/>
  <c r="T135" i="1" s="1"/>
  <c r="Q136" i="1"/>
  <c r="J135" i="1"/>
  <c r="J53" i="1"/>
  <c r="R53" i="1" s="1"/>
  <c r="H54" i="1"/>
  <c r="I112" i="1"/>
  <c r="P112" i="1" s="1"/>
  <c r="H113" i="1"/>
  <c r="O113" i="1"/>
  <c r="M115" i="1"/>
  <c r="O116" i="1"/>
  <c r="H116" i="1"/>
  <c r="M125" i="1"/>
  <c r="S132" i="1"/>
  <c r="K130" i="1"/>
  <c r="T132" i="1"/>
  <c r="P144" i="1"/>
  <c r="C148" i="1"/>
  <c r="R148" i="1"/>
  <c r="Q148" i="1"/>
  <c r="C154" i="1"/>
  <c r="R154" i="1"/>
  <c r="Q154" i="1"/>
  <c r="M92" i="1"/>
  <c r="M107" i="1"/>
  <c r="N114" i="1"/>
  <c r="O122" i="1"/>
  <c r="T123" i="1"/>
  <c r="F122" i="1"/>
  <c r="S122" i="1" s="1"/>
  <c r="N124" i="1"/>
  <c r="O136" i="1"/>
  <c r="I135" i="1"/>
  <c r="H135" i="1" s="1"/>
  <c r="R136" i="1"/>
  <c r="N138" i="1"/>
  <c r="T144" i="1"/>
  <c r="H148" i="1"/>
  <c r="H152" i="1"/>
  <c r="H154" i="1"/>
  <c r="O155" i="1"/>
  <c r="N157" i="1"/>
  <c r="N160" i="1"/>
  <c r="N169" i="1"/>
  <c r="M169" i="1"/>
  <c r="T166" i="1"/>
  <c r="F165" i="1"/>
  <c r="C165" i="1" s="1"/>
  <c r="S166" i="1"/>
  <c r="K165" i="1"/>
  <c r="N173" i="1"/>
  <c r="M173" i="1"/>
  <c r="M180" i="1"/>
  <c r="N180" i="1"/>
  <c r="M86" i="1"/>
  <c r="N96" i="1"/>
  <c r="F112" i="1"/>
  <c r="P113" i="1"/>
  <c r="C113" i="1"/>
  <c r="L121" i="1"/>
  <c r="S136" i="1"/>
  <c r="P136" i="1"/>
  <c r="M140" i="1"/>
  <c r="Q144" i="1"/>
  <c r="N147" i="1"/>
  <c r="O148" i="1"/>
  <c r="N149" i="1"/>
  <c r="T152" i="1"/>
  <c r="F151" i="1"/>
  <c r="O152" i="1"/>
  <c r="N153" i="1"/>
  <c r="O154" i="1"/>
  <c r="U154" i="1"/>
  <c r="S155" i="1"/>
  <c r="M162" i="1"/>
  <c r="T177" i="1"/>
  <c r="M163" i="1"/>
  <c r="C166" i="1"/>
  <c r="H166" i="1"/>
  <c r="N167" i="1"/>
  <c r="M167" i="1"/>
  <c r="H177" i="1"/>
  <c r="O177" i="1"/>
  <c r="N183" i="1"/>
  <c r="T190" i="1"/>
  <c r="Q191" i="1"/>
  <c r="L196" i="1"/>
  <c r="R198" i="1"/>
  <c r="C206" i="1"/>
  <c r="N206" i="1" s="1"/>
  <c r="T206" i="1"/>
  <c r="O208" i="1"/>
  <c r="C211" i="1"/>
  <c r="P211" i="1"/>
  <c r="O220" i="1"/>
  <c r="P219" i="1"/>
  <c r="M221" i="1"/>
  <c r="M226" i="1"/>
  <c r="Q231" i="1"/>
  <c r="Q230" i="1"/>
  <c r="R231" i="1"/>
  <c r="M232" i="1"/>
  <c r="M236" i="1"/>
  <c r="M240" i="1"/>
  <c r="M242" i="1"/>
  <c r="M253" i="1"/>
  <c r="S220" i="1"/>
  <c r="T220" i="1"/>
  <c r="Q220" i="1"/>
  <c r="H233" i="1"/>
  <c r="Q233" i="1"/>
  <c r="H237" i="1"/>
  <c r="Q237" i="1"/>
  <c r="Q171" i="1"/>
  <c r="T198" i="1"/>
  <c r="N199" i="1"/>
  <c r="M203" i="1"/>
  <c r="S208" i="1"/>
  <c r="M209" i="1"/>
  <c r="S211" i="1"/>
  <c r="M212" i="1"/>
  <c r="R220" i="1"/>
  <c r="M223" i="1"/>
  <c r="M228" i="1"/>
  <c r="R233" i="1"/>
  <c r="M234" i="1"/>
  <c r="M235" i="1"/>
  <c r="R237" i="1"/>
  <c r="M238" i="1"/>
  <c r="M239" i="1"/>
  <c r="M243" i="1"/>
  <c r="H246" i="1"/>
  <c r="O246" i="1"/>
  <c r="C252" i="1"/>
  <c r="H190" i="1"/>
  <c r="Q197" i="1"/>
  <c r="Q198" i="1"/>
  <c r="M200" i="1"/>
  <c r="F219" i="1"/>
  <c r="C219" i="1" s="1"/>
  <c r="N219" i="1" s="1"/>
  <c r="P220" i="1"/>
  <c r="C220" i="1"/>
  <c r="H231" i="1"/>
  <c r="P246" i="1"/>
  <c r="D245" i="1"/>
  <c r="C246" i="1"/>
  <c r="R246" i="1"/>
  <c r="O252" i="1"/>
  <c r="T264" i="1"/>
  <c r="H269" i="1"/>
  <c r="R269" i="1"/>
  <c r="N271" i="1"/>
  <c r="N272" i="1"/>
  <c r="P274" i="1"/>
  <c r="H275" i="1"/>
  <c r="R275" i="1"/>
  <c r="R280" i="1"/>
  <c r="S281" i="1"/>
  <c r="M283" i="1"/>
  <c r="N284" i="1"/>
  <c r="N285" i="1"/>
  <c r="I286" i="1"/>
  <c r="I273" i="1" s="1"/>
  <c r="T286" i="1"/>
  <c r="H291" i="1"/>
  <c r="R291" i="1"/>
  <c r="O298" i="1"/>
  <c r="N299" i="1"/>
  <c r="N300" i="1"/>
  <c r="H280" i="1"/>
  <c r="N282" i="1"/>
  <c r="S291" i="1"/>
  <c r="P294" i="1"/>
  <c r="O280" i="1"/>
  <c r="O287" i="1"/>
  <c r="T291" i="1"/>
  <c r="E263" i="1"/>
  <c r="R263" i="1" s="1"/>
  <c r="K263" i="1"/>
  <c r="C264" i="1"/>
  <c r="H264" i="1"/>
  <c r="T274" i="1"/>
  <c r="O274" i="1"/>
  <c r="C275" i="1"/>
  <c r="M276" i="1"/>
  <c r="F280" i="1"/>
  <c r="F273" i="1" s="1"/>
  <c r="P281" i="1"/>
  <c r="H281" i="1"/>
  <c r="Q287" i="1"/>
  <c r="J286" i="1"/>
  <c r="J273" i="1" s="1"/>
  <c r="P287" i="1"/>
  <c r="O294" i="1"/>
  <c r="C26" i="1" l="1"/>
  <c r="C122" i="1"/>
  <c r="H151" i="1"/>
  <c r="E273" i="1"/>
  <c r="C273" i="1" s="1"/>
  <c r="C135" i="1"/>
  <c r="H26" i="1"/>
  <c r="M26" i="1" s="1"/>
  <c r="D121" i="1"/>
  <c r="R165" i="1"/>
  <c r="J159" i="1"/>
  <c r="H159" i="1" s="1"/>
  <c r="O53" i="1"/>
  <c r="P53" i="1"/>
  <c r="C196" i="1"/>
  <c r="R73" i="1"/>
  <c r="H196" i="1"/>
  <c r="H73" i="1"/>
  <c r="T231" i="1"/>
  <c r="N103" i="1"/>
  <c r="R122" i="1"/>
  <c r="N252" i="1"/>
  <c r="J121" i="1"/>
  <c r="Q122" i="1"/>
  <c r="N50" i="1"/>
  <c r="C286" i="1"/>
  <c r="M233" i="1"/>
  <c r="M291" i="1"/>
  <c r="O231" i="1"/>
  <c r="H93" i="1"/>
  <c r="P197" i="1"/>
  <c r="Q190" i="1"/>
  <c r="C190" i="1"/>
  <c r="M190" i="1" s="1"/>
  <c r="M237" i="1"/>
  <c r="N211" i="1"/>
  <c r="C274" i="1"/>
  <c r="M274" i="1" s="1"/>
  <c r="P176" i="1"/>
  <c r="E25" i="1"/>
  <c r="M270" i="1"/>
  <c r="O73" i="1"/>
  <c r="M54" i="1"/>
  <c r="I121" i="1"/>
  <c r="M64" i="1"/>
  <c r="F230" i="1"/>
  <c r="T73" i="1"/>
  <c r="O197" i="1"/>
  <c r="S245" i="1"/>
  <c r="M191" i="1"/>
  <c r="M171" i="1"/>
  <c r="M294" i="1"/>
  <c r="T273" i="1"/>
  <c r="M269" i="1"/>
  <c r="C112" i="1"/>
  <c r="M116" i="1"/>
  <c r="J72" i="1"/>
  <c r="C53" i="1"/>
  <c r="H197" i="1"/>
  <c r="M119" i="1"/>
  <c r="N94" i="1"/>
  <c r="Q73" i="1"/>
  <c r="M298" i="1"/>
  <c r="N220" i="1"/>
  <c r="H102" i="1"/>
  <c r="M102" i="1" s="1"/>
  <c r="O102" i="1"/>
  <c r="R38" i="1"/>
  <c r="N294" i="1"/>
  <c r="N182" i="1"/>
  <c r="T245" i="1"/>
  <c r="S53" i="1"/>
  <c r="P263" i="1"/>
  <c r="M155" i="1"/>
  <c r="C176" i="1"/>
  <c r="C38" i="1"/>
  <c r="M38" i="1" s="1"/>
  <c r="C9" i="1"/>
  <c r="N35" i="1"/>
  <c r="C290" i="1"/>
  <c r="N39" i="1"/>
  <c r="N171" i="1"/>
  <c r="P290" i="1"/>
  <c r="N246" i="1"/>
  <c r="D25" i="1"/>
  <c r="N119" i="1"/>
  <c r="M193" i="1"/>
  <c r="Q130" i="1"/>
  <c r="N62" i="1"/>
  <c r="M65" i="1"/>
  <c r="S73" i="1"/>
  <c r="S26" i="1"/>
  <c r="R230" i="1"/>
  <c r="N155" i="1"/>
  <c r="Q286" i="1"/>
  <c r="T290" i="1"/>
  <c r="S165" i="1"/>
  <c r="Q165" i="1"/>
  <c r="M154" i="1"/>
  <c r="M132" i="1"/>
  <c r="Q112" i="1"/>
  <c r="P102" i="1"/>
  <c r="M27" i="1"/>
  <c r="N287" i="1"/>
  <c r="N208" i="1"/>
  <c r="T26" i="1"/>
  <c r="O93" i="1"/>
  <c r="R93" i="1"/>
  <c r="N191" i="1"/>
  <c r="M74" i="1"/>
  <c r="E121" i="1"/>
  <c r="N291" i="1"/>
  <c r="M148" i="1"/>
  <c r="N281" i="1"/>
  <c r="N275" i="1"/>
  <c r="M264" i="1"/>
  <c r="C263" i="1"/>
  <c r="M198" i="1"/>
  <c r="M206" i="1"/>
  <c r="M177" i="1"/>
  <c r="N166" i="1"/>
  <c r="L8" i="1"/>
  <c r="M94" i="1"/>
  <c r="M136" i="1"/>
  <c r="N152" i="1"/>
  <c r="Q9" i="1"/>
  <c r="N60" i="1"/>
  <c r="O38" i="1"/>
  <c r="S135" i="1"/>
  <c r="H53" i="1"/>
  <c r="G8" i="1"/>
  <c r="M287" i="1"/>
  <c r="M208" i="1"/>
  <c r="M182" i="1"/>
  <c r="N193" i="1"/>
  <c r="N65" i="1"/>
  <c r="N47" i="1"/>
  <c r="M113" i="1"/>
  <c r="M110" i="1"/>
  <c r="F72" i="1"/>
  <c r="H46" i="1"/>
  <c r="N298" i="1"/>
  <c r="M62" i="1"/>
  <c r="N74" i="1"/>
  <c r="M39" i="1"/>
  <c r="N10" i="1"/>
  <c r="N270" i="1"/>
  <c r="P38" i="1"/>
  <c r="S9" i="1"/>
  <c r="M127" i="1"/>
  <c r="N127" i="1"/>
  <c r="S46" i="1"/>
  <c r="K43" i="1"/>
  <c r="H43" i="1" s="1"/>
  <c r="S290" i="1"/>
  <c r="H286" i="1"/>
  <c r="P286" i="1"/>
  <c r="O286" i="1"/>
  <c r="T219" i="1"/>
  <c r="S219" i="1"/>
  <c r="T197" i="1"/>
  <c r="S197" i="1"/>
  <c r="R176" i="1"/>
  <c r="E175" i="1"/>
  <c r="P151" i="1"/>
  <c r="O151" i="1"/>
  <c r="P135" i="1"/>
  <c r="N198" i="1"/>
  <c r="N264" i="1"/>
  <c r="Q263" i="1"/>
  <c r="P245" i="1"/>
  <c r="C245" i="1"/>
  <c r="Q219" i="1"/>
  <c r="R219" i="1"/>
  <c r="P273" i="1"/>
  <c r="Q245" i="1"/>
  <c r="R245" i="1"/>
  <c r="T176" i="1"/>
  <c r="F175" i="1"/>
  <c r="T175" i="1" s="1"/>
  <c r="M123" i="1"/>
  <c r="N123" i="1"/>
  <c r="S112" i="1"/>
  <c r="T112" i="1"/>
  <c r="M252" i="1"/>
  <c r="S176" i="1"/>
  <c r="T165" i="1"/>
  <c r="F164" i="1"/>
  <c r="M152" i="1"/>
  <c r="T122" i="1"/>
  <c r="F121" i="1"/>
  <c r="S130" i="1"/>
  <c r="T130" i="1"/>
  <c r="K121" i="1"/>
  <c r="Q53" i="1"/>
  <c r="J52" i="1"/>
  <c r="Q52" i="1" s="1"/>
  <c r="N132" i="1"/>
  <c r="N110" i="1"/>
  <c r="Q151" i="1"/>
  <c r="M144" i="1"/>
  <c r="M60" i="1"/>
  <c r="M10" i="1"/>
  <c r="R9" i="1"/>
  <c r="R43" i="1"/>
  <c r="S273" i="1"/>
  <c r="T151" i="1"/>
  <c r="S151" i="1"/>
  <c r="M220" i="1"/>
  <c r="S93" i="1"/>
  <c r="K72" i="1"/>
  <c r="O52" i="1"/>
  <c r="P52" i="1"/>
  <c r="R290" i="1"/>
  <c r="Q290" i="1"/>
  <c r="T280" i="1"/>
  <c r="S280" i="1"/>
  <c r="T263" i="1"/>
  <c r="S263" i="1"/>
  <c r="H245" i="1"/>
  <c r="O245" i="1"/>
  <c r="O135" i="1"/>
  <c r="N148" i="1"/>
  <c r="M281" i="1"/>
  <c r="C280" i="1"/>
  <c r="N280" i="1" s="1"/>
  <c r="H263" i="1"/>
  <c r="M275" i="1"/>
  <c r="H290" i="1"/>
  <c r="M246" i="1"/>
  <c r="O176" i="1"/>
  <c r="I175" i="1"/>
  <c r="P175" i="1" s="1"/>
  <c r="H176" i="1"/>
  <c r="M211" i="1"/>
  <c r="N269" i="1"/>
  <c r="O219" i="1"/>
  <c r="N237" i="1"/>
  <c r="M166" i="1"/>
  <c r="N113" i="1"/>
  <c r="N233" i="1"/>
  <c r="N177" i="1"/>
  <c r="N154" i="1"/>
  <c r="H112" i="1"/>
  <c r="O112" i="1"/>
  <c r="I72" i="1"/>
  <c r="N116" i="1"/>
  <c r="F25" i="1"/>
  <c r="T38" i="1"/>
  <c r="H165" i="1"/>
  <c r="M165" i="1" s="1"/>
  <c r="R151" i="1"/>
  <c r="C151" i="1"/>
  <c r="H130" i="1"/>
  <c r="O130" i="1"/>
  <c r="C93" i="1"/>
  <c r="P93" i="1"/>
  <c r="T93" i="1"/>
  <c r="T53" i="1"/>
  <c r="F52" i="1"/>
  <c r="C52" i="1" s="1"/>
  <c r="N27" i="1"/>
  <c r="N136" i="1"/>
  <c r="E72" i="1"/>
  <c r="C72" i="1" s="1"/>
  <c r="M50" i="1"/>
  <c r="S38" i="1"/>
  <c r="R286" i="1"/>
  <c r="P231" i="1"/>
  <c r="C231" i="1"/>
  <c r="N231" i="1" s="1"/>
  <c r="R197" i="1"/>
  <c r="C197" i="1"/>
  <c r="O196" i="1"/>
  <c r="Q176" i="1"/>
  <c r="Q135" i="1"/>
  <c r="R135" i="1"/>
  <c r="P130" i="1"/>
  <c r="C130" i="1"/>
  <c r="N54" i="1"/>
  <c r="Q93" i="1"/>
  <c r="C73" i="1"/>
  <c r="P73" i="1"/>
  <c r="J25" i="1"/>
  <c r="Q26" i="1"/>
  <c r="H9" i="1"/>
  <c r="O9" i="1"/>
  <c r="O26" i="1"/>
  <c r="I25" i="1"/>
  <c r="M80" i="1"/>
  <c r="P26" i="1"/>
  <c r="N64" i="1"/>
  <c r="M35" i="1"/>
  <c r="H72" i="1" l="1"/>
  <c r="H121" i="1"/>
  <c r="C121" i="1"/>
  <c r="C25" i="1"/>
  <c r="Q159" i="1"/>
  <c r="R159" i="1"/>
  <c r="H52" i="1"/>
  <c r="I8" i="1"/>
  <c r="T230" i="1"/>
  <c r="C230" i="1"/>
  <c r="N230" i="1" s="1"/>
  <c r="M286" i="1"/>
  <c r="N190" i="1"/>
  <c r="M112" i="1"/>
  <c r="N38" i="1"/>
  <c r="M53" i="1"/>
  <c r="P196" i="1"/>
  <c r="N274" i="1"/>
  <c r="N102" i="1"/>
  <c r="Q273" i="1"/>
  <c r="S230" i="1"/>
  <c r="S175" i="1"/>
  <c r="N53" i="1"/>
  <c r="N176" i="1"/>
  <c r="M290" i="1"/>
  <c r="N263" i="1"/>
  <c r="M219" i="1"/>
  <c r="N73" i="1"/>
  <c r="C175" i="1"/>
  <c r="R72" i="1"/>
  <c r="M263" i="1"/>
  <c r="N9" i="1"/>
  <c r="M280" i="1"/>
  <c r="N93" i="1"/>
  <c r="R273" i="1"/>
  <c r="R52" i="1"/>
  <c r="M130" i="1"/>
  <c r="M135" i="1"/>
  <c r="N151" i="1"/>
  <c r="M245" i="1"/>
  <c r="N286" i="1"/>
  <c r="M46" i="1"/>
  <c r="N46" i="1"/>
  <c r="S121" i="1"/>
  <c r="M43" i="1"/>
  <c r="N43" i="1"/>
  <c r="S43" i="1"/>
  <c r="T43" i="1"/>
  <c r="K25" i="1"/>
  <c r="S25" i="1" s="1"/>
  <c r="O25" i="1"/>
  <c r="N197" i="1"/>
  <c r="M197" i="1"/>
  <c r="M176" i="1"/>
  <c r="O121" i="1"/>
  <c r="O72" i="1"/>
  <c r="Q25" i="1"/>
  <c r="J8" i="1"/>
  <c r="M93" i="1"/>
  <c r="N130" i="1"/>
  <c r="R196" i="1"/>
  <c r="Q196" i="1"/>
  <c r="P230" i="1"/>
  <c r="T52" i="1"/>
  <c r="S52" i="1"/>
  <c r="N165" i="1"/>
  <c r="N112" i="1"/>
  <c r="M151" i="1"/>
  <c r="Q72" i="1"/>
  <c r="P121" i="1"/>
  <c r="E8" i="1"/>
  <c r="N245" i="1"/>
  <c r="M9" i="1"/>
  <c r="P72" i="1"/>
  <c r="Q121" i="1"/>
  <c r="R121" i="1"/>
  <c r="R25" i="1"/>
  <c r="M73" i="1"/>
  <c r="H175" i="1"/>
  <c r="O175" i="1"/>
  <c r="N196" i="1"/>
  <c r="N290" i="1"/>
  <c r="N26" i="1"/>
  <c r="T121" i="1"/>
  <c r="T164" i="1"/>
  <c r="F159" i="1"/>
  <c r="S164" i="1"/>
  <c r="C164" i="1"/>
  <c r="N135" i="1"/>
  <c r="T196" i="1"/>
  <c r="S196" i="1"/>
  <c r="S72" i="1"/>
  <c r="D8" i="1"/>
  <c r="M231" i="1"/>
  <c r="P25" i="1"/>
  <c r="N122" i="1"/>
  <c r="M122" i="1"/>
  <c r="H273" i="1"/>
  <c r="M273" i="1" s="1"/>
  <c r="O273" i="1"/>
  <c r="O230" i="1"/>
  <c r="R175" i="1"/>
  <c r="Q175" i="1"/>
  <c r="T72" i="1"/>
  <c r="H25" i="1" l="1"/>
  <c r="R8" i="1"/>
  <c r="P8" i="1"/>
  <c r="M175" i="1"/>
  <c r="K8" i="1"/>
  <c r="H8" i="1" s="1"/>
  <c r="N52" i="1"/>
  <c r="M196" i="1"/>
  <c r="N72" i="1"/>
  <c r="O8" i="1"/>
  <c r="N121" i="1"/>
  <c r="T25" i="1"/>
  <c r="M52" i="1"/>
  <c r="M230" i="1"/>
  <c r="N175" i="1"/>
  <c r="M72" i="1"/>
  <c r="N164" i="1"/>
  <c r="M164" i="1"/>
  <c r="M121" i="1"/>
  <c r="T159" i="1"/>
  <c r="S159" i="1"/>
  <c r="C159" i="1"/>
  <c r="N273" i="1"/>
  <c r="F8" i="1"/>
  <c r="C8" i="1" s="1"/>
  <c r="Q8" i="1"/>
  <c r="N8" i="1" l="1"/>
  <c r="M25" i="1"/>
  <c r="N25" i="1"/>
  <c r="T8" i="1"/>
  <c r="S8" i="1"/>
  <c r="N159" i="1"/>
  <c r="M159" i="1"/>
  <c r="M8" i="1" l="1"/>
</calcChain>
</file>

<file path=xl/sharedStrings.xml><?xml version="1.0" encoding="utf-8"?>
<sst xmlns="http://schemas.openxmlformats.org/spreadsheetml/2006/main" count="1249" uniqueCount="832">
  <si>
    <t>№ п/п</t>
  </si>
  <si>
    <t>Всего</t>
  </si>
  <si>
    <t>в том числе</t>
  </si>
  <si>
    <t>Организация мониторинга деятельности субъектов малого и среднего предпринимательства в экономике</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</si>
  <si>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</si>
  <si>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</si>
  <si>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</si>
  <si>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Всего по муниципальным программам Белоярского района</t>
  </si>
  <si>
    <t>Развитие качества содержания и технологий образования</t>
  </si>
  <si>
    <t>Организация питания детей в оздоровительных лагерях дневного пребывания</t>
  </si>
  <si>
    <t>Внебюджетные источники финансирования</t>
  </si>
  <si>
    <t>«Развитие образования Белоярского района на 2014 – 2020 годы»</t>
  </si>
  <si>
    <t xml:space="preserve">Подпрограмма 2 «Поддержка социально ориентированных некоммерческих организаций» </t>
  </si>
  <si>
    <t>Подпрограмма 3 «Обеспечение реализации муниципальной программы»</t>
  </si>
  <si>
    <t xml:space="preserve">«Социальная поддержка отдельных категорий граждан на территории  Белоярского района на 2014-2020 годы» </t>
  </si>
  <si>
    <t xml:space="preserve">«Доступная среда на 2014 - 2020 годы» </t>
  </si>
  <si>
    <t xml:space="preserve">Наименование  муниципальной программы, подпрограммы, мероприятий </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</si>
  <si>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</si>
  <si>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</si>
  <si>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</si>
  <si>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</si>
  <si>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</si>
  <si>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</si>
  <si>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</si>
  <si>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Подпрограмма 2 «Организация и осуществление мероприятий по работе с детьми и молодежью»</t>
  </si>
  <si>
    <t>Обеспечение деятельности муниципального казенного учреждения Белоярского района «Молодежный центр «Спутник»</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</si>
  <si>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</si>
  <si>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</si>
  <si>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</si>
  <si>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</si>
  <si>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работы в клубах по месту  жительства на базе молодежных клубов МКУ МЦ «Спутник» в каникулярное время</t>
  </si>
  <si>
    <t>Проведение семинаров, участие специалистов в обучающих семинарах и совещаниях организаторов оздоровления, отдыха, занятости детей</t>
  </si>
  <si>
    <t>«Развитие физической культуры, спорта и молодежной политики на территории  Белоярского района  на 2014 – 2020 годы»</t>
  </si>
  <si>
    <t>Проведение диспансеризации муниципальных служащих</t>
  </si>
  <si>
    <t>«Развитие агропромышленного комплекса на 2014 – 2020 годы»</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</si>
  <si>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</si>
  <si>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</si>
  <si>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Подпрограмма 3 «Улучшение жилищных условий населения Белоярского района»</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</si>
  <si>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</si>
  <si>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</si>
  <si>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</si>
  <si>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 xml:space="preserve">Подпрограмма 2 «Энергосбережение и повышение энергетической эффективности» </t>
  </si>
  <si>
    <t>«Развитие жилищно-коммунального комплекса и повышение энергетической эффективности в Белоярском районе на 2014 – 2020 годы»</t>
  </si>
  <si>
    <t>Информационное обеспечение профилактики дорожного травматизма и безопасности дорожного движения</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</si>
  <si>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</si>
  <si>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</si>
  <si>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Обеспечение надлежащего уровня эксплуатации муниципального имущества</t>
  </si>
  <si>
    <t>«Информационное общество на 2014-2020 годы»</t>
  </si>
  <si>
    <t>Подпрограмма 1 «Развитие, совершенствование сети автомобильных дорог в Белоярском районе»</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</si>
  <si>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</si>
  <si>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</si>
  <si>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</si>
  <si>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</si>
  <si>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</si>
  <si>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</si>
  <si>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</si>
  <si>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Подпрограмма 2. Управление муниципальным долгом</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</si>
  <si>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</si>
  <si>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</si>
  <si>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</si>
  <si>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Примечания</t>
  </si>
  <si>
    <t>Подпрограмма 4 «Обеспечение реализации муниципальной программы»</t>
  </si>
  <si>
    <t>Федеральный бюджет</t>
  </si>
  <si>
    <t xml:space="preserve">«Управление муниципальным имуществом на 2014-2020 годы»
</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</si>
  <si>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</si>
  <si>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Отчет</t>
  </si>
  <si>
    <t>Приобретение жилья (КМС)</t>
  </si>
  <si>
    <t>Подпрограмма II «Развитие муниципальной службы в Белоярском районе»</t>
  </si>
  <si>
    <t>тыс.руб.</t>
  </si>
  <si>
    <t>«Повышение эффективности деятельности органов местного самоуправления Белоярского района на 2014-2020 годы»</t>
  </si>
  <si>
    <t>«Охрана окружающей среды на 2014 - 2020 годы»</t>
  </si>
  <si>
    <t>«Социально-экономическое развитие коренных малочисленных народов Севера на территории Белоярского района на 2014-2020 годы»</t>
  </si>
  <si>
    <t>Подпрограмма 3. Повышение эффективности бюджетных расходов</t>
  </si>
  <si>
    <t>%</t>
  </si>
  <si>
    <t>Относительное/абсолютное отклонение исполнения муниципальных программ</t>
  </si>
  <si>
    <t>Информация</t>
  </si>
  <si>
    <t>Наименование  целевых показателей</t>
  </si>
  <si>
    <t>Единица измерения</t>
  </si>
  <si>
    <t>Базовый показатель на начало разработки</t>
  </si>
  <si>
    <t>Предусмотрено по программе на отчетный год</t>
  </si>
  <si>
    <t>Информационная обеспеченность</t>
  </si>
  <si>
    <t>1.</t>
  </si>
  <si>
    <t>2.</t>
  </si>
  <si>
    <t>3.</t>
  </si>
  <si>
    <t>4.</t>
  </si>
  <si>
    <t>5.</t>
  </si>
  <si>
    <t>6.</t>
  </si>
  <si>
    <t>8.</t>
  </si>
  <si>
    <t>10.</t>
  </si>
  <si>
    <t>11.</t>
  </si>
  <si>
    <t>12.</t>
  </si>
  <si>
    <t>13.</t>
  </si>
  <si>
    <t>14.</t>
  </si>
  <si>
    <t>15.</t>
  </si>
  <si>
    <t>16.</t>
  </si>
  <si>
    <t>17.</t>
  </si>
  <si>
    <t>18.</t>
  </si>
  <si>
    <t>19.</t>
  </si>
  <si>
    <t>20.</t>
  </si>
  <si>
    <t>Подпрограмма 1  «Развитие физической культуры и массового спорта»</t>
  </si>
  <si>
    <t xml:space="preserve">   чел.</t>
  </si>
  <si>
    <t>ед.</t>
  </si>
  <si>
    <t>% выполнения за отчетный период</t>
  </si>
  <si>
    <t>Уменьшение доли подростков, состоящих на учете в комиссии по делам несовершеннолетних, от общей численности детей в возрасте от 6 до 17 лет (включительно)</t>
  </si>
  <si>
    <t>Подпрограмма 3    «Организация отдыха и оздоровления детей»</t>
  </si>
  <si>
    <t>чел</t>
  </si>
  <si>
    <t>чел.</t>
  </si>
  <si>
    <t>Отчет МАУ «База спорта и отдыха «Северянка»</t>
  </si>
  <si>
    <t>7.</t>
  </si>
  <si>
    <t>Объем реализации сжиженного газа населению на территории сельских поселений Белоярского района</t>
  </si>
  <si>
    <t>кг</t>
  </si>
  <si>
    <t>Объем реализации электрической энергии в зоне децентрализованного электроснабжения</t>
  </si>
  <si>
    <t>м2</t>
  </si>
  <si>
    <t xml:space="preserve">Количество семей переселенных из аварийного жилищного фонда </t>
  </si>
  <si>
    <t>семей</t>
  </si>
  <si>
    <t>Обеспечение энергоснабжения сети уличного освещения</t>
  </si>
  <si>
    <t>тыс. кв.м.</t>
  </si>
  <si>
    <t>-</t>
  </si>
  <si>
    <t>в том числе для муниципальных нужд в рамках муниципальной программы</t>
  </si>
  <si>
    <t>Снос ветхого и аварийного жилья в год</t>
  </si>
  <si>
    <t>семья</t>
  </si>
  <si>
    <t>Га</t>
  </si>
  <si>
    <t>Увеличение общей площади жилых помещений, приходящейся в среднем на 1 жителя</t>
  </si>
  <si>
    <t>Удельный вес ветхого и аварийного жилищного фонда во всем жилищном фонде</t>
  </si>
  <si>
    <t xml:space="preserve"> «Обеспечение доступным и комфортным жильем жителей Белоярского района в 2014 – 2020 годах»</t>
  </si>
  <si>
    <t>Приобретение предметов народного промысла для обустройства этнографической экспозиции</t>
  </si>
  <si>
    <t>Организация и проведение районных и окружных выставок и мастер-классов, творческих мастерских в сфере художественных промыслов</t>
  </si>
  <si>
    <t>Доля муниципальных служащих, прошедших  диспансеризацию, от потребности</t>
  </si>
  <si>
    <t>экз.</t>
  </si>
  <si>
    <t>шт.</t>
  </si>
  <si>
    <t>тонн</t>
  </si>
  <si>
    <t>Отдел сбора и обработки статинформации Ханты-Мансийскстата в г.Белоярский</t>
  </si>
  <si>
    <t>человек</t>
  </si>
  <si>
    <t>Доля населения, вовлеченного в эколого-просветительские и эколого-образовательные мероприятия, от общей численности населения Белоярского района</t>
  </si>
  <si>
    <t>объект</t>
  </si>
  <si>
    <t xml:space="preserve">экз.     </t>
  </si>
  <si>
    <t>Доля библиотечных фондов общедоступных библиотек, отраженных в электронных каталогах</t>
  </si>
  <si>
    <t>кв.см</t>
  </si>
  <si>
    <t>мин.</t>
  </si>
  <si>
    <t xml:space="preserve">Количество лиц с ограниченными возможностями, воспользовавшихся услугами учреждений культуры </t>
  </si>
  <si>
    <t>Увеличение количества субъектов малого и среднего предпринимательства</t>
  </si>
  <si>
    <t>Увеличение среднесписочной численности работников занятых у субъектов малого и среднего предпринимательства</t>
  </si>
  <si>
    <t>Отдел развития предпринимательства и потребительского рынка администрации Белоярского района</t>
  </si>
  <si>
    <t xml:space="preserve">Увеличение количества субъектов малого и среднего предпринимательства  на 10 тыс. населения </t>
  </si>
  <si>
    <t>Подпрограмма 2 «Развитие муниципальной службы в Белоярском районе»</t>
  </si>
  <si>
    <t>Увеличение количества мероприятий информационно-пропагандистского сопровождения деятельности по противодействию терроризму и экстремизму (не менее указанного значения)</t>
  </si>
  <si>
    <t>кол-во</t>
  </si>
  <si>
    <t>Обеспечение функционирования видеокамер и оборудования городской системы видеонаблюдения</t>
  </si>
  <si>
    <t>Отдел по организации профилактики правонарушений</t>
  </si>
  <si>
    <t>ОМВД по Белоярскому району</t>
  </si>
  <si>
    <t>Доля уличных преступлений в числе зарегистрированных общеуголовных преступлений</t>
  </si>
  <si>
    <t>Комитет по социальной политике администрации Белоярского района</t>
  </si>
  <si>
    <t>Количество социально значимых мероприятий, проводимых социально ориентированными некоммерческими организациями</t>
  </si>
  <si>
    <t>Увеличение численности инвалидов и других маломобильных групп населения, принимающих участие в спортивных и культурных мероприятиях</t>
  </si>
  <si>
    <t>Снижение удельного веса неиспользуемого недвижимого имущества  в общем количестве  недвижимого имущества муниципального образования</t>
  </si>
  <si>
    <t>Снижение удельного веса расходов на предпродажную подготовку имущества в общем объеме средств  полученных от реализации имущества, в том числе от приватизации муниципального имущества</t>
  </si>
  <si>
    <t>Увеличение доли объектов недвижимого имущества, на которые зарегистрировано право собственности, в общем объеме объектов, подлежащих регистрации</t>
  </si>
  <si>
    <t>Количество оказываемых государственных и муниципальных услуг в МФЦ</t>
  </si>
  <si>
    <t>Среднее количество обращений в месяц</t>
  </si>
  <si>
    <t>По данным отчетности МФЦ</t>
  </si>
  <si>
    <t>Уровень удовлетворенности населения качеством организации предоставления государственных и муниципальных услуг</t>
  </si>
  <si>
    <t>Доля граждан, имеющих доступ к получению государственных и муниципальных услуг по принципу «одного окна» по месту пребывания</t>
  </si>
  <si>
    <t>Методика  проведения мониторинга значений показателя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</si>
  <si>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«Социальная поддержка отдельных категорий граждан на территории  Белоярского района на 2014-2020 годы»</t>
  </si>
  <si>
    <t>км.</t>
  </si>
  <si>
    <t>Реконструкция автомобильных дорог общего пользования местного значения</t>
  </si>
  <si>
    <t>0,565</t>
  </si>
  <si>
    <t>0</t>
  </si>
  <si>
    <t>Количество рейсов воздушного транспорта в год</t>
  </si>
  <si>
    <t>Количество рейсов автомобильного транспорта в год</t>
  </si>
  <si>
    <t>Количество рейсов водного транспорта в год</t>
  </si>
  <si>
    <t>225</t>
  </si>
  <si>
    <t>Подпрограмма 3  «Повышение безопасности дорожного движения Белоярского района»</t>
  </si>
  <si>
    <t>Протяженность обслуживаемой улично-дорожной сети</t>
  </si>
  <si>
    <t>м.п.</t>
  </si>
  <si>
    <t>Количество парковок и стоянок автотранспорта</t>
  </si>
  <si>
    <t>Количество нанесенной дорожной разметки</t>
  </si>
  <si>
    <t>Количество светофорных объектов на УДС</t>
  </si>
  <si>
    <t>35</t>
  </si>
  <si>
    <t>3</t>
  </si>
  <si>
    <t>Подпрограмма 1 «Долгосрочное финансовое планирование и организация бюджетного процесса»</t>
  </si>
  <si>
    <t>Исполнение расходных обязательств Белоярского района за отчетный финансовый год в размере не менее 95% от бюджетных ассигнований, утвержденных решением Думы Белоярского района о бюджете Белоярского района</t>
  </si>
  <si>
    <t>≥95</t>
  </si>
  <si>
    <t>Подпрограмма 2 «Управление муниципальным долгом»</t>
  </si>
  <si>
    <t xml:space="preserve">% </t>
  </si>
  <si>
    <t>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 Ханты-Мансийского автономного округа – Югры, Белоярского района</t>
  </si>
  <si>
    <t>*</t>
  </si>
  <si>
    <t>Информация о фактической среднемесячной заработной плате работников образовательных организаций</t>
  </si>
  <si>
    <t>тыс. кВ/ч</t>
  </si>
  <si>
    <t>голов</t>
  </si>
  <si>
    <t>«Управление муниципальным имуществом на 2014-2020 годы»</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</si>
  <si>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</si>
  <si>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Балл</t>
  </si>
  <si>
    <t>Увеличение доли среднесписочной численности занятых у субъектов малого и среднего предпринимательства</t>
  </si>
  <si>
    <t>Подпрограмма 1 «Общее образование. Дополнительное образование детей»</t>
  </si>
  <si>
    <t xml:space="preserve">Доля детей в возрасте от трех до семи лет, получающих дошкольную образовательную услугу в общей численности детей от трех до семи лет </t>
  </si>
  <si>
    <t xml:space="preserve">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 </t>
  </si>
  <si>
    <t xml:space="preserve">Доля учащихся общеобразовательных учреждений, которым обеспечена возможность пользоваться учебным оборудованием для практических работ и интерактивными учебными пособиями в соответствии с федеральными государственными образовательными стандартами (далее – ФГОС) (в общей численности учащихся, обучающихся по ФГОС) </t>
  </si>
  <si>
    <t xml:space="preserve">Доля населения в возрасте 7 – 18 лет, охваченных образованием с учетом образовательных потребностей и запросов учащихся, в том числе имеющих ограниченные возможности здоровья (в общей численности населения в возрасте 7 – 18 лет) </t>
  </si>
  <si>
    <t xml:space="preserve">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 </t>
  </si>
  <si>
    <t xml:space="preserve">Доля детей в возрасте 5 - 18 лет, охваченных программами дополнительного образования (за счет бюджетных средств), в общей численности детей в возрасте 5-18 лет  </t>
  </si>
  <si>
    <t xml:space="preserve">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  </t>
  </si>
  <si>
    <t xml:space="preserve">Доля детей в возрасте от 6 до 18 лет,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 </t>
  </si>
  <si>
    <t>Подпрограмма 2 «Система оценки качества образования и информационная прозрачность системы образования»</t>
  </si>
  <si>
    <t xml:space="preserve">Отношение среднего балла единого государственного экзамена (в расчете на 1 обязательный предмет) в 10 % школ с лучшими результатами единого государственного экзамена к среднему баллу единого государственного экзамена (в расчете на 1 обязательный предмет) в 10 % школ с худшими результатами ЕГЭ </t>
  </si>
  <si>
    <t xml:space="preserve">Доля выпускников общеобразовательных учреждений, не получивших аттестат о среднем общем образовании </t>
  </si>
  <si>
    <t xml:space="preserve">Доля учащихся 5-11 классов, принявших участие в школьном этапе Всероссийской олимпиады школьников (в общей численности учащихся 5-11 классов) </t>
  </si>
  <si>
    <t>Подпрограмма 3 «Ресурсное обеспечение системы образования»</t>
  </si>
  <si>
    <t xml:space="preserve">Доля детей, обучающихся (воспитывающихся) в образовательных учреждениях, отвечающим современным требованиям к условиям осуществления образовательного процесса </t>
  </si>
  <si>
    <t xml:space="preserve">Количество мест в образовательных учреждениях, реализующих программу дошкольного образования </t>
  </si>
  <si>
    <t>Подпрограмма 4 «Формирование доступной среды для инвалидов и других маломобильных групп населения в образовательных учреждениях»</t>
  </si>
  <si>
    <t xml:space="preserve">Доля общеобразовательных учреждений, в которых создана универсальная безбарьерная среда, позволяющая обучаться совместно детям-инвалидам и детям, не имеющим нарушений развития </t>
  </si>
  <si>
    <t>Подпрограмма 1 «Социальная поддержка отдельных категорий граждан на территории Белоярского района»</t>
  </si>
  <si>
    <t xml:space="preserve">Количество граждан, получающих социальную поддержку </t>
  </si>
  <si>
    <t>Численность граждан, охваченных социально значимыми мероприятиями</t>
  </si>
  <si>
    <t>Подпрограмма 2 «Поддержка социально ориентированных некоммерческих организаций»</t>
  </si>
  <si>
    <t>Количество социально ориентированных некоммерческих организаций, получивших финансовую поддержку</t>
  </si>
  <si>
    <t>Численность граждан, охваченных социально значимыми мероприятиями, проводимыми социально ориентированными некоммерческими организациями</t>
  </si>
  <si>
    <t>Обеспечение выполнения полномочий и функций Комитета</t>
  </si>
  <si>
    <t>Увеличение численности инвалидов, обеспеченных информационной доступностью к средствам массовой информации</t>
  </si>
  <si>
    <t>Библиотечный фонд на 1000 жителей</t>
  </si>
  <si>
    <t xml:space="preserve">Рост количества выставочных проектов, организованных на базе выставочного зала по отношению к 2011 году </t>
  </si>
  <si>
    <t>Подпрограмма 1  «Повышение качества культурных услуг, представляемых в области библиотечного, выставочного дела»</t>
  </si>
  <si>
    <t>Подпрограмма 2 «Реализация творческого потенциала жителей Белоярского района»</t>
  </si>
  <si>
    <t>Доля детей, привлекаемых к участию в творческих мероприятиях, от общего числа детей</t>
  </si>
  <si>
    <t>Подпрограмма 3 «Создание условий для информационного обеспечения населения Белоярского района посредством печатных средств массовой информации, а также в телеэфире»</t>
  </si>
  <si>
    <t xml:space="preserve">Площадь печатных полос газеты «Белоярские вести», «Белоярские вести. Официальный выпуск»  </t>
  </si>
  <si>
    <t xml:space="preserve">Количество номеров газеты «Белоярские вести», «Белоярские вести. Официальный выпуск» </t>
  </si>
  <si>
    <t xml:space="preserve">Количество эфирного времени на телевещании </t>
  </si>
  <si>
    <t>Подпрограмма 4  «Создание условий для реализации мероприятий муниципальной программы»</t>
  </si>
  <si>
    <t xml:space="preserve">Уровень удовлетворенности жителей качеством услуг, предоставляемых учреждениями культуры </t>
  </si>
  <si>
    <t>Отношение среднемесячной заработной платы  работников учреждений культуры к средней заработной плате в Ханты-Мансийском автономном округе Югре</t>
  </si>
  <si>
    <t>Подпрограмма 5 «Развитие отраслевой инфраструктуры»</t>
  </si>
  <si>
    <t xml:space="preserve">Сохранение уровня материально-технического обеспечения учреждений культуры </t>
  </si>
  <si>
    <t>Подпрограмма 6 «Формирование доступной среды жизнедеятельности для инвалидов и других маломобильных групп населения в учреждениях культуры»</t>
  </si>
  <si>
    <t>Посещаемость выставочного зала (на 1 жителя в год)</t>
  </si>
  <si>
    <t>Численность спортсменов с присвоенными массовыми разрядами</t>
  </si>
  <si>
    <t>Количество завоеванных медалей спортсменами Белоярского района на соревнованиях различного уровня</t>
  </si>
  <si>
    <t>Увеличение количества проведенных мероприятий для молодежи</t>
  </si>
  <si>
    <t>Увеличение количества молодежи, принимающей участие в молодежных мероприятиях</t>
  </si>
  <si>
    <t>Увеличение численности детей, охваченных малозатратными формами отдыха</t>
  </si>
  <si>
    <t>Обеспечение условий для организации отдыха и оздоровления детей</t>
  </si>
  <si>
    <t>Подпрограмма 4    «Обеспечение реализации муниципальной программы»</t>
  </si>
  <si>
    <t>Подпрограмма 1 «Функционирование органов местного самоуправления Белоярского района»</t>
  </si>
  <si>
    <t>Обеспечение выполнения полномочий и  функций органов местного самоуправления Белоярского района</t>
  </si>
  <si>
    <t>Доля муниципальных служащих, прошедших курсы повышения квалификации по программам дополнительного профессионального образования, от потребности</t>
  </si>
  <si>
    <t>Увеличение производства скота и птицы на убой   сельскохозяйственными организациями и крестьянскими (фермерскими) хозяйствами (в живом весе)</t>
  </si>
  <si>
    <t>тыс. тонн</t>
  </si>
  <si>
    <t>Увеличение производства молока сельскохозяйственными организациями и крестьянскими (фермерскими) хозяйствами</t>
  </si>
  <si>
    <t>Увеличение объёма добычи (вылова) рыбы – сырца рыбодобывающими предприятиями</t>
  </si>
  <si>
    <t>Увеличение поголовья северных оленей в хозяйствах всех категорий</t>
  </si>
  <si>
    <t>тыс. голов</t>
  </si>
  <si>
    <t>Увеличение объёмов заготовки дикоросов</t>
  </si>
  <si>
    <t>Проведение мероприятий по предупреждению и ликвидации болезней животных, их лечению, защите населения от болезней, общих для человека и животных, включая отлов, и утилизацию бродячих домашних животных не менее 220 голов в год</t>
  </si>
  <si>
    <t>Предоставление государственных услуг при реализации отдельного государственного полномочия по поддержке сельскохозяйственного производства и деятельности по заготовке и переработке дикоросов</t>
  </si>
  <si>
    <t>Участие сельскохозяйственных предприятий, крестьянских (фермерских) хозяйств в конкурсах профессионального мастерства</t>
  </si>
  <si>
    <t>Количество получателей мер поддержки, установленных государственной программой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2016-2020 годы», получатель</t>
  </si>
  <si>
    <t>Проведение мероприятий, направленных на сохранение культурного наследия коренных малочисленных народов</t>
  </si>
  <si>
    <t>Увеличение объема ввода жилья в год</t>
  </si>
  <si>
    <t>кв.м.</t>
  </si>
  <si>
    <t>Количество семей, получивших меры поддержки для улучшения жилищных условий в год</t>
  </si>
  <si>
    <t>Площадь земельных участков предоставляемых для жилищного строительства, обеспеченных коммунальной инфраструктурой</t>
  </si>
  <si>
    <t>Обеспеченность муниципальных образований Белоярского района качественной градостроительной документацией</t>
  </si>
  <si>
    <t>Доля молодых семей, улучшивших жилищные условия в соответствии с муниципальной программой, в общем числе молодых семей, поставленных на учет в качестве нуждающихся в улучшении жилищных условий, в год</t>
  </si>
  <si>
    <t>Снижение доли объемов сточных вод сбрасываемых на рельеф</t>
  </si>
  <si>
    <t>Удельный вес проб воды, отбор которых произведен из водопроводной сети, не отвечающих гигиеническим нормативам: по санитарно-химическим показателям</t>
  </si>
  <si>
    <t>Удельный вес проб воды, отбор которых произведен из водопроводной сети, не отвечающих гигиеническим нормативам: по микробиологическим показателям</t>
  </si>
  <si>
    <t>Подпрограмма 2 «Энергосбережение и повышение энергетической эффективности»»</t>
  </si>
  <si>
    <t>Подпрограмма 3 «Проведение капитального ремонта многоквартирных домов»</t>
  </si>
  <si>
    <t>Доля отремонтированных многоквартирных жилых домов в г. Белоярский от общего количества МКД требующих капитального ремонта</t>
  </si>
  <si>
    <t>Подпрограмма 4 «Переселение граждан из аварийного жилищного фонда»</t>
  </si>
  <si>
    <t>Общая площадь расселенного аварийного жилищного фонда</t>
  </si>
  <si>
    <t>Обеспечение текущего содержания объектов  благоустройства на территории г.п. Белоярский</t>
  </si>
  <si>
    <t>домов</t>
  </si>
  <si>
    <t>Количество обслуживаемых мест захоронений, зданий и сооружений похоронного назначения</t>
  </si>
  <si>
    <t>Обеспечение выполнения работ по погребению согласно гарантированного перечня</t>
  </si>
  <si>
    <t>Уровень толерантного отношения к представителям другой национальности</t>
  </si>
  <si>
    <t>Доля граждан, положительно оценивающих состояние межнациональных отношений в Белоярском районе, в общем количестве граждан</t>
  </si>
  <si>
    <t>Доля граждан, положительно оценивающих состояние межконфессиональных отношений в Белоярском районе</t>
  </si>
  <si>
    <t>Количество фактов экстремистских проявлений на почве религиозной и национальной ненависти</t>
  </si>
  <si>
    <t>Доля административных правонарушений, предусмотренных ст. 12.9, 12.12, 12.19 КоАП РФ выявленных с помощью технических средств фото-видеофиксации, в общем количестве таких правонарушений</t>
  </si>
  <si>
    <t>Доля административных правонарушений, посягающих на общественный порядок и общественную безопасность, выявленных с участием народных дружинников (глава 20 КоАП РФ), в общем количестве таких правонарушений</t>
  </si>
  <si>
    <t>Подпрограмма 1 «Укрепление пожарной безопасности»</t>
  </si>
  <si>
    <t>балл</t>
  </si>
  <si>
    <t>Количество введенных в эксплуатацию объектов размещения твердых коммунальных (бытовых) отходов</t>
  </si>
  <si>
    <t>Доля обеспеченности поселений полигонами твердых коммунальных (бытовых) отходов</t>
  </si>
  <si>
    <t>Доля площади рекультивированных территорий санкционированных свалок твердых коммунальных (бытовых) отходов</t>
  </si>
  <si>
    <t xml:space="preserve">Обеспечение выполнения полномочий и функций Комитета муниципальной собственности </t>
  </si>
  <si>
    <t>Количество установленных дорожных знаков на улично-дорожной сети</t>
  </si>
  <si>
    <t>Исполнение плана по налоговым и неналоговым доходам, утвержденного решением Думы Белоярского района о бюджете Белоярского района (без учёта доходов по штрафам, санкциям, от возмещения ущерба), на уровне не менее 95%</t>
  </si>
  <si>
    <t>Сохранение высокого качества организации и осуществления бюджетного процесса в Белоярском районе, место в рейтинге муниципальных образований не ниже 3</t>
  </si>
  <si>
    <t>≤3</t>
  </si>
  <si>
    <t>Размер резервного фонда администрации Белоярского района от первоначально утвержденного общего объема расходов бюджета Белоярского района</t>
  </si>
  <si>
    <t>˂3</t>
  </si>
  <si>
    <t>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Белоярского района не более 15 %</t>
  </si>
  <si>
    <t>≤15</t>
  </si>
  <si>
    <t>Соблюдение в течение финансового года ограничений по предельному объему муниципального долга, установленных бюджетным законодательством  (ст.107 БК.РФ), при условии соблюдения – 1, не соблюдение – 0</t>
  </si>
  <si>
    <t>Доля главных распорядителей бюджетных средств Белоярского района, имеющих оценку качества финансового менеджмента более 80 баллов</t>
  </si>
  <si>
    <t>Публикация в сети Интернет брошюры «Бюджет для граждан», брошюра опубликована – 1, не опубликована – 0</t>
  </si>
  <si>
    <t>Увеличение количества граждан, охваченных мероприятиями, направленными на повышение финансовой грамотности до 573 человек</t>
  </si>
  <si>
    <t>Исполнение плана по налоговым и неналоговым доходам, утвержденного решениями представительных органов  городского и сельских поселений  Белоярского района о бюджете (без учёта доходов по штрафам, санкциям, от возмещения ущерба), на уровне не менее 95%</t>
  </si>
  <si>
    <t>Отсутствие просроченной кредиторской задолженности в бюджетах поселений, (отсутствие задолженности – 1, наличие - 0)</t>
  </si>
  <si>
    <t>Рост средней итоговой оценки качества организации и осуществления бюджетного процесса в поселениях Белоярского района, до 85 баллов</t>
  </si>
  <si>
    <t>Подпрограмма 1: «Укрепление пожарной безопасности»</t>
  </si>
  <si>
    <t>Выполнено за отчетный период</t>
  </si>
  <si>
    <t>Снижение количества зарегистрированных пожаров на объектах муниципальной собственности Белоярского района, количество зарегистрированных пожаров</t>
  </si>
  <si>
    <t>Данные представлены ОНД по     г. Белоярский и району</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</si>
  <si>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</si>
  <si>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«Совершенствование 
межбюджетных отношений в Белоярском районе на 2014-2020 годы»</t>
  </si>
  <si>
    <t>Иные межбюджетные трансферты на обеспечение сбалансированности перечислены в бюджеты поселений в соответствии с потребностью</t>
  </si>
  <si>
    <t>Иные межбюджетные трансферты на осуществление переданных полномочий перечисляются в  бюджеты поселений в определенных объемах в установленные сроки</t>
  </si>
  <si>
    <t>Информационно-пропагандистское сопровождение противодействия терроризму и экстремизму</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</si>
  <si>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</si>
  <si>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Департамент общественных и внешних связей ХМАО</t>
  </si>
  <si>
    <t>Производство морсов из дикорастущих ягод</t>
  </si>
  <si>
    <t>Производство, переработка, заготовка и реализация мяса оленей</t>
  </si>
  <si>
    <t>Обеспечение деятельности муниципальных образовательных учреждений Белоярского района, реализующих программу дошкольного образования</t>
  </si>
  <si>
    <t>Обеспечение деятельности муниципальных общеобразовательных учреждений Белоярского района</t>
  </si>
  <si>
    <t>Организация проведения мероприятий</t>
  </si>
  <si>
    <t xml:space="preserve">Стимулирование лидеров и поддержка системы воспитания </t>
  </si>
  <si>
    <t>Информационное и организационно-методическое сопровождение реализации Программы</t>
  </si>
  <si>
    <t>Реализация мероприятий</t>
  </si>
  <si>
    <t>Организация отдыха и оздоровления детей в лагере с дневным  пребыванием детей  на базе учреждений физической культуры и спорта Белоярского района</t>
  </si>
  <si>
    <t>Организация отдыха и оздоровления детей в лагере с дневным  пребыванием детей  на базе учреждений молодежной политики Белоярского района</t>
  </si>
  <si>
    <t xml:space="preserve">Организация работы временных спортивных площадок и обеспечение проведения комплексных спортивно-массовых мероприятий  </t>
  </si>
  <si>
    <t>Подпрограмма 5  «Формирование доступной среды для инвалидов и других маломобильных групп населения в подведомственных учреждениях»</t>
  </si>
  <si>
    <t>Протоколы, выписки из протоколов соревнований</t>
  </si>
  <si>
    <t>Статистический отчет 1-ФК</t>
  </si>
  <si>
    <t>План мероприятий по молодёжной политике, отчеты молодежных клубов</t>
  </si>
  <si>
    <t xml:space="preserve">Статистические отчеты молодежных клубов, количество реализованных билетов, посадочных мест </t>
  </si>
  <si>
    <t>Постановления ТКДНиЗП</t>
  </si>
  <si>
    <t>Паспорта материально-технической оснащенности учреждений</t>
  </si>
  <si>
    <t>Банк данных электронного Комитета по образованию</t>
  </si>
  <si>
    <t>«Управление муниципальными финансами в Белоярском районе на 2014-2020 годы» **</t>
  </si>
  <si>
    <t>«Совершенствование межбюджетных отношений в Белоярском районе на 2014-2020 годы» **</t>
  </si>
  <si>
    <t>**</t>
  </si>
  <si>
    <t>значение показателя от запланированного на отчетный период</t>
  </si>
  <si>
    <t>100*</t>
  </si>
  <si>
    <t>ИАС «Аверс: контингент» стат.форма ОШ-1</t>
  </si>
  <si>
    <t>Паспорта материально-технической оснащенности учреждений, отсутствие предписаний надзорных органов</t>
  </si>
  <si>
    <t>Проектная мощность муниципальных образовательных учреждений, согласованная с Роспотребнадзором</t>
  </si>
  <si>
    <t>Подпрограмма 1  «Содействие развитию жилищного строительства на территории Белоярского района»</t>
  </si>
  <si>
    <t>Строительство жилья</t>
  </si>
  <si>
    <t>Инженерные сети мкр.3А г.Белоярский (2 этап)</t>
  </si>
  <si>
    <t>Подпрограмма 2 «Градостроительная деятельность на территории  Белоярского района»</t>
  </si>
  <si>
    <t>Документация по планировке территории</t>
  </si>
  <si>
    <t>Водоочистные сооружения в п. Сорум (ВОС)</t>
  </si>
  <si>
    <t>Обеспечение водоснабжением г.Белоярский</t>
  </si>
  <si>
    <t xml:space="preserve">Подпрограмма 3 «Проведение капитального ремонта многоквартирных домов» </t>
  </si>
  <si>
    <t>***</t>
  </si>
  <si>
    <t>значение показателя за отчетный период</t>
  </si>
  <si>
    <t xml:space="preserve">Организация проведения районных смотров-конкурсов  предприятий, конкурсов профессионального мастерства </t>
  </si>
  <si>
    <t xml:space="preserve">Организация проведения выставок, ярмарок на территории Белоярского района с участием субъектов  малого и среднего предпринимательства       </t>
  </si>
  <si>
    <t xml:space="preserve">Проведение образовательных мероприятий   </t>
  </si>
  <si>
    <t xml:space="preserve">Развитие молодежного предпринимательства </t>
  </si>
  <si>
    <t>Субсидии субъектам осуществляющих производство, реализацию товаров и услуг в социально значимых видах деятельности, определенных муниципальными образованиями автономного округа, в части компенсации арендных платежей за нежилые помещения и по предоставленным консалтинговым услугам</t>
  </si>
  <si>
    <t xml:space="preserve">Субсидии по приобретению оборудования (основных средств) и лицензионных программных продуктов </t>
  </si>
  <si>
    <t xml:space="preserve">Субсидии по созданию условий для развития Субъектов, осуществляющих деятельность в следующих направлениях: экология быстровозводимое домостроение, крестьянско-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 </t>
  </si>
  <si>
    <t>Субсидии в целях возмещение затрат социальному предпринимательству и семейному бизнесу</t>
  </si>
  <si>
    <t xml:space="preserve">Грантовая поддержка социального предпринимательства </t>
  </si>
  <si>
    <t xml:space="preserve">Грантовая поддержка начинающих предпринимателей </t>
  </si>
  <si>
    <t>Субсидии по содержанию авторечвокзала</t>
  </si>
  <si>
    <t>Предоставление субсидии субъектам малого и среднего предпринимательства, осуществляющих регулярные автомобильные перевозки</t>
  </si>
  <si>
    <t>Оказание адресной социальной помощи и социальной поддержки отдельным категориям граждан</t>
  </si>
  <si>
    <t xml:space="preserve">Проведение конкурса художественного творчества </t>
  </si>
  <si>
    <t>Проведение конкурса худ-го творчества для детей</t>
  </si>
  <si>
    <t>Оформление подписки на газету</t>
  </si>
  <si>
    <t>Обеспечение деятельности  учреждений (БЦБС)</t>
  </si>
  <si>
    <t xml:space="preserve">Модернизация общедоступных муниципальных библиотек </t>
  </si>
  <si>
    <t>Проведение районного семинара для работников библиотек</t>
  </si>
  <si>
    <t>Организация отдыха и оздоровления детей</t>
  </si>
  <si>
    <t>Обеспечение деятельности  учреждений (ЭКЦ)</t>
  </si>
  <si>
    <t>Проведение Дня оленевода</t>
  </si>
  <si>
    <t>Проведение национального праздника «День рыбака»</t>
  </si>
  <si>
    <t>Проведение семинара-практикума «Казымская береста»</t>
  </si>
  <si>
    <t>Проведение традиционного праздника "Нарождение луны"</t>
  </si>
  <si>
    <t>Подпрограмма  II «Реализация творческого потенциала жителей Белоярского района»</t>
  </si>
  <si>
    <t>Обеспечение деятельности  учреждений  (ДШИ)</t>
  </si>
  <si>
    <t>Обеспечение деятельности  учреждений (Камертон)</t>
  </si>
  <si>
    <t>Подпрограмма III  «Создание условий для информационного обеспечения населения Белоярского района посредством печатных средств массовой информации, а также в теле эфире»</t>
  </si>
  <si>
    <t>Подпрограмма  IV «Создание условий для реализации мероприятий муниципальной программы»</t>
  </si>
  <si>
    <t xml:space="preserve">Финансовое обеспечение полномочий  Комитета </t>
  </si>
  <si>
    <t>Организация и исполнение материально-технического обеспечения учреждений (СМТО)</t>
  </si>
  <si>
    <t>Подпрограмма V «Развитие отраслевой инфраструктуры»</t>
  </si>
  <si>
    <t>Подпрограмма VI «Формирование доступной среды жизнедеятельности для инвалидов и других маломобильных групп населения в учреждениях культуры»</t>
  </si>
  <si>
    <t>Подпрограмма I «Функционирование органов местного самоуправления Белоярского района»</t>
  </si>
  <si>
    <t>Повышение квалификации муниципальных служащих с получением соответствующих документов</t>
  </si>
  <si>
    <t>Расходы на обеспечение деятельности муниципальных учреждений</t>
  </si>
  <si>
    <t>Субсидии на развитие МФЦ</t>
  </si>
  <si>
    <t>Полигон утилизации ТБО п Сорум</t>
  </si>
  <si>
    <t>Полигон утилизации ТБО п.Полноват</t>
  </si>
  <si>
    <t xml:space="preserve">Ликвидация мест захламления, рекультивация нарушенных земель </t>
  </si>
  <si>
    <t>Санитарное содержание сложившихся мест активного отдыха граждан, расположенных в водоохраной зоне водных объектов (оз.Светлое, оз.Школьное, оз.Нешинелор, оз.Выргимский сор, р.Казым)</t>
  </si>
  <si>
    <t>Организация использования, охраны, защиты, воспроизводства городских лесов г.Белоярский</t>
  </si>
  <si>
    <t>Комплектование библиотечных фондов</t>
  </si>
  <si>
    <t>Подпрограмма I  «Повышение качества культурных услуг, предоставляемых в области библиотечного, выставочного дела»</t>
  </si>
  <si>
    <t>Журнал учета посетителей</t>
  </si>
  <si>
    <t>Журнал регистрации выставочных проектов</t>
  </si>
  <si>
    <t>Статистические данные</t>
  </si>
  <si>
    <t>Учетные карты учреждений культуры, статданные</t>
  </si>
  <si>
    <t>Данные из муниципального задания</t>
  </si>
  <si>
    <t>Мониторинг качества услуг</t>
  </si>
  <si>
    <t>Согласно отчету о заработной плате в Департамент культуры ХМАО-Югры</t>
  </si>
  <si>
    <t>Мониторинг посещения лиц с ограниченными возможностями</t>
  </si>
  <si>
    <t>Управление и распоряжение муниципальным имуществом</t>
  </si>
  <si>
    <t>Реконструкция автомобильных дорог г. Белоярский.  1 этап – участок перекресток ул. Молодости – ул. Центральная до перекрестка ул. Боковая – микрорайон Геологов</t>
  </si>
  <si>
    <t>Содержание вертолетных площадок</t>
  </si>
  <si>
    <t>Подпрограмма 3 «Повышение безопасности дорожного движения  в Белоярском районе»</t>
  </si>
  <si>
    <t>Ремонт технических средств</t>
  </si>
  <si>
    <t>Содержание автомобильных дорог</t>
  </si>
  <si>
    <t>Статистические данные Комитета по социальной политике администрации Белоярского района</t>
  </si>
  <si>
    <t>Отчетные данные социально ориентированных некоммерческих организаций, получивших финансовую поддержку</t>
  </si>
  <si>
    <t>Отдел сбора и обработки статинформации Ханты-Мансийскстата в г.Белоярский
Главы крестьянских (фермерских) хозяйств</t>
  </si>
  <si>
    <t>Рыбодобывающие предприятия</t>
  </si>
  <si>
    <t>Управление жилищно-коммунального хозяйства администрации Белоярского района</t>
  </si>
  <si>
    <t>Управление по сельскому хозяйству, природопользованию и вопросам малочисленных народов Севера администрации Белоярского района</t>
  </si>
  <si>
    <t>Строительство школы в г.Белоярский на 300 мест</t>
  </si>
  <si>
    <t>Организация и проведение мероприятий, посвященных памятной дате – «День солидарности в борьбе с терроризмом»</t>
  </si>
  <si>
    <t>Выплата пенсии за выслугу лет лицам, замещавшим муниципальные должности и должности муниципальной службы</t>
  </si>
  <si>
    <t>Организация социально значимых мероприятий для отдельных категорий граждан</t>
  </si>
  <si>
    <t xml:space="preserve">Организация отдыха и оздоровления отдельных категорий граждан </t>
  </si>
  <si>
    <t>Организация посещения плавательного бассейна инвалидами и другими маломобильными группами населения</t>
  </si>
  <si>
    <t>МАУ "Дворец спорта"</t>
  </si>
  <si>
    <t>МБУДО ДЮСШ г.Белоярский</t>
  </si>
  <si>
    <t>Доля населения, систематически занимающегося физической культурой и спортом, в общей численности населения, %</t>
  </si>
  <si>
    <t>Уровень обеспеченности населения спортивными сооружениями исходя из единовременной пропускной способности объектов спорта</t>
  </si>
  <si>
    <t>Доля граждан Белоярского района, занимающихся физической культурой и спортом по месту работы, в общей численности населения, занятого в экономике</t>
  </si>
  <si>
    <t>Доля учащихся и студентов, систематически занимающихся физической культурой и спортом, в общей численности учащихся и студентов</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</si>
  <si>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t>
  </si>
  <si>
    <t xml:space="preserve">Доля граждан Белоярского района,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 </t>
  </si>
  <si>
    <t>из них учащихся и студентов</t>
  </si>
  <si>
    <t xml:space="preserve">     %</t>
  </si>
  <si>
    <t xml:space="preserve">Комитет по финансам и налоговой политике </t>
  </si>
  <si>
    <t>Предоставление дотаций поселениям осуществляется в определенных объемах в установленные сроки</t>
  </si>
  <si>
    <t>Капитальный ремонт сетей газоснабжения СУ-966</t>
  </si>
  <si>
    <t>Предоставление иных межбюджетных трансфертов бюджетам поселений на капитальный ремонт (с заменой) газопроводов, систем теплоснабжения, водоснабжения, водоотведения для подготовки к осенне-зимнему периоду, в том числе с применением композитных материалов</t>
  </si>
  <si>
    <t>Оплата производится согласно заключенных договоров, на основании предоставленных исполнителем подтверждающих документов.</t>
  </si>
  <si>
    <t>Обеспечение мероприятий по энергосбережению и повышению энергетической эффективности</t>
  </si>
  <si>
    <t>Проведение конкурса "Лучший мун.служащий ОМС"</t>
  </si>
  <si>
    <t>Отдел по учету и контролю за расходованием финансовых средств администрации Белоярского района</t>
  </si>
  <si>
    <t>Форма 85-К ИАС "АВЕРС: контингент ДОУ"</t>
  </si>
  <si>
    <t xml:space="preserve">Период проведения государственной итоговой аттестации с 27 мая 2017 года </t>
  </si>
  <si>
    <t>Управление по транспорту и связи администрации Белоярского района</t>
  </si>
  <si>
    <t>Строительство пожарного водоема 250 куб.м. в городе Белоярский</t>
  </si>
  <si>
    <t>Строительство пожарного водоема 250 куб. м в с. Полноват Белоярского района</t>
  </si>
  <si>
    <t>Доля населения Белоярского района, попадающего в зону действия муниципальной автоматизированной системы оповещения населения Белоярского района об опасностях, возникающих при ведении военных действий или вследствие этих действий, а также об угрозе возникновения или о возникно-вении чрезвычайных ситуаций природ-ного и техногенного характера, в про-центах от общей численности населе-ния Белоярского района</t>
  </si>
  <si>
    <t>Оснащение общественных спасательных постов в местах массового отдыха людей на водных объектах оборудованием и снаряжением</t>
  </si>
  <si>
    <t>Отдел по делам ГОиЧС администрации Белоярского района</t>
  </si>
  <si>
    <t>Созданние резервов материальных ресурсов для ликвидации последствий чрезвычайных ситуаций и в целях гражданской обороны, в процентах от установленных норм обеспечения</t>
  </si>
  <si>
    <t>Осуществление реагирования на возможные чрезвычайные ситуации в соответствии с Уставом муниципального казенного учреждения «Единая дежурно-диспетчерская служба Белоярского района, в баллах не ниже</t>
  </si>
  <si>
    <t>Данные предоставлены ФКУ "ЦУКС по ХМАО-Югре""</t>
  </si>
  <si>
    <t>Внедрение и запуск в эксплуатацию технических систем, входящих в состав аппаратно-программного комплекса «Безопасный город» на территории Белоярского района, в процентах от установленного проектом по построению и развитию аппаратно-программного комплекса «Безопасный город» на территории Белоярского района</t>
  </si>
  <si>
    <t>Количество пожарных водоемов находящихся в муниципальной собственности, единиц</t>
  </si>
  <si>
    <t>Комитет муниципальной собственности администрации Белоярского района</t>
  </si>
  <si>
    <t>Реализация проекта «Небесные тропы  Когтистого Зверя»</t>
  </si>
  <si>
    <t>Модернизация муниципальных музеев</t>
  </si>
  <si>
    <t>Конкурс творчества юных пианистов "Волшебные клавиши"</t>
  </si>
  <si>
    <t>Конкурс творчества юных живописцев "Мастерская солнца"</t>
  </si>
  <si>
    <t>Мероприятие исполнено.</t>
  </si>
  <si>
    <t>Приобретены аудиокниги для слабовядящих.</t>
  </si>
  <si>
    <t>Проведен районный семинар для руководителй муниципальных учреждений культуры с привлечением специалистов из АУ ХМАО-Югры "Окружной дом народного творчества"</t>
  </si>
  <si>
    <t>Организация и проведение мероприятий, направленных на раскрытие многообразия национальных культур</t>
  </si>
  <si>
    <t xml:space="preserve">Обеспечение функционирования и развития  систем  видеонаблюдения, в том числе с целью повышения безопасности дорожного движения, информирования населения </t>
  </si>
  <si>
    <t>Обеспечение функционирования  системы   видеонаблюдения, установленной в месте массового пребывания людей  - администрации Белоярского района</t>
  </si>
  <si>
    <t>Информационно-пропагандистское сопровождение противодействия потреблению наркотиков и других  психоактивных веществ</t>
  </si>
  <si>
    <t>Рекультивация территории санкционированной свалки твердых бытовых отходов с.Полноват</t>
  </si>
  <si>
    <t>Организация деятельности по сбору (в том числе раздельному сбору) твердых коммунальных отходов, организация деятельности по транспортированию твердых коммунальных отходов</t>
  </si>
  <si>
    <t>Плата за пользование водным объектом – участок реки Казым (79,65-79,70 км от устья (затон)) – в соответствии с договором водопользования, зарегистрированным в государственном водном реестре 03.08.2015 за № 86.15.02.01.001-Р-ДРБК-С-2015-01655/00</t>
  </si>
  <si>
    <t>Ведение регулярного наблюдения за состоянием водного объекта – участок реки Казым (79,65-79,70 км от устья (затон)) – в соответствии с договором водопользования, зарегистрированным в государственном водном реестре 03.08.2015 за № 86.15.02.01.001-Р-ДРБК-С-2015-01655/00</t>
  </si>
  <si>
    <t>Выполнение лесоустроительных работ в городских лесах города Белоярский с постановкой на государственный кадастровый учет земельных участков, занятых городскими лесами города Белоярский, с использованием материалов, полученных при проведении лесоустройства</t>
  </si>
  <si>
    <t>Проведение мероприятий в Белоярском районе, приуроченных к Международной экологической акции «Спасти и сохранить» и Году экологии</t>
  </si>
  <si>
    <t>Проведение в образовательных учреждениях мероприятий, приуроченных к Международной экологической акции «Спасти и сохранить»</t>
  </si>
  <si>
    <t>Проведение в  учреждениях культуры мероприятий, приуроченных к Международной экологической акции «Спасти и сохранить»</t>
  </si>
  <si>
    <t>Рекультивация территории санкционированной свалки твердых бытовых отходов с.Казым</t>
  </si>
  <si>
    <t>Доля площади земельных участков, занятых городскими лесами города Белоярский, поставленных на кадастровый учет</t>
  </si>
  <si>
    <t>Инженерные сети мкр.3А г.Белоярский (3 этап)</t>
  </si>
  <si>
    <t>Застройка микрорайона 5а в г.Белоярский. Инженерные сети. 3 этап</t>
  </si>
  <si>
    <t>Застройка микрорайона Озерный-2 г.Белоярский. Автомобильная дорога. 1 этап.</t>
  </si>
  <si>
    <t>Финансирование мероприятий  на 2017 год не предусмотрено. За отчетный период завершены мероприятия 2016 года  по переселению граждан.</t>
  </si>
  <si>
    <t>Данные ресурсоснабжающей организации (АО "ЮКЭК-Белоярский")</t>
  </si>
  <si>
    <t>Данные организации, осуществляющей водоснабжение (АО "ЮКЭК-Белоярский")</t>
  </si>
  <si>
    <t>Данные АО "ЮКЭК-Белоярский"</t>
  </si>
  <si>
    <t>Данные предоставлены исполнителем</t>
  </si>
  <si>
    <t>Разработка энергетического паспорта</t>
  </si>
  <si>
    <t>Подпрограмма 5 «Обеспечение  благоустройства  территории городского поселения Белоярский»</t>
  </si>
  <si>
    <t>Подпрограмма 5 «Обеспечение благоустройства территории городского поселения Белоярский»</t>
  </si>
  <si>
    <t>Начальник управления экономики, реформ и программ администрации Белоярского района        ___________________________     Бурматова Л.М.</t>
  </si>
  <si>
    <t>Управление капитального строительства администрации Белоярского района</t>
  </si>
  <si>
    <t>Повышение уровня благоустройства территории гороского поселения Белоярский по отношению к предыдущему году</t>
  </si>
  <si>
    <t>Доля объектов социальной инфраструктуры, находящихся в муниципальной собственности, обеспеченных условиями доступности для инвалидов и других маломабильных групп населения</t>
  </si>
  <si>
    <t>Статистические данные Комитета муниципальной собственности администрации Белоярского района</t>
  </si>
  <si>
    <t>Комитет по делам молодежи, физической культуре и спорту администрации Белоярского района</t>
  </si>
  <si>
    <t>Разработан энергетический паспорт потребителя энергетических ресурсов. Мероприятие исполнено.</t>
  </si>
  <si>
    <t>Подпрограмма 6 "Формирование комфортной городской среды муниципального образования Белоярский район"</t>
  </si>
  <si>
    <t>Благоустройство дворовых территорий поселений Белоярского района</t>
  </si>
  <si>
    <t>Благоустройство мест общего пользования поселений Белоярского района</t>
  </si>
  <si>
    <t xml:space="preserve">Разработка дизайн-проектов благойстройства на територии поселений Белоярского района </t>
  </si>
  <si>
    <t>Возмещение затрат при приобретение  кормов для содержания сельскохозяйственных животных</t>
  </si>
  <si>
    <t>Выплаты осуществляются в соответствии с сетевым графиком. Оплата счетов-фактур производится по факту получения подтверждающих документов</t>
  </si>
  <si>
    <t>Предоставление субсидии в целях организации и проведения мероприятий по завершению строительства многоквартирных домов некоммерческой организации ФРЖС Белоярского района "Жилище" (КМС)</t>
  </si>
  <si>
    <t>Внутриквартирные проезды микрорайона 3А г.Белоярский 1 этап</t>
  </si>
  <si>
    <t>Внутриквартирные проезды микрорайона 3А г.Белоярский 2 этап</t>
  </si>
  <si>
    <t xml:space="preserve">Иные межбюджетные трансферты  предусмотрены в бюджет с.п. Казым для создания и обустройства зоны отдыха, прилегающей к монументу посвященному Победе в ВОВ, а так же на поощрение достижения наилучших показателей деятельности органов местного самоуправления поселений Белоярского района </t>
  </si>
  <si>
    <t>Реконструкция автомобильных дорог г. Белоярский.  2 этап – участок перекресток ул. Молодости – ул. Центральная до перекрестка ул. Боковая – микрорайон Геологов</t>
  </si>
  <si>
    <t>Объездная автомобильная дорога 6 мкр., 1 этап</t>
  </si>
  <si>
    <t>Представление проекта "Живая этнография" в городе Витебске Республики Беларусь</t>
  </si>
  <si>
    <t>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(бюджет автономного округа)</t>
  </si>
  <si>
    <t>Проведение мероприятий "День России", "День флага" ЦКиД "Камертон" (резервный  фонд Тюм.обл.)</t>
  </si>
  <si>
    <t>Проведены концерты в мае 2017 года</t>
  </si>
  <si>
    <t>Мероприятие реализовано</t>
  </si>
  <si>
    <r>
      <rPr>
        <u/>
        <sz val="10.5"/>
        <rFont val="Times New Roman"/>
        <family val="1"/>
        <charset val="204"/>
      </rPr>
      <t>Основное мероприятие</t>
    </r>
    <r>
      <rPr>
        <sz val="10.5"/>
        <rFont val="Times New Roman"/>
        <family val="1"/>
        <charset val="204"/>
      </rPr>
      <t xml:space="preserve"> «Содействие развитию малого и среднего предпринимательства в Белоярском районе»</t>
    </r>
  </si>
  <si>
    <t>Организация питания учащихся</t>
  </si>
  <si>
    <r>
      <rPr>
        <u/>
        <sz val="10.5"/>
        <rFont val="Times New Roman"/>
        <family val="1"/>
        <charset val="204"/>
      </rPr>
      <t>Основное мероприятие</t>
    </r>
    <r>
      <rPr>
        <sz val="10.5"/>
        <rFont val="Times New Roman"/>
        <family val="1"/>
        <charset val="204"/>
      </rPr>
      <t xml:space="preserve"> «Развитие системы общего образования»</t>
    </r>
  </si>
  <si>
    <r>
      <rPr>
        <u/>
        <sz val="10.5"/>
        <rFont val="Times New Roman"/>
        <family val="1"/>
        <charset val="204"/>
      </rPr>
      <t xml:space="preserve">Основное мероприятие </t>
    </r>
    <r>
      <rPr>
        <sz val="10.5"/>
        <rFont val="Times New Roman"/>
        <family val="1"/>
        <charset val="204"/>
      </rPr>
      <t>«Развитие системы дополнительного образования детей»</t>
    </r>
  </si>
  <si>
    <r>
      <rPr>
        <u/>
        <sz val="10.5"/>
        <rFont val="Times New Roman"/>
        <family val="1"/>
        <charset val="204"/>
      </rPr>
      <t>Основное мероприятие</t>
    </r>
    <r>
      <rPr>
        <sz val="10.5"/>
        <rFont val="Times New Roman"/>
        <family val="1"/>
        <charset val="204"/>
      </rPr>
      <t xml:space="preserve"> "Организация отдыха детей в каникулярное время на базе образовательных учреждений"</t>
    </r>
  </si>
  <si>
    <r>
      <rPr>
        <u/>
        <sz val="10.5"/>
        <rFont val="Times New Roman"/>
        <family val="1"/>
        <charset val="204"/>
      </rPr>
      <t>Основное мероприятие</t>
    </r>
    <r>
      <rPr>
        <sz val="10.5"/>
        <rFont val="Times New Roman"/>
        <family val="1"/>
        <charset val="204"/>
      </rPr>
      <t xml:space="preserve"> «Развитие муниципальной системы оценки качества образования»</t>
    </r>
  </si>
  <si>
    <r>
      <rPr>
        <u/>
        <sz val="10.5"/>
        <rFont val="Times New Roman"/>
        <family val="1"/>
        <charset val="204"/>
      </rPr>
      <t xml:space="preserve">Основное мероприятие </t>
    </r>
    <r>
      <rPr>
        <sz val="10.5"/>
        <rFont val="Times New Roman"/>
        <family val="1"/>
        <charset val="204"/>
      </rPr>
      <t xml:space="preserve">«Обеспечение функций управления в сфере образования» </t>
    </r>
  </si>
  <si>
    <r>
      <rPr>
        <u/>
        <sz val="10.5"/>
        <rFont val="Times New Roman"/>
        <family val="1"/>
        <charset val="204"/>
      </rPr>
      <t>Основное мероприятие</t>
    </r>
    <r>
      <rPr>
        <sz val="10.5"/>
        <rFont val="Times New Roman"/>
        <family val="1"/>
        <charset val="204"/>
      </rPr>
      <t xml:space="preserve"> «Обеспечение комплексной безопасности образовательных учреждений и комфортных условий образовательного процесса» </t>
    </r>
  </si>
  <si>
    <r>
      <rPr>
        <u/>
        <sz val="10.5"/>
        <rFont val="Times New Roman"/>
        <family val="1"/>
        <charset val="204"/>
      </rPr>
      <t>Основное мероприятие</t>
    </r>
    <r>
      <rPr>
        <sz val="10.5"/>
        <rFont val="Times New Roman"/>
        <family val="1"/>
        <charset val="204"/>
      </rPr>
      <t xml:space="preserve"> «Развитие материально-технической базы сферы образования» </t>
    </r>
  </si>
  <si>
    <r>
      <rPr>
        <u/>
        <sz val="10.5"/>
        <rFont val="Times New Roman"/>
        <family val="1"/>
        <charset val="204"/>
      </rPr>
      <t xml:space="preserve">Основное мероприятие </t>
    </r>
    <r>
      <rPr>
        <sz val="10.5"/>
        <rFont val="Times New Roman"/>
        <family val="1"/>
        <charset val="204"/>
      </rPr>
      <t xml:space="preserve">«Создание благоприятных условий  для жизнедеятельности» </t>
    </r>
  </si>
  <si>
    <t>Мероприятие на 2017 год не запланировано</t>
  </si>
  <si>
    <r>
      <rPr>
        <u/>
        <sz val="10.5"/>
        <rFont val="Times New Roman"/>
        <family val="1"/>
        <charset val="204"/>
      </rPr>
      <t xml:space="preserve">Основное мероприятие </t>
    </r>
    <r>
      <rPr>
        <sz val="10.5"/>
        <rFont val="Times New Roman"/>
        <family val="1"/>
        <charset val="204"/>
      </rPr>
      <t>«Социальная поддержка отдельных категорий граждан»</t>
    </r>
  </si>
  <si>
    <r>
      <rPr>
        <u/>
        <sz val="10.5"/>
        <rFont val="Times New Roman"/>
        <family val="1"/>
        <charset val="204"/>
      </rPr>
      <t>Основное мероприятие</t>
    </r>
    <r>
      <rPr>
        <sz val="10.5"/>
        <rFont val="Times New Roman"/>
        <family val="1"/>
        <charset val="204"/>
      </rPr>
      <t xml:space="preserve"> «Финансовая поддержка социально ориентированным некоммерческим организациям на реализацию социально значимых проектов»</t>
    </r>
  </si>
  <si>
    <r>
      <rPr>
        <u/>
        <sz val="10.5"/>
        <rFont val="Times New Roman"/>
        <family val="1"/>
        <charset val="204"/>
      </rPr>
      <t xml:space="preserve">Основное мероприятие </t>
    </r>
    <r>
      <rPr>
        <sz val="10.5"/>
        <rFont val="Times New Roman"/>
        <family val="1"/>
        <charset val="204"/>
      </rPr>
      <t>«Обеспечение функций управления в социальной сфере»</t>
    </r>
  </si>
  <si>
    <t>Предоставление выплат и компенсаций отдельным категориям граждан</t>
  </si>
  <si>
    <r>
      <rPr>
        <u/>
        <sz val="10.5"/>
        <rFont val="Times New Roman"/>
        <family val="1"/>
        <charset val="204"/>
      </rPr>
      <t>Основное мероприятие</t>
    </r>
    <r>
      <rPr>
        <sz val="10.5"/>
        <rFont val="Times New Roman"/>
        <family val="1"/>
        <charset val="204"/>
      </rPr>
      <t xml:space="preserve"> «Создание благоприятных условий  для жизнедеятельности»</t>
    </r>
  </si>
  <si>
    <r>
      <rPr>
        <u/>
        <sz val="10.5"/>
        <rFont val="Times New Roman"/>
        <family val="1"/>
        <charset val="204"/>
      </rPr>
      <t>Основное мероприятие</t>
    </r>
    <r>
      <rPr>
        <sz val="10.5"/>
        <rFont val="Times New Roman"/>
        <family val="1"/>
        <charset val="204"/>
      </rPr>
      <t xml:space="preserve"> «Строительство (реконструкция), капитальный ремонт и ремонт автомобильных дорог общего пользования местного значения»</t>
    </r>
  </si>
  <si>
    <r>
      <rPr>
        <u/>
        <sz val="10.5"/>
        <rFont val="Times New Roman"/>
        <family val="1"/>
        <charset val="204"/>
      </rPr>
      <t>Основное мероприятие</t>
    </r>
    <r>
      <rPr>
        <sz val="10.5"/>
        <rFont val="Times New Roman"/>
        <family val="1"/>
        <charset val="204"/>
      </rPr>
      <t xml:space="preserve"> «Создание условий для предоставления транспортных услуг, организации транспортного обслуживания населения»</t>
    </r>
  </si>
  <si>
    <r>
      <rPr>
        <u/>
        <sz val="10.5"/>
        <rFont val="Times New Roman"/>
        <family val="1"/>
        <charset val="204"/>
      </rPr>
      <t>Основное мероприятие</t>
    </r>
    <r>
      <rPr>
        <sz val="10.5"/>
        <rFont val="Times New Roman"/>
        <family val="1"/>
        <charset val="204"/>
      </rPr>
      <t xml:space="preserve"> «Создание условий для обеспечения безопасности дорожного движения»</t>
    </r>
  </si>
  <si>
    <r>
      <rPr>
        <u/>
        <sz val="10.5"/>
        <rFont val="Times New Roman"/>
        <family val="1"/>
        <charset val="204"/>
      </rPr>
      <t>Основное мероприятие</t>
    </r>
    <r>
      <rPr>
        <sz val="10.5"/>
        <rFont val="Times New Roman"/>
        <family val="1"/>
        <charset val="204"/>
      </rPr>
      <t xml:space="preserve"> «Организация предоставления государственных  и муниципальных услуг»</t>
    </r>
  </si>
  <si>
    <t>Исполнен муниципальный контракт о проведении мониторинга деятельности  субъектов малого и среднего предпринимательства Белоярского района.</t>
  </si>
  <si>
    <t>Проведен муниципальный конкурс "Предприниматель года -2017".</t>
  </si>
  <si>
    <r>
      <rPr>
        <u/>
        <sz val="10.5"/>
        <rFont val="Times New Roman"/>
        <family val="1"/>
        <charset val="204"/>
      </rPr>
      <t>Основное мероприятие</t>
    </r>
    <r>
      <rPr>
        <sz val="10.5"/>
        <rFont val="Times New Roman"/>
        <family val="1"/>
        <charset val="204"/>
      </rPr>
      <t xml:space="preserve"> «Реконструкция, расширение, модернизация, строительство и капитальный ремонт объектов коммунального комплекса»</t>
    </r>
  </si>
  <si>
    <r>
      <rPr>
        <u/>
        <sz val="10.5"/>
        <rFont val="Times New Roman"/>
        <family val="1"/>
        <charset val="204"/>
      </rPr>
      <t>Основное мероприятие</t>
    </r>
    <r>
      <rPr>
        <sz val="10.5"/>
        <rFont val="Times New Roman"/>
        <family val="1"/>
        <charset val="204"/>
      </rPr>
      <t xml:space="preserve"> «Предоставление субсидии на возмещение недополученных доходов организациям, осуществляющим реализацию сжиженного газа населению на территории сельских поселений Белоярского района»</t>
    </r>
  </si>
  <si>
    <r>
      <rPr>
        <u/>
        <sz val="10.5"/>
        <rFont val="Times New Roman"/>
        <family val="1"/>
        <charset val="204"/>
      </rPr>
      <t>Основное мероприятие</t>
    </r>
    <r>
      <rPr>
        <sz val="10.5"/>
        <rFont val="Times New Roman"/>
        <family val="1"/>
        <charset val="204"/>
      </rPr>
      <t xml:space="preserve"> «Предоставление субсидий  в целях возмещения части недополученных доходов в связи с реализацией  электрической энергии в зоне децентрализованного электроснабжения»</t>
    </r>
  </si>
  <si>
    <r>
      <rPr>
        <u/>
        <sz val="10.5"/>
        <rFont val="Times New Roman"/>
        <family val="1"/>
        <charset val="204"/>
      </rPr>
      <t xml:space="preserve">Основное мероприятие </t>
    </r>
    <r>
      <rPr>
        <sz val="10.5"/>
        <rFont val="Times New Roman"/>
        <family val="1"/>
        <charset val="204"/>
      </rPr>
      <t>«Содействие проведению капитального ремонта многоквартирных домов»</t>
    </r>
  </si>
  <si>
    <r>
      <rPr>
        <u/>
        <sz val="10.5"/>
        <rFont val="Times New Roman"/>
        <family val="1"/>
        <charset val="204"/>
      </rPr>
      <t>Основное мероприятие</t>
    </r>
    <r>
      <rPr>
        <sz val="10.5"/>
        <rFont val="Times New Roman"/>
        <family val="1"/>
        <charset val="204"/>
      </rPr>
      <t xml:space="preserve"> «Организация благоустройства и озеленения территории городского поселения Белоярский»</t>
    </r>
  </si>
  <si>
    <r>
      <rPr>
        <u/>
        <sz val="10.5"/>
        <rFont val="Times New Roman"/>
        <family val="1"/>
        <charset val="204"/>
      </rPr>
      <t>Основное мероприятие</t>
    </r>
    <r>
      <rPr>
        <sz val="10.5"/>
        <rFont val="Times New Roman"/>
        <family val="1"/>
        <charset val="204"/>
      </rPr>
      <t xml:space="preserve"> «Техническая эксплуатация, содержание, ремонт и организация энергоснабжения сети уличного освещения на территории городского поселения Белоярский»</t>
    </r>
  </si>
  <si>
    <r>
      <rPr>
        <u/>
        <sz val="10.5"/>
        <rFont val="Times New Roman"/>
        <family val="1"/>
        <charset val="204"/>
      </rPr>
      <t>Основное мероприятие</t>
    </r>
    <r>
      <rPr>
        <sz val="10.5"/>
        <rFont val="Times New Roman"/>
        <family val="1"/>
        <charset val="204"/>
      </rPr>
      <t xml:space="preserve"> «Содержание и благоустройство межпоселенческих мест захоронений на территории Белоярского района»</t>
    </r>
  </si>
  <si>
    <t>6. Подпрограмма 6 "Формирование комфортной городской срелы муниципального образования Белоярский район"</t>
  </si>
  <si>
    <t>Повышение уровня благоустройства дворовых территорий поселений Белоярского района</t>
  </si>
  <si>
    <t>Повышение уровня благоустройства мест общего пользования поселений Белоярского района</t>
  </si>
  <si>
    <t>единиц</t>
  </si>
  <si>
    <r>
      <rPr>
        <u/>
        <sz val="10.5"/>
        <rFont val="Times New Roman"/>
        <family val="1"/>
        <charset val="204"/>
      </rPr>
      <t>Основное мероприятие</t>
    </r>
    <r>
      <rPr>
        <sz val="10.5"/>
        <rFont val="Times New Roman"/>
        <family val="1"/>
        <charset val="204"/>
      </rPr>
      <t xml:space="preserve"> «Обеспечение функций управления муниципальными финансами»</t>
    </r>
  </si>
  <si>
    <r>
      <rPr>
        <u/>
        <sz val="10.5"/>
        <rFont val="Times New Roman"/>
        <family val="1"/>
        <charset val="204"/>
      </rPr>
      <t xml:space="preserve">Основное мероприятие </t>
    </r>
    <r>
      <rPr>
        <sz val="10.5"/>
        <rFont val="Times New Roman"/>
        <family val="1"/>
        <charset val="204"/>
      </rPr>
      <t>«Управление резервными средствами  бюджета Белоярского района»</t>
    </r>
  </si>
  <si>
    <r>
      <rPr>
        <u/>
        <sz val="10.5"/>
        <rFont val="Times New Roman"/>
        <family val="1"/>
        <charset val="204"/>
      </rPr>
      <t>Основное мероприятие</t>
    </r>
    <r>
      <rPr>
        <sz val="10.5"/>
        <rFont val="Times New Roman"/>
        <family val="1"/>
        <charset val="204"/>
      </rPr>
      <t xml:space="preserve"> «Обслуживание муниципального долга Белоярского района»</t>
    </r>
  </si>
  <si>
    <r>
      <rPr>
        <u/>
        <sz val="10.5"/>
        <rFont val="Times New Roman"/>
        <family val="1"/>
        <charset val="204"/>
      </rPr>
      <t>Основное мероприятие</t>
    </r>
    <r>
      <rPr>
        <sz val="10.5"/>
        <rFont val="Times New Roman"/>
        <family val="1"/>
        <charset val="204"/>
      </rPr>
      <t xml:space="preserve"> «Выравнивание бюджетной обеспеченности поселений в границах Белоярского района»</t>
    </r>
  </si>
  <si>
    <r>
      <rPr>
        <u/>
        <sz val="10.5"/>
        <rFont val="Times New Roman"/>
        <family val="1"/>
        <charset val="204"/>
      </rPr>
      <t>Основное мероприятие</t>
    </r>
    <r>
      <rPr>
        <sz val="10.5"/>
        <rFont val="Times New Roman"/>
        <family val="1"/>
        <charset val="204"/>
      </rPr>
      <t xml:space="preserve"> «Обеспечение сбалансированности бюджетов поселений в границах Белоярского района»</t>
    </r>
  </si>
  <si>
    <r>
      <rPr>
        <u/>
        <sz val="10.5"/>
        <rFont val="Times New Roman"/>
        <family val="1"/>
        <charset val="204"/>
      </rPr>
      <t>Основное мероприятие</t>
    </r>
    <r>
      <rPr>
        <sz val="10.5"/>
        <rFont val="Times New Roman"/>
        <family val="1"/>
        <charset val="204"/>
      </rPr>
      <t xml:space="preserve"> «Финансовое обеспечение осуществления органами местного самоуправления поселений, полномочий  переданных органами местного самоуправления  Белоярского района на основании  соглашений»</t>
    </r>
  </si>
  <si>
    <r>
      <rPr>
        <u/>
        <sz val="10.5"/>
        <rFont val="Times New Roman"/>
        <family val="1"/>
        <charset val="204"/>
      </rPr>
      <t>Основное мероприятие</t>
    </r>
    <r>
      <rPr>
        <sz val="10.5"/>
        <rFont val="Times New Roman"/>
        <family val="1"/>
        <charset val="204"/>
      </rPr>
      <t xml:space="preserve"> «Предоставление иных межбюджетных трансфертов в иных случаях, предусмотренных законами Ханты-Мансийского автономного округа - Югры и муниципальными правовыми актами Белоярского района»</t>
    </r>
  </si>
  <si>
    <r>
      <rPr>
        <u/>
        <sz val="10.5"/>
        <rFont val="Times New Roman"/>
        <family val="1"/>
        <charset val="204"/>
      </rPr>
      <t>Основное мероприятие</t>
    </r>
    <r>
      <rPr>
        <sz val="10.5"/>
        <rFont val="Times New Roman"/>
        <family val="1"/>
        <charset val="204"/>
      </rPr>
      <t xml:space="preserve"> «Совершенствование системы управления муниципальным имуществом»</t>
    </r>
  </si>
  <si>
    <r>
      <rPr>
        <u/>
        <sz val="10.5"/>
        <rFont val="Times New Roman"/>
        <family val="1"/>
        <charset val="204"/>
      </rPr>
      <t>Основное мероприятие</t>
    </r>
    <r>
      <rPr>
        <sz val="10.5"/>
        <rFont val="Times New Roman"/>
        <family val="1"/>
        <charset val="204"/>
      </rPr>
      <t xml:space="preserve"> «Управление и распоряжение земельными участками, находящимися в муниципальной собственности»</t>
    </r>
  </si>
  <si>
    <r>
      <rPr>
        <u/>
        <sz val="10.5"/>
        <rFont val="Times New Roman"/>
        <family val="1"/>
        <charset val="204"/>
      </rPr>
      <t>Основное мероприятие</t>
    </r>
    <r>
      <rPr>
        <sz val="10.5"/>
        <rFont val="Times New Roman"/>
        <family val="1"/>
        <charset val="204"/>
      </rPr>
      <t xml:space="preserve"> «Обеспечение функций управления муниципальным имуществом»</t>
    </r>
  </si>
  <si>
    <r>
      <rPr>
        <u/>
        <sz val="10.5"/>
        <rFont val="Times New Roman"/>
        <family val="1"/>
        <charset val="204"/>
      </rPr>
      <t>Основное мероприятие</t>
    </r>
    <r>
      <rPr>
        <sz val="10.5"/>
        <rFont val="Times New Roman"/>
        <family val="1"/>
        <charset val="204"/>
      </rPr>
      <t xml:space="preserve"> «Снижение негативного воздействия на окружающую среду отходов производства и потребления»</t>
    </r>
  </si>
  <si>
    <r>
      <rPr>
        <u/>
        <sz val="10.5"/>
        <rFont val="Times New Roman"/>
        <family val="1"/>
        <charset val="204"/>
      </rPr>
      <t>Основное мероприятие</t>
    </r>
    <r>
      <rPr>
        <sz val="10.5"/>
        <rFont val="Times New Roman"/>
        <family val="1"/>
        <charset val="204"/>
      </rPr>
      <t xml:space="preserve"> «Сохранение природной среды, предотвращение и ликвидация последствий негативного воздействия»</t>
    </r>
  </si>
  <si>
    <r>
      <t xml:space="preserve">Основное мероприятие </t>
    </r>
    <r>
      <rPr>
        <sz val="10.5"/>
        <rFont val="Times New Roman"/>
        <family val="1"/>
        <charset val="204"/>
      </rPr>
      <t>«Мероприятия по обеспечению первичных мер пожарной безопасности в городском поселении Белоярский»</t>
    </r>
  </si>
  <si>
    <r>
      <t xml:space="preserve">Основное мероприятие </t>
    </r>
    <r>
      <rPr>
        <sz val="10.5"/>
        <rFont val="Times New Roman"/>
        <family val="1"/>
        <charset val="204"/>
      </rPr>
      <t>«Проектирование и строительство отдельных постов пожарной охраны и пожарных водоемов »</t>
    </r>
  </si>
  <si>
    <r>
      <rPr>
        <u/>
        <sz val="10.5"/>
        <rFont val="Times New Roman"/>
        <family val="1"/>
        <charset val="204"/>
      </rPr>
      <t>Основное мероприятие</t>
    </r>
    <r>
      <rPr>
        <sz val="10.5"/>
        <rFont val="Times New Roman"/>
        <family val="1"/>
        <charset val="204"/>
      </rPr>
      <t xml:space="preserve"> «Противопожарная пропаганда и обучение населения городского поселения Белоярский мерам пожарной безопасности»</t>
    </r>
  </si>
  <si>
    <r>
      <t>Основное мероприятие</t>
    </r>
    <r>
      <rPr>
        <sz val="10.5"/>
        <rFont val="Times New Roman"/>
        <family val="1"/>
        <charset val="204"/>
      </rPr>
      <t xml:space="preserve"> «Пополнение и обеспечение сохранности созданных резервов (запасов) материальных ресурсов для ликвидации последствий чрезвычайных ситуаций и в целях гражданской обороны»</t>
    </r>
  </si>
  <si>
    <r>
      <t xml:space="preserve">Основное мероприятие </t>
    </r>
    <r>
      <rPr>
        <sz val="10.5"/>
        <rFont val="Times New Roman"/>
        <family val="1"/>
        <charset val="204"/>
      </rPr>
      <t>«Мероприятия по гражданской обороне и защите населения Белоярского района от чрезвычайных ситуаций природного и техногенного характера»</t>
    </r>
  </si>
  <si>
    <r>
      <t>Основное мероприятие</t>
    </r>
    <r>
      <rPr>
        <sz val="10.5"/>
        <rFont val="Times New Roman"/>
        <family val="1"/>
        <charset val="204"/>
      </rPr>
      <t xml:space="preserve"> «Обеспечение безопасности людей на водных объекта»</t>
    </r>
  </si>
  <si>
    <r>
      <rPr>
        <u/>
        <sz val="10.5"/>
        <rFont val="Times New Roman"/>
        <family val="1"/>
        <charset val="204"/>
      </rPr>
      <t xml:space="preserve">Основное мероприятие </t>
    </r>
    <r>
      <rPr>
        <sz val="10.5"/>
        <rFont val="Times New Roman"/>
        <family val="1"/>
        <charset val="204"/>
      </rPr>
      <t>«Создание условий для функционирования единой государственной системы предупреждения и ликвидации чрезвычайных ситуаций»</t>
    </r>
  </si>
  <si>
    <r>
      <rPr>
        <u/>
        <sz val="10.5"/>
        <rFont val="Times New Roman"/>
        <family val="1"/>
        <charset val="204"/>
      </rPr>
      <t>Основное мероприятие</t>
    </r>
    <r>
      <rPr>
        <sz val="10.5"/>
        <rFont val="Times New Roman"/>
        <family val="1"/>
        <charset val="204"/>
      </rPr>
      <t xml:space="preserve"> «Построение и развитие аппаратно-программного комплекса «Безопасный город»</t>
    </r>
  </si>
  <si>
    <r>
      <rPr>
        <u/>
        <sz val="10.5"/>
        <rFont val="Times New Roman"/>
        <family val="1"/>
        <charset val="204"/>
      </rPr>
      <t>Основное мероприятие</t>
    </r>
    <r>
      <rPr>
        <sz val="10.5"/>
        <rFont val="Times New Roman"/>
        <family val="1"/>
        <charset val="204"/>
      </rPr>
      <t xml:space="preserve"> «Организация осуществления мероприятий по проведению дезинсекции и дератизации»</t>
    </r>
  </si>
  <si>
    <r>
      <rPr>
        <u/>
        <sz val="10.5"/>
        <rFont val="Times New Roman"/>
        <family val="1"/>
        <charset val="204"/>
      </rPr>
      <t>Основное мероприятие</t>
    </r>
    <r>
      <rPr>
        <sz val="10.5"/>
        <rFont val="Times New Roman"/>
        <family val="1"/>
        <charset val="204"/>
      </rPr>
      <t xml:space="preserve"> «Совершенствование системы профилактики терроризма и экстремизма,  правонарушений в сфере общественного порядка и безопасности дорожного движения»</t>
    </r>
  </si>
  <si>
    <r>
      <rPr>
        <u/>
        <sz val="10.5"/>
        <rFont val="Times New Roman"/>
        <family val="1"/>
        <charset val="204"/>
      </rPr>
      <t>Основное мероприятие</t>
    </r>
    <r>
      <rPr>
        <sz val="10.5"/>
        <rFont val="Times New Roman"/>
        <family val="1"/>
        <charset val="204"/>
      </rPr>
      <t xml:space="preserve"> «Государственная поддержка юридических и физических лиц из числа коренных малочисленных народов, ведущих традиционный образ жизни и осуществляющих традиционную хозяйственную деятельность»</t>
    </r>
  </si>
  <si>
    <r>
      <rPr>
        <u/>
        <sz val="10.5"/>
        <rFont val="Times New Roman"/>
        <family val="1"/>
        <charset val="204"/>
      </rPr>
      <t>Основное мероприятие</t>
    </r>
    <r>
      <rPr>
        <sz val="10.5"/>
        <rFont val="Times New Roman"/>
        <family val="1"/>
        <charset val="204"/>
      </rPr>
      <t xml:space="preserve"> « Содействие в проведении мероприятий, направленных на сохранение культурного наследия коренных малочисленных народов» </t>
    </r>
  </si>
  <si>
    <t>Проведено два национальных праздника: "День оленевода", "День рыбака"</t>
  </si>
  <si>
    <r>
      <rPr>
        <u/>
        <sz val="10.5"/>
        <rFont val="Times New Roman"/>
        <family val="1"/>
        <charset val="204"/>
      </rPr>
      <t>Основное мероприятие</t>
    </r>
    <r>
      <rPr>
        <sz val="10.5"/>
        <rFont val="Times New Roman"/>
        <family val="1"/>
        <charset val="204"/>
      </rPr>
      <t xml:space="preserve"> «Развитие животноводства»</t>
    </r>
  </si>
  <si>
    <r>
      <rPr>
        <u/>
        <sz val="10.5"/>
        <rFont val="Times New Roman"/>
        <family val="1"/>
        <charset val="204"/>
      </rPr>
      <t>Основное мероприятие</t>
    </r>
    <r>
      <rPr>
        <sz val="10.5"/>
        <rFont val="Times New Roman"/>
        <family val="1"/>
        <charset val="204"/>
      </rPr>
      <t xml:space="preserve"> «Государственная поддержка растениеводства»</t>
    </r>
  </si>
  <si>
    <r>
      <rPr>
        <u/>
        <sz val="10.5"/>
        <rFont val="Times New Roman"/>
        <family val="1"/>
        <charset val="204"/>
      </rPr>
      <t>Основное мероприятие</t>
    </r>
    <r>
      <rPr>
        <sz val="10.5"/>
        <rFont val="Times New Roman"/>
        <family val="1"/>
        <charset val="204"/>
      </rPr>
      <t xml:space="preserve"> «Государственная поддержка развития рыбохозяйственного комплекса» </t>
    </r>
  </si>
  <si>
    <r>
      <rPr>
        <u/>
        <sz val="10.5"/>
        <rFont val="Times New Roman"/>
        <family val="1"/>
        <charset val="204"/>
      </rPr>
      <t>Основное мероприяти</t>
    </r>
    <r>
      <rPr>
        <sz val="10.5"/>
        <rFont val="Times New Roman"/>
        <family val="1"/>
        <charset val="204"/>
      </rPr>
      <t>е «Обеспечение стабильной благополучной эпизоотической обстановки в Белоярском районе и защита населения от болезней, общих для человека и животных»</t>
    </r>
  </si>
  <si>
    <r>
      <rPr>
        <u/>
        <sz val="10.5"/>
        <rFont val="Times New Roman"/>
        <family val="1"/>
        <charset val="204"/>
      </rPr>
      <t>Основное мероприятие</t>
    </r>
    <r>
      <rPr>
        <sz val="10.5"/>
        <rFont val="Times New Roman"/>
        <family val="1"/>
        <charset val="204"/>
      </rPr>
      <t xml:space="preserve"> «Развитие системы заготовки и переработки дикоросов»</t>
    </r>
  </si>
  <si>
    <r>
      <rPr>
        <u/>
        <sz val="10.5"/>
        <rFont val="Times New Roman"/>
        <family val="1"/>
        <charset val="204"/>
      </rPr>
      <t>Основное мероприятие</t>
    </r>
    <r>
      <rPr>
        <sz val="10.5"/>
        <rFont val="Times New Roman"/>
        <family val="1"/>
        <charset val="204"/>
      </rPr>
      <t xml:space="preserve"> «Предоставление субсидий в целях финансового обеспечения (возмещения) затрат в связи с производством  сельскохозяйственной продукции»:</t>
    </r>
  </si>
  <si>
    <r>
      <rPr>
        <u/>
        <sz val="10.5"/>
        <rFont val="Times New Roman"/>
        <family val="1"/>
        <charset val="204"/>
      </rPr>
      <t>Основное мероприятие</t>
    </r>
    <r>
      <rPr>
        <sz val="10.5"/>
        <rFont val="Times New Roman"/>
        <family val="1"/>
        <charset val="204"/>
      </rPr>
      <t xml:space="preserve"> «Предоставление субсидий в целях финансового обеспечения (возмещения) затрат в связи с производством с/х продукции, связанных с участием сельскохозяйственных предприятий в конкурсах профессионального мастерства»</t>
    </r>
  </si>
  <si>
    <r>
      <rPr>
        <u/>
        <sz val="10.5"/>
        <rFont val="Times New Roman"/>
        <family val="1"/>
        <charset val="204"/>
      </rPr>
      <t>Основное мероприятие</t>
    </r>
    <r>
      <rPr>
        <sz val="10.5"/>
        <rFont val="Times New Roman"/>
        <family val="1"/>
        <charset val="204"/>
      </rPr>
      <t xml:space="preserve"> «Обеспечение выполнения полномочий  органов местного самоуправления»</t>
    </r>
  </si>
  <si>
    <r>
      <rPr>
        <u/>
        <sz val="10.5"/>
        <rFont val="Times New Roman"/>
        <family val="1"/>
        <charset val="204"/>
      </rPr>
      <t>Основное мероприятие</t>
    </r>
    <r>
      <rPr>
        <sz val="10.5"/>
        <rFont val="Times New Roman"/>
        <family val="1"/>
        <charset val="204"/>
      </rPr>
      <t xml:space="preserve"> «Создание условий для развития и совершенствования муниципальной службы»</t>
    </r>
  </si>
  <si>
    <r>
      <rPr>
        <u/>
        <sz val="10.5"/>
        <rFont val="Times New Roman"/>
        <family val="1"/>
        <charset val="204"/>
      </rPr>
      <t xml:space="preserve">Основное мероприятие </t>
    </r>
    <r>
      <rPr>
        <sz val="10.5"/>
        <rFont val="Times New Roman"/>
        <family val="1"/>
        <charset val="204"/>
      </rPr>
      <t>«Создание условий для удовлетворения потребности населения Белоярского района в оказании услуг в сфере физической культуры и спорта»</t>
    </r>
  </si>
  <si>
    <r>
      <rPr>
        <u/>
        <sz val="10.5"/>
        <rFont val="Times New Roman"/>
        <family val="1"/>
        <charset val="204"/>
      </rPr>
      <t>Основное мероприятие</t>
    </r>
    <r>
      <rPr>
        <sz val="10.5"/>
        <rFont val="Times New Roman"/>
        <family val="1"/>
        <charset val="204"/>
      </rPr>
      <t xml:space="preserve"> «Дополнительное образование детей в сфере физической культуры и спорта» (ДЮСШ)</t>
    </r>
  </si>
  <si>
    <r>
      <rPr>
        <u/>
        <sz val="10.5"/>
        <rFont val="Times New Roman"/>
        <family val="1"/>
        <charset val="204"/>
      </rPr>
      <t xml:space="preserve">Основное мероприятие: </t>
    </r>
    <r>
      <rPr>
        <sz val="10.5"/>
        <rFont val="Times New Roman"/>
        <family val="1"/>
        <charset val="204"/>
      </rPr>
      <t>Развитие материально - технической базы учреждений физической культуры и спорта (ДЮСШ) (МАУ "Дворец спорта")</t>
    </r>
  </si>
  <si>
    <r>
      <rPr>
        <u/>
        <sz val="10.5"/>
        <rFont val="Times New Roman"/>
        <family val="1"/>
        <charset val="204"/>
      </rPr>
      <t>Основное мероприятие</t>
    </r>
    <r>
      <rPr>
        <sz val="10.5"/>
        <rFont val="Times New Roman"/>
        <family val="1"/>
        <charset val="204"/>
      </rPr>
      <t xml:space="preserve"> «Обеспечение реализации мероприятий по работе с детьми и молодежью»</t>
    </r>
  </si>
  <si>
    <r>
      <rPr>
        <u/>
        <sz val="10.5"/>
        <rFont val="Times New Roman"/>
        <family val="1"/>
        <charset val="204"/>
      </rPr>
      <t>Основное мероприятие</t>
    </r>
    <r>
      <rPr>
        <sz val="10.5"/>
        <rFont val="Times New Roman"/>
        <family val="1"/>
        <charset val="204"/>
      </rPr>
      <t xml:space="preserve"> «Содействие занятости молодежи»</t>
    </r>
  </si>
  <si>
    <r>
      <rPr>
        <u/>
        <sz val="10.5"/>
        <rFont val="Times New Roman"/>
        <family val="1"/>
        <charset val="204"/>
      </rPr>
      <t>Основное мероприятие</t>
    </r>
    <r>
      <rPr>
        <sz val="10.5"/>
        <rFont val="Times New Roman"/>
        <family val="1"/>
        <charset val="204"/>
      </rPr>
      <t xml:space="preserve"> «Организация отдыха и оздоровления детей в оздоровительных учреждениях различных типов»</t>
    </r>
  </si>
  <si>
    <t>Приобретены спортивный и игровой инвентарь, канц.товары, выполнен косметический ремонт спортплощадки, медецинский осмотры, проведена СОУТ</t>
  </si>
  <si>
    <r>
      <rPr>
        <u/>
        <sz val="10.5"/>
        <rFont val="Times New Roman"/>
        <family val="1"/>
        <charset val="204"/>
      </rPr>
      <t>Основное мероприятие</t>
    </r>
    <r>
      <rPr>
        <sz val="10.5"/>
        <rFont val="Times New Roman"/>
        <family val="1"/>
        <charset val="204"/>
      </rPr>
      <t xml:space="preserve"> «Создание условий для организации отдыха и оздоровления детей»       </t>
    </r>
  </si>
  <si>
    <r>
      <rPr>
        <u/>
        <sz val="10.5"/>
        <rFont val="Times New Roman"/>
        <family val="1"/>
        <charset val="204"/>
      </rPr>
      <t>Основное мероприятие</t>
    </r>
    <r>
      <rPr>
        <sz val="10.5"/>
        <rFont val="Times New Roman"/>
        <family val="1"/>
        <charset val="204"/>
      </rPr>
      <t xml:space="preserve"> «Обеспечение функций управления в сфере физической культуры, спорта и молодежной политики»</t>
    </r>
  </si>
  <si>
    <t>Доля средств бюджета Белоярского района, выделяемых немуниципальным организациям, в т.ч. СОНКО, на предоставление услуг, в общем объеме средств бюджета Белоярского района на предоставление услуг в сфере ФКиС</t>
  </si>
  <si>
    <r>
      <rPr>
        <u/>
        <sz val="10.5"/>
        <rFont val="Times New Roman"/>
        <family val="1"/>
        <charset val="204"/>
      </rPr>
      <t xml:space="preserve">Основное мероприятие </t>
    </r>
    <r>
      <rPr>
        <sz val="10.5"/>
        <rFont val="Times New Roman"/>
        <family val="1"/>
        <charset val="204"/>
      </rPr>
      <t>«Развитие библиотечного дела»</t>
    </r>
  </si>
  <si>
    <r>
      <rPr>
        <u/>
        <sz val="10.5"/>
        <rFont val="Times New Roman"/>
        <family val="1"/>
        <charset val="204"/>
      </rPr>
      <t xml:space="preserve">Основное мероприятие </t>
    </r>
    <r>
      <rPr>
        <sz val="10.5"/>
        <rFont val="Times New Roman"/>
        <family val="1"/>
        <charset val="204"/>
      </rPr>
      <t>«Развитие выставочного дела»</t>
    </r>
  </si>
  <si>
    <t>Грант лучший педагог, руководитель</t>
  </si>
  <si>
    <r>
      <rPr>
        <u/>
        <sz val="10.5"/>
        <rFont val="Times New Roman"/>
        <family val="1"/>
        <charset val="204"/>
      </rPr>
      <t>Основное мероприятие</t>
    </r>
    <r>
      <rPr>
        <sz val="10.5"/>
        <rFont val="Times New Roman"/>
        <family val="1"/>
        <charset val="204"/>
      </rPr>
      <t xml:space="preserve"> «Развитие системы дополнительного образования в области культуры»</t>
    </r>
  </si>
  <si>
    <r>
      <rPr>
        <u/>
        <sz val="10.5"/>
        <rFont val="Times New Roman"/>
        <family val="1"/>
        <charset val="204"/>
      </rPr>
      <t>Основное мероприятие</t>
    </r>
    <r>
      <rPr>
        <sz val="10.5"/>
        <rFont val="Times New Roman"/>
        <family val="1"/>
        <charset val="204"/>
      </rPr>
      <t xml:space="preserve"> «Развитие культурного разнообразия»</t>
    </r>
  </si>
  <si>
    <r>
      <rPr>
        <u/>
        <sz val="10.5"/>
        <rFont val="Times New Roman"/>
        <family val="1"/>
        <charset val="204"/>
      </rPr>
      <t>Основное мероприятие</t>
    </r>
    <r>
      <rPr>
        <sz val="10.5"/>
        <rFont val="Times New Roman"/>
        <family val="1"/>
        <charset val="204"/>
      </rPr>
      <t xml:space="preserve"> «Поддержка средств массовой информации»</t>
    </r>
  </si>
  <si>
    <r>
      <rPr>
        <u/>
        <sz val="10.5"/>
        <rFont val="Times New Roman"/>
        <family val="1"/>
        <charset val="204"/>
      </rPr>
      <t>Основное мероприятие</t>
    </r>
    <r>
      <rPr>
        <sz val="10.5"/>
        <rFont val="Times New Roman"/>
        <family val="1"/>
        <charset val="204"/>
      </rPr>
      <t xml:space="preserve"> «Обеспечение исполнения мероприятий муниципальной программы»</t>
    </r>
  </si>
  <si>
    <r>
      <rPr>
        <u/>
        <sz val="10.5"/>
        <rFont val="Times New Roman"/>
        <family val="1"/>
        <charset val="204"/>
      </rPr>
      <t>Основное мероприятие</t>
    </r>
    <r>
      <rPr>
        <sz val="10.5"/>
        <rFont val="Times New Roman"/>
        <family val="1"/>
        <charset val="204"/>
      </rPr>
      <t xml:space="preserve"> «Укрепление материально-технической базы учреждений культуры»</t>
    </r>
  </si>
  <si>
    <r>
      <rPr>
        <u/>
        <sz val="10.5"/>
        <rFont val="Times New Roman"/>
        <family val="1"/>
        <charset val="204"/>
      </rPr>
      <t>Основное мероприятие</t>
    </r>
    <r>
      <rPr>
        <sz val="10.5"/>
        <rFont val="Times New Roman"/>
        <family val="1"/>
        <charset val="204"/>
      </rPr>
      <t xml:space="preserve"> «Строительство и приобретение жилья» </t>
    </r>
  </si>
  <si>
    <r>
      <rPr>
        <u/>
        <sz val="10.5"/>
        <rFont val="Times New Roman"/>
        <family val="1"/>
        <charset val="204"/>
      </rPr>
      <t>Основное мероприятие</t>
    </r>
    <r>
      <rPr>
        <sz val="10.5"/>
        <rFont val="Times New Roman"/>
        <family val="1"/>
        <charset val="204"/>
      </rPr>
      <t xml:space="preserve"> «Проектирование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r>
  </si>
  <si>
    <r>
      <rPr>
        <u/>
        <sz val="10.5"/>
        <rFont val="Times New Roman"/>
        <family val="1"/>
        <charset val="204"/>
      </rPr>
      <t>Основное мероприятие</t>
    </r>
    <r>
      <rPr>
        <sz val="10.5"/>
        <rFont val="Times New Roman"/>
        <family val="1"/>
        <charset val="204"/>
      </rPr>
      <t xml:space="preserve"> «Обеспечение градостроительной деятельности на территории Белоярского района»</t>
    </r>
  </si>
  <si>
    <r>
      <rPr>
        <u/>
        <sz val="10.5"/>
        <rFont val="Times New Roman"/>
        <family val="1"/>
        <charset val="204"/>
      </rPr>
      <t>Основное мероприятие</t>
    </r>
    <r>
      <rPr>
        <sz val="10.5"/>
        <rFont val="Times New Roman"/>
        <family val="1"/>
        <charset val="204"/>
      </rPr>
      <t xml:space="preserve"> «Улучшение жилищных условий молодых семей в соответствии с федеральной целевой программой «Жилище»</t>
    </r>
  </si>
  <si>
    <t>о ходе выполнения муниципальных программ Белоярского района за 2017 год</t>
  </si>
  <si>
    <t>Объемы бюджетных ассигнований на реализацию муниципальных программ в соответствии со сводной бюджетной росписью за 2017 год, тыс. рублей</t>
  </si>
  <si>
    <t>Фактические объемы бюджетных ассигнований на реализацию муниципальной программы за 2017 год, тыс. рублей</t>
  </si>
  <si>
    <t>Участие сотрудника в федеральном семинаре "Культурная мозаика малых городов и сел"</t>
  </si>
  <si>
    <r>
      <rPr>
        <u/>
        <sz val="10.5"/>
        <rFont val="Times New Roman"/>
        <family val="1"/>
        <charset val="204"/>
      </rPr>
      <t>Основное мероприятие</t>
    </r>
    <r>
      <rPr>
        <sz val="10.5"/>
        <rFont val="Times New Roman"/>
        <family val="1"/>
        <charset val="204"/>
      </rPr>
      <t xml:space="preserve"> «Строительство объектов культуры»</t>
    </r>
  </si>
  <si>
    <t>о достижении целевых показателей о реализации муниципальных программ Белоярского района за 2017 год</t>
  </si>
  <si>
    <t>показатели достижения результатов реализации муниципальных программ определяются по результатам мониторинга целевых показателей и фактически достигнутых целевых показателей по окончании отчетного финансового года</t>
  </si>
  <si>
    <t>посещ./ чел.</t>
  </si>
  <si>
    <t xml:space="preserve">Количество посещений библиотек (на 1 жителя в год) </t>
  </si>
  <si>
    <t>Увеличение доли музейных предметов и музейных коллекций, отраженных в электронных каталогах, в общем объеме музейных фондов и музейных колллекций</t>
  </si>
  <si>
    <t>Количество посещений культурно-досуговых, концертных программ, народных гуляний и иных массовых мероприятий   (увеличение по сравнению с предыдущим годом)</t>
  </si>
  <si>
    <t>Оказание социальной поддержки отдельным категориям граждан производилось по мере обращения граждан.</t>
  </si>
  <si>
    <t>Организован отдых и оздоровление:
- 76 детей из  малообеспеченных семей в МАУ ФКиС «База спорта и отдыха «Северянка», а также за пределами Белоярского района;
- 29 неработающих пенсионеров, не имеющих льготных категорий и не получающих дополнительную пенсию в МАУ ФКиС «База спорта и отдыха «Северянка».</t>
  </si>
  <si>
    <t>В декабре 2017 года проведен конкурс художественного творчества для детей-инвалидов. В конкурсе приняли участие 17 детей-инвалидов. Представлено  19 работ декоративно- прикладного творчества.</t>
  </si>
  <si>
    <t>Обустройство объектов социальной инфраструктуры, находящихся в муниципальной собственности (КМС)</t>
  </si>
  <si>
    <t>Обустройство объектов социальной инфраструктуры, находящихся в муниципальной собственности (ОУиК)</t>
  </si>
  <si>
    <t>Произведены работы по устройству подъемной платформы в г.Белоярский (мкр3, д.1 отдел ЗАГС), по укладке тактильной тротуарной плитки и устройству тактильных указателей (г.Белоярский  ул.Центральная,16 отдел КДН) для маломобильных групп населения.</t>
  </si>
  <si>
    <t>Приобретение и установка технических средств для обеспечения безопасности в местах с массовым пребыванием людей</t>
  </si>
  <si>
    <t>Электронная система управления очередью "Энтер", АИС МФЦ</t>
  </si>
  <si>
    <t>По заключенным соглашениям между МФЦ и УМФЦ, и МФЦ и ОМСУ</t>
  </si>
  <si>
    <t xml:space="preserve">За 2017 год посредством системы электронной очереди «Энтер» и АИС МФЦ зарегистрировано 46 890 обращений граждан. Предоставлено 28 556 федеральных услуг (в т.ч. 10 008 консультации), 17 812 региональных услуг (в т.ч. 8 157 консультаций) и 522 муниципальные услуги (в т.ч. 265 консультации). </t>
  </si>
  <si>
    <t>Подпрограмма 3 «Повышение эффективности бюджетных расходов»</t>
  </si>
  <si>
    <t>9.</t>
  </si>
  <si>
    <t>Проведено 3 образовательных мероприятия: "Клиентоориентированный сервис", "Онлайн кассы. Новые правила торговли", "Прямые клиентские продажи". Общее кол-во участников - 60 человек.</t>
  </si>
  <si>
    <t>Оказана финансовая поддержка 13 СМСП.</t>
  </si>
  <si>
    <t>Оказана финансовая поддержка 8 СМСП.</t>
  </si>
  <si>
    <t>Оказана финансовая поддержка 12 СМСП.
Неполное освоение средств связано с отсутствием заявителей.</t>
  </si>
  <si>
    <t>1.1.</t>
  </si>
  <si>
    <t>1.2.</t>
  </si>
  <si>
    <t>1.3.</t>
  </si>
  <si>
    <t>1.4.</t>
  </si>
  <si>
    <t>1.5.</t>
  </si>
  <si>
    <t>1.6.</t>
  </si>
  <si>
    <t>1.7.</t>
  </si>
  <si>
    <t>Субсидии в целях возмещения части затрат организаций, осуществляющих деятельность по бизнес-инкубированию</t>
  </si>
  <si>
    <t>1.8.</t>
  </si>
  <si>
    <t>1.9.</t>
  </si>
  <si>
    <t>Оказана финансовая поддержка 5 СМСП.</t>
  </si>
  <si>
    <t>Представлены 2 заявки, победитель конкурса ИП Дуняшев М.Р. Проект "Создание Фитнес-клуба "Атом"</t>
  </si>
  <si>
    <t>Оказана финансовая поддержка 1 СМСП.</t>
  </si>
  <si>
    <t>Неисполнение сложилось в части сохранения резервного фонда администрации Белоярского района в сумме 500,00 тыс. рублей и наличием нераспределенных зарезервированных бюджетных ассигнований в сумме 2 950,3 тыс. рублей, потребности в которых не возникло.</t>
  </si>
  <si>
    <t>Бюджетный кредит за истекший период получен в сумме 360 408,6 т.р.  возврат кредита  произведен в полном объеме.</t>
  </si>
  <si>
    <t>место в рейтинге</t>
  </si>
  <si>
    <t xml:space="preserve">Исп. </t>
  </si>
  <si>
    <t xml:space="preserve">Заключен МК (СМР, участок) сроком  исполнения-  2018 год. Выполнены работы в объеме годового лимита финансирования. Исполнены МК (проверка достоверности сметной стоимости и авторский надзор). </t>
  </si>
  <si>
    <t>Мероприятие исполнено в полном объеме</t>
  </si>
  <si>
    <t>Реализация мероприятий по субсидированию транспортных услуг позволило снизить тарифы на перевозку пассажиров. Перевезено 146,5 тыс.пассажиров автомобильным транспортом, выполнено 164 авиарейса (3,77 тыс. пассажиров), выполнено 43 рейса водным транспортом (970 пассажиров).</t>
  </si>
  <si>
    <t>Исполнены МК  и выполнены работы по содержанию УДС, работы по  ремонту технических средств организации дорожного движения (обустройство дорого вехами - 36 шт, сигнальными столбиками- 34 шт., установка новых дорожных знаков - 100 шт., устройство дорожной разметки - 7700 кв.м., монтаж и демонтаж блоков торможенияна УДС) г.Белоярский).</t>
  </si>
  <si>
    <t>2.1.</t>
  </si>
  <si>
    <t>2.2.</t>
  </si>
  <si>
    <t>2.3.</t>
  </si>
  <si>
    <t>3.1.</t>
  </si>
  <si>
    <t>3.2.</t>
  </si>
  <si>
    <t>3.3.</t>
  </si>
  <si>
    <t>3.4.</t>
  </si>
  <si>
    <t>3.5.</t>
  </si>
  <si>
    <t>Исполнены 2  МК (СМР и установка счетчика на объект), экономия средств бюджета по результатам торгов</t>
  </si>
  <si>
    <t>Выполнены проектные работы по объект, утверждена государственная экологическая экспертиза. Сформирована заявка для привлечения средств автономного округа  на выполнение работ по рекультивации.</t>
  </si>
  <si>
    <t>Реализация мероприятия в отчетном году не запланировано.</t>
  </si>
  <si>
    <t xml:space="preserve">Исполнены 3 МК на разработку рабочей документации по объектам "Контейнерные площадки для сбора твердых коммунальных отходов" с.Казым, п.Сосновка, п.Сорум. </t>
  </si>
  <si>
    <t xml:space="preserve">Исполнен МК  по сбору и вывозу на полигон ТБО из мест сбора отходов на территории г.Белоярский </t>
  </si>
  <si>
    <t xml:space="preserve">Исполнены 3 МК  на санитарную очистку территории (ликвидации  свалок) в районах берега реки Казым ул.Ратькова , берега озера Нешине-Лор в районе СУ-926, берега озера Кэв-Лор в районе ПММК-14, лесного  массива в р-не СОНТ"Кислор",  в р-не Спецгородка  уч. 49,83.
</t>
  </si>
  <si>
    <t>Исполнены обязательства водопользователя по использованию акватории водного объекта-участок реки Казым.</t>
  </si>
  <si>
    <t>Исполнен  МК на оказание услуг по наблюдению на водном объекте – участок реки Казым (79,65-79,70 км от устья (затон)).</t>
  </si>
  <si>
    <t xml:space="preserve">Исполнены 6  МК на оказание услуг по  охране городских лесов г.Белоярский; по  противопожарному  обустройству лесов  и благоустройству зоны отдыха граждан о.Светлое; по устройству  пешеходной тропы оз.Светлое; по  вырубке  древесно-кустарниковой растительности с одновременным измельчением; по  уходу  за зелеными насаждениями г.Белоярский.
</t>
  </si>
  <si>
    <t>Исполнен МК  (переходящие обязательства 2016г.) на выполнение лесоустроительных работ в городских лесах с постановкой на государственный кадастровый учет.</t>
  </si>
  <si>
    <t>Исполнены 5 МК  на изготовление банера и оказание услуг по размещению 2-х банеров  на экологическую тематику, на изготовление 2-х видеороликов , а также  на поставку рамок для грамот (награждены активисты экологической акции).</t>
  </si>
  <si>
    <t>Мероприятия исполнены в полном объеме.</t>
  </si>
  <si>
    <t>2.4.</t>
  </si>
  <si>
    <t>2.5.</t>
  </si>
  <si>
    <t xml:space="preserve">Исполнен МК на строительство пожарного водоема.По состоянию на отчетную дату  документы  для оформления объхекта в муниципальную собственность переданы на регистрацию. </t>
  </si>
  <si>
    <t>Приобретен пожарно-технический инвентарь.</t>
  </si>
  <si>
    <t>Изготовлены и распространены среди населения г.Белоярский  памятки на противопожарную тематику</t>
  </si>
  <si>
    <t>Исполнены 3 МК на хранение топливных запасов, дизельной электростанции и автоматизированной блочно-модульной котельной установки.</t>
  </si>
  <si>
    <t xml:space="preserve">Исполнены 3 МК на хранение материальных запасов  и продуктов питания, изготовлены 2 предупреждающих аншлага и наклейки на знаки о запрете купания.                  </t>
  </si>
  <si>
    <t>Исполнены 3  МК на  обучение общественных спасателей, на обследование и очистку дна акватории оз. Нешинелор и на приобретение оборудование для городского пляжа.</t>
  </si>
  <si>
    <t>Основное мероприятие "Создание муниципальной системы оповещения населения о чрезвычайных ситуациях"</t>
  </si>
  <si>
    <t>Мероприятие на 2017 г. не запланировано.</t>
  </si>
  <si>
    <t>Мероприятия по обеспечению деятельности МКУ ЕДДС исполнено в полном объеме. Экономия бюджетных средств  в связи  с переносом сроков использования льготных отпусков на более поздний срок, а так же окончательный расчет за электроэнергию потребляемую  в декабре произведен в январе 2018 года.</t>
  </si>
  <si>
    <t>Неосвоение бюджетных средств связано с отсутсвием утвержденного технического занания на проект.</t>
  </si>
  <si>
    <t>Исполнены 2 МК  по дезинсекционной обработке территории г.Белоярский и  по контролю эффективности обработки, освоены средства бюджета ХМАО-Югры  на осуществление переданных государственных полномочий.</t>
  </si>
  <si>
    <t>Исполнен МК (СМР), экономия средств бюджета по результатам торгов</t>
  </si>
  <si>
    <t xml:space="preserve">Предоставлена субсидия на возмещение затрат  в связи с оказанием услуг по обеспечению жителей труднодоступных территорий товарами первой необходимости </t>
  </si>
  <si>
    <t>Оказана государственная  поддержка 9 получателям, в том числе 4 субсидии на обустройство земельных участков, 2 выплаты единовременной финансовой помощи молодым  специалистам из числа коренных малочисленных народов, 3 субсидии на приобретение материально-технических средств.</t>
  </si>
  <si>
    <t>Наличие не менее 2 торговых точек в труднодоступных и удаленных населенных пунктах Белоярского района (д.Нумто, д.Юильск), обеспечивающих население товарами первой необходимости, количество</t>
  </si>
  <si>
    <t>Использование плашкоутного флота для добычи (вылова) рыбы</t>
  </si>
  <si>
    <t xml:space="preserve">Увеличение объёма добычи (вылова) и производства  пищевой рыбной продукции  сельскохозяйственными организациями,  крестьянскими (фермерскими) хозяйствами и рыбоперерабатывающими предприятиями
</t>
  </si>
  <si>
    <t xml:space="preserve">Нижнеобское территориальное управление Федерального агентства по рыболовству </t>
  </si>
  <si>
    <t>Доля прибыльных сельскохозяйственных предприятий в общем их числе</t>
  </si>
  <si>
    <t>Диспансеризацией охвачены все муниципальные служащие органов местного самоуправления Белоярского района. Средства освоены в полном объеме.</t>
  </si>
  <si>
    <t>Средства на выплату денежных вознаграждений победителям конкурса "Лучший муниципальный служащий органов местного самоуправления Белоярского района" освоены в полном объеме.</t>
  </si>
  <si>
    <t>Приобретение жилья</t>
  </si>
  <si>
    <t>МК исполнен. Объект закончен, готовится к вводу в эксплуатацию.</t>
  </si>
  <si>
    <t>Выполнены работы по проектированию, оплачено проведение государственной экспертизы.</t>
  </si>
  <si>
    <r>
      <rPr>
        <u/>
        <sz val="10.5"/>
        <rFont val="Times New Roman"/>
        <family val="1"/>
        <charset val="204"/>
      </rPr>
      <t>Основное мероприятие</t>
    </r>
    <r>
      <rPr>
        <sz val="10.5"/>
        <rFont val="Times New Roman"/>
        <family val="1"/>
        <charset val="204"/>
      </rPr>
      <t xml:space="preserve"> «Выкуп жилых помещений в аварийном жилищном фонде»</t>
    </r>
  </si>
  <si>
    <t>Количество жилых помещений предоставленных детям-сиротам и детям, оставшимся без попечения родителей с учетом использования собственных средств бюджета Белоярского района, единиц</t>
  </si>
  <si>
    <t>Объект введен в эксплуатацию.</t>
  </si>
  <si>
    <t>Проведено 3 мероприятия в области молодежного предпринимательства: семинар и  мастер-класс на тему" 9 шагов идеального сервиса", 2  семинара на тему"Эмоцианальное лидерство.Как взять себя в руки, найти и поставить цель, повести за собой людей и добится с ними результата" . Общее количество участников - 110 человек.</t>
  </si>
  <si>
    <t>Реализация мероприятия в 2017 году не предусмотрена.</t>
  </si>
  <si>
    <t>За отчетный период проведена ярмарка товаропроизводителей Белоярского района в с.Казым.  Оказана финансовая поддержка 11 СМСП   в части возмещения затрат на участие субъектов малого и среднего предпринимательства в выставках, ярмарках, слетах, форумах, в том числе  в окружной выставке-ярмарке "Товары земли Югорской", "Югра Тур 2017". Неполное освоение средств бюджета ХМАО-Югры связано с отсутствием заявителей.</t>
  </si>
  <si>
    <t>Представлена 1 заявка на конкурс, победитель ИП Канева Е.В. Проект "Создание сенсорно-двинательного зала "Шалтай-Болтай" в центре развития ребенка "АкадемиЯ ДЕТСТВА" для детей с ограниченными возможностями здоровья.</t>
  </si>
  <si>
    <t>Оказана финансовая поддержка 1 СМСП. Неполное освоение связано с непредоставлением подтверждающих документов по оплате стоимости ГСМ в полном объеме субъектом.</t>
  </si>
  <si>
    <t>Неосвоение средств в связи с отсутсвием заявителей на получение субсидии в целях возмещения части недополученных доходов юридическим лицам, индивидуальным предпринимателям, оказывающим услуги по обеспечению питанием учащихся муниципальных общеобразовательных учреждений Белоярского района</t>
  </si>
  <si>
    <t>Экономия средств бюджета ХМАО-Югры  по компенсации части родительской платы за присмотр и уход за детьми</t>
  </si>
  <si>
    <t>Обеспечение деятельности ДДЮТ</t>
  </si>
  <si>
    <t>Развитие управленческих и организационно-экономических механизмов, обновление содержания дополнительного образования</t>
  </si>
  <si>
    <t xml:space="preserve">Объем средств бюджетных ассигнований, возможных к передаче немуниципальным организациям, включая социально ориентированные некоммерческие организации, на предоставление услуг (работ) в сфере образования </t>
  </si>
  <si>
    <t>Мероприятие исполнено в полном объеме.</t>
  </si>
  <si>
    <t>Экономия средств бюджета Белоярского района в результате того, что стоимость некоторых программ по факту меньше стоимости сертификата персонифицированного финансирования.</t>
  </si>
  <si>
    <t xml:space="preserve">В соответствии с дорожной картой по поддержке доступа немуниципальных организаций (коммерческих, некоммерческих) к предоставлению услуг в социальной сфере в Белоярском районе на 2016 – 2020 годы в 2017 году освоено 11%.
</t>
  </si>
  <si>
    <t>Мероприятия исполнены в каникулярное время.</t>
  </si>
  <si>
    <t>Детский сад мкрн. 3А г.Белоярский</t>
  </si>
  <si>
    <t>Реконструкция здания теплицы СОШ №3 г.Белоярский под объект "Межшкольный технопарк г.Белоярский"</t>
  </si>
  <si>
    <t>Исполнены  2 МК (СМР), по благоустройству и строительство наружных сетей  теплоснабжения.</t>
  </si>
  <si>
    <t>Исполнены 2 МК (инженерные изыскания), получена  ценовая экспертиза на объект.</t>
  </si>
  <si>
    <t>Исполнены 2 МК на  проведение государственной экспертизы и экспертизы сметной стоимости на объект.</t>
  </si>
  <si>
    <t>Исполнены 2  МК на влажную дезинфекцию в очаге туберкулеза и ремонт эвакуационной лестницы в МАДОУ д/с "Снегирек".</t>
  </si>
  <si>
    <t>Экономия в результате  выплаты заработной платы и начислений исходя из фактически отработанного времени.Оплата счетов-фактур производится по факту получения подтверждающих документов.</t>
  </si>
  <si>
    <t>Отчеты учреждений          Стат.данные по итогам организации отдыха за 2017 год</t>
  </si>
  <si>
    <t>Итоги государственной итоговой аттестации 2017 года</t>
  </si>
  <si>
    <t xml:space="preserve">Согласно отчетам по итогам школьного этапа Всероссийской олимпиады школьников в 2016-2017 учебном году </t>
  </si>
  <si>
    <t>Обеспечение выполнения полномочий и фукций Комитета по образованию администарции Белоярского района</t>
  </si>
  <si>
    <t>Комитет по образованию администрации Белоярского района</t>
  </si>
  <si>
    <t>4.1.</t>
  </si>
  <si>
    <t>Экономия средств  в связи с изменением условий проведения мероприятий. Выплачены именные стипендии 40 лучшим учащимся образовательных учреждений. В ноябре 2017 года проведена профильная школа для одаренных детей города (40 учеников 7-11 классов)</t>
  </si>
  <si>
    <t>Выплачены денежные поощрения в номинациях "Лучший педагог", "Лучший руководитель", "Лучшее образовательное учреждание".  В ноябре 2017 года проведен муниципальный этап конкурса проф.мастерства в сере образования "Педагог года 2017" по 5 номинациям (19 конкурсантов из 14 образовательных учреждений).</t>
  </si>
  <si>
    <t>Проведены мероприятия по обслуживанию защищенного сегмента сети фирмирования базы данных при проведении  ГИА.</t>
  </si>
  <si>
    <t>В декабре 2017 года проведен конкурс художественного творчества инвалидов. В конкурсе приняли участие 8 инвалидов. Представлено  46 работ декоративно- прикладного творчества.</t>
  </si>
  <si>
    <t xml:space="preserve">Оформлена подписка на газету «Белоярские вести» для 85 инвалидов   1 группы на 1 полугодие 2017 года, для 87 инвалидов 1 группы на 2 полугодие 2017 года.  </t>
  </si>
  <si>
    <t>Организовано посещение плавательного бассейна на базе МАУ ФКиС «База  спорта и отдыха  «Северянка». 210 инвалидов и других маломобильных граждан посетили бассейн.</t>
  </si>
  <si>
    <t>Оказание социальной поддержки отдельным категориям граждан производилось по мере обращения граждан. Произведены выплаты единовременной социальной помощи:
- по 1000 руб. (198 юбиляров);
- по 1000 руб. на проезд неработающим персионерам (197 граждан);
- на проезд автомобильным транспортом пенсионерам (326 человек);</t>
  </si>
  <si>
    <t xml:space="preserve">Проведено 38 социально значимых мероприятий для 1658 неработающих пенсионеров. </t>
  </si>
  <si>
    <t>Проведено 2  конкурса на получение субсидий из бюджета Белоярского района социально ориентированными некоммерческими организациями (СОНКО)  на реализацию социально значимых мероприятий в Белоярском районе. По итогам конкурсов предоставлены  субсидии  для 6 СОНКО, которые провели 112 социально значимых мероприятий для 3877 человек.</t>
  </si>
  <si>
    <t>Исполнены МК  на установку пандусов и благоустройство территории авторечвокзала и Дома быта.</t>
  </si>
  <si>
    <t>Районный семинар для работников библиотек проведен.</t>
  </si>
  <si>
    <t>Мероприятие реализовано в каникулярное время.</t>
  </si>
  <si>
    <t>Конкурс проведен.</t>
  </si>
  <si>
    <t>Предоставлена  субсидия за производство и реализацию растенееводческой продукции (1 КФХ)</t>
  </si>
  <si>
    <t>Госсударственная поддержка оказана 4 рыбодобывающим организациям, 1 КФХ и  индивидуальному предпринимателю</t>
  </si>
  <si>
    <t>Оказана поддержка двум сельскохозяйственным предприятиям</t>
  </si>
  <si>
    <t>Государственная поддержка оказана двум сельскохозяйственным предприятиям, крестьянско-фермерским хозяйствам (7 КФХ), одному  предпринимателю и личным подсобным хозяйствам.</t>
  </si>
  <si>
    <t>Исполнен МК на оказание услуг  по отлову и транспортировке безнадзорных животных (206 шт)</t>
  </si>
  <si>
    <t>Оказана поодержка в форме субсидии на возмещение затрат  при приобретение  кормов (1 предприятие)</t>
  </si>
  <si>
    <t>Оказана поддержка в форме субсидии на возмещение затрат связанных  с использованием  плашкоутного флота  (1 предприятие)</t>
  </si>
  <si>
    <t xml:space="preserve">Оказана поддержка в форме субсидии на возмещение фактических  затрат,  связанных  с производством морсов из дикорастущих ягод  (1 предприятие). </t>
  </si>
  <si>
    <t>Оказана поддержка в форме субсидии на возмещение затрат, связанных с производством, переработкой, заготовкой и реализхацией мяса оленей  (1 предприятие)</t>
  </si>
  <si>
    <t>Оказана поддержка  двум сельскохозяйственным предприятиям в форме возмещения затрат,  связанных с участием сотрудников  в конкурсах профессионального мастерства</t>
  </si>
  <si>
    <t>Отдел сбора и обработки статинформации Ханты-Мансийскстата в г.Белоярский; Предприятия, ведущие заготовку дикоросов</t>
  </si>
  <si>
    <t>Сельскохозяйственные предприятия</t>
  </si>
  <si>
    <t>Проведена корректировка  проектной документации и повторная государственная экспертиза. Работы по строительству объекта  выполнены в полном объеме. Проведена итоговая проверка, готовится разрешительная документация на ввод объекта в эксплуатацию.</t>
  </si>
  <si>
    <t>Реализация мероприятия перенесена на 2020 год.</t>
  </si>
  <si>
    <t xml:space="preserve">Исполнены договора и муниципальные контракты на оплату коммунальных услуг помещений администрации Белоярского района, оказаны услуги по хранению имущества на складе, услуги по контролю за тревожной  сигнализацией (здание авторечвокзала), оказаны услуги по финансовому сопровождению договоров купли-продажи (мены, дарения) жилых помещений с гражданами, проведена оценка объектов недвижимости, установлены приборы учета воды на объектах, находящихся в муниципальной собственности, подготовлены технические планы с целью постановки  на учет объектов недвижимого имущества. Для муниципальных нужд приобретено медицинское оборудование (аппарат рентгеновский диагностический для панорамного исследования с функцией компьторного томографа и  электрокардиограф двенадцатиканального с регистрацией ЭКГ ),  медицинская мебель и учебная литература. Приобретены акции АО "Калтэн", АО "ЮКЭК-Белоярский". Изъят путем выкупа  земельный участок в микрорайоне 5А общей площадью 54,4 тыс.кв.м. </t>
  </si>
  <si>
    <t xml:space="preserve">Выполнен ремонт крыльца в здании "Дом быта", произведена замена светопрозрачных конструкций мансардными окнами в здании Центра особо охраняемых природных территорий "Нуви Ат" в г.Белоярский (помещение архива), выполнен ремонт мемориального комплекса "Парк Победы" и ремонт причала. Приобретена  для муниципальных нужд виброаккустическая система защиты информации. Перечислены взносы на капитальный ремонт жилых помещений. </t>
  </si>
  <si>
    <t>Исполнены МК на выполнение кадастровых работ  и подготовку  документации  для постановки объектов на государственный кадастровый учет.</t>
  </si>
  <si>
    <t>Мероприятие исполнено в полном объеме.  Экономия в части заработной платы, коммандировочных расходов, оплаты налогов, коммунальных услуг и обучения сотрудников.</t>
  </si>
  <si>
    <t xml:space="preserve">Исполнены МК на размещение информации в газете «Белоярские ВЕСТИ» и размещение видеороликов в эфире местного телевидения. </t>
  </si>
  <si>
    <t>Приобретена атрибутика для проведения мероприятия.</t>
  </si>
  <si>
    <t>Исполнен МК  на изготовление барьеров безопасности.</t>
  </si>
  <si>
    <t>Оплачены  муниципальные  контракты, заключенные  народными дружинниками.</t>
  </si>
  <si>
    <t>Исполнены МК  на поверку фоторадарных элементов и обслуживание фоторадарного комплекса «Крис-С»,  на обслуживание городской системы видеонаблюдения.</t>
  </si>
  <si>
    <t>Исполнен МК  на обслуживание системы видеонаблюдения в здании администрации Белоярского района.</t>
  </si>
  <si>
    <t>Исполнены МК  на размещении информационного баннера на рекламной металлоконструкции и на изготовление полиграфической продукции в сфере БДД.</t>
  </si>
  <si>
    <t>Исполнен МК  на размещение информационного баннера на рекламной металлоконструкции.</t>
  </si>
  <si>
    <t>Заключен МК (ПИР) на сумму 22 000,0 тыс.руб., срок исполнения - 30.06.2017г. В связи с внесением изменений в техническое задание, с согласования курирующего Департамента, срок исполнения перенесен на 2018 год. Оплачено 50% от стоимости МК.</t>
  </si>
  <si>
    <t>Оплата производилась согласно заключенных договоров, на основании предоставленных исполнителями подтверждающих документов</t>
  </si>
  <si>
    <t>Исполнены МК на выполнение работ по устройству тротуаров в г.Белоярский (мкр.1, 3А, мкр. Мирный, ул.СУ-966, мкр.  4,мкр. Озерный, переулок Северный, кв. Таежный, р-н авторечвокзала, прилегающая  территория кладбища), по  устройству сетей наружного электроосвещения  в г.Белоярский (мкр. Мирный ж/д 1,2,2а,14, мкр. 3А ж/д 1,2,3).</t>
  </si>
  <si>
    <t>Исполнен МК на строительство городской сцены  (ниже 0,0 м.) на объекте "Благоустройство набережной в районе здания Нуви Ат. 2 этап. Городская сцена". Выполнен и оплачен в размере годового лимита  МК "Благоустройство набережной в районе здания Нуви Ат. 2 этап. Городская сцена" (выше 0,0 м.)</t>
  </si>
  <si>
    <t>Разработаны дизайн проекты благоустройства  территорий в г.Белоярский и сельских поселений Белоярского района (исполнено 19 МК).</t>
  </si>
  <si>
    <t xml:space="preserve">Предоставлена субсидия в целях возмещения затрат в связи с оказанием ритуальных услуг по погребению согласно гарантированному перечню услуг по погребению. </t>
  </si>
  <si>
    <t>Исполнены МК в целях обеспечения текущего содержания объектов благоустройства и обеспечения энергоснабжения уличного освещения. Неполное освоение средств связано с оплатой электроэнергии уличного освещения за декабрь 2017г. в январе 2018 года.</t>
  </si>
  <si>
    <t xml:space="preserve">В рамках реализации мероприятий по озеленению г.Белоярский исполнены 4 МК на посадку и содержание цветов, газонов. Исполнены 56 МК на выполнение прочих работ по благоустройству. Проведен конкурс-смотр "Лучший дворник". Оплачены работы в размере выполненных работ по муниципальным контрактам  на благоустройство  капитального характера (неполное освоение средств по долгосрочным контрактам). </t>
  </si>
  <si>
    <t>Освоены средства на софинансирование мероприятия по  проведению капитального ремонта 4 многоквартирных домов.</t>
  </si>
  <si>
    <t>4.2.</t>
  </si>
  <si>
    <t>5.1.</t>
  </si>
  <si>
    <t>5.2.</t>
  </si>
  <si>
    <t>5.3.</t>
  </si>
  <si>
    <t>5.4.</t>
  </si>
  <si>
    <t>5.5.</t>
  </si>
  <si>
    <t>5.6.</t>
  </si>
  <si>
    <t>5.7.</t>
  </si>
  <si>
    <t>6.1.</t>
  </si>
  <si>
    <t>6.2.</t>
  </si>
  <si>
    <t>Количество участников мероприятия, направленного на повышение престижа и открытости муниципальной службы органов местного самоуправления Белоярского района, чел.</t>
  </si>
  <si>
    <t>Исполнены переходящие с 2016 года 4 МК. Заключен 1 МК с переходящим на 2018 год сроком исполнения.</t>
  </si>
  <si>
    <t>Исполнены 5 МК, приобретена 61 квартира общей площадью 2939,85 кв.м.</t>
  </si>
  <si>
    <t>Исполнены 9 МК, приобретены 24 квартиры общей площадью 1724,3 кв.м.</t>
  </si>
  <si>
    <t xml:space="preserve">Мероприятие исполнено в полном объеме. </t>
  </si>
  <si>
    <t>17 МК исполнены. Объекты закончены,  готовятся к вводу в эксплуатацию.</t>
  </si>
  <si>
    <t>Исполнены 2 МК на выполнение работ по корректировке градостроительного регламента и корректировки карты градостроительного зонирования. Выполнен и оплачен в рамках годового лимита долгосрочный контракт на выполнение инжерерных изысканий для подготовки документов территориального планирования и документации по планировке территории.</t>
  </si>
  <si>
    <t>Предоставлена субсидия одной молодой семье. Средства федерального бюджета освоены не в полном объеме в соответствии с условиями  расчета  субсидии.</t>
  </si>
  <si>
    <t>2 квартиры в аварийном жилищном фонде выкуплены.</t>
  </si>
  <si>
    <t>Обеспечение выполнения полномочий органов местного самоуправления Белоярского района  произведено в полном объеме. Экономия средств бюджета образовалась  по оплате отпускных и льготного проезда сотрудников, оплате представительских и коммандировочных расходов, за счет оптимизации расходов на приобретение канцелярских и хозяйственных товаров, в результате экономия по торгам на приобретение компьютерной техники и комплектующих.</t>
  </si>
  <si>
    <t>Все нуждающиеся в повышении квалификации прошли обучение в полном объеме (28 сотрудников).</t>
  </si>
  <si>
    <t>Приобретено  вертикальное подъемное устройство  для инвалидов и маломобильных групп населения в ДЮСШа, тактильные таблички.</t>
  </si>
  <si>
    <t xml:space="preserve">Обеспечение функций управления в сфере физической культуры, спорта и молодежной политики произведено в полном объеме. </t>
  </si>
  <si>
    <t>Приобретены путевки в ДОЛ "Зори Анапы" - 40 штук; ДОЛ "Сатера" - 20 штук, ДОЛ "Изумрудный" - 22 штуки, в том числе для детей сирот и опекаемых детей</t>
  </si>
  <si>
    <t>Организация работы лагеря с круглосуточным пребыванием посредством материально технического обеспечения на МАУ «База спорта и отдыха «Северянка»</t>
  </si>
  <si>
    <t xml:space="preserve">Обеспечение деятельности муниципального автономного учреждения физической культуры и спорта Белоярского района  «База спорта и отдыха «Северянка»  </t>
  </si>
  <si>
    <t>Приобретены кресла в актовый зал (15 шт.) и телевизоры в номера (6 шт.)</t>
  </si>
  <si>
    <t xml:space="preserve">Обеспечение деятельности МАУ "База спорта и отдыха "Северянка" произведено в полном объеме. </t>
  </si>
  <si>
    <t>Оплачена заработная плата 3-м спортивным инструкторам по договорам; приобретен спортивный инвентарь.</t>
  </si>
  <si>
    <t>Оплачен  проезд организованных групп детей по путевкам отраслевых Департаментов: ММЦ "Приморско"(Болгария) - 7 человек (ДоиМП ХМАО-Югры); спортивно-оздоровительный лагерь (Крым) - 18 человек (ДФКиС ХМАО-Югры)</t>
  </si>
  <si>
    <t>Оплачены услуги лиц, сопровождающих детей по наградным путевкам отраслевых Департаментов</t>
  </si>
  <si>
    <t>Проведен семинар для организаторов отдыха и оздоровления детей,  участие представителя  в окружном итоговом заседании по отдыху 2017 года  в г.Ханты-Мансийске, поощерение по итогам года специалистов Белоярского района.</t>
  </si>
  <si>
    <t>Проведено 85 культурно-массовых мероприятий, из них 51 социально значимое, привлечено 5 057 человек</t>
  </si>
  <si>
    <t xml:space="preserve">Обеспечение деятельности МКУ "Молодежный центр "Спутник" произведено в полном объеме. </t>
  </si>
  <si>
    <t>Обеспечение деятельности МАУ "Дворец спорта" , в том числе, объем средств бюджетных ассигнований, возможных к передаче немуниципальным организациям, включая социально ориентированные некоммерческие организации, на предоставление услуг (работ) в сфере физической культуры и спорта.</t>
  </si>
  <si>
    <t>Обеспечение деятельности МАУ "Дворец спорта" произведено в полном объеме. Передана и выполнена услуга  по организации и проведении конкурса «Спортивная элита»  из числа возможных к передаче немуниципальным организациям, включая социально ориентированные некоммерческие организации.</t>
  </si>
  <si>
    <t>Приняли участие в 71  выездном мероприятии, охват спортсменов 464 человека.</t>
  </si>
  <si>
    <t>Обеспечение деятельности МБУДО ДЮСШ произведено в полном объеме.</t>
  </si>
  <si>
    <t>Мероприятие выполнено, приобретено спортивное оорудование и инвентарь.</t>
  </si>
  <si>
    <t>Трудоустроен 851  человек, из них: 632 подростка в возрасте от 14 до 18 лет, 3 выпускника, 216 человек -  на общественную работу</t>
  </si>
  <si>
    <t>Организован отдых для 50 детей с дневным пребыванием, включая питание,  страхование, приобретение  медикоментов и канцтоваров.</t>
  </si>
  <si>
    <t>Оздоровлено в лагере труда и отдыха 25 подростков, включая питание, страхование и приобретение медикоментов.</t>
  </si>
  <si>
    <t>Обеспечение деятельности учреждения произведено в полном объеме</t>
  </si>
  <si>
    <t>Мероприятия проведены в праздник  "День России".</t>
  </si>
  <si>
    <t xml:space="preserve">Обеспечение функций управления в сфере культуры  произведено в полном объеме. </t>
  </si>
  <si>
    <t>Исполнен МК на техническое  присоединени энергопнимающих устройств  СД культуры в д. Нумто</t>
  </si>
  <si>
    <t>Проведен текущий ремонт главного фасада здания ЦКиД "Камертон",  установлена архитектурная подсветка в здании Детской школы искусств,  приобретена фотоаппаратура для БИЦ "Квадрат" и  оборудование для  ЦКиД "Камертон"</t>
  </si>
  <si>
    <r>
      <rPr>
        <u/>
        <sz val="10.5"/>
        <rFont val="Times New Roman"/>
        <family val="1"/>
        <charset val="204"/>
      </rPr>
      <t>Основное мероприятие</t>
    </r>
    <r>
      <rPr>
        <sz val="10.5"/>
        <rFont val="Times New Roman"/>
        <family val="1"/>
        <charset val="204"/>
      </rPr>
      <t xml:space="preserve"> "Обеспечение труднодоступных и удаленных населенных пунктов Белоярского района (д.Нумто, д.Юильск), товарами первой необходимости"</t>
    </r>
  </si>
  <si>
    <t>Моргунова Е.В. Тел. (34670) 2-06-10</t>
  </si>
  <si>
    <t>Доля средств бюджета Белоярского района, выделяемых немуниципальным  организациям (коммерческим, некоммерческим), в том числе социально ориентированным некоммерческим организациям, на предоставление услуг (работ), в общем объеме средств бюджета Белоярского района, выделяемых на предоставление услуг в сфере культуры, (%)</t>
  </si>
  <si>
    <t xml:space="preserve">Доля немуниципальных организаций (коммерческих, некоммерческих), в том числе социально-ориентированных некоммерческих организаций, представляющих услуги в сфере культуры, в общем числе организаций, предоставляющих услуги в сфере культуры, (%) </t>
  </si>
  <si>
    <t xml:space="preserve">Доля граждан, получивших услуги в немуниципальных организациях (коммерческих, некоммерческих), в том числе социально ориентированных некоммерческих организаций, в общем числе граждан, получивших услуги в сфере культуры, (%), </t>
  </si>
  <si>
    <t>Комитет по культуре администрации Белоярского района</t>
  </si>
  <si>
    <t>Мероприятие реализовано в течении отчетного года.</t>
  </si>
  <si>
    <t>Расходы на обеспечение функций управления произведены согласно кассовому прогнозу.</t>
  </si>
  <si>
    <r>
      <rPr>
        <u/>
        <sz val="10.5"/>
        <rFont val="Times New Roman"/>
        <family val="1"/>
        <charset val="204"/>
      </rPr>
      <t xml:space="preserve">Основное мероприятие </t>
    </r>
    <r>
      <rPr>
        <sz val="10.5"/>
        <rFont val="Times New Roman"/>
        <family val="1"/>
        <charset val="204"/>
      </rPr>
      <t>«Компенсация транспортных расходов, предусмотренная в соответствии с государственной поддержкой досрочного завоза продукции (товаров)»</t>
    </r>
  </si>
  <si>
    <t>Доля средств бюджета Белоярского района, выделяемых немуниципальным  организациям (коммерческим, некоммерческим), в том числе социально ориентированным некоммерческим организациям (далее – НКО), на предоставление услуг (работ), в общем объеме средств бюджета Белоярского района, выделяемых на предоставление услуг в сфере образования, %</t>
  </si>
  <si>
    <t>Доля НКО, предоставляющих услуги в сфере образования, в общем числе организаций, предоставляющих услуги в сфере образования, %</t>
  </si>
  <si>
    <t>Доля граждан, получивших услуги в НКО, в общем числе граждан, получивших услуги в сфере образования, %</t>
  </si>
  <si>
    <t>1.10.</t>
  </si>
  <si>
    <t>1.11.</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</si>
</sst>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р_._-;\-* #,##0_р_._-;_-* &quot;-&quot;_р_._-;_-@_-"/>
    <numFmt numFmtId="43" formatCode="_-* #,##0.00_р_._-;\-* #,##0.00_р_._-;_-* &quot;-&quot;??_р_._-;_-@_-"/>
    <numFmt numFmtId="164" formatCode="_-* #,##0.0_р_._-;\-* #,##0.0_р_._-;_-* &quot;-&quot;?_р_._-;_-@_-"/>
    <numFmt numFmtId="165" formatCode="0.0"/>
    <numFmt numFmtId="166" formatCode="0.0%"/>
    <numFmt numFmtId="167" formatCode="#,##0_р_."/>
    <numFmt numFmtId="168" formatCode="#,##0.0_р_.;\-#,##0.0_р_."/>
    <numFmt numFmtId="169" formatCode="_-* #,##0.0_р_._-;\-* #,##0.0_р_._-;_-* &quot;-&quot;_р_._-;_-@_-"/>
    <numFmt numFmtId="170" formatCode="0.000"/>
    <numFmt numFmtId="171" formatCode="#,##0.0_ ;\-#,##0.0\ "/>
    <numFmt numFmtId="172" formatCode="_-* #,##0.00_р_._-;\-* #,##0.00_р_._-;_-* &quot;-&quot;?_р_._-;_-@_-"/>
    <numFmt numFmtId="173" formatCode="_-* #,##0.000_р_._-;\-* #,##0.000_р_._-;_-* &quot;-&quot;???_р_._-;_-@_-"/>
    <numFmt numFmtId="174" formatCode="#,##0.0"/>
  </numFmts>
  <fonts count="23" x14ac:knownFonts="1">
    <font>
      <sz val="11"/>
      <color theme="1"/>
      <name val="Calibri"/>
      <family val="2"/>
      <charset val="204"/>
      <scheme val="minor"/>
    </font>
    <font>
      <sz val="10"/>
      <name val="Arial"/>
      <family val="2"/>
      <charset val="204"/>
    </font>
    <font>
      <sz val="11"/>
      <color theme="1"/>
      <name val="Calibri"/>
      <family val="2"/>
      <charset val="204"/>
      <scheme val="minor"/>
    </font>
    <font>
      <sz val="10.5"/>
      <name val="Times New Roman"/>
      <family val="1"/>
      <charset val="204"/>
    </font>
    <font>
      <sz val="12"/>
      <name val="Times New Roman"/>
      <family val="1"/>
      <charset val="204"/>
    </font>
    <font>
      <b/>
      <sz val="12"/>
      <name val="Times New Roman"/>
      <family val="1"/>
      <charset val="204"/>
    </font>
    <font>
      <sz val="11"/>
      <color theme="1"/>
      <name val="Calibri"/>
      <family val="2"/>
      <scheme val="minor"/>
    </font>
    <font>
      <sz val="11"/>
      <color indexed="8"/>
      <name val="Calibri"/>
      <family val="2"/>
      <charset val="204"/>
    </font>
    <font>
      <sz val="10"/>
      <name val="Arial Cyr"/>
      <charset val="204"/>
    </font>
    <font>
      <sz val="10.5"/>
      <name val="Calibri"/>
      <family val="2"/>
      <charset val="204"/>
      <scheme val="minor"/>
    </font>
    <font>
      <sz val="10.5"/>
      <color rgb="FF0070C0"/>
      <name val="Times New Roman"/>
      <family val="1"/>
      <charset val="204"/>
    </font>
    <font>
      <b/>
      <sz val="10.5"/>
      <color rgb="FF0070C0"/>
      <name val="Times New Roman"/>
      <family val="1"/>
      <charset val="204"/>
    </font>
    <font>
      <sz val="14"/>
      <color rgb="FF0070C0"/>
      <name val="Times New Roman"/>
      <family val="1"/>
      <charset val="204"/>
    </font>
    <font>
      <b/>
      <sz val="14"/>
      <name val="Times New Roman"/>
      <family val="1"/>
      <charset val="204"/>
    </font>
    <font>
      <b/>
      <sz val="10.5"/>
      <name val="Times New Roman"/>
      <family val="1"/>
      <charset val="204"/>
    </font>
    <font>
      <u/>
      <sz val="10.5"/>
      <name val="Times New Roman"/>
      <family val="1"/>
      <charset val="204"/>
    </font>
    <font>
      <sz val="10.5"/>
      <color rgb="FFFF0000"/>
      <name val="Times New Roman"/>
      <family val="1"/>
      <charset val="204"/>
    </font>
    <font>
      <b/>
      <sz val="10.5"/>
      <color rgb="FFFF0000"/>
      <name val="Times New Roman"/>
      <family val="1"/>
      <charset val="204"/>
    </font>
    <font>
      <sz val="12"/>
      <name val="Calibri"/>
      <family val="2"/>
      <charset val="204"/>
      <scheme val="minor"/>
    </font>
    <font>
      <b/>
      <sz val="10.5"/>
      <name val="Calibri"/>
      <family val="2"/>
      <charset val="204"/>
      <scheme val="minor"/>
    </font>
    <font>
      <sz val="10.5"/>
      <color rgb="FF000000"/>
      <name val="Times New Roman"/>
      <family val="1"/>
      <charset val="204"/>
    </font>
    <font>
      <sz val="11"/>
      <color theme="1"/>
      <name val="Times New Roman"/>
      <family val="1"/>
      <charset val="204"/>
    </font>
    <font>
      <sz val="11"/>
      <name val="Times New Roman"/>
      <family val="1"/>
      <charset val="204"/>
    </font>
  </fonts>
  <fills count="9">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1">
    <xf numFmtId="0" fontId="0" fillId="0" borderId="0"/>
    <xf numFmtId="0" fontId="1" fillId="0" borderId="0">
      <alignment wrapText="1"/>
    </xf>
    <xf numFmtId="0" fontId="1" fillId="0" borderId="0"/>
    <xf numFmtId="9" fontId="2" fillId="0" borderId="0" applyFont="0" applyFill="0" applyBorder="0" applyAlignment="0" applyProtection="0"/>
    <xf numFmtId="0" fontId="6" fillId="0" borderId="0"/>
    <xf numFmtId="0" fontId="7" fillId="0" borderId="0"/>
    <xf numFmtId="0" fontId="8" fillId="0" borderId="0"/>
    <xf numFmtId="0" fontId="1" fillId="0" borderId="0"/>
    <xf numFmtId="0" fontId="1" fillId="0" borderId="0"/>
    <xf numFmtId="43" fontId="6" fillId="0" borderId="0" applyFont="0" applyFill="0" applyBorder="0" applyAlignment="0" applyProtection="0"/>
    <xf numFmtId="0" fontId="8" fillId="0" borderId="0"/>
  </cellStyleXfs>
  <cellXfs count="28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vertical="center"/>
    </xf>
    <xf numFmtId="0" fontId="11" fillId="5" borderId="0" xfId="0" applyFont="1" applyFill="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vertical="center"/>
    </xf>
    <xf numFmtId="165" fontId="10" fillId="0" borderId="0" xfId="0" applyNumberFormat="1" applyFont="1" applyAlignment="1">
      <alignment horizontal="center" vertical="center"/>
    </xf>
    <xf numFmtId="0" fontId="10" fillId="0" borderId="0" xfId="0" applyFont="1" applyAlignment="1">
      <alignment horizontal="right" vertical="center" wrapText="1"/>
    </xf>
    <xf numFmtId="0" fontId="11" fillId="0" borderId="0" xfId="0" applyFont="1" applyAlignment="1">
      <alignment vertical="center"/>
    </xf>
    <xf numFmtId="0" fontId="11" fillId="0" borderId="1" xfId="0" applyFont="1" applyBorder="1" applyAlignment="1">
      <alignment horizontal="left" vertical="center" wrapText="1"/>
    </xf>
    <xf numFmtId="0" fontId="10" fillId="0" borderId="0" xfId="0" applyFont="1" applyAlignment="1">
      <alignment vertical="center" wrapText="1"/>
    </xf>
    <xf numFmtId="0" fontId="3" fillId="0" borderId="2" xfId="0" applyFont="1" applyBorder="1" applyAlignment="1">
      <alignment horizontal="center" vertical="center" wrapText="1"/>
    </xf>
    <xf numFmtId="0" fontId="14" fillId="2" borderId="1" xfId="0" applyFont="1" applyFill="1" applyBorder="1" applyAlignment="1">
      <alignment horizontal="left" vertical="center" wrapText="1"/>
    </xf>
    <xf numFmtId="0" fontId="14" fillId="0" borderId="0" xfId="0" applyFont="1" applyAlignment="1">
      <alignment vertical="center"/>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0" fontId="14" fillId="5" borderId="0" xfId="0" applyFont="1" applyFill="1" applyAlignment="1">
      <alignment vertical="center"/>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14" fillId="3" borderId="1" xfId="0" applyFont="1" applyFill="1" applyBorder="1" applyAlignment="1">
      <alignment horizontal="left" vertical="center" wrapText="1"/>
    </xf>
    <xf numFmtId="164" fontId="14" fillId="0" borderId="1" xfId="0" applyNumberFormat="1" applyFont="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1" xfId="0" applyNumberFormat="1" applyFont="1" applyBorder="1" applyAlignment="1">
      <alignment vertical="center" wrapText="1"/>
    </xf>
    <xf numFmtId="164" fontId="14" fillId="6" borderId="1" xfId="0" applyNumberFormat="1" applyFont="1" applyFill="1" applyBorder="1" applyAlignment="1">
      <alignment horizontal="center" vertical="center" wrapText="1"/>
    </xf>
    <xf numFmtId="0" fontId="3" fillId="5" borderId="0" xfId="0" applyFont="1" applyFill="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164" fontId="3" fillId="6" borderId="1" xfId="0" applyNumberFormat="1" applyFont="1" applyFill="1" applyBorder="1" applyAlignment="1">
      <alignment horizontal="center" vertical="center" wrapText="1"/>
    </xf>
    <xf numFmtId="0" fontId="3" fillId="0" borderId="5" xfId="0" applyFont="1" applyBorder="1" applyAlignment="1">
      <alignment vertical="center" wrapText="1"/>
    </xf>
    <xf numFmtId="0" fontId="14" fillId="7" borderId="1" xfId="0" applyFont="1" applyFill="1" applyBorder="1" applyAlignment="1">
      <alignment horizontal="center" vertical="center"/>
    </xf>
    <xf numFmtId="0" fontId="9" fillId="0" borderId="0" xfId="0" applyFont="1"/>
    <xf numFmtId="0" fontId="14" fillId="6" borderId="1" xfId="0" applyFont="1" applyFill="1" applyBorder="1" applyAlignment="1">
      <alignment horizontal="center" vertical="center"/>
    </xf>
    <xf numFmtId="0" fontId="3" fillId="0" borderId="1" xfId="0" applyFont="1" applyBorder="1" applyAlignment="1">
      <alignment horizontal="left" vertical="center" wrapText="1" shrinkToFit="1"/>
    </xf>
    <xf numFmtId="0" fontId="3" fillId="0" borderId="1" xfId="0" applyFont="1" applyBorder="1" applyAlignment="1">
      <alignment horizontal="center" vertical="center"/>
    </xf>
    <xf numFmtId="166" fontId="3" fillId="0" borderId="1" xfId="3" applyNumberFormat="1" applyFont="1" applyBorder="1" applyAlignment="1">
      <alignment horizontal="center" vertical="center" wrapText="1"/>
    </xf>
    <xf numFmtId="0" fontId="9" fillId="6" borderId="0" xfId="0" applyFont="1" applyFill="1" applyAlignment="1">
      <alignment vertical="center"/>
    </xf>
    <xf numFmtId="165" fontId="3" fillId="0" borderId="1" xfId="0" applyNumberFormat="1" applyFont="1" applyBorder="1" applyAlignment="1">
      <alignment horizontal="center" vertical="center"/>
    </xf>
    <xf numFmtId="9" fontId="3" fillId="0" borderId="1" xfId="3" applyNumberFormat="1" applyFont="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3" applyFont="1" applyBorder="1" applyAlignment="1">
      <alignment horizontal="center" vertical="center" wrapText="1"/>
    </xf>
    <xf numFmtId="0" fontId="3" fillId="6" borderId="1" xfId="0" applyFont="1" applyFill="1" applyBorder="1" applyAlignment="1">
      <alignment vertical="center" wrapText="1"/>
    </xf>
    <xf numFmtId="0" fontId="3" fillId="5" borderId="1" xfId="0"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4" fillId="0" borderId="1" xfId="0" applyFont="1" applyFill="1" applyBorder="1" applyAlignment="1">
      <alignment horizontal="center" vertical="center"/>
    </xf>
    <xf numFmtId="9" fontId="3" fillId="0" borderId="1" xfId="3" applyNumberFormat="1" applyFont="1" applyFill="1" applyBorder="1" applyAlignment="1">
      <alignment horizontal="center" vertical="center" wrapText="1"/>
    </xf>
    <xf numFmtId="0" fontId="3" fillId="0" borderId="1" xfId="0" applyFont="1" applyFill="1" applyBorder="1" applyAlignment="1">
      <alignment vertical="center" wrapText="1" shrinkToFit="1"/>
    </xf>
    <xf numFmtId="0" fontId="9" fillId="0" borderId="0" xfId="0" applyFont="1" applyFill="1"/>
    <xf numFmtId="0" fontId="9" fillId="7" borderId="0" xfId="0" applyFont="1" applyFill="1"/>
    <xf numFmtId="0" fontId="14" fillId="6" borderId="1"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vertical="top" wrapText="1"/>
    </xf>
    <xf numFmtId="0" fontId="9" fillId="6" borderId="0" xfId="0" applyFont="1" applyFill="1"/>
    <xf numFmtId="0" fontId="3" fillId="0" borderId="9" xfId="0" applyFont="1" applyBorder="1" applyAlignment="1">
      <alignment vertical="center" wrapText="1"/>
    </xf>
    <xf numFmtId="16" fontId="3" fillId="0" borderId="1" xfId="0" applyNumberFormat="1" applyFont="1" applyBorder="1" applyAlignment="1">
      <alignment vertical="top" wrapText="1"/>
    </xf>
    <xf numFmtId="16" fontId="3" fillId="0" borderId="1" xfId="0" applyNumberFormat="1" applyFont="1" applyBorder="1" applyAlignment="1">
      <alignment horizontal="center" vertical="top" wrapText="1"/>
    </xf>
    <xf numFmtId="10"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3" fillId="0" borderId="10" xfId="0" applyFont="1" applyBorder="1" applyAlignment="1">
      <alignment horizontal="center" vertical="center"/>
    </xf>
    <xf numFmtId="0" fontId="9" fillId="0" borderId="1"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9" fontId="3" fillId="0" borderId="1" xfId="3" applyNumberFormat="1"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left" vertical="top" wrapText="1"/>
    </xf>
    <xf numFmtId="166" fontId="3" fillId="0" borderId="1" xfId="3" applyNumberFormat="1" applyFont="1" applyBorder="1" applyAlignment="1">
      <alignment horizontal="center" vertical="center"/>
    </xf>
    <xf numFmtId="0" fontId="3" fillId="0" borderId="0" xfId="0" applyFont="1" applyAlignment="1">
      <alignment vertical="center" wrapText="1"/>
    </xf>
    <xf numFmtId="0" fontId="14" fillId="6" borderId="1" xfId="0" applyFont="1" applyFill="1" applyBorder="1" applyAlignment="1">
      <alignment horizontal="left" vertical="center" wrapText="1"/>
    </xf>
    <xf numFmtId="0" fontId="3" fillId="0" borderId="1" xfId="0" applyFont="1" applyBorder="1" applyAlignment="1">
      <alignment wrapText="1"/>
    </xf>
    <xf numFmtId="49" fontId="14" fillId="0" borderId="5"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shrinkToFit="1"/>
    </xf>
    <xf numFmtId="0" fontId="16" fillId="5" borderId="5" xfId="0" applyFont="1" applyFill="1" applyBorder="1" applyAlignment="1">
      <alignment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0" fontId="16" fillId="0" borderId="1" xfId="0" applyFont="1" applyFill="1" applyBorder="1" applyAlignment="1">
      <alignment vertical="center" wrapText="1"/>
    </xf>
    <xf numFmtId="164" fontId="17" fillId="6" borderId="1" xfId="0" applyNumberFormat="1" applyFont="1" applyFill="1" applyBorder="1" applyAlignment="1">
      <alignment horizontal="center" vertical="center" wrapText="1"/>
    </xf>
    <xf numFmtId="164" fontId="16" fillId="6" borderId="1" xfId="0" applyNumberFormat="1" applyFont="1" applyFill="1" applyBorder="1" applyAlignment="1">
      <alignment horizontal="center" vertical="center" wrapText="1"/>
    </xf>
    <xf numFmtId="0" fontId="16" fillId="0" borderId="5" xfId="0" applyFont="1" applyFill="1" applyBorder="1" applyAlignment="1">
      <alignment vertical="center" wrapText="1"/>
    </xf>
    <xf numFmtId="0" fontId="17" fillId="0" borderId="5" xfId="0" applyFont="1" applyBorder="1" applyAlignment="1">
      <alignment vertical="center" wrapText="1"/>
    </xf>
    <xf numFmtId="0" fontId="16" fillId="0" borderId="5" xfId="0" applyFont="1" applyBorder="1" applyAlignment="1">
      <alignment horizontal="left" vertical="center" wrapText="1" shrinkToFit="1"/>
    </xf>
    <xf numFmtId="0" fontId="17" fillId="0" borderId="5" xfId="0" applyFont="1" applyFill="1" applyBorder="1" applyAlignment="1">
      <alignment vertical="center" wrapText="1"/>
    </xf>
    <xf numFmtId="0" fontId="3" fillId="0" borderId="1" xfId="0" applyFont="1" applyBorder="1" applyAlignment="1">
      <alignment horizontal="center" vertical="center" wrapText="1"/>
    </xf>
    <xf numFmtId="0" fontId="5" fillId="0" borderId="0" xfId="0" applyFont="1" applyAlignment="1">
      <alignment vertical="center"/>
    </xf>
    <xf numFmtId="0" fontId="18" fillId="0" borderId="0" xfId="0" applyFont="1"/>
    <xf numFmtId="0" fontId="9" fillId="0" borderId="0" xfId="0" applyFont="1" applyFill="1" applyAlignment="1">
      <alignment vertical="center"/>
    </xf>
    <xf numFmtId="0" fontId="3" fillId="0" borderId="1" xfId="0" applyFont="1" applyFill="1" applyBorder="1" applyAlignment="1">
      <alignment horizontal="left" vertical="center" wrapText="1" shrinkToFi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3" fillId="0" borderId="9" xfId="0" applyFont="1" applyBorder="1" applyAlignment="1">
      <alignment horizontal="left" vertical="center" wrapText="1" shrinkToFit="1"/>
    </xf>
    <xf numFmtId="0" fontId="3" fillId="0" borderId="10" xfId="0" applyFont="1" applyBorder="1" applyAlignment="1">
      <alignment horizontal="center" vertical="center" wrapText="1" shrinkToFit="1"/>
    </xf>
    <xf numFmtId="9" fontId="3" fillId="0" borderId="10" xfId="3" applyNumberFormat="1" applyFont="1" applyBorder="1" applyAlignment="1">
      <alignment horizontal="center" vertical="center" wrapText="1"/>
    </xf>
    <xf numFmtId="0" fontId="3" fillId="0" borderId="5" xfId="0" applyFont="1" applyBorder="1" applyAlignment="1">
      <alignment horizontal="left" vertical="center"/>
    </xf>
    <xf numFmtId="0" fontId="3" fillId="0" borderId="2" xfId="0" applyFont="1" applyBorder="1" applyAlignment="1">
      <alignment vertical="center" wrapText="1"/>
    </xf>
    <xf numFmtId="0" fontId="3" fillId="5" borderId="5" xfId="0" applyFont="1" applyFill="1" applyBorder="1" applyAlignment="1">
      <alignment vertical="center" wrapText="1"/>
    </xf>
    <xf numFmtId="0" fontId="3" fillId="0" borderId="5" xfId="0" applyFont="1" applyFill="1" applyBorder="1" applyAlignment="1">
      <alignment vertical="center" wrapText="1"/>
    </xf>
    <xf numFmtId="0" fontId="3" fillId="0" borderId="1" xfId="0" applyFont="1" applyBorder="1" applyAlignment="1">
      <alignment horizontal="center" vertical="center" wrapText="1" shrinkToFit="1"/>
    </xf>
    <xf numFmtId="168" fontId="3" fillId="0" borderId="1" xfId="0" applyNumberFormat="1" applyFont="1" applyBorder="1" applyAlignment="1">
      <alignment horizontal="center" vertical="center"/>
    </xf>
    <xf numFmtId="37" fontId="3" fillId="0" borderId="1" xfId="0" applyNumberFormat="1" applyFont="1" applyBorder="1" applyAlignment="1">
      <alignment horizontal="center" vertical="center"/>
    </xf>
    <xf numFmtId="1" fontId="3" fillId="0" borderId="1" xfId="3" applyNumberFormat="1" applyFont="1" applyBorder="1" applyAlignment="1">
      <alignment horizontal="center" vertical="center"/>
    </xf>
    <xf numFmtId="1" fontId="3" fillId="0" borderId="1" xfId="3" applyNumberFormat="1" applyFont="1" applyBorder="1" applyAlignment="1">
      <alignment horizontal="center" vertical="center" wrapText="1"/>
    </xf>
    <xf numFmtId="164" fontId="3" fillId="0" borderId="1" xfId="0" applyNumberFormat="1" applyFont="1" applyBorder="1" applyAlignment="1">
      <alignment horizontal="right" vertical="center" wrapText="1"/>
    </xf>
    <xf numFmtId="0" fontId="16" fillId="6" borderId="1" xfId="0" applyFont="1" applyFill="1" applyBorder="1" applyAlignment="1">
      <alignment vertical="center" wrapText="1"/>
    </xf>
    <xf numFmtId="1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3" borderId="1" xfId="0" applyFont="1" applyFill="1" applyBorder="1" applyAlignment="1">
      <alignment horizontal="center" vertical="center" wrapText="1"/>
    </xf>
    <xf numFmtId="16" fontId="3" fillId="0" borderId="1" xfId="0" applyNumberFormat="1" applyFont="1" applyBorder="1" applyAlignment="1">
      <alignment vertical="center" wrapText="1"/>
    </xf>
    <xf numFmtId="0" fontId="3" fillId="0" borderId="1" xfId="0" applyFont="1" applyBorder="1" applyAlignment="1">
      <alignment horizontal="center" vertical="top" wrapText="1"/>
    </xf>
    <xf numFmtId="14" fontId="3" fillId="0" borderId="1" xfId="0" applyNumberFormat="1" applyFont="1" applyBorder="1" applyAlignment="1">
      <alignment vertical="top" wrapText="1"/>
    </xf>
    <xf numFmtId="14" fontId="3" fillId="0" borderId="1" xfId="0" applyNumberFormat="1" applyFont="1" applyBorder="1" applyAlignment="1">
      <alignment horizontal="center" vertical="top" wrapText="1"/>
    </xf>
    <xf numFmtId="16" fontId="3" fillId="0" borderId="1" xfId="0" applyNumberFormat="1" applyFont="1" applyBorder="1" applyAlignment="1">
      <alignment horizontal="center" vertical="center"/>
    </xf>
    <xf numFmtId="0" fontId="3" fillId="0" borderId="9" xfId="0" applyFont="1" applyBorder="1" applyAlignment="1">
      <alignment vertical="top" wrapText="1"/>
    </xf>
    <xf numFmtId="0" fontId="3" fillId="0" borderId="1" xfId="0" applyFont="1" applyBorder="1" applyAlignment="1">
      <alignment horizontal="right" vertical="top" wrapText="1"/>
    </xf>
    <xf numFmtId="0" fontId="3" fillId="4" borderId="1" xfId="0" applyFont="1" applyFill="1" applyBorder="1" applyAlignment="1">
      <alignment wrapText="1"/>
    </xf>
    <xf numFmtId="0" fontId="3" fillId="4" borderId="1" xfId="0" applyFont="1" applyFill="1" applyBorder="1" applyAlignment="1">
      <alignment horizontal="center" wrapText="1"/>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top"/>
    </xf>
    <xf numFmtId="0" fontId="3" fillId="0" borderId="1" xfId="0" applyFont="1" applyBorder="1" applyAlignment="1">
      <alignment vertical="top"/>
    </xf>
    <xf numFmtId="0" fontId="10" fillId="0" borderId="1" xfId="0" applyFont="1" applyBorder="1" applyAlignment="1">
      <alignment vertical="top" wrapText="1"/>
    </xf>
    <xf numFmtId="164" fontId="14" fillId="5" borderId="1" xfId="0" applyNumberFormat="1" applyFont="1" applyFill="1" applyBorder="1" applyAlignment="1">
      <alignment vertical="center" wrapText="1"/>
    </xf>
    <xf numFmtId="0" fontId="3" fillId="6" borderId="5" xfId="0" applyFont="1" applyFill="1" applyBorder="1" applyAlignment="1">
      <alignment vertical="center" wrapText="1"/>
    </xf>
    <xf numFmtId="164" fontId="3"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xf>
    <xf numFmtId="164" fontId="3" fillId="0" borderId="1" xfId="0" applyNumberFormat="1" applyFont="1" applyFill="1" applyBorder="1" applyAlignment="1" applyProtection="1">
      <alignment horizontal="center" vertical="center" wrapText="1"/>
    </xf>
    <xf numFmtId="171"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164" fontId="14" fillId="0" borderId="1" xfId="0" applyNumberFormat="1" applyFont="1" applyFill="1" applyBorder="1" applyAlignment="1" applyProtection="1">
      <alignment horizontal="center" vertical="center" wrapText="1"/>
    </xf>
    <xf numFmtId="41" fontId="3" fillId="0" borderId="1" xfId="0" applyNumberFormat="1" applyFont="1" applyBorder="1" applyAlignment="1">
      <alignment horizontal="left" vertical="center"/>
    </xf>
    <xf numFmtId="0" fontId="3" fillId="6" borderId="1" xfId="0" applyFont="1" applyFill="1" applyBorder="1" applyAlignment="1">
      <alignment horizontal="center" vertical="center"/>
    </xf>
    <xf numFmtId="16" fontId="3" fillId="6" borderId="1" xfId="0" applyNumberFormat="1" applyFont="1" applyFill="1" applyBorder="1" applyAlignment="1">
      <alignment horizontal="center" vertical="center"/>
    </xf>
    <xf numFmtId="167"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xf>
    <xf numFmtId="1" fontId="3" fillId="0" borderId="1" xfId="0" applyNumberFormat="1" applyFont="1" applyBorder="1" applyAlignment="1">
      <alignment horizontal="center" vertical="center" wrapText="1"/>
    </xf>
    <xf numFmtId="0" fontId="14" fillId="0" borderId="5" xfId="0" applyFont="1" applyBorder="1" applyAlignment="1">
      <alignment vertical="center" wrapText="1"/>
    </xf>
    <xf numFmtId="0" fontId="3" fillId="5" borderId="2" xfId="0" applyFont="1" applyFill="1" applyBorder="1" applyAlignment="1">
      <alignment vertical="center" wrapText="1"/>
    </xf>
    <xf numFmtId="0" fontId="3" fillId="0" borderId="1" xfId="0" applyFont="1" applyBorder="1" applyAlignment="1">
      <alignment horizontal="center" vertical="center" wrapText="1"/>
    </xf>
    <xf numFmtId="170"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9" fontId="9" fillId="0" borderId="0" xfId="0" applyNumberFormat="1" applyFont="1"/>
    <xf numFmtId="0" fontId="3" fillId="0" borderId="1" xfId="0" applyFont="1" applyBorder="1" applyAlignment="1">
      <alignment horizontal="center" vertical="center" wrapText="1"/>
    </xf>
    <xf numFmtId="0" fontId="3" fillId="0" borderId="8" xfId="0" applyFont="1" applyBorder="1" applyAlignment="1">
      <alignment vertical="center" wrapText="1"/>
    </xf>
    <xf numFmtId="172" fontId="3" fillId="0" borderId="1" xfId="0" applyNumberFormat="1"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4" fillId="7" borderId="2" xfId="0" applyFont="1" applyFill="1" applyBorder="1" applyAlignment="1">
      <alignment horizontal="center" vertical="center"/>
    </xf>
    <xf numFmtId="0" fontId="14" fillId="7" borderId="4" xfId="0" applyFont="1" applyFill="1" applyBorder="1" applyAlignment="1">
      <alignment horizontal="center" vertical="center"/>
    </xf>
    <xf numFmtId="164" fontId="3" fillId="3" borderId="1" xfId="0" applyNumberFormat="1" applyFont="1" applyFill="1" applyBorder="1" applyAlignment="1">
      <alignment horizontal="center" vertical="center" wrapText="1"/>
    </xf>
    <xf numFmtId="164" fontId="14" fillId="3" borderId="1" xfId="0" applyNumberFormat="1" applyFont="1" applyFill="1" applyBorder="1" applyAlignment="1">
      <alignment vertical="center" wrapText="1"/>
    </xf>
    <xf numFmtId="164" fontId="14" fillId="3" borderId="1" xfId="0" applyNumberFormat="1" applyFont="1" applyFill="1" applyBorder="1" applyAlignment="1">
      <alignment horizontal="center" vertical="center" wrapText="1"/>
    </xf>
    <xf numFmtId="164" fontId="14" fillId="6" borderId="1" xfId="0" applyNumberFormat="1" applyFont="1" applyFill="1" applyBorder="1" applyAlignment="1">
      <alignmen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vertical="center" wrapText="1"/>
    </xf>
    <xf numFmtId="164" fontId="14" fillId="5" borderId="5" xfId="0" applyNumberFormat="1" applyFont="1" applyFill="1" applyBorder="1" applyAlignment="1">
      <alignment horizontal="center" vertical="center" wrapText="1"/>
    </xf>
    <xf numFmtId="164" fontId="14" fillId="3" borderId="4" xfId="0" applyNumberFormat="1" applyFont="1" applyFill="1" applyBorder="1" applyAlignment="1">
      <alignment horizontal="center" vertical="center" wrapText="1"/>
    </xf>
    <xf numFmtId="173" fontId="3" fillId="0" borderId="1" xfId="0" applyNumberFormat="1" applyFont="1" applyBorder="1" applyAlignment="1">
      <alignment horizontal="center" vertical="center" wrapText="1"/>
    </xf>
    <xf numFmtId="165" fontId="3" fillId="0" borderId="1" xfId="0" applyNumberFormat="1" applyFont="1" applyFill="1" applyBorder="1" applyAlignment="1">
      <alignment horizontal="center" vertical="center" wrapText="1"/>
    </xf>
    <xf numFmtId="166" fontId="3" fillId="0" borderId="1" xfId="3" applyNumberFormat="1" applyFont="1" applyFill="1" applyBorder="1" applyAlignment="1">
      <alignment horizontal="center" vertical="center" wrapText="1"/>
    </xf>
    <xf numFmtId="0" fontId="3" fillId="0" borderId="4"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164" fontId="14" fillId="6" borderId="2" xfId="0" applyNumberFormat="1" applyFont="1" applyFill="1" applyBorder="1" applyAlignment="1">
      <alignment horizontal="center" vertical="center" wrapText="1"/>
    </xf>
    <xf numFmtId="164" fontId="3" fillId="6" borderId="2" xfId="0" applyNumberFormat="1" applyFont="1" applyFill="1" applyBorder="1" applyAlignment="1">
      <alignment horizontal="center" vertical="center" wrapText="1"/>
    </xf>
    <xf numFmtId="0" fontId="3" fillId="6" borderId="8" xfId="0" applyFont="1" applyFill="1" applyBorder="1" applyAlignment="1">
      <alignment vertical="center" wrapText="1"/>
    </xf>
    <xf numFmtId="0" fontId="3" fillId="0" borderId="5" xfId="0" applyFont="1" applyBorder="1" applyAlignment="1">
      <alignment vertical="top" wrapText="1"/>
    </xf>
    <xf numFmtId="16" fontId="3" fillId="0" borderId="2" xfId="0" applyNumberFormat="1" applyFont="1" applyBorder="1" applyAlignment="1">
      <alignment horizontal="center" vertical="top" wrapText="1"/>
    </xf>
    <xf numFmtId="169" fontId="14" fillId="0" borderId="1" xfId="0" applyNumberFormat="1" applyFont="1" applyBorder="1" applyAlignment="1">
      <alignment horizontal="center" vertical="center" wrapText="1"/>
    </xf>
    <xf numFmtId="16" fontId="3" fillId="0" borderId="1" xfId="0" applyNumberFormat="1" applyFont="1" applyBorder="1" applyAlignment="1">
      <alignment horizontal="right" vertical="center"/>
    </xf>
    <xf numFmtId="174" fontId="3" fillId="0" borderId="1" xfId="0" applyNumberFormat="1" applyFont="1" applyBorder="1" applyAlignment="1">
      <alignment horizontal="right" vertical="center" wrapText="1"/>
    </xf>
    <xf numFmtId="174"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164" fontId="14" fillId="6" borderId="1" xfId="0" applyNumberFormat="1" applyFont="1" applyFill="1" applyBorder="1" applyAlignment="1">
      <alignment horizontal="right" vertical="center" wrapText="1"/>
    </xf>
    <xf numFmtId="0" fontId="3" fillId="0" borderId="1" xfId="0" applyFont="1" applyBorder="1" applyAlignment="1">
      <alignment horizontal="right" vertical="center"/>
    </xf>
    <xf numFmtId="164" fontId="3" fillId="6" borderId="1" xfId="0" applyNumberFormat="1" applyFont="1" applyFill="1" applyBorder="1" applyAlignment="1">
      <alignment horizontal="right" vertical="center" wrapText="1"/>
    </xf>
    <xf numFmtId="0" fontId="3" fillId="0" borderId="0" xfId="0" applyFont="1" applyAlignment="1">
      <alignment horizontal="right" vertical="center"/>
    </xf>
    <xf numFmtId="164" fontId="14" fillId="2" borderId="1" xfId="0" applyNumberFormat="1" applyFont="1" applyFill="1" applyBorder="1" applyAlignment="1">
      <alignment horizontal="center" vertical="center" wrapText="1"/>
    </xf>
    <xf numFmtId="0" fontId="3" fillId="2" borderId="5" xfId="0" applyFont="1" applyFill="1" applyBorder="1" applyAlignment="1">
      <alignment vertical="center" wrapText="1"/>
    </xf>
    <xf numFmtId="41" fontId="3" fillId="0" borderId="1" xfId="0" applyNumberFormat="1" applyFont="1" applyBorder="1" applyAlignment="1">
      <alignment horizontal="center" vertical="center"/>
    </xf>
    <xf numFmtId="166" fontId="19" fillId="7" borderId="0" xfId="0" applyNumberFormat="1" applyFont="1" applyFill="1" applyAlignment="1">
      <alignment horizontal="center"/>
    </xf>
    <xf numFmtId="166" fontId="19" fillId="0" borderId="0" xfId="0" applyNumberFormat="1" applyFont="1" applyAlignment="1">
      <alignment horizontal="center"/>
    </xf>
    <xf numFmtId="166" fontId="5" fillId="0" borderId="0" xfId="0" applyNumberFormat="1" applyFont="1" applyAlignment="1">
      <alignment horizontal="center" vertical="center"/>
    </xf>
    <xf numFmtId="166" fontId="9" fillId="0" borderId="0" xfId="0" applyNumberFormat="1" applyFont="1" applyAlignment="1">
      <alignment horizontal="center"/>
    </xf>
    <xf numFmtId="166" fontId="9" fillId="0" borderId="0" xfId="0" applyNumberFormat="1" applyFont="1" applyFill="1" applyAlignment="1">
      <alignment horizontal="center"/>
    </xf>
    <xf numFmtId="166" fontId="9" fillId="0" borderId="0" xfId="0" applyNumberFormat="1" applyFont="1" applyFill="1" applyAlignment="1">
      <alignment horizontal="center" vertical="center"/>
    </xf>
    <xf numFmtId="166" fontId="9" fillId="6" borderId="0" xfId="0" applyNumberFormat="1" applyFont="1" applyFill="1" applyAlignment="1">
      <alignment horizontal="center" vertical="center"/>
    </xf>
    <xf numFmtId="166" fontId="9" fillId="6" borderId="0" xfId="0" applyNumberFormat="1" applyFont="1" applyFill="1" applyAlignment="1">
      <alignment horizontal="center"/>
    </xf>
    <xf numFmtId="166" fontId="19" fillId="8" borderId="0" xfId="0" applyNumberFormat="1" applyFont="1" applyFill="1" applyAlignment="1">
      <alignment horizontal="center"/>
    </xf>
    <xf numFmtId="166" fontId="3" fillId="0" borderId="1" xfId="0" applyNumberFormat="1" applyFont="1" applyBorder="1" applyAlignment="1">
      <alignment horizontal="center" vertical="center"/>
    </xf>
    <xf numFmtId="0" fontId="3" fillId="0" borderId="1" xfId="0" applyFont="1" applyBorder="1" applyAlignment="1">
      <alignment horizontal="left" vertical="center" wrapText="1" indent="1"/>
    </xf>
    <xf numFmtId="0" fontId="3" fillId="3"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2"/>
    </xf>
    <xf numFmtId="0" fontId="3" fillId="0" borderId="1" xfId="0" applyFont="1" applyFill="1" applyBorder="1" applyAlignment="1">
      <alignment horizontal="left" vertical="center" wrapText="1" indent="1"/>
    </xf>
    <xf numFmtId="0" fontId="3" fillId="0" borderId="1" xfId="0" applyFont="1" applyBorder="1" applyAlignment="1">
      <alignment horizontal="left" vertical="center" wrapText="1" indent="2"/>
    </xf>
    <xf numFmtId="0" fontId="3" fillId="0" borderId="2" xfId="0" applyFont="1" applyBorder="1" applyAlignment="1">
      <alignment horizontal="left" vertical="center" wrapText="1" indent="2"/>
    </xf>
    <xf numFmtId="0" fontId="21" fillId="0" borderId="1" xfId="0" applyFont="1" applyBorder="1" applyAlignment="1">
      <alignment horizontal="left" vertical="center" wrapText="1" indent="2"/>
    </xf>
    <xf numFmtId="0" fontId="22" fillId="0" borderId="1" xfId="0" applyFont="1" applyBorder="1" applyAlignment="1">
      <alignment horizontal="left" vertical="center" wrapText="1" indent="2"/>
    </xf>
    <xf numFmtId="0" fontId="3" fillId="6"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2"/>
    </xf>
    <xf numFmtId="0" fontId="3" fillId="0" borderId="0" xfId="0" applyFont="1" applyAlignment="1">
      <alignment horizontal="left" wrapText="1" indent="2"/>
    </xf>
    <xf numFmtId="0" fontId="15" fillId="0" borderId="1" xfId="0" applyFont="1" applyBorder="1" applyAlignment="1">
      <alignment horizontal="left" vertical="center" wrapText="1" indent="1"/>
    </xf>
    <xf numFmtId="0" fontId="20" fillId="0" borderId="0" xfId="0" applyFont="1" applyAlignment="1">
      <alignment horizontal="left" vertical="center" wrapText="1" indent="1"/>
    </xf>
    <xf numFmtId="0" fontId="3" fillId="0" borderId="5" xfId="0" applyFont="1" applyBorder="1" applyAlignment="1">
      <alignment horizontal="left" vertical="center" wrapText="1" indent="2"/>
    </xf>
    <xf numFmtId="0" fontId="3" fillId="4"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2"/>
    </xf>
    <xf numFmtId="0" fontId="3" fillId="0" borderId="1" xfId="0" applyNumberFormat="1" applyFont="1" applyFill="1" applyBorder="1" applyAlignment="1" applyProtection="1">
      <alignment horizontal="left" vertical="center" wrapText="1" indent="1"/>
    </xf>
    <xf numFmtId="0" fontId="3" fillId="0" borderId="1" xfId="0" applyNumberFormat="1" applyFont="1" applyFill="1" applyBorder="1" applyAlignment="1" applyProtection="1">
      <alignment horizontal="left" vertical="center" wrapText="1" indent="2"/>
    </xf>
    <xf numFmtId="0" fontId="3" fillId="0" borderId="9" xfId="0" applyFont="1" applyFill="1" applyBorder="1" applyAlignment="1">
      <alignment horizontal="left" vertical="center" wrapText="1" shrinkToFi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3" xfId="0" applyFont="1" applyBorder="1" applyAlignment="1">
      <alignment horizontal="left" vertical="center" wrapText="1"/>
    </xf>
    <xf numFmtId="0" fontId="4" fillId="0" borderId="0" xfId="0" applyFont="1" applyAlignment="1">
      <alignment horizontal="left" vertical="center"/>
    </xf>
    <xf numFmtId="0" fontId="13" fillId="0" borderId="0" xfId="0" applyFont="1" applyAlignment="1">
      <alignment horizontal="center" vertical="center"/>
    </xf>
    <xf numFmtId="0" fontId="3" fillId="0" borderId="3" xfId="0" applyFont="1" applyBorder="1" applyAlignment="1">
      <alignment horizontal="center" vertical="center" wrapText="1"/>
    </xf>
    <xf numFmtId="0" fontId="9" fillId="0" borderId="1" xfId="0" applyFont="1" applyBorder="1"/>
    <xf numFmtId="0" fontId="3" fillId="0" borderId="1" xfId="0" applyFont="1" applyBorder="1" applyAlignment="1">
      <alignment horizontal="left" vertical="center"/>
    </xf>
    <xf numFmtId="0" fontId="14" fillId="7" borderId="9"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5" fillId="0" borderId="0" xfId="0" applyFont="1" applyAlignment="1">
      <alignment horizontal="center" vertical="center"/>
    </xf>
    <xf numFmtId="0" fontId="5" fillId="0" borderId="0" xfId="0" applyFont="1" applyAlignment="1">
      <alignment horizontal="center" vertical="center" wrapText="1"/>
    </xf>
    <xf numFmtId="0" fontId="14" fillId="7" borderId="6" xfId="0" applyFont="1" applyFill="1" applyBorder="1" applyAlignment="1">
      <alignment horizontal="left" vertical="center" wrapText="1"/>
    </xf>
    <xf numFmtId="0" fontId="14" fillId="7" borderId="12" xfId="0" applyFont="1" applyFill="1" applyBorder="1" applyAlignment="1">
      <alignment horizontal="left" vertical="center" wrapText="1"/>
    </xf>
    <xf numFmtId="0" fontId="14" fillId="7" borderId="8" xfId="0" applyFont="1" applyFill="1" applyBorder="1" applyAlignment="1">
      <alignment horizontal="left" vertical="center" wrapText="1"/>
    </xf>
    <xf numFmtId="0" fontId="14" fillId="7" borderId="7"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5" xfId="0" applyFont="1" applyBorder="1" applyAlignment="1">
      <alignment horizontal="left" vertical="center" wrapText="1"/>
    </xf>
    <xf numFmtId="0" fontId="14" fillId="6" borderId="1" xfId="0" applyFont="1" applyFill="1" applyBorder="1" applyAlignment="1">
      <alignment horizontal="left" vertical="center" wrapText="1"/>
    </xf>
    <xf numFmtId="0" fontId="3" fillId="0" borderId="1" xfId="0" applyFont="1" applyBorder="1" applyAlignment="1">
      <alignment horizontal="center" vertical="center" wrapText="1" shrinkToFit="1"/>
    </xf>
  </cellXfs>
  <cellStyles count="11">
    <cellStyle name="Обычный" xfId="0" builtinId="0"/>
    <cellStyle name="Обычный 2" xfId="2"/>
    <cellStyle name="Обычный 2 2" xfId="6"/>
    <cellStyle name="Обычный 2 2 2" xfId="7"/>
    <cellStyle name="Обычный 2 3" xfId="1"/>
    <cellStyle name="Обычный 2 4" xfId="5"/>
    <cellStyle name="Обычный 3" xfId="4"/>
    <cellStyle name="Обычный 3 2" xfId="8"/>
    <cellStyle name="Обычный 5" xfId="10"/>
    <cellStyle name="Процентный" xfId="3" builtinId="5"/>
    <cellStyle name="Финансовый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pageSetUpPr fitToPage="1"/>
  </sheetPr>
  <dimension ref="A1:AK309"/>
  <sheetViews>
    <sheetView tabSelected="1" view="pageBreakPreview" zoomScale="70" zoomScaleNormal="100" zoomScaleSheetLayoutView="70" workbookViewId="0">
      <pane xSplit="2" ySplit="7" topLeftCell="C8" activePane="bottomRight" state="frozen"/>
      <selection pane="topRight" activeCell="C1" sqref="C1"/>
      <selection pane="bottomLeft" activeCell="A8" sqref="A8"/>
      <selection pane="bottomRight" activeCell="B169" sqref="B169"/>
    </sheetView>
  </sheetViews>
  <sheetFormatPr defaultRowHeight="13.5" outlineLevelRow="6" outlineLevelCol="1" x14ac:dyDescent="0.25"/>
  <cols>
    <col min="1" max="1" width="5.28515625" style="6" customWidth="1"/>
    <col min="2" max="2" width="42.85546875" style="7" bestFit="1" customWidth="1"/>
    <col min="3" max="3" width="15.28515625" style="4" customWidth="1"/>
    <col min="4" max="4" width="17.140625" style="4" customWidth="1" outlineLevel="1"/>
    <col min="5" max="5" width="18.42578125" style="4" customWidth="1" outlineLevel="1"/>
    <col min="6" max="6" width="14.140625" style="4" customWidth="1" outlineLevel="1"/>
    <col min="7" max="7" width="13.140625" style="4" customWidth="1"/>
    <col min="8" max="8" width="15.5703125" style="4" customWidth="1"/>
    <col min="9" max="9" width="15.42578125" style="4" customWidth="1" outlineLevel="1"/>
    <col min="10" max="10" width="14.28515625" style="4" customWidth="1" outlineLevel="1"/>
    <col min="11" max="11" width="15.7109375" style="4" customWidth="1" outlineLevel="1"/>
    <col min="12" max="12" width="12.42578125" style="4" customWidth="1"/>
    <col min="13" max="13" width="13.5703125" style="6" customWidth="1" outlineLevel="1"/>
    <col min="14" max="14" width="14.140625" style="6" customWidth="1" outlineLevel="1"/>
    <col min="15" max="15" width="12.85546875" style="6" customWidth="1" outlineLevel="1"/>
    <col min="16" max="16" width="14.7109375" style="6" customWidth="1" outlineLevel="1"/>
    <col min="17" max="17" width="8.5703125" style="6" customWidth="1" outlineLevel="1"/>
    <col min="18" max="18" width="15.42578125" style="6" customWidth="1" outlineLevel="1"/>
    <col min="19" max="19" width="8.7109375" style="6" customWidth="1" outlineLevel="1"/>
    <col min="20" max="20" width="12.42578125" style="6" customWidth="1" outlineLevel="1"/>
    <col min="21" max="21" width="62.28515625" style="13" customWidth="1"/>
    <col min="22" max="16384" width="9.140625" style="4"/>
  </cols>
  <sheetData>
    <row r="1" spans="1:21" s="8" customFormat="1" ht="18.75" x14ac:dyDescent="0.25">
      <c r="A1" s="251" t="s">
        <v>65</v>
      </c>
      <c r="B1" s="251"/>
      <c r="C1" s="251"/>
      <c r="D1" s="251"/>
      <c r="E1" s="251"/>
      <c r="F1" s="251"/>
      <c r="G1" s="251"/>
      <c r="H1" s="251"/>
      <c r="I1" s="251"/>
      <c r="J1" s="251"/>
      <c r="K1" s="251"/>
      <c r="L1" s="251"/>
      <c r="M1" s="251"/>
      <c r="N1" s="251"/>
      <c r="O1" s="251"/>
      <c r="P1" s="251"/>
      <c r="Q1" s="251"/>
      <c r="R1" s="251"/>
      <c r="S1" s="251"/>
      <c r="T1" s="251"/>
      <c r="U1" s="251"/>
    </row>
    <row r="2" spans="1:21" s="8" customFormat="1" ht="18.75" x14ac:dyDescent="0.25">
      <c r="A2" s="251" t="s">
        <v>599</v>
      </c>
      <c r="B2" s="251"/>
      <c r="C2" s="251"/>
      <c r="D2" s="251"/>
      <c r="E2" s="251"/>
      <c r="F2" s="251"/>
      <c r="G2" s="251"/>
      <c r="H2" s="251"/>
      <c r="I2" s="251"/>
      <c r="J2" s="251"/>
      <c r="K2" s="251"/>
      <c r="L2" s="251"/>
      <c r="M2" s="251"/>
      <c r="N2" s="251"/>
      <c r="O2" s="251"/>
      <c r="P2" s="251"/>
      <c r="Q2" s="251"/>
      <c r="R2" s="251"/>
      <c r="S2" s="251"/>
      <c r="T2" s="251"/>
      <c r="U2" s="251"/>
    </row>
    <row r="3" spans="1:21" x14ac:dyDescent="0.25">
      <c r="O3" s="9"/>
      <c r="P3" s="9"/>
      <c r="Q3" s="9"/>
      <c r="R3" s="9"/>
      <c r="S3" s="9"/>
      <c r="T3" s="9"/>
      <c r="U3" s="10"/>
    </row>
    <row r="4" spans="1:21" s="1" customFormat="1" ht="42.75" customHeight="1" x14ac:dyDescent="0.25">
      <c r="A4" s="234" t="s">
        <v>0</v>
      </c>
      <c r="B4" s="235" t="s">
        <v>16</v>
      </c>
      <c r="C4" s="234" t="s">
        <v>600</v>
      </c>
      <c r="D4" s="234"/>
      <c r="E4" s="234"/>
      <c r="F4" s="234"/>
      <c r="G4" s="234" t="s">
        <v>10</v>
      </c>
      <c r="H4" s="234" t="s">
        <v>601</v>
      </c>
      <c r="I4" s="234"/>
      <c r="J4" s="234"/>
      <c r="K4" s="234"/>
      <c r="L4" s="234" t="s">
        <v>10</v>
      </c>
      <c r="M4" s="237" t="s">
        <v>74</v>
      </c>
      <c r="N4" s="238"/>
      <c r="O4" s="238"/>
      <c r="P4" s="238"/>
      <c r="Q4" s="238"/>
      <c r="R4" s="238"/>
      <c r="S4" s="238"/>
      <c r="T4" s="243"/>
      <c r="U4" s="234" t="s">
        <v>60</v>
      </c>
    </row>
    <row r="5" spans="1:21" s="1" customFormat="1" x14ac:dyDescent="0.25">
      <c r="A5" s="234"/>
      <c r="B5" s="252"/>
      <c r="C5" s="234" t="s">
        <v>1</v>
      </c>
      <c r="D5" s="234" t="s">
        <v>2</v>
      </c>
      <c r="E5" s="234"/>
      <c r="F5" s="234"/>
      <c r="G5" s="234"/>
      <c r="H5" s="234" t="s">
        <v>1</v>
      </c>
      <c r="I5" s="234" t="s">
        <v>2</v>
      </c>
      <c r="J5" s="234"/>
      <c r="K5" s="234"/>
      <c r="L5" s="234"/>
      <c r="M5" s="239" t="s">
        <v>1</v>
      </c>
      <c r="N5" s="240"/>
      <c r="O5" s="237" t="s">
        <v>2</v>
      </c>
      <c r="P5" s="238"/>
      <c r="Q5" s="238"/>
      <c r="R5" s="238"/>
      <c r="S5" s="238"/>
      <c r="T5" s="243"/>
      <c r="U5" s="253"/>
    </row>
    <row r="6" spans="1:21" s="1" customFormat="1" ht="28.5" customHeight="1" x14ac:dyDescent="0.25">
      <c r="A6" s="234"/>
      <c r="B6" s="252"/>
      <c r="C6" s="234"/>
      <c r="D6" s="235" t="s">
        <v>4</v>
      </c>
      <c r="E6" s="235" t="s">
        <v>5</v>
      </c>
      <c r="F6" s="235" t="s">
        <v>62</v>
      </c>
      <c r="G6" s="234"/>
      <c r="H6" s="234"/>
      <c r="I6" s="235" t="s">
        <v>4</v>
      </c>
      <c r="J6" s="235" t="s">
        <v>5</v>
      </c>
      <c r="K6" s="235" t="s">
        <v>62</v>
      </c>
      <c r="L6" s="234"/>
      <c r="M6" s="241"/>
      <c r="N6" s="242"/>
      <c r="O6" s="237" t="s">
        <v>4</v>
      </c>
      <c r="P6" s="238"/>
      <c r="Q6" s="237" t="s">
        <v>5</v>
      </c>
      <c r="R6" s="238"/>
      <c r="S6" s="237" t="s">
        <v>62</v>
      </c>
      <c r="T6" s="243"/>
      <c r="U6" s="253"/>
    </row>
    <row r="7" spans="1:21" s="1" customFormat="1" x14ac:dyDescent="0.25">
      <c r="A7" s="234"/>
      <c r="B7" s="236"/>
      <c r="C7" s="234"/>
      <c r="D7" s="236"/>
      <c r="E7" s="236"/>
      <c r="F7" s="236"/>
      <c r="G7" s="234"/>
      <c r="H7" s="234"/>
      <c r="I7" s="236"/>
      <c r="J7" s="236"/>
      <c r="K7" s="236"/>
      <c r="L7" s="234"/>
      <c r="M7" s="14" t="s">
        <v>73</v>
      </c>
      <c r="N7" s="14" t="s">
        <v>68</v>
      </c>
      <c r="O7" s="14" t="s">
        <v>73</v>
      </c>
      <c r="P7" s="14" t="s">
        <v>68</v>
      </c>
      <c r="Q7" s="14" t="s">
        <v>73</v>
      </c>
      <c r="R7" s="14" t="s">
        <v>68</v>
      </c>
      <c r="S7" s="14" t="s">
        <v>73</v>
      </c>
      <c r="T7" s="14" t="s">
        <v>68</v>
      </c>
      <c r="U7" s="253"/>
    </row>
    <row r="8" spans="1:21" s="16" customFormat="1" ht="34.5" customHeight="1" x14ac:dyDescent="0.25">
      <c r="A8" s="114"/>
      <c r="B8" s="15" t="s">
        <v>7</v>
      </c>
      <c r="C8" s="198">
        <f>SUM(D8:F8)</f>
        <v>3160161</v>
      </c>
      <c r="D8" s="198">
        <f t="shared" ref="D8:L8" si="0">D9+D25+D52+D64+D72+D121+D151+D159+D171+D175+D196+D219+D230+D245+D263+D269+D273+D290+D298</f>
        <v>1467857.9</v>
      </c>
      <c r="E8" s="198">
        <f t="shared" si="0"/>
        <v>1690311.1</v>
      </c>
      <c r="F8" s="198">
        <f t="shared" si="0"/>
        <v>1992</v>
      </c>
      <c r="G8" s="198">
        <f t="shared" si="0"/>
        <v>120820.5</v>
      </c>
      <c r="H8" s="198">
        <f>I8+J8+K8</f>
        <v>3127811.5</v>
      </c>
      <c r="I8" s="198">
        <f>I9+I25+I52+I64+I72+I121+I151+I159+I171+I175+I196+I219+I230+I245+I263+I269+I273+I290+I298</f>
        <v>1436075.7</v>
      </c>
      <c r="J8" s="198">
        <f t="shared" si="0"/>
        <v>1689743.8</v>
      </c>
      <c r="K8" s="198">
        <f t="shared" si="0"/>
        <v>1992</v>
      </c>
      <c r="L8" s="198">
        <f t="shared" si="0"/>
        <v>112273.60000000001</v>
      </c>
      <c r="M8" s="198">
        <f>IFERROR(H8/C8*100,"-")</f>
        <v>99</v>
      </c>
      <c r="N8" s="198">
        <f>C8-H8</f>
        <v>32349.5</v>
      </c>
      <c r="O8" s="198">
        <f>IFERROR(I8/D8*100,"-")</f>
        <v>97.8</v>
      </c>
      <c r="P8" s="198">
        <f>D8-I8</f>
        <v>31782.2</v>
      </c>
      <c r="Q8" s="198">
        <f>IFERROR(J8/E8*100,"-")</f>
        <v>100</v>
      </c>
      <c r="R8" s="198">
        <f>E8-J8</f>
        <v>567.29999999999995</v>
      </c>
      <c r="S8" s="198">
        <f>IFERROR(K8/F8*100,"-")</f>
        <v>100</v>
      </c>
      <c r="T8" s="198">
        <f>F8-K8</f>
        <v>0</v>
      </c>
      <c r="U8" s="199"/>
    </row>
    <row r="9" spans="1:21" s="19" customFormat="1" ht="40.5" x14ac:dyDescent="0.25">
      <c r="A9" s="46">
        <v>1</v>
      </c>
      <c r="B9" s="17" t="s">
        <v>6</v>
      </c>
      <c r="C9" s="18">
        <f t="shared" ref="C9:C71" si="1">SUM(D9:F9)</f>
        <v>9870.6</v>
      </c>
      <c r="D9" s="132">
        <f>D10</f>
        <v>4407.3</v>
      </c>
      <c r="E9" s="132">
        <f>E10</f>
        <v>5463.3</v>
      </c>
      <c r="F9" s="132">
        <f>F10</f>
        <v>0</v>
      </c>
      <c r="G9" s="132">
        <f>SUM(G10:G24)</f>
        <v>0</v>
      </c>
      <c r="H9" s="18">
        <f>SUM(I9:K9)</f>
        <v>9792</v>
      </c>
      <c r="I9" s="132">
        <f>I10</f>
        <v>4403.3999999999996</v>
      </c>
      <c r="J9" s="132">
        <f>J10</f>
        <v>5388.6</v>
      </c>
      <c r="K9" s="132">
        <f>K10</f>
        <v>0</v>
      </c>
      <c r="L9" s="132">
        <f>SUM(L10:L24)</f>
        <v>0</v>
      </c>
      <c r="M9" s="18">
        <f t="shared" ref="M9:M72" si="2">IFERROR(H9/C9*100,"-")</f>
        <v>99.2</v>
      </c>
      <c r="N9" s="18">
        <f t="shared" ref="N9:N75" si="3">C9-H9</f>
        <v>78.599999999999994</v>
      </c>
      <c r="O9" s="18">
        <f t="shared" ref="O9:O72" si="4">IFERROR(I9/D9*100,"-")</f>
        <v>99.9</v>
      </c>
      <c r="P9" s="18">
        <f t="shared" ref="P9:P75" si="5">D9-I9</f>
        <v>3.9</v>
      </c>
      <c r="Q9" s="18">
        <f t="shared" ref="Q9:Q72" si="6">IFERROR(J9/E9*100,"-")</f>
        <v>98.6</v>
      </c>
      <c r="R9" s="18">
        <f t="shared" ref="R9:R75" si="7">E9-J9</f>
        <v>74.7</v>
      </c>
      <c r="S9" s="18" t="str">
        <f t="shared" ref="S9:S72" si="8">IFERROR(K9/F9*100,"-")</f>
        <v>-</v>
      </c>
      <c r="T9" s="18">
        <f t="shared" ref="T9:T75" si="9">F9-K9</f>
        <v>0</v>
      </c>
      <c r="U9" s="103"/>
    </row>
    <row r="10" spans="1:21" ht="40.5" outlineLevel="1" x14ac:dyDescent="0.25">
      <c r="A10" s="113"/>
      <c r="B10" s="20" t="s">
        <v>510</v>
      </c>
      <c r="C10" s="21">
        <f>SUM(D10:F10)</f>
        <v>9870.6</v>
      </c>
      <c r="D10" s="21">
        <f>SUM(D11:D24)</f>
        <v>4407.3</v>
      </c>
      <c r="E10" s="21">
        <f>SUM(E11:E24)</f>
        <v>5463.3</v>
      </c>
      <c r="F10" s="21">
        <f>SUM(F11:F24)</f>
        <v>0</v>
      </c>
      <c r="G10" s="21">
        <v>0</v>
      </c>
      <c r="H10" s="21">
        <f>SUM(I10:K10)</f>
        <v>9792</v>
      </c>
      <c r="I10" s="24">
        <f>SUM(I11:I24)</f>
        <v>4403.3999999999996</v>
      </c>
      <c r="J10" s="21">
        <f>SUM(J11:J24)</f>
        <v>5388.6</v>
      </c>
      <c r="K10" s="21">
        <f>SUM(K11:K24)</f>
        <v>0</v>
      </c>
      <c r="L10" s="21">
        <f>SUM(L11:L24)</f>
        <v>0</v>
      </c>
      <c r="M10" s="21">
        <f t="shared" si="2"/>
        <v>99.2</v>
      </c>
      <c r="N10" s="21">
        <f t="shared" si="3"/>
        <v>78.599999999999994</v>
      </c>
      <c r="O10" s="21">
        <f t="shared" si="4"/>
        <v>99.9</v>
      </c>
      <c r="P10" s="21">
        <f t="shared" si="5"/>
        <v>3.9</v>
      </c>
      <c r="Q10" s="21">
        <f t="shared" si="6"/>
        <v>98.6</v>
      </c>
      <c r="R10" s="21">
        <f t="shared" si="7"/>
        <v>74.7</v>
      </c>
      <c r="S10" s="21" t="str">
        <f>IFERROR(K10/F10*100,"-")</f>
        <v>-</v>
      </c>
      <c r="T10" s="21">
        <f t="shared" si="9"/>
        <v>0</v>
      </c>
      <c r="U10" s="33"/>
    </row>
    <row r="11" spans="1:21" s="1" customFormat="1" ht="40.5" outlineLevel="2" x14ac:dyDescent="0.25">
      <c r="A11" s="113"/>
      <c r="B11" s="211" t="s">
        <v>3</v>
      </c>
      <c r="C11" s="21">
        <f t="shared" si="1"/>
        <v>50</v>
      </c>
      <c r="D11" s="21">
        <v>5</v>
      </c>
      <c r="E11" s="21">
        <v>45</v>
      </c>
      <c r="F11" s="21">
        <v>0</v>
      </c>
      <c r="G11" s="21">
        <v>0</v>
      </c>
      <c r="H11" s="21">
        <f t="shared" ref="H11:H71" si="10">SUM(I11:K11)</f>
        <v>50</v>
      </c>
      <c r="I11" s="21">
        <v>5</v>
      </c>
      <c r="J11" s="21">
        <v>45</v>
      </c>
      <c r="K11" s="21">
        <v>0</v>
      </c>
      <c r="L11" s="21">
        <v>0</v>
      </c>
      <c r="M11" s="21">
        <f t="shared" si="2"/>
        <v>100</v>
      </c>
      <c r="N11" s="21">
        <f t="shared" si="3"/>
        <v>0</v>
      </c>
      <c r="O11" s="21">
        <f t="shared" si="4"/>
        <v>100</v>
      </c>
      <c r="P11" s="21">
        <f t="shared" si="5"/>
        <v>0</v>
      </c>
      <c r="Q11" s="21">
        <f t="shared" si="6"/>
        <v>100</v>
      </c>
      <c r="R11" s="21">
        <f t="shared" si="7"/>
        <v>0</v>
      </c>
      <c r="S11" s="21" t="str">
        <f t="shared" si="8"/>
        <v>-</v>
      </c>
      <c r="T11" s="21">
        <f t="shared" si="9"/>
        <v>0</v>
      </c>
      <c r="U11" s="133" t="s">
        <v>530</v>
      </c>
    </row>
    <row r="12" spans="1:21" ht="43.5" customHeight="1" outlineLevel="2" x14ac:dyDescent="0.25">
      <c r="A12" s="113"/>
      <c r="B12" s="211" t="s">
        <v>351</v>
      </c>
      <c r="C12" s="21">
        <f t="shared" si="1"/>
        <v>250</v>
      </c>
      <c r="D12" s="21">
        <v>80</v>
      </c>
      <c r="E12" s="21">
        <v>170</v>
      </c>
      <c r="F12" s="21">
        <v>0</v>
      </c>
      <c r="G12" s="21">
        <v>0</v>
      </c>
      <c r="H12" s="21">
        <f t="shared" si="10"/>
        <v>250</v>
      </c>
      <c r="I12" s="21">
        <v>80</v>
      </c>
      <c r="J12" s="21">
        <v>170</v>
      </c>
      <c r="K12" s="21">
        <v>0</v>
      </c>
      <c r="L12" s="21">
        <v>0</v>
      </c>
      <c r="M12" s="21">
        <f t="shared" si="2"/>
        <v>100</v>
      </c>
      <c r="N12" s="21">
        <f t="shared" si="3"/>
        <v>0</v>
      </c>
      <c r="O12" s="21">
        <f t="shared" si="4"/>
        <v>100</v>
      </c>
      <c r="P12" s="21">
        <f t="shared" si="5"/>
        <v>0</v>
      </c>
      <c r="Q12" s="21">
        <f t="shared" si="6"/>
        <v>100</v>
      </c>
      <c r="R12" s="21">
        <f t="shared" si="7"/>
        <v>0</v>
      </c>
      <c r="S12" s="21" t="str">
        <f t="shared" si="8"/>
        <v>-</v>
      </c>
      <c r="T12" s="21">
        <f t="shared" si="9"/>
        <v>0</v>
      </c>
      <c r="U12" s="33" t="s">
        <v>531</v>
      </c>
    </row>
    <row r="13" spans="1:21" ht="104.25" customHeight="1" outlineLevel="2" x14ac:dyDescent="0.25">
      <c r="A13" s="113"/>
      <c r="B13" s="211" t="s">
        <v>352</v>
      </c>
      <c r="C13" s="21">
        <f t="shared" si="1"/>
        <v>230</v>
      </c>
      <c r="D13" s="21">
        <v>30</v>
      </c>
      <c r="E13" s="21">
        <v>200</v>
      </c>
      <c r="F13" s="21">
        <v>0</v>
      </c>
      <c r="G13" s="21">
        <v>0</v>
      </c>
      <c r="H13" s="21">
        <f t="shared" si="10"/>
        <v>177.6</v>
      </c>
      <c r="I13" s="21">
        <v>30</v>
      </c>
      <c r="J13" s="21">
        <v>147.6</v>
      </c>
      <c r="K13" s="21">
        <v>0</v>
      </c>
      <c r="L13" s="21">
        <v>0</v>
      </c>
      <c r="M13" s="21">
        <f t="shared" si="2"/>
        <v>77.2</v>
      </c>
      <c r="N13" s="21">
        <f t="shared" si="3"/>
        <v>52.4</v>
      </c>
      <c r="O13" s="21">
        <f t="shared" si="4"/>
        <v>100</v>
      </c>
      <c r="P13" s="21">
        <f t="shared" si="5"/>
        <v>0</v>
      </c>
      <c r="Q13" s="21">
        <f t="shared" si="6"/>
        <v>73.8</v>
      </c>
      <c r="R13" s="21">
        <f t="shared" si="7"/>
        <v>52.4</v>
      </c>
      <c r="S13" s="21" t="str">
        <f t="shared" si="8"/>
        <v>-</v>
      </c>
      <c r="T13" s="21">
        <f t="shared" si="9"/>
        <v>0</v>
      </c>
      <c r="U13" s="33" t="s">
        <v>698</v>
      </c>
    </row>
    <row r="14" spans="1:21" ht="57" customHeight="1" outlineLevel="2" x14ac:dyDescent="0.25">
      <c r="A14" s="113"/>
      <c r="B14" s="211" t="s">
        <v>353</v>
      </c>
      <c r="C14" s="21">
        <f t="shared" si="1"/>
        <v>260</v>
      </c>
      <c r="D14" s="21">
        <v>60</v>
      </c>
      <c r="E14" s="21">
        <v>200</v>
      </c>
      <c r="F14" s="21">
        <v>0</v>
      </c>
      <c r="G14" s="21">
        <v>0</v>
      </c>
      <c r="H14" s="21">
        <f t="shared" si="10"/>
        <v>260</v>
      </c>
      <c r="I14" s="21">
        <v>60</v>
      </c>
      <c r="J14" s="21">
        <v>200</v>
      </c>
      <c r="K14" s="21">
        <v>0</v>
      </c>
      <c r="L14" s="21">
        <v>0</v>
      </c>
      <c r="M14" s="21">
        <f t="shared" si="2"/>
        <v>100</v>
      </c>
      <c r="N14" s="21">
        <f t="shared" si="3"/>
        <v>0</v>
      </c>
      <c r="O14" s="21">
        <f t="shared" si="4"/>
        <v>100</v>
      </c>
      <c r="P14" s="21">
        <f t="shared" si="5"/>
        <v>0</v>
      </c>
      <c r="Q14" s="21">
        <f t="shared" si="6"/>
        <v>100</v>
      </c>
      <c r="R14" s="21">
        <f t="shared" si="7"/>
        <v>0</v>
      </c>
      <c r="S14" s="21" t="str">
        <f t="shared" si="8"/>
        <v>-</v>
      </c>
      <c r="T14" s="21">
        <f t="shared" si="9"/>
        <v>0</v>
      </c>
      <c r="U14" s="33" t="s">
        <v>622</v>
      </c>
    </row>
    <row r="15" spans="1:21" ht="99" customHeight="1" outlineLevel="2" x14ac:dyDescent="0.25">
      <c r="A15" s="113"/>
      <c r="B15" s="211" t="s">
        <v>354</v>
      </c>
      <c r="C15" s="21">
        <f t="shared" si="1"/>
        <v>260</v>
      </c>
      <c r="D15" s="21">
        <v>60</v>
      </c>
      <c r="E15" s="21">
        <v>200</v>
      </c>
      <c r="F15" s="21">
        <v>0</v>
      </c>
      <c r="G15" s="21">
        <v>0</v>
      </c>
      <c r="H15" s="21">
        <f t="shared" si="10"/>
        <v>260</v>
      </c>
      <c r="I15" s="21">
        <v>60</v>
      </c>
      <c r="J15" s="21">
        <v>200</v>
      </c>
      <c r="K15" s="21">
        <v>0</v>
      </c>
      <c r="L15" s="21">
        <v>0</v>
      </c>
      <c r="M15" s="21">
        <f t="shared" si="2"/>
        <v>100</v>
      </c>
      <c r="N15" s="21">
        <f t="shared" si="3"/>
        <v>0</v>
      </c>
      <c r="O15" s="21">
        <f t="shared" si="4"/>
        <v>100</v>
      </c>
      <c r="P15" s="21">
        <f t="shared" si="5"/>
        <v>0</v>
      </c>
      <c r="Q15" s="21">
        <f t="shared" si="6"/>
        <v>100</v>
      </c>
      <c r="R15" s="21">
        <f t="shared" si="7"/>
        <v>0</v>
      </c>
      <c r="S15" s="21" t="str">
        <f t="shared" si="8"/>
        <v>-</v>
      </c>
      <c r="T15" s="21">
        <f t="shared" si="9"/>
        <v>0</v>
      </c>
      <c r="U15" s="133" t="s">
        <v>696</v>
      </c>
    </row>
    <row r="16" spans="1:21" ht="111" customHeight="1" outlineLevel="2" x14ac:dyDescent="0.25">
      <c r="A16" s="113"/>
      <c r="B16" s="211" t="s">
        <v>355</v>
      </c>
      <c r="C16" s="21">
        <f t="shared" si="1"/>
        <v>808.2</v>
      </c>
      <c r="D16" s="21">
        <v>60</v>
      </c>
      <c r="E16" s="21">
        <v>748.2</v>
      </c>
      <c r="F16" s="21">
        <v>0</v>
      </c>
      <c r="G16" s="21">
        <v>0</v>
      </c>
      <c r="H16" s="21">
        <f t="shared" si="10"/>
        <v>808.2</v>
      </c>
      <c r="I16" s="21">
        <v>60</v>
      </c>
      <c r="J16" s="21">
        <v>748.2</v>
      </c>
      <c r="K16" s="21">
        <v>0</v>
      </c>
      <c r="L16" s="21">
        <v>0</v>
      </c>
      <c r="M16" s="21">
        <f t="shared" si="2"/>
        <v>100</v>
      </c>
      <c r="N16" s="21">
        <f t="shared" si="3"/>
        <v>0</v>
      </c>
      <c r="O16" s="21">
        <f t="shared" si="4"/>
        <v>100</v>
      </c>
      <c r="P16" s="21">
        <f t="shared" si="5"/>
        <v>0</v>
      </c>
      <c r="Q16" s="21">
        <f t="shared" si="6"/>
        <v>100</v>
      </c>
      <c r="R16" s="21">
        <f t="shared" si="7"/>
        <v>0</v>
      </c>
      <c r="S16" s="21" t="str">
        <f t="shared" si="8"/>
        <v>-</v>
      </c>
      <c r="T16" s="21">
        <f t="shared" si="9"/>
        <v>0</v>
      </c>
      <c r="U16" s="33" t="s">
        <v>623</v>
      </c>
    </row>
    <row r="17" spans="1:21" ht="46.5" customHeight="1" outlineLevel="2" x14ac:dyDescent="0.25">
      <c r="A17" s="113"/>
      <c r="B17" s="211" t="s">
        <v>356</v>
      </c>
      <c r="C17" s="21">
        <f t="shared" si="1"/>
        <v>1068.0999999999999</v>
      </c>
      <c r="D17" s="21">
        <v>100</v>
      </c>
      <c r="E17" s="21">
        <v>968.1</v>
      </c>
      <c r="F17" s="21">
        <v>0</v>
      </c>
      <c r="G17" s="21">
        <v>0</v>
      </c>
      <c r="H17" s="21">
        <f t="shared" si="10"/>
        <v>1068.0999999999999</v>
      </c>
      <c r="I17" s="21">
        <v>100</v>
      </c>
      <c r="J17" s="21">
        <v>968.1</v>
      </c>
      <c r="K17" s="21">
        <v>0</v>
      </c>
      <c r="L17" s="21">
        <v>0</v>
      </c>
      <c r="M17" s="21">
        <f t="shared" si="2"/>
        <v>100</v>
      </c>
      <c r="N17" s="21">
        <f t="shared" si="3"/>
        <v>0</v>
      </c>
      <c r="O17" s="21">
        <f t="shared" si="4"/>
        <v>100</v>
      </c>
      <c r="P17" s="21">
        <f t="shared" si="5"/>
        <v>0</v>
      </c>
      <c r="Q17" s="21">
        <f t="shared" si="6"/>
        <v>100</v>
      </c>
      <c r="R17" s="21">
        <f t="shared" si="7"/>
        <v>0</v>
      </c>
      <c r="S17" s="21" t="str">
        <f t="shared" si="8"/>
        <v>-</v>
      </c>
      <c r="T17" s="21">
        <f t="shared" si="9"/>
        <v>0</v>
      </c>
      <c r="U17" s="33" t="s">
        <v>624</v>
      </c>
    </row>
    <row r="18" spans="1:21" ht="46.5" customHeight="1" outlineLevel="2" x14ac:dyDescent="0.25">
      <c r="A18" s="113"/>
      <c r="B18" s="211" t="s">
        <v>633</v>
      </c>
      <c r="C18" s="21">
        <f t="shared" si="1"/>
        <v>0</v>
      </c>
      <c r="D18" s="21">
        <v>0</v>
      </c>
      <c r="E18" s="21">
        <v>0</v>
      </c>
      <c r="F18" s="21"/>
      <c r="G18" s="21"/>
      <c r="H18" s="21">
        <f t="shared" si="10"/>
        <v>0</v>
      </c>
      <c r="I18" s="21">
        <v>0</v>
      </c>
      <c r="J18" s="21">
        <v>0</v>
      </c>
      <c r="K18" s="21"/>
      <c r="L18" s="21"/>
      <c r="M18" s="21" t="str">
        <f>IFERROR(H18/C18*100,"-")</f>
        <v>-</v>
      </c>
      <c r="N18" s="21">
        <f>C18-H18</f>
        <v>0</v>
      </c>
      <c r="O18" s="21" t="str">
        <f>IFERROR(I18/D18*100,"-")</f>
        <v>-</v>
      </c>
      <c r="P18" s="21">
        <f>D18-I18</f>
        <v>0</v>
      </c>
      <c r="Q18" s="21" t="str">
        <f>IFERROR(J18/E18*100,"-")</f>
        <v>-</v>
      </c>
      <c r="R18" s="21">
        <f>E18-J18</f>
        <v>0</v>
      </c>
      <c r="S18" s="21" t="str">
        <f>IFERROR(K18/F18*100,"-")</f>
        <v>-</v>
      </c>
      <c r="T18" s="21">
        <f>F18-K18</f>
        <v>0</v>
      </c>
      <c r="U18" s="33" t="s">
        <v>697</v>
      </c>
    </row>
    <row r="19" spans="1:21" ht="133.5" customHeight="1" outlineLevel="2" x14ac:dyDescent="0.25">
      <c r="A19" s="113"/>
      <c r="B19" s="211" t="s">
        <v>357</v>
      </c>
      <c r="C19" s="21">
        <f t="shared" si="1"/>
        <v>1770</v>
      </c>
      <c r="D19" s="21">
        <v>270</v>
      </c>
      <c r="E19" s="21">
        <v>1500</v>
      </c>
      <c r="F19" s="21">
        <v>0</v>
      </c>
      <c r="G19" s="21">
        <v>0</v>
      </c>
      <c r="H19" s="21">
        <f t="shared" si="10"/>
        <v>1747.7</v>
      </c>
      <c r="I19" s="21">
        <v>270</v>
      </c>
      <c r="J19" s="21">
        <v>1477.7</v>
      </c>
      <c r="K19" s="21">
        <v>0</v>
      </c>
      <c r="L19" s="21">
        <v>0</v>
      </c>
      <c r="M19" s="21">
        <f t="shared" si="2"/>
        <v>98.7</v>
      </c>
      <c r="N19" s="21">
        <f t="shared" si="3"/>
        <v>22.3</v>
      </c>
      <c r="O19" s="21">
        <f t="shared" si="4"/>
        <v>100</v>
      </c>
      <c r="P19" s="21">
        <f t="shared" si="5"/>
        <v>0</v>
      </c>
      <c r="Q19" s="21">
        <f t="shared" si="6"/>
        <v>98.5</v>
      </c>
      <c r="R19" s="21">
        <f t="shared" si="7"/>
        <v>22.3</v>
      </c>
      <c r="S19" s="21" t="str">
        <f t="shared" si="8"/>
        <v>-</v>
      </c>
      <c r="T19" s="21">
        <f t="shared" si="9"/>
        <v>0</v>
      </c>
      <c r="U19" s="33" t="s">
        <v>625</v>
      </c>
    </row>
    <row r="20" spans="1:21" ht="50.25" customHeight="1" outlineLevel="2" x14ac:dyDescent="0.25">
      <c r="A20" s="113"/>
      <c r="B20" s="211" t="s">
        <v>358</v>
      </c>
      <c r="C20" s="21">
        <f t="shared" si="1"/>
        <v>1070</v>
      </c>
      <c r="D20" s="21">
        <v>70</v>
      </c>
      <c r="E20" s="21">
        <v>1000</v>
      </c>
      <c r="F20" s="21">
        <v>0</v>
      </c>
      <c r="G20" s="21">
        <v>0</v>
      </c>
      <c r="H20" s="21">
        <f t="shared" si="10"/>
        <v>1070</v>
      </c>
      <c r="I20" s="21">
        <v>70</v>
      </c>
      <c r="J20" s="21">
        <v>1000</v>
      </c>
      <c r="K20" s="21">
        <v>0</v>
      </c>
      <c r="L20" s="21">
        <v>0</v>
      </c>
      <c r="M20" s="21">
        <f t="shared" si="2"/>
        <v>100</v>
      </c>
      <c r="N20" s="21">
        <f t="shared" si="3"/>
        <v>0</v>
      </c>
      <c r="O20" s="21">
        <f t="shared" si="4"/>
        <v>100</v>
      </c>
      <c r="P20" s="21">
        <f t="shared" si="5"/>
        <v>0</v>
      </c>
      <c r="Q20" s="21">
        <f t="shared" si="6"/>
        <v>100</v>
      </c>
      <c r="R20" s="21">
        <f t="shared" si="7"/>
        <v>0</v>
      </c>
      <c r="S20" s="21" t="str">
        <f t="shared" si="8"/>
        <v>-</v>
      </c>
      <c r="T20" s="21">
        <f t="shared" si="9"/>
        <v>0</v>
      </c>
      <c r="U20" s="33" t="s">
        <v>636</v>
      </c>
    </row>
    <row r="21" spans="1:21" ht="59.25" customHeight="1" outlineLevel="2" x14ac:dyDescent="0.25">
      <c r="A21" s="113"/>
      <c r="B21" s="211" t="s">
        <v>359</v>
      </c>
      <c r="C21" s="21">
        <f t="shared" si="1"/>
        <v>298.5</v>
      </c>
      <c r="D21" s="21">
        <v>15</v>
      </c>
      <c r="E21" s="21">
        <v>283.5</v>
      </c>
      <c r="F21" s="21">
        <v>0</v>
      </c>
      <c r="G21" s="21">
        <v>0</v>
      </c>
      <c r="H21" s="21">
        <f t="shared" si="10"/>
        <v>298.5</v>
      </c>
      <c r="I21" s="21">
        <v>15</v>
      </c>
      <c r="J21" s="21">
        <v>283.5</v>
      </c>
      <c r="K21" s="21">
        <v>0</v>
      </c>
      <c r="L21" s="21">
        <v>0</v>
      </c>
      <c r="M21" s="21">
        <f t="shared" si="2"/>
        <v>100</v>
      </c>
      <c r="N21" s="21">
        <f t="shared" si="3"/>
        <v>0</v>
      </c>
      <c r="O21" s="21">
        <f t="shared" si="4"/>
        <v>100</v>
      </c>
      <c r="P21" s="21">
        <f t="shared" si="5"/>
        <v>0</v>
      </c>
      <c r="Q21" s="21">
        <f t="shared" si="6"/>
        <v>100</v>
      </c>
      <c r="R21" s="21">
        <f t="shared" si="7"/>
        <v>0</v>
      </c>
      <c r="S21" s="21" t="str">
        <f t="shared" si="8"/>
        <v>-</v>
      </c>
      <c r="T21" s="21">
        <f t="shared" si="9"/>
        <v>0</v>
      </c>
      <c r="U21" s="33" t="s">
        <v>699</v>
      </c>
    </row>
    <row r="22" spans="1:21" ht="34.5" customHeight="1" outlineLevel="2" x14ac:dyDescent="0.25">
      <c r="A22" s="113"/>
      <c r="B22" s="211" t="s">
        <v>360</v>
      </c>
      <c r="C22" s="21">
        <f t="shared" si="1"/>
        <v>233.5</v>
      </c>
      <c r="D22" s="21">
        <v>85</v>
      </c>
      <c r="E22" s="21">
        <v>148.5</v>
      </c>
      <c r="F22" s="21">
        <v>0</v>
      </c>
      <c r="G22" s="21">
        <v>0</v>
      </c>
      <c r="H22" s="21">
        <f t="shared" si="10"/>
        <v>233.5</v>
      </c>
      <c r="I22" s="21">
        <v>85</v>
      </c>
      <c r="J22" s="21">
        <v>148.5</v>
      </c>
      <c r="K22" s="21">
        <v>0</v>
      </c>
      <c r="L22" s="21">
        <v>0</v>
      </c>
      <c r="M22" s="21">
        <f t="shared" si="2"/>
        <v>100</v>
      </c>
      <c r="N22" s="21">
        <f t="shared" si="3"/>
        <v>0</v>
      </c>
      <c r="O22" s="21">
        <f t="shared" si="4"/>
        <v>100</v>
      </c>
      <c r="P22" s="21">
        <f t="shared" si="5"/>
        <v>0</v>
      </c>
      <c r="Q22" s="21">
        <f t="shared" si="6"/>
        <v>100</v>
      </c>
      <c r="R22" s="21">
        <f t="shared" si="7"/>
        <v>0</v>
      </c>
      <c r="S22" s="21" t="str">
        <f t="shared" si="8"/>
        <v>-</v>
      </c>
      <c r="T22" s="21">
        <f t="shared" si="9"/>
        <v>0</v>
      </c>
      <c r="U22" s="33" t="s">
        <v>637</v>
      </c>
    </row>
    <row r="23" spans="1:21" ht="16.5" customHeight="1" outlineLevel="2" x14ac:dyDescent="0.25">
      <c r="A23" s="113"/>
      <c r="B23" s="211" t="s">
        <v>361</v>
      </c>
      <c r="C23" s="21">
        <f>SUM(D23:F23)</f>
        <v>3072.3</v>
      </c>
      <c r="D23" s="21">
        <v>3072.3</v>
      </c>
      <c r="E23" s="21">
        <v>0</v>
      </c>
      <c r="F23" s="21">
        <v>0</v>
      </c>
      <c r="G23" s="21">
        <v>0</v>
      </c>
      <c r="H23" s="21">
        <f>SUM(I23:K23)</f>
        <v>3072.3</v>
      </c>
      <c r="I23" s="21">
        <v>3072.3</v>
      </c>
      <c r="J23" s="21">
        <v>0</v>
      </c>
      <c r="K23" s="21">
        <v>0</v>
      </c>
      <c r="L23" s="21">
        <v>0</v>
      </c>
      <c r="M23" s="21">
        <f>IFERROR(H23/C23*100,"-")</f>
        <v>100</v>
      </c>
      <c r="N23" s="134">
        <f>C23-H23</f>
        <v>0</v>
      </c>
      <c r="O23" s="21">
        <f>IFERROR(I23/D23*100,"-")</f>
        <v>100</v>
      </c>
      <c r="P23" s="21">
        <f>D23-I23</f>
        <v>0</v>
      </c>
      <c r="Q23" s="21" t="str">
        <f>IFERROR(J23/E23*100,"-")</f>
        <v>-</v>
      </c>
      <c r="R23" s="21">
        <f>E23-J23</f>
        <v>0</v>
      </c>
      <c r="S23" s="21" t="str">
        <f>IFERROR(K23/F23*100,"-")</f>
        <v>-</v>
      </c>
      <c r="T23" s="21">
        <f>F23-K23</f>
        <v>0</v>
      </c>
      <c r="U23" s="33" t="s">
        <v>638</v>
      </c>
    </row>
    <row r="24" spans="1:21" ht="60" customHeight="1" outlineLevel="2" x14ac:dyDescent="0.25">
      <c r="A24" s="113"/>
      <c r="B24" s="211" t="s">
        <v>362</v>
      </c>
      <c r="C24" s="21">
        <f>SUM(D24:F24)</f>
        <v>500</v>
      </c>
      <c r="D24" s="21">
        <v>500</v>
      </c>
      <c r="E24" s="21">
        <v>0</v>
      </c>
      <c r="F24" s="21">
        <v>0</v>
      </c>
      <c r="G24" s="21">
        <v>0</v>
      </c>
      <c r="H24" s="21">
        <f>SUM(I24:K24)</f>
        <v>496.1</v>
      </c>
      <c r="I24" s="21">
        <v>496.1</v>
      </c>
      <c r="J24" s="21">
        <v>0</v>
      </c>
      <c r="K24" s="21">
        <v>0</v>
      </c>
      <c r="L24" s="21">
        <v>0</v>
      </c>
      <c r="M24" s="21">
        <f>IFERROR(H24/C24*100,"-")</f>
        <v>99.2</v>
      </c>
      <c r="N24" s="134">
        <f>C24-H24</f>
        <v>3.9</v>
      </c>
      <c r="O24" s="21">
        <f>IFERROR(I24/D24*100,"-")</f>
        <v>99.2</v>
      </c>
      <c r="P24" s="21">
        <f>D24-I24</f>
        <v>3.9</v>
      </c>
      <c r="Q24" s="21" t="str">
        <f>IFERROR(J24/E24*100,"-")</f>
        <v>-</v>
      </c>
      <c r="R24" s="21">
        <f>E24-J24</f>
        <v>0</v>
      </c>
      <c r="S24" s="21" t="str">
        <f>IFERROR(K24/F24*100,"-")</f>
        <v>-</v>
      </c>
      <c r="T24" s="21">
        <f>F24-K24</f>
        <v>0</v>
      </c>
      <c r="U24" s="133" t="s">
        <v>700</v>
      </c>
    </row>
    <row r="25" spans="1:21" s="27" customFormat="1" ht="35.25" customHeight="1" x14ac:dyDescent="0.25">
      <c r="A25" s="115">
        <v>2</v>
      </c>
      <c r="B25" s="17" t="s">
        <v>11</v>
      </c>
      <c r="C25" s="18">
        <f>SUM(D25:F25)</f>
        <v>1258628</v>
      </c>
      <c r="D25" s="132">
        <f>D26+D38+D43+D50</f>
        <v>246971</v>
      </c>
      <c r="E25" s="132">
        <f>E26+E38+E43+E50</f>
        <v>1011657</v>
      </c>
      <c r="F25" s="132">
        <f>F26+F38+F43+F50</f>
        <v>0</v>
      </c>
      <c r="G25" s="132">
        <f>G26+G38+G43+G50</f>
        <v>87962.6</v>
      </c>
      <c r="H25" s="18">
        <f>SUM(I25:K25)</f>
        <v>1256898.8999999999</v>
      </c>
      <c r="I25" s="132">
        <f>I26+I38+I43+I50</f>
        <v>245698.6</v>
      </c>
      <c r="J25" s="132">
        <f>J26+J38+J43+J50</f>
        <v>1011200.3</v>
      </c>
      <c r="K25" s="132">
        <f>K26+K38+K43+K50</f>
        <v>0</v>
      </c>
      <c r="L25" s="132">
        <f>L26+L38+L43+L50</f>
        <v>80898.600000000006</v>
      </c>
      <c r="M25" s="18">
        <f>IFERROR(H25/C25*100,"-")</f>
        <v>99.9</v>
      </c>
      <c r="N25" s="18">
        <f>C25-H25</f>
        <v>1729.1</v>
      </c>
      <c r="O25" s="174">
        <f t="shared" si="4"/>
        <v>99.5</v>
      </c>
      <c r="P25" s="18">
        <f t="shared" si="5"/>
        <v>1272.4000000000001</v>
      </c>
      <c r="Q25" s="18">
        <f t="shared" si="6"/>
        <v>100</v>
      </c>
      <c r="R25" s="18">
        <f t="shared" si="7"/>
        <v>456.7</v>
      </c>
      <c r="S25" s="18" t="str">
        <f t="shared" si="8"/>
        <v>-</v>
      </c>
      <c r="T25" s="18">
        <f t="shared" si="9"/>
        <v>0</v>
      </c>
      <c r="U25" s="103"/>
    </row>
    <row r="26" spans="1:21" s="1" customFormat="1" ht="27" outlineLevel="1" x14ac:dyDescent="0.25">
      <c r="A26" s="116"/>
      <c r="B26" s="22" t="s">
        <v>194</v>
      </c>
      <c r="C26" s="23">
        <f>SUM(D26:F26)</f>
        <v>1183174.5</v>
      </c>
      <c r="D26" s="169">
        <f>D27+D31+D35</f>
        <v>171597.5</v>
      </c>
      <c r="E26" s="169">
        <f>E27+E31+E35</f>
        <v>1011577</v>
      </c>
      <c r="F26" s="169">
        <f>F27+F31+F35</f>
        <v>0</v>
      </c>
      <c r="G26" s="169">
        <f>G27+G31</f>
        <v>87782.6</v>
      </c>
      <c r="H26" s="169">
        <f>SUM(I26:K26)</f>
        <v>1182026.6000000001</v>
      </c>
      <c r="I26" s="169">
        <f>I27+I31+I35</f>
        <v>170906.3</v>
      </c>
      <c r="J26" s="169">
        <f>J27+J31+J35</f>
        <v>1011120.3</v>
      </c>
      <c r="K26" s="169">
        <f>K27+K31+K35</f>
        <v>0</v>
      </c>
      <c r="L26" s="169">
        <f>L27+L31</f>
        <v>80883.600000000006</v>
      </c>
      <c r="M26" s="170">
        <f>IFERROR(H26/C26*100,"-")</f>
        <v>99.9</v>
      </c>
      <c r="N26" s="175">
        <f t="shared" si="3"/>
        <v>1147.9000000000001</v>
      </c>
      <c r="O26" s="170">
        <f t="shared" si="4"/>
        <v>99.6</v>
      </c>
      <c r="P26" s="170">
        <f t="shared" si="5"/>
        <v>691.2</v>
      </c>
      <c r="Q26" s="170">
        <f t="shared" si="6"/>
        <v>100</v>
      </c>
      <c r="R26" s="170">
        <f t="shared" si="7"/>
        <v>456.7</v>
      </c>
      <c r="S26" s="170" t="str">
        <f t="shared" si="8"/>
        <v>-</v>
      </c>
      <c r="T26" s="170">
        <f t="shared" si="9"/>
        <v>0</v>
      </c>
      <c r="U26" s="28"/>
    </row>
    <row r="27" spans="1:21" s="1" customFormat="1" ht="45.75" customHeight="1" outlineLevel="2" x14ac:dyDescent="0.25">
      <c r="A27" s="116"/>
      <c r="B27" s="212" t="s">
        <v>512</v>
      </c>
      <c r="C27" s="21">
        <f>SUM(D27:G27)</f>
        <v>1192060.1000000001</v>
      </c>
      <c r="D27" s="24">
        <f>D28+D29+D30</f>
        <v>113193.7</v>
      </c>
      <c r="E27" s="24">
        <f>E28+E29+E30</f>
        <v>1003557.8</v>
      </c>
      <c r="F27" s="24">
        <f>F28+F29+F30</f>
        <v>0</v>
      </c>
      <c r="G27" s="24">
        <f>G28+G29+G30</f>
        <v>75308.600000000006</v>
      </c>
      <c r="H27" s="21">
        <f>SUM(I27:L27)</f>
        <v>1184057.3999999999</v>
      </c>
      <c r="I27" s="24">
        <f>I28+I29+I30</f>
        <v>112538.8</v>
      </c>
      <c r="J27" s="24">
        <f>J28+J29+J30</f>
        <v>1003101.1</v>
      </c>
      <c r="K27" s="24">
        <f>K28+K29+K30</f>
        <v>0</v>
      </c>
      <c r="L27" s="24">
        <f>L28+L29+L30</f>
        <v>68417.5</v>
      </c>
      <c r="M27" s="21">
        <f t="shared" si="2"/>
        <v>99.3</v>
      </c>
      <c r="N27" s="21">
        <f t="shared" si="3"/>
        <v>8002.7</v>
      </c>
      <c r="O27" s="21">
        <f t="shared" si="4"/>
        <v>99.4</v>
      </c>
      <c r="P27" s="21">
        <f t="shared" si="5"/>
        <v>654.9</v>
      </c>
      <c r="Q27" s="21">
        <f t="shared" si="6"/>
        <v>100</v>
      </c>
      <c r="R27" s="21">
        <f t="shared" si="7"/>
        <v>456.7</v>
      </c>
      <c r="S27" s="21" t="str">
        <f t="shared" si="8"/>
        <v>-</v>
      </c>
      <c r="T27" s="21">
        <f t="shared" si="9"/>
        <v>0</v>
      </c>
      <c r="U27" s="28" t="s">
        <v>498</v>
      </c>
    </row>
    <row r="28" spans="1:21" s="1" customFormat="1" ht="54" outlineLevel="3" x14ac:dyDescent="0.25">
      <c r="A28" s="116"/>
      <c r="B28" s="213" t="s">
        <v>316</v>
      </c>
      <c r="C28" s="21">
        <f>SUM(D28:F28)</f>
        <v>369552.2</v>
      </c>
      <c r="D28" s="24">
        <v>45836.5</v>
      </c>
      <c r="E28" s="168">
        <v>323715.7</v>
      </c>
      <c r="F28" s="168">
        <v>0</v>
      </c>
      <c r="G28" s="168">
        <v>48614.9</v>
      </c>
      <c r="H28" s="21">
        <f>SUM(I28:K28)</f>
        <v>369095.6</v>
      </c>
      <c r="I28" s="24">
        <f>D28</f>
        <v>45836.5</v>
      </c>
      <c r="J28" s="168">
        <v>323259.09999999998</v>
      </c>
      <c r="K28" s="25">
        <v>0</v>
      </c>
      <c r="L28" s="25">
        <v>43674.3</v>
      </c>
      <c r="M28" s="21">
        <f t="shared" si="2"/>
        <v>99.9</v>
      </c>
      <c r="N28" s="21">
        <f t="shared" si="3"/>
        <v>456.6</v>
      </c>
      <c r="O28" s="21">
        <f t="shared" si="4"/>
        <v>100</v>
      </c>
      <c r="P28" s="21">
        <f t="shared" si="5"/>
        <v>0</v>
      </c>
      <c r="Q28" s="21">
        <f t="shared" si="6"/>
        <v>99.9</v>
      </c>
      <c r="R28" s="21">
        <f t="shared" si="7"/>
        <v>456.6</v>
      </c>
      <c r="S28" s="21" t="str">
        <f t="shared" si="8"/>
        <v>-</v>
      </c>
      <c r="T28" s="21">
        <f t="shared" si="9"/>
        <v>0</v>
      </c>
      <c r="U28" s="244" t="s">
        <v>702</v>
      </c>
    </row>
    <row r="29" spans="1:21" s="1" customFormat="1" ht="40.5" outlineLevel="3" x14ac:dyDescent="0.25">
      <c r="A29" s="116"/>
      <c r="B29" s="213" t="s">
        <v>317</v>
      </c>
      <c r="C29" s="21">
        <f>SUM(D29:F29)</f>
        <v>746619.3</v>
      </c>
      <c r="D29" s="24">
        <v>66777.2</v>
      </c>
      <c r="E29" s="168">
        <v>679842.1</v>
      </c>
      <c r="F29" s="168">
        <v>0</v>
      </c>
      <c r="G29" s="168">
        <v>26693.7</v>
      </c>
      <c r="H29" s="21">
        <f>SUM(I29:K29)</f>
        <v>746544.3</v>
      </c>
      <c r="I29" s="24">
        <v>66702.3</v>
      </c>
      <c r="J29" s="168">
        <v>679842</v>
      </c>
      <c r="K29" s="25">
        <v>0</v>
      </c>
      <c r="L29" s="25">
        <v>24743.200000000001</v>
      </c>
      <c r="M29" s="21">
        <f t="shared" si="2"/>
        <v>100</v>
      </c>
      <c r="N29" s="21">
        <f t="shared" si="3"/>
        <v>75</v>
      </c>
      <c r="O29" s="21">
        <f t="shared" si="4"/>
        <v>99.9</v>
      </c>
      <c r="P29" s="21">
        <f t="shared" si="5"/>
        <v>74.900000000000006</v>
      </c>
      <c r="Q29" s="21">
        <f t="shared" si="6"/>
        <v>100</v>
      </c>
      <c r="R29" s="21">
        <f t="shared" si="7"/>
        <v>0.1</v>
      </c>
      <c r="S29" s="21" t="str">
        <f t="shared" si="8"/>
        <v>-</v>
      </c>
      <c r="T29" s="21">
        <f t="shared" si="9"/>
        <v>0</v>
      </c>
      <c r="U29" s="245"/>
    </row>
    <row r="30" spans="1:21" s="1" customFormat="1" ht="85.5" customHeight="1" outlineLevel="3" x14ac:dyDescent="0.25">
      <c r="A30" s="116"/>
      <c r="B30" s="213" t="s">
        <v>511</v>
      </c>
      <c r="C30" s="21">
        <f t="shared" si="1"/>
        <v>580</v>
      </c>
      <c r="D30" s="24">
        <v>580</v>
      </c>
      <c r="E30" s="168">
        <v>0</v>
      </c>
      <c r="F30" s="168">
        <v>0</v>
      </c>
      <c r="G30" s="168">
        <v>0</v>
      </c>
      <c r="H30" s="21">
        <f t="shared" ref="H30:H37" si="11">SUM(I30:L30)</f>
        <v>0</v>
      </c>
      <c r="I30" s="24">
        <v>0</v>
      </c>
      <c r="J30" s="168">
        <v>0</v>
      </c>
      <c r="K30" s="25">
        <v>0</v>
      </c>
      <c r="L30" s="25">
        <v>0</v>
      </c>
      <c r="M30" s="21">
        <f t="shared" si="2"/>
        <v>0</v>
      </c>
      <c r="N30" s="21">
        <f t="shared" si="3"/>
        <v>580</v>
      </c>
      <c r="O30" s="21">
        <f t="shared" si="4"/>
        <v>0</v>
      </c>
      <c r="P30" s="21">
        <f t="shared" si="5"/>
        <v>580</v>
      </c>
      <c r="Q30" s="21" t="str">
        <f t="shared" si="6"/>
        <v>-</v>
      </c>
      <c r="R30" s="21">
        <f t="shared" si="7"/>
        <v>0</v>
      </c>
      <c r="S30" s="21" t="str">
        <f t="shared" si="8"/>
        <v>-</v>
      </c>
      <c r="T30" s="21">
        <f t="shared" si="9"/>
        <v>0</v>
      </c>
      <c r="U30" s="161" t="s">
        <v>701</v>
      </c>
    </row>
    <row r="31" spans="1:21" s="1" customFormat="1" ht="71.25" customHeight="1" outlineLevel="2" x14ac:dyDescent="0.25">
      <c r="A31" s="116"/>
      <c r="B31" s="212" t="s">
        <v>513</v>
      </c>
      <c r="C31" s="21">
        <f>SUM(D31:F31)</f>
        <v>57044.9</v>
      </c>
      <c r="D31" s="24">
        <f>D32+D33</f>
        <v>53725.4</v>
      </c>
      <c r="E31" s="24">
        <f t="shared" ref="E31:F31" si="12">E32+E33</f>
        <v>3319.5</v>
      </c>
      <c r="F31" s="24">
        <f t="shared" si="12"/>
        <v>0</v>
      </c>
      <c r="G31" s="24">
        <f>G32+G33</f>
        <v>12474</v>
      </c>
      <c r="H31" s="21">
        <f>SUM(I31:K31)</f>
        <v>57008.6</v>
      </c>
      <c r="I31" s="24">
        <f>I32+I33</f>
        <v>53689.1</v>
      </c>
      <c r="J31" s="24">
        <f t="shared" ref="J31:L31" si="13">J32+J33</f>
        <v>3319.5</v>
      </c>
      <c r="K31" s="24">
        <f t="shared" si="13"/>
        <v>0</v>
      </c>
      <c r="L31" s="24">
        <f t="shared" si="13"/>
        <v>12466.1</v>
      </c>
      <c r="M31" s="21">
        <f>IFERROR(H31/C31*100,"-")</f>
        <v>99.9</v>
      </c>
      <c r="N31" s="21">
        <f t="shared" si="3"/>
        <v>36.299999999999997</v>
      </c>
      <c r="O31" s="21">
        <f t="shared" si="4"/>
        <v>99.9</v>
      </c>
      <c r="P31" s="21">
        <f t="shared" si="5"/>
        <v>36.299999999999997</v>
      </c>
      <c r="Q31" s="21">
        <f t="shared" si="6"/>
        <v>100</v>
      </c>
      <c r="R31" s="21">
        <f t="shared" si="7"/>
        <v>0</v>
      </c>
      <c r="S31" s="21" t="str">
        <f t="shared" si="8"/>
        <v>-</v>
      </c>
      <c r="T31" s="21">
        <f t="shared" si="9"/>
        <v>0</v>
      </c>
      <c r="U31" s="163"/>
    </row>
    <row r="32" spans="1:21" s="1" customFormat="1" ht="19.5" customHeight="1" outlineLevel="3" x14ac:dyDescent="0.25">
      <c r="A32" s="116"/>
      <c r="B32" s="213" t="s">
        <v>703</v>
      </c>
      <c r="C32" s="21">
        <f>SUM(D32:F32)</f>
        <v>42338.2</v>
      </c>
      <c r="D32" s="24">
        <v>42338.2</v>
      </c>
      <c r="E32" s="168">
        <v>0</v>
      </c>
      <c r="F32" s="168">
        <v>0</v>
      </c>
      <c r="G32" s="168">
        <v>12474</v>
      </c>
      <c r="H32" s="21">
        <f>SUM(I32:K32)</f>
        <v>42324.1</v>
      </c>
      <c r="I32" s="24">
        <v>42324.1</v>
      </c>
      <c r="J32" s="168">
        <v>0</v>
      </c>
      <c r="K32" s="25">
        <v>0</v>
      </c>
      <c r="L32" s="25">
        <v>12466.1</v>
      </c>
      <c r="M32" s="21">
        <f>IFERROR(H32/C32*100,"-")</f>
        <v>100</v>
      </c>
      <c r="N32" s="21">
        <f t="shared" si="3"/>
        <v>14.1</v>
      </c>
      <c r="O32" s="21">
        <f t="shared" si="4"/>
        <v>100</v>
      </c>
      <c r="P32" s="21">
        <f t="shared" si="5"/>
        <v>14.1</v>
      </c>
      <c r="Q32" s="21" t="str">
        <f t="shared" si="6"/>
        <v>-</v>
      </c>
      <c r="R32" s="21">
        <f t="shared" si="7"/>
        <v>0</v>
      </c>
      <c r="S32" s="21" t="str">
        <f t="shared" si="8"/>
        <v>-</v>
      </c>
      <c r="T32" s="21">
        <f t="shared" si="9"/>
        <v>0</v>
      </c>
      <c r="U32" s="163" t="s">
        <v>706</v>
      </c>
    </row>
    <row r="33" spans="1:21" s="1" customFormat="1" ht="56.25" customHeight="1" outlineLevel="3" x14ac:dyDescent="0.25">
      <c r="A33" s="116"/>
      <c r="B33" s="213" t="s">
        <v>704</v>
      </c>
      <c r="C33" s="21">
        <f t="shared" ref="C33:C34" si="14">SUM(D33:G33)</f>
        <v>14706.7</v>
      </c>
      <c r="D33" s="24">
        <v>11387.2</v>
      </c>
      <c r="E33" s="168">
        <v>3319.5</v>
      </c>
      <c r="F33" s="168">
        <v>0</v>
      </c>
      <c r="G33" s="168">
        <v>0</v>
      </c>
      <c r="H33" s="21">
        <f t="shared" si="11"/>
        <v>14684.5</v>
      </c>
      <c r="I33" s="24">
        <v>11365</v>
      </c>
      <c r="J33" s="168">
        <v>3319.5</v>
      </c>
      <c r="K33" s="25"/>
      <c r="L33" s="25"/>
      <c r="M33" s="21">
        <f t="shared" si="2"/>
        <v>99.8</v>
      </c>
      <c r="N33" s="21">
        <f t="shared" si="3"/>
        <v>22.2</v>
      </c>
      <c r="O33" s="21">
        <f t="shared" si="4"/>
        <v>99.8</v>
      </c>
      <c r="P33" s="21">
        <f t="shared" si="5"/>
        <v>22.2</v>
      </c>
      <c r="Q33" s="21">
        <f t="shared" si="6"/>
        <v>100</v>
      </c>
      <c r="R33" s="21">
        <f t="shared" si="7"/>
        <v>0</v>
      </c>
      <c r="S33" s="21" t="str">
        <f t="shared" si="8"/>
        <v>-</v>
      </c>
      <c r="T33" s="21">
        <f t="shared" si="9"/>
        <v>0</v>
      </c>
      <c r="U33" s="163" t="s">
        <v>707</v>
      </c>
    </row>
    <row r="34" spans="1:21" s="1" customFormat="1" ht="84" customHeight="1" outlineLevel="3" x14ac:dyDescent="0.25">
      <c r="A34" s="116"/>
      <c r="B34" s="213" t="s">
        <v>705</v>
      </c>
      <c r="C34" s="21">
        <f t="shared" si="14"/>
        <v>2320.9</v>
      </c>
      <c r="D34" s="24">
        <v>2320.9</v>
      </c>
      <c r="E34" s="168">
        <v>0</v>
      </c>
      <c r="F34" s="168">
        <v>0</v>
      </c>
      <c r="G34" s="168">
        <v>0</v>
      </c>
      <c r="H34" s="21">
        <f t="shared" si="11"/>
        <v>255.3</v>
      </c>
      <c r="I34" s="24">
        <v>255.3</v>
      </c>
      <c r="J34" s="168">
        <v>0</v>
      </c>
      <c r="K34" s="25">
        <v>0</v>
      </c>
      <c r="L34" s="25">
        <v>0</v>
      </c>
      <c r="M34" s="21">
        <f t="shared" si="2"/>
        <v>11</v>
      </c>
      <c r="N34" s="21">
        <f>C34-H34</f>
        <v>2065.6</v>
      </c>
      <c r="O34" s="21">
        <f t="shared" si="4"/>
        <v>11</v>
      </c>
      <c r="P34" s="21">
        <f t="shared" si="5"/>
        <v>2065.6</v>
      </c>
      <c r="Q34" s="21" t="str">
        <f t="shared" si="6"/>
        <v>-</v>
      </c>
      <c r="R34" s="21">
        <f t="shared" si="7"/>
        <v>0</v>
      </c>
      <c r="S34" s="21" t="str">
        <f t="shared" si="8"/>
        <v>-</v>
      </c>
      <c r="T34" s="21">
        <f t="shared" si="9"/>
        <v>0</v>
      </c>
      <c r="U34" s="163" t="s">
        <v>708</v>
      </c>
    </row>
    <row r="35" spans="1:21" s="1" customFormat="1" ht="40.5" outlineLevel="2" x14ac:dyDescent="0.25">
      <c r="A35" s="116"/>
      <c r="B35" s="212" t="s">
        <v>514</v>
      </c>
      <c r="C35" s="21">
        <f>SUM(D35:F35)</f>
        <v>9378.1</v>
      </c>
      <c r="D35" s="24">
        <f>D36+D37</f>
        <v>4678.3999999999996</v>
      </c>
      <c r="E35" s="24">
        <f>E36+E37</f>
        <v>4699.7</v>
      </c>
      <c r="F35" s="24">
        <f>F36+F37</f>
        <v>0</v>
      </c>
      <c r="G35" s="24">
        <f>G36+G37</f>
        <v>0</v>
      </c>
      <c r="H35" s="21">
        <f t="shared" si="11"/>
        <v>9378.1</v>
      </c>
      <c r="I35" s="24">
        <f>I36+I37</f>
        <v>4678.3999999999996</v>
      </c>
      <c r="J35" s="24">
        <f>J36+J37</f>
        <v>4699.7</v>
      </c>
      <c r="K35" s="24">
        <f>K36+K37</f>
        <v>0</v>
      </c>
      <c r="L35" s="25">
        <v>0</v>
      </c>
      <c r="M35" s="21">
        <f t="shared" si="2"/>
        <v>100</v>
      </c>
      <c r="N35" s="21">
        <f t="shared" si="3"/>
        <v>0</v>
      </c>
      <c r="O35" s="21">
        <f t="shared" si="4"/>
        <v>100</v>
      </c>
      <c r="P35" s="21">
        <f t="shared" si="5"/>
        <v>0</v>
      </c>
      <c r="Q35" s="21">
        <f t="shared" si="6"/>
        <v>100</v>
      </c>
      <c r="R35" s="21">
        <f t="shared" si="7"/>
        <v>0</v>
      </c>
      <c r="S35" s="21" t="str">
        <f t="shared" si="8"/>
        <v>-</v>
      </c>
      <c r="T35" s="21">
        <f t="shared" si="9"/>
        <v>0</v>
      </c>
      <c r="U35" s="163" t="s">
        <v>709</v>
      </c>
    </row>
    <row r="36" spans="1:21" s="1" customFormat="1" ht="40.5" outlineLevel="5" x14ac:dyDescent="0.25">
      <c r="A36" s="116"/>
      <c r="B36" s="213" t="s">
        <v>9</v>
      </c>
      <c r="C36" s="21">
        <f t="shared" si="1"/>
        <v>6931.3</v>
      </c>
      <c r="D36" s="24">
        <v>2231.6</v>
      </c>
      <c r="E36" s="168">
        <v>4699.7</v>
      </c>
      <c r="F36" s="168">
        <v>0</v>
      </c>
      <c r="G36" s="168">
        <v>0</v>
      </c>
      <c r="H36" s="21">
        <f t="shared" si="11"/>
        <v>6931.3</v>
      </c>
      <c r="I36" s="24">
        <v>2231.6</v>
      </c>
      <c r="J36" s="168">
        <v>4699.7</v>
      </c>
      <c r="K36" s="25">
        <v>0</v>
      </c>
      <c r="L36" s="25">
        <v>0</v>
      </c>
      <c r="M36" s="21">
        <f t="shared" si="2"/>
        <v>100</v>
      </c>
      <c r="N36" s="21">
        <f t="shared" si="3"/>
        <v>0</v>
      </c>
      <c r="O36" s="21">
        <f t="shared" si="4"/>
        <v>100</v>
      </c>
      <c r="P36" s="21">
        <f t="shared" si="5"/>
        <v>0</v>
      </c>
      <c r="Q36" s="21">
        <f t="shared" si="6"/>
        <v>100</v>
      </c>
      <c r="R36" s="21">
        <f t="shared" si="7"/>
        <v>0</v>
      </c>
      <c r="S36" s="21" t="str">
        <f t="shared" si="8"/>
        <v>-</v>
      </c>
      <c r="T36" s="21">
        <f t="shared" si="9"/>
        <v>0</v>
      </c>
      <c r="U36" s="163"/>
    </row>
    <row r="37" spans="1:21" s="1" customFormat="1" outlineLevel="5" x14ac:dyDescent="0.25">
      <c r="A37" s="116"/>
      <c r="B37" s="213" t="s">
        <v>318</v>
      </c>
      <c r="C37" s="21">
        <f>SUM(D37:F37)</f>
        <v>2446.8000000000002</v>
      </c>
      <c r="D37" s="24">
        <v>2446.8000000000002</v>
      </c>
      <c r="E37" s="168">
        <v>0</v>
      </c>
      <c r="F37" s="168">
        <v>0</v>
      </c>
      <c r="G37" s="168"/>
      <c r="H37" s="21">
        <f t="shared" si="11"/>
        <v>2446.8000000000002</v>
      </c>
      <c r="I37" s="24">
        <v>2446.8000000000002</v>
      </c>
      <c r="J37" s="168">
        <v>0</v>
      </c>
      <c r="K37" s="25">
        <v>0</v>
      </c>
      <c r="L37" s="25"/>
      <c r="M37" s="21">
        <f t="shared" si="2"/>
        <v>100</v>
      </c>
      <c r="N37" s="21">
        <f t="shared" si="3"/>
        <v>0</v>
      </c>
      <c r="O37" s="21">
        <f t="shared" si="4"/>
        <v>100</v>
      </c>
      <c r="P37" s="21">
        <f t="shared" si="5"/>
        <v>0</v>
      </c>
      <c r="Q37" s="21" t="str">
        <f t="shared" si="6"/>
        <v>-</v>
      </c>
      <c r="R37" s="21">
        <f t="shared" si="7"/>
        <v>0</v>
      </c>
      <c r="S37" s="21" t="str">
        <f t="shared" si="8"/>
        <v>-</v>
      </c>
      <c r="T37" s="21">
        <f t="shared" si="9"/>
        <v>0</v>
      </c>
      <c r="U37" s="163"/>
    </row>
    <row r="38" spans="1:21" s="1" customFormat="1" ht="40.5" outlineLevel="1" x14ac:dyDescent="0.25">
      <c r="A38" s="116"/>
      <c r="B38" s="22" t="s">
        <v>203</v>
      </c>
      <c r="C38" s="23">
        <f t="shared" si="1"/>
        <v>5255.2</v>
      </c>
      <c r="D38" s="169">
        <f>D39</f>
        <v>5175.2</v>
      </c>
      <c r="E38" s="169">
        <f>E39</f>
        <v>80</v>
      </c>
      <c r="F38" s="169">
        <f>F39</f>
        <v>0</v>
      </c>
      <c r="G38" s="169">
        <f>G39</f>
        <v>0</v>
      </c>
      <c r="H38" s="23">
        <f t="shared" si="10"/>
        <v>5093.1000000000004</v>
      </c>
      <c r="I38" s="169">
        <f>I39</f>
        <v>5013.1000000000004</v>
      </c>
      <c r="J38" s="169">
        <f>J39</f>
        <v>80</v>
      </c>
      <c r="K38" s="169">
        <f>K39</f>
        <v>0</v>
      </c>
      <c r="L38" s="169">
        <f>L39</f>
        <v>0</v>
      </c>
      <c r="M38" s="170">
        <f t="shared" si="2"/>
        <v>96.9</v>
      </c>
      <c r="N38" s="170">
        <f t="shared" si="3"/>
        <v>162.1</v>
      </c>
      <c r="O38" s="170">
        <f t="shared" si="4"/>
        <v>96.9</v>
      </c>
      <c r="P38" s="170">
        <f t="shared" si="5"/>
        <v>162.1</v>
      </c>
      <c r="Q38" s="170">
        <f t="shared" si="6"/>
        <v>100</v>
      </c>
      <c r="R38" s="170">
        <f t="shared" si="7"/>
        <v>0</v>
      </c>
      <c r="S38" s="170" t="str">
        <f t="shared" si="8"/>
        <v>-</v>
      </c>
      <c r="T38" s="170">
        <f t="shared" si="9"/>
        <v>0</v>
      </c>
      <c r="U38" s="28" t="s">
        <v>824</v>
      </c>
    </row>
    <row r="39" spans="1:21" s="1" customFormat="1" ht="40.5" outlineLevel="2" collapsed="1" x14ac:dyDescent="0.25">
      <c r="A39" s="116"/>
      <c r="B39" s="212" t="s">
        <v>515</v>
      </c>
      <c r="C39" s="21">
        <f t="shared" si="1"/>
        <v>5255.2</v>
      </c>
      <c r="D39" s="24">
        <f>D40+D41+D42</f>
        <v>5175.2</v>
      </c>
      <c r="E39" s="24">
        <f>E40+E41+E42</f>
        <v>80</v>
      </c>
      <c r="F39" s="24">
        <f>F40+F41+F42</f>
        <v>0</v>
      </c>
      <c r="G39" s="24">
        <f>G40+G41+G42</f>
        <v>0</v>
      </c>
      <c r="H39" s="21">
        <f>SUM(I39:K39)</f>
        <v>5093.1000000000004</v>
      </c>
      <c r="I39" s="25">
        <f>I40+I41+I42</f>
        <v>5013.1000000000004</v>
      </c>
      <c r="J39" s="25">
        <f>J40+J41+J42</f>
        <v>80</v>
      </c>
      <c r="K39" s="25">
        <f>K40+K41+K42</f>
        <v>0</v>
      </c>
      <c r="L39" s="25">
        <f>L40+L41+L42</f>
        <v>0</v>
      </c>
      <c r="M39" s="21">
        <f t="shared" si="2"/>
        <v>96.9</v>
      </c>
      <c r="N39" s="21">
        <f>C39-H39</f>
        <v>162.1</v>
      </c>
      <c r="O39" s="21">
        <f t="shared" si="4"/>
        <v>96.9</v>
      </c>
      <c r="P39" s="21">
        <f t="shared" si="5"/>
        <v>162.1</v>
      </c>
      <c r="Q39" s="21">
        <f t="shared" si="6"/>
        <v>100</v>
      </c>
      <c r="R39" s="21">
        <f t="shared" si="7"/>
        <v>0</v>
      </c>
      <c r="S39" s="21" t="str">
        <f t="shared" si="8"/>
        <v>-</v>
      </c>
      <c r="T39" s="21">
        <f>F39-K39</f>
        <v>0</v>
      </c>
      <c r="U39" s="28"/>
    </row>
    <row r="40" spans="1:21" s="1" customFormat="1" ht="72" customHeight="1" outlineLevel="2" x14ac:dyDescent="0.25">
      <c r="A40" s="116"/>
      <c r="B40" s="213" t="s">
        <v>319</v>
      </c>
      <c r="C40" s="21">
        <f t="shared" si="1"/>
        <v>4005.4</v>
      </c>
      <c r="D40" s="24">
        <v>4005.4</v>
      </c>
      <c r="E40" s="168">
        <v>0</v>
      </c>
      <c r="F40" s="168">
        <v>0</v>
      </c>
      <c r="G40" s="168"/>
      <c r="H40" s="21">
        <f t="shared" si="10"/>
        <v>3866.1</v>
      </c>
      <c r="I40" s="25">
        <v>3866.1</v>
      </c>
      <c r="J40" s="25">
        <v>0</v>
      </c>
      <c r="K40" s="25">
        <v>0</v>
      </c>
      <c r="L40" s="25"/>
      <c r="M40" s="21">
        <f t="shared" si="2"/>
        <v>96.5</v>
      </c>
      <c r="N40" s="21">
        <f>C40-H40</f>
        <v>139.30000000000001</v>
      </c>
      <c r="O40" s="21">
        <f t="shared" si="4"/>
        <v>96.5</v>
      </c>
      <c r="P40" s="21">
        <f t="shared" si="5"/>
        <v>139.30000000000001</v>
      </c>
      <c r="Q40" s="21" t="str">
        <f t="shared" si="6"/>
        <v>-</v>
      </c>
      <c r="R40" s="21">
        <f t="shared" si="7"/>
        <v>0</v>
      </c>
      <c r="S40" s="21" t="str">
        <f t="shared" si="8"/>
        <v>-</v>
      </c>
      <c r="T40" s="21">
        <f>F40-K40</f>
        <v>0</v>
      </c>
      <c r="U40" s="28" t="s">
        <v>723</v>
      </c>
    </row>
    <row r="41" spans="1:21" s="1" customFormat="1" ht="75" customHeight="1" outlineLevel="2" x14ac:dyDescent="0.25">
      <c r="A41" s="116"/>
      <c r="B41" s="213" t="s">
        <v>8</v>
      </c>
      <c r="C41" s="21">
        <f t="shared" si="1"/>
        <v>751.7</v>
      </c>
      <c r="D41" s="24">
        <v>671.7</v>
      </c>
      <c r="E41" s="168">
        <v>80</v>
      </c>
      <c r="F41" s="168">
        <v>0</v>
      </c>
      <c r="G41" s="168"/>
      <c r="H41" s="21">
        <f t="shared" si="10"/>
        <v>751.7</v>
      </c>
      <c r="I41" s="25">
        <v>671.7</v>
      </c>
      <c r="J41" s="25">
        <v>80</v>
      </c>
      <c r="K41" s="25">
        <v>0</v>
      </c>
      <c r="L41" s="25"/>
      <c r="M41" s="21">
        <f t="shared" si="2"/>
        <v>100</v>
      </c>
      <c r="N41" s="21">
        <f>C41-H41</f>
        <v>0</v>
      </c>
      <c r="O41" s="21">
        <f t="shared" si="4"/>
        <v>100</v>
      </c>
      <c r="P41" s="21">
        <f t="shared" si="5"/>
        <v>0</v>
      </c>
      <c r="Q41" s="21">
        <f t="shared" si="6"/>
        <v>100</v>
      </c>
      <c r="R41" s="21">
        <f t="shared" si="7"/>
        <v>0</v>
      </c>
      <c r="S41" s="21" t="str">
        <f t="shared" si="8"/>
        <v>-</v>
      </c>
      <c r="T41" s="21">
        <f>F41-K41</f>
        <v>0</v>
      </c>
      <c r="U41" s="159" t="s">
        <v>724</v>
      </c>
    </row>
    <row r="42" spans="1:21" s="1" customFormat="1" ht="40.5" outlineLevel="2" x14ac:dyDescent="0.25">
      <c r="A42" s="116"/>
      <c r="B42" s="213" t="s">
        <v>320</v>
      </c>
      <c r="C42" s="21">
        <f t="shared" si="1"/>
        <v>498.1</v>
      </c>
      <c r="D42" s="24">
        <v>498.1</v>
      </c>
      <c r="E42" s="168"/>
      <c r="F42" s="168">
        <v>0</v>
      </c>
      <c r="G42" s="168"/>
      <c r="H42" s="21">
        <f t="shared" si="10"/>
        <v>475.3</v>
      </c>
      <c r="I42" s="25">
        <v>475.3</v>
      </c>
      <c r="J42" s="25">
        <v>0</v>
      </c>
      <c r="K42" s="25">
        <v>0</v>
      </c>
      <c r="L42" s="25"/>
      <c r="M42" s="21">
        <f t="shared" si="2"/>
        <v>95.4</v>
      </c>
      <c r="N42" s="21">
        <f>C42-H42</f>
        <v>22.8</v>
      </c>
      <c r="O42" s="21">
        <f t="shared" si="4"/>
        <v>95.4</v>
      </c>
      <c r="P42" s="21">
        <f t="shared" si="5"/>
        <v>22.8</v>
      </c>
      <c r="Q42" s="21" t="str">
        <f t="shared" si="6"/>
        <v>-</v>
      </c>
      <c r="R42" s="21">
        <f t="shared" si="7"/>
        <v>0</v>
      </c>
      <c r="S42" s="21" t="str">
        <f t="shared" si="8"/>
        <v>-</v>
      </c>
      <c r="T42" s="21">
        <f>F42-K42</f>
        <v>0</v>
      </c>
      <c r="U42" s="159" t="s">
        <v>725</v>
      </c>
    </row>
    <row r="43" spans="1:21" s="1" customFormat="1" ht="33.75" customHeight="1" outlineLevel="1" x14ac:dyDescent="0.25">
      <c r="A43" s="116"/>
      <c r="B43" s="22" t="s">
        <v>207</v>
      </c>
      <c r="C43" s="23">
        <f>SUM(D43:G43)</f>
        <v>70378.3</v>
      </c>
      <c r="D43" s="169">
        <f>D44+D46+D45</f>
        <v>70198.3</v>
      </c>
      <c r="E43" s="169">
        <f>E44+E46</f>
        <v>0</v>
      </c>
      <c r="F43" s="169">
        <f>F44+F46</f>
        <v>0</v>
      </c>
      <c r="G43" s="169">
        <f>G44+G46</f>
        <v>180</v>
      </c>
      <c r="H43" s="23">
        <f t="shared" si="10"/>
        <v>69779.199999999997</v>
      </c>
      <c r="I43" s="169">
        <f>I44+I46+I45</f>
        <v>69779.199999999997</v>
      </c>
      <c r="J43" s="169">
        <f>J44+J46</f>
        <v>0</v>
      </c>
      <c r="K43" s="169">
        <f>K44+K46</f>
        <v>0</v>
      </c>
      <c r="L43" s="169">
        <f>L44+L46</f>
        <v>15</v>
      </c>
      <c r="M43" s="170">
        <f t="shared" si="2"/>
        <v>99.1</v>
      </c>
      <c r="N43" s="170">
        <f t="shared" si="3"/>
        <v>599.1</v>
      </c>
      <c r="O43" s="170">
        <f t="shared" si="4"/>
        <v>99.4</v>
      </c>
      <c r="P43" s="170">
        <f t="shared" si="5"/>
        <v>419.1</v>
      </c>
      <c r="Q43" s="21" t="str">
        <f t="shared" si="6"/>
        <v>-</v>
      </c>
      <c r="R43" s="170">
        <f t="shared" si="7"/>
        <v>0</v>
      </c>
      <c r="S43" s="170" t="str">
        <f t="shared" si="8"/>
        <v>-</v>
      </c>
      <c r="T43" s="170">
        <f t="shared" si="9"/>
        <v>0</v>
      </c>
      <c r="U43" s="29"/>
    </row>
    <row r="44" spans="1:21" s="1" customFormat="1" ht="48.75" customHeight="1" outlineLevel="2" x14ac:dyDescent="0.25">
      <c r="A44" s="116"/>
      <c r="B44" s="212" t="s">
        <v>516</v>
      </c>
      <c r="C44" s="21">
        <f>SUM(D44:F44)</f>
        <v>63300.1</v>
      </c>
      <c r="D44" s="24">
        <v>63300.1</v>
      </c>
      <c r="E44" s="25">
        <v>0</v>
      </c>
      <c r="F44" s="168">
        <v>0</v>
      </c>
      <c r="G44" s="168">
        <v>180</v>
      </c>
      <c r="H44" s="21">
        <f>SUM(I44:K44)</f>
        <v>62888.800000000003</v>
      </c>
      <c r="I44" s="25">
        <v>62888.800000000003</v>
      </c>
      <c r="J44" s="25">
        <v>0</v>
      </c>
      <c r="K44" s="25">
        <v>0</v>
      </c>
      <c r="L44" s="25">
        <v>15</v>
      </c>
      <c r="M44" s="21">
        <f t="shared" ref="M44:M49" si="15">IFERROR(H44/C44*100,"-")</f>
        <v>99.4</v>
      </c>
      <c r="N44" s="21">
        <f t="shared" ref="N44:N49" si="16">C44-H44</f>
        <v>411.3</v>
      </c>
      <c r="O44" s="21">
        <f t="shared" ref="O44:O49" si="17">IFERROR(I44/D44*100,"-")</f>
        <v>99.4</v>
      </c>
      <c r="P44" s="21">
        <f>D44-I44</f>
        <v>411.3</v>
      </c>
      <c r="Q44" s="21" t="str">
        <f>IFERROR(J44/E44*100,"-")</f>
        <v>-</v>
      </c>
      <c r="R44" s="21">
        <f t="shared" si="7"/>
        <v>0</v>
      </c>
      <c r="S44" s="21" t="str">
        <f t="shared" ref="S44:S49" si="18">IFERROR(K44/F44*100,"-")</f>
        <v>-</v>
      </c>
      <c r="T44" s="21">
        <f t="shared" ref="T44:T49" si="19">F44-K44</f>
        <v>0</v>
      </c>
      <c r="U44" s="29" t="s">
        <v>716</v>
      </c>
    </row>
    <row r="45" spans="1:21" s="1" customFormat="1" ht="54" outlineLevel="2" x14ac:dyDescent="0.25">
      <c r="A45" s="116"/>
      <c r="B45" s="212" t="s">
        <v>517</v>
      </c>
      <c r="C45" s="21">
        <f t="shared" ref="C45:C50" si="20">SUM(D45:F45)</f>
        <v>998.3</v>
      </c>
      <c r="D45" s="24">
        <v>998.3</v>
      </c>
      <c r="E45" s="25"/>
      <c r="F45" s="168"/>
      <c r="G45" s="168"/>
      <c r="H45" s="21">
        <f t="shared" ref="H45:H49" si="21">SUM(I45:K45)</f>
        <v>990.5</v>
      </c>
      <c r="I45" s="25">
        <v>990.5</v>
      </c>
      <c r="J45" s="25"/>
      <c r="K45" s="25"/>
      <c r="L45" s="25"/>
      <c r="M45" s="21">
        <f t="shared" si="15"/>
        <v>99.2</v>
      </c>
      <c r="N45" s="21">
        <f t="shared" si="16"/>
        <v>7.8</v>
      </c>
      <c r="O45" s="21">
        <f t="shared" si="17"/>
        <v>99.2</v>
      </c>
      <c r="P45" s="21">
        <f>D45-I45</f>
        <v>7.8</v>
      </c>
      <c r="Q45" s="21" t="str">
        <f t="shared" si="6"/>
        <v>-</v>
      </c>
      <c r="R45" s="21">
        <f t="shared" si="7"/>
        <v>0</v>
      </c>
      <c r="S45" s="21" t="str">
        <f t="shared" si="18"/>
        <v>-</v>
      </c>
      <c r="T45" s="21">
        <f t="shared" si="19"/>
        <v>0</v>
      </c>
      <c r="U45" s="173" t="s">
        <v>715</v>
      </c>
    </row>
    <row r="46" spans="1:21" s="1" customFormat="1" ht="39.75" customHeight="1" outlineLevel="2" collapsed="1" x14ac:dyDescent="0.25">
      <c r="A46" s="116"/>
      <c r="B46" s="212" t="s">
        <v>518</v>
      </c>
      <c r="C46" s="21">
        <f t="shared" si="20"/>
        <v>5899.9</v>
      </c>
      <c r="D46" s="24">
        <f>D47+D48+D49</f>
        <v>5899.9</v>
      </c>
      <c r="E46" s="25">
        <v>0</v>
      </c>
      <c r="F46" s="168">
        <v>0</v>
      </c>
      <c r="G46" s="168"/>
      <c r="H46" s="21">
        <f t="shared" si="21"/>
        <v>5899.9</v>
      </c>
      <c r="I46" s="25">
        <f>I48+I47+I49</f>
        <v>5899.9</v>
      </c>
      <c r="J46" s="25">
        <f>J48+J47+J49</f>
        <v>0</v>
      </c>
      <c r="K46" s="25">
        <f>K48+K47+K49</f>
        <v>0</v>
      </c>
      <c r="L46" s="25">
        <f>L48+L47+L49</f>
        <v>0</v>
      </c>
      <c r="M46" s="21">
        <f t="shared" si="15"/>
        <v>100</v>
      </c>
      <c r="N46" s="21">
        <f t="shared" si="16"/>
        <v>0</v>
      </c>
      <c r="O46" s="21">
        <f t="shared" si="17"/>
        <v>100</v>
      </c>
      <c r="P46" s="21">
        <f t="shared" si="5"/>
        <v>0</v>
      </c>
      <c r="Q46" s="21" t="str">
        <f t="shared" si="6"/>
        <v>-</v>
      </c>
      <c r="R46" s="21">
        <f t="shared" si="7"/>
        <v>0</v>
      </c>
      <c r="S46" s="21" t="str">
        <f t="shared" si="18"/>
        <v>-</v>
      </c>
      <c r="T46" s="21">
        <f t="shared" si="19"/>
        <v>0</v>
      </c>
      <c r="U46" s="172"/>
    </row>
    <row r="47" spans="1:21" s="1" customFormat="1" ht="32.25" customHeight="1" outlineLevel="2" x14ac:dyDescent="0.25">
      <c r="A47" s="116"/>
      <c r="B47" s="213" t="s">
        <v>416</v>
      </c>
      <c r="C47" s="21">
        <f t="shared" si="20"/>
        <v>1553.8</v>
      </c>
      <c r="D47" s="24">
        <v>1553.8</v>
      </c>
      <c r="E47" s="25"/>
      <c r="F47" s="168"/>
      <c r="G47" s="168"/>
      <c r="H47" s="21">
        <f t="shared" si="21"/>
        <v>1553.8</v>
      </c>
      <c r="I47" s="25">
        <v>1553.8</v>
      </c>
      <c r="J47" s="25"/>
      <c r="K47" s="25"/>
      <c r="L47" s="25"/>
      <c r="M47" s="21">
        <f t="shared" si="15"/>
        <v>100</v>
      </c>
      <c r="N47" s="21">
        <f t="shared" si="16"/>
        <v>0</v>
      </c>
      <c r="O47" s="21">
        <f t="shared" si="17"/>
        <v>100</v>
      </c>
      <c r="P47" s="21">
        <f t="shared" si="5"/>
        <v>0</v>
      </c>
      <c r="Q47" s="21" t="str">
        <f t="shared" si="6"/>
        <v>-</v>
      </c>
      <c r="R47" s="21">
        <f t="shared" si="7"/>
        <v>0</v>
      </c>
      <c r="S47" s="21" t="str">
        <f t="shared" si="18"/>
        <v>-</v>
      </c>
      <c r="T47" s="21">
        <f t="shared" si="19"/>
        <v>0</v>
      </c>
      <c r="U47" s="172" t="s">
        <v>714</v>
      </c>
    </row>
    <row r="48" spans="1:21" s="1" customFormat="1" ht="27.75" customHeight="1" outlineLevel="2" x14ac:dyDescent="0.25">
      <c r="A48" s="116"/>
      <c r="B48" s="213" t="s">
        <v>710</v>
      </c>
      <c r="C48" s="21">
        <f t="shared" si="20"/>
        <v>416.1</v>
      </c>
      <c r="D48" s="24">
        <v>416.1</v>
      </c>
      <c r="E48" s="25"/>
      <c r="F48" s="168"/>
      <c r="G48" s="168"/>
      <c r="H48" s="21">
        <f t="shared" si="21"/>
        <v>416.1</v>
      </c>
      <c r="I48" s="25">
        <v>416.1</v>
      </c>
      <c r="J48" s="25"/>
      <c r="K48" s="25"/>
      <c r="L48" s="25"/>
      <c r="M48" s="21">
        <f t="shared" si="15"/>
        <v>100</v>
      </c>
      <c r="N48" s="21">
        <f t="shared" si="16"/>
        <v>0</v>
      </c>
      <c r="O48" s="21">
        <f t="shared" si="17"/>
        <v>100</v>
      </c>
      <c r="P48" s="21">
        <f t="shared" si="5"/>
        <v>0</v>
      </c>
      <c r="Q48" s="21" t="str">
        <f t="shared" si="6"/>
        <v>-</v>
      </c>
      <c r="R48" s="21">
        <f t="shared" si="7"/>
        <v>0</v>
      </c>
      <c r="S48" s="21" t="str">
        <f t="shared" si="18"/>
        <v>-</v>
      </c>
      <c r="T48" s="21">
        <f t="shared" si="19"/>
        <v>0</v>
      </c>
      <c r="U48" s="172" t="s">
        <v>713</v>
      </c>
    </row>
    <row r="49" spans="1:21" s="1" customFormat="1" ht="50.25" customHeight="1" outlineLevel="2" x14ac:dyDescent="0.25">
      <c r="A49" s="116"/>
      <c r="B49" s="213" t="s">
        <v>711</v>
      </c>
      <c r="C49" s="21">
        <f t="shared" si="20"/>
        <v>3930</v>
      </c>
      <c r="D49" s="24">
        <v>3930</v>
      </c>
      <c r="E49" s="25"/>
      <c r="F49" s="168"/>
      <c r="G49" s="168"/>
      <c r="H49" s="21">
        <f t="shared" si="21"/>
        <v>3930</v>
      </c>
      <c r="I49" s="25">
        <v>3930</v>
      </c>
      <c r="J49" s="25"/>
      <c r="K49" s="25"/>
      <c r="L49" s="25"/>
      <c r="M49" s="21">
        <f t="shared" si="15"/>
        <v>100</v>
      </c>
      <c r="N49" s="21">
        <f t="shared" si="16"/>
        <v>0</v>
      </c>
      <c r="O49" s="21">
        <f t="shared" si="17"/>
        <v>100</v>
      </c>
      <c r="P49" s="21">
        <f t="shared" si="5"/>
        <v>0</v>
      </c>
      <c r="Q49" s="21" t="str">
        <f t="shared" si="6"/>
        <v>-</v>
      </c>
      <c r="R49" s="21">
        <f t="shared" si="7"/>
        <v>0</v>
      </c>
      <c r="S49" s="21" t="str">
        <f t="shared" si="18"/>
        <v>-</v>
      </c>
      <c r="T49" s="21">
        <f t="shared" si="19"/>
        <v>0</v>
      </c>
      <c r="U49" s="172" t="s">
        <v>712</v>
      </c>
    </row>
    <row r="50" spans="1:21" s="16" customFormat="1" ht="54" customHeight="1" outlineLevel="1" x14ac:dyDescent="0.25">
      <c r="A50" s="116"/>
      <c r="B50" s="22" t="s">
        <v>210</v>
      </c>
      <c r="C50" s="26">
        <f t="shared" si="20"/>
        <v>0</v>
      </c>
      <c r="D50" s="171">
        <f>SUM(D51:D51)</f>
        <v>0</v>
      </c>
      <c r="E50" s="171">
        <f>SUM(E51:E51)</f>
        <v>0</v>
      </c>
      <c r="F50" s="171">
        <f>SUM(F51:F51)</f>
        <v>0</v>
      </c>
      <c r="G50" s="171">
        <f>SUM(G51:G51)</f>
        <v>0</v>
      </c>
      <c r="H50" s="23">
        <f t="shared" si="10"/>
        <v>0</v>
      </c>
      <c r="I50" s="171">
        <f>SUM(I51:I51)</f>
        <v>0</v>
      </c>
      <c r="J50" s="171">
        <f>SUM(J51:J51)</f>
        <v>0</v>
      </c>
      <c r="K50" s="171">
        <f>SUM(K51:K51)</f>
        <v>0</v>
      </c>
      <c r="L50" s="171">
        <f>SUM(L51:L51)</f>
        <v>0</v>
      </c>
      <c r="M50" s="23" t="str">
        <f t="shared" si="2"/>
        <v>-</v>
      </c>
      <c r="N50" s="23">
        <f t="shared" si="3"/>
        <v>0</v>
      </c>
      <c r="O50" s="23" t="str">
        <f t="shared" si="4"/>
        <v>-</v>
      </c>
      <c r="P50" s="23">
        <f t="shared" si="5"/>
        <v>0</v>
      </c>
      <c r="Q50" s="23" t="str">
        <f t="shared" si="6"/>
        <v>-</v>
      </c>
      <c r="R50" s="23">
        <f t="shared" si="7"/>
        <v>0</v>
      </c>
      <c r="S50" s="23" t="str">
        <f t="shared" si="8"/>
        <v>-</v>
      </c>
      <c r="T50" s="23">
        <f t="shared" si="9"/>
        <v>0</v>
      </c>
      <c r="U50" s="133"/>
    </row>
    <row r="51" spans="1:21" s="1" customFormat="1" ht="47.25" customHeight="1" outlineLevel="2" x14ac:dyDescent="0.25">
      <c r="A51" s="43"/>
      <c r="B51" s="214" t="s">
        <v>519</v>
      </c>
      <c r="C51" s="21">
        <f t="shared" si="1"/>
        <v>0</v>
      </c>
      <c r="D51" s="24">
        <v>0</v>
      </c>
      <c r="E51" s="25">
        <v>0</v>
      </c>
      <c r="F51" s="25">
        <v>0</v>
      </c>
      <c r="G51" s="25">
        <v>0</v>
      </c>
      <c r="H51" s="21">
        <f t="shared" si="10"/>
        <v>0</v>
      </c>
      <c r="I51" s="25">
        <v>0</v>
      </c>
      <c r="J51" s="25">
        <v>0</v>
      </c>
      <c r="K51" s="25">
        <v>0</v>
      </c>
      <c r="L51" s="25">
        <v>0</v>
      </c>
      <c r="M51" s="21" t="str">
        <f>IFERROR(H51/C51*100,"-")</f>
        <v>-</v>
      </c>
      <c r="N51" s="21">
        <f>C51-H51</f>
        <v>0</v>
      </c>
      <c r="O51" s="21" t="str">
        <f>IFERROR(I51/D51*100,"-")</f>
        <v>-</v>
      </c>
      <c r="P51" s="21">
        <f t="shared" si="5"/>
        <v>0</v>
      </c>
      <c r="Q51" s="21" t="str">
        <f>IFERROR(J51/E51*100,"-")</f>
        <v>-</v>
      </c>
      <c r="R51" s="21">
        <f t="shared" si="7"/>
        <v>0</v>
      </c>
      <c r="S51" s="21" t="str">
        <f>IFERROR(K51/F51*100,"-")</f>
        <v>-</v>
      </c>
      <c r="T51" s="21">
        <f t="shared" si="9"/>
        <v>0</v>
      </c>
      <c r="U51" s="29" t="s">
        <v>520</v>
      </c>
    </row>
    <row r="52" spans="1:21" s="5" customFormat="1" ht="45" customHeight="1" x14ac:dyDescent="0.25">
      <c r="A52" s="46">
        <v>3</v>
      </c>
      <c r="B52" s="17" t="s">
        <v>14</v>
      </c>
      <c r="C52" s="18">
        <f>SUM(D52:F52)</f>
        <v>19637.5</v>
      </c>
      <c r="D52" s="18">
        <f>D53+D60+D62</f>
        <v>19637.5</v>
      </c>
      <c r="E52" s="18">
        <f>E53+E60+E62</f>
        <v>0</v>
      </c>
      <c r="F52" s="18">
        <f>F53+F60+F62</f>
        <v>0</v>
      </c>
      <c r="G52" s="18">
        <f>G53+G60+G62</f>
        <v>0</v>
      </c>
      <c r="H52" s="18">
        <f>SUM(I52:K52)</f>
        <v>19574.8</v>
      </c>
      <c r="I52" s="18">
        <f>I53+I60+I62</f>
        <v>19574.8</v>
      </c>
      <c r="J52" s="18">
        <f>J53+J60+J62</f>
        <v>0</v>
      </c>
      <c r="K52" s="18">
        <f>K53+K60+K62</f>
        <v>0</v>
      </c>
      <c r="L52" s="18">
        <f>L53+L60+L62</f>
        <v>0</v>
      </c>
      <c r="M52" s="18">
        <f t="shared" si="2"/>
        <v>99.7</v>
      </c>
      <c r="N52" s="18">
        <f t="shared" si="3"/>
        <v>62.7</v>
      </c>
      <c r="O52" s="18">
        <f t="shared" si="4"/>
        <v>99.7</v>
      </c>
      <c r="P52" s="18">
        <f t="shared" si="5"/>
        <v>62.7</v>
      </c>
      <c r="Q52" s="18" t="str">
        <f t="shared" si="6"/>
        <v>-</v>
      </c>
      <c r="R52" s="18">
        <f t="shared" si="7"/>
        <v>0</v>
      </c>
      <c r="S52" s="18" t="str">
        <f t="shared" si="8"/>
        <v>-</v>
      </c>
      <c r="T52" s="18">
        <f t="shared" si="9"/>
        <v>0</v>
      </c>
      <c r="U52" s="103"/>
    </row>
    <row r="53" spans="1:21" s="11" customFormat="1" ht="40.5" outlineLevel="1" x14ac:dyDescent="0.25">
      <c r="A53" s="38"/>
      <c r="B53" s="31" t="s">
        <v>212</v>
      </c>
      <c r="C53" s="23">
        <f>SUM(D53:F53)</f>
        <v>10232</v>
      </c>
      <c r="D53" s="23">
        <f>D54</f>
        <v>10232</v>
      </c>
      <c r="E53" s="23">
        <f>E54</f>
        <v>0</v>
      </c>
      <c r="F53" s="23">
        <f>F54</f>
        <v>0</v>
      </c>
      <c r="G53" s="23">
        <f>SUM(G54:G59)</f>
        <v>0</v>
      </c>
      <c r="H53" s="23">
        <f t="shared" si="10"/>
        <v>10204.200000000001</v>
      </c>
      <c r="I53" s="23">
        <f>I54</f>
        <v>10204.200000000001</v>
      </c>
      <c r="J53" s="23">
        <f>J54</f>
        <v>0</v>
      </c>
      <c r="K53" s="23">
        <f>K54</f>
        <v>0</v>
      </c>
      <c r="L53" s="23">
        <f>SUM(L54:L59)</f>
        <v>0</v>
      </c>
      <c r="M53" s="23">
        <f t="shared" si="2"/>
        <v>99.7</v>
      </c>
      <c r="N53" s="23">
        <f t="shared" si="3"/>
        <v>27.8</v>
      </c>
      <c r="O53" s="23">
        <f t="shared" si="4"/>
        <v>99.7</v>
      </c>
      <c r="P53" s="23">
        <f t="shared" si="5"/>
        <v>27.8</v>
      </c>
      <c r="Q53" s="23" t="str">
        <f t="shared" si="6"/>
        <v>-</v>
      </c>
      <c r="R53" s="23">
        <f t="shared" si="7"/>
        <v>0</v>
      </c>
      <c r="S53" s="23" t="str">
        <f t="shared" si="8"/>
        <v>-</v>
      </c>
      <c r="T53" s="23">
        <f t="shared" si="9"/>
        <v>0</v>
      </c>
      <c r="U53" s="33"/>
    </row>
    <row r="54" spans="1:21" ht="27" outlineLevel="2" x14ac:dyDescent="0.25">
      <c r="A54" s="117"/>
      <c r="B54" s="211" t="s">
        <v>521</v>
      </c>
      <c r="C54" s="21">
        <f t="shared" si="1"/>
        <v>10232</v>
      </c>
      <c r="D54" s="32">
        <f>SUM(D55:D59)</f>
        <v>10232</v>
      </c>
      <c r="E54" s="32">
        <f>SUM(E56:E59)</f>
        <v>0</v>
      </c>
      <c r="F54" s="32">
        <f>SUM(F56:F59)</f>
        <v>0</v>
      </c>
      <c r="G54" s="32">
        <f>SUM(G56:G59)</f>
        <v>0</v>
      </c>
      <c r="H54" s="32">
        <f t="shared" si="10"/>
        <v>10204.200000000001</v>
      </c>
      <c r="I54" s="32">
        <f>SUM(I55:I59)</f>
        <v>10204.200000000001</v>
      </c>
      <c r="J54" s="32">
        <f>SUM(J56:J59)</f>
        <v>0</v>
      </c>
      <c r="K54" s="32">
        <f>SUM(K56:K59)</f>
        <v>0</v>
      </c>
      <c r="L54" s="21">
        <v>0</v>
      </c>
      <c r="M54" s="21">
        <f t="shared" si="2"/>
        <v>99.7</v>
      </c>
      <c r="N54" s="21">
        <f t="shared" si="3"/>
        <v>27.8</v>
      </c>
      <c r="O54" s="21">
        <f t="shared" si="4"/>
        <v>99.7</v>
      </c>
      <c r="P54" s="21">
        <f t="shared" si="5"/>
        <v>27.8</v>
      </c>
      <c r="Q54" s="21" t="str">
        <f t="shared" si="6"/>
        <v>-</v>
      </c>
      <c r="R54" s="21">
        <f t="shared" si="7"/>
        <v>0</v>
      </c>
      <c r="S54" s="21" t="str">
        <f t="shared" si="8"/>
        <v>-</v>
      </c>
      <c r="T54" s="21">
        <f t="shared" si="9"/>
        <v>0</v>
      </c>
      <c r="U54" s="104"/>
    </row>
    <row r="55" spans="1:21" s="1" customFormat="1" ht="85.5" customHeight="1" outlineLevel="2" x14ac:dyDescent="0.25">
      <c r="A55" s="112"/>
      <c r="B55" s="215" t="s">
        <v>363</v>
      </c>
      <c r="C55" s="21">
        <f>SUM(D55:F55)</f>
        <v>794.8</v>
      </c>
      <c r="D55" s="21">
        <v>794.8</v>
      </c>
      <c r="E55" s="21">
        <v>0</v>
      </c>
      <c r="F55" s="21">
        <v>0</v>
      </c>
      <c r="G55" s="21">
        <v>0</v>
      </c>
      <c r="H55" s="21">
        <f>SUM(I55:K55)</f>
        <v>791.1</v>
      </c>
      <c r="I55" s="21">
        <v>791.1</v>
      </c>
      <c r="J55" s="21">
        <v>0</v>
      </c>
      <c r="K55" s="21">
        <v>0</v>
      </c>
      <c r="L55" s="21">
        <v>0</v>
      </c>
      <c r="M55" s="21">
        <f>IFERROR(H55/C55*100,"-")</f>
        <v>99.5</v>
      </c>
      <c r="N55" s="21">
        <f>C55-H55</f>
        <v>3.7</v>
      </c>
      <c r="O55" s="21">
        <f>IFERROR(I55/D55*100,"-")</f>
        <v>99.5</v>
      </c>
      <c r="P55" s="21">
        <f>D55-I55</f>
        <v>3.7</v>
      </c>
      <c r="Q55" s="21" t="str">
        <f>IFERROR(J55/E55*100,"-")</f>
        <v>-</v>
      </c>
      <c r="R55" s="21">
        <f>E55-J55</f>
        <v>0</v>
      </c>
      <c r="S55" s="21" t="str">
        <f>IFERROR(K55/F55*100,"-")</f>
        <v>-</v>
      </c>
      <c r="T55" s="21">
        <f>F55-K55</f>
        <v>0</v>
      </c>
      <c r="U55" s="28" t="s">
        <v>729</v>
      </c>
    </row>
    <row r="56" spans="1:21" s="1" customFormat="1" ht="34.5" customHeight="1" outlineLevel="2" x14ac:dyDescent="0.25">
      <c r="A56" s="112"/>
      <c r="B56" s="215" t="s">
        <v>524</v>
      </c>
      <c r="C56" s="21">
        <f>SUM(D56:F56)</f>
        <v>5240.1000000000004</v>
      </c>
      <c r="D56" s="21">
        <v>5240.1000000000004</v>
      </c>
      <c r="E56" s="21">
        <v>0</v>
      </c>
      <c r="F56" s="21">
        <v>0</v>
      </c>
      <c r="G56" s="21">
        <v>0</v>
      </c>
      <c r="H56" s="21">
        <f>SUM(I56:K56)</f>
        <v>5216</v>
      </c>
      <c r="I56" s="21">
        <v>5216</v>
      </c>
      <c r="J56" s="21">
        <v>0</v>
      </c>
      <c r="K56" s="21">
        <v>0</v>
      </c>
      <c r="L56" s="21">
        <v>0</v>
      </c>
      <c r="M56" s="21">
        <f>IFERROR(H56/C56*100,"-")</f>
        <v>99.5</v>
      </c>
      <c r="N56" s="21">
        <f>C56-H56</f>
        <v>24.1</v>
      </c>
      <c r="O56" s="21">
        <f>IFERROR(I56/D56*100,"-")</f>
        <v>99.5</v>
      </c>
      <c r="P56" s="21">
        <f>D56-I56</f>
        <v>24.1</v>
      </c>
      <c r="Q56" s="21" t="str">
        <f>IFERROR(J56/E56*100,"-")</f>
        <v>-</v>
      </c>
      <c r="R56" s="21">
        <f>E56-J56</f>
        <v>0</v>
      </c>
      <c r="S56" s="21" t="str">
        <f>IFERROR(K56/F56*100,"-")</f>
        <v>-</v>
      </c>
      <c r="T56" s="21">
        <f>F56-K56</f>
        <v>0</v>
      </c>
      <c r="U56" s="28" t="s">
        <v>610</v>
      </c>
    </row>
    <row r="57" spans="1:21" ht="40.5" outlineLevel="2" x14ac:dyDescent="0.25">
      <c r="A57" s="112"/>
      <c r="B57" s="215" t="s">
        <v>418</v>
      </c>
      <c r="C57" s="21">
        <f>SUM(D57:F57)</f>
        <v>2729.4</v>
      </c>
      <c r="D57" s="21">
        <v>2729.4</v>
      </c>
      <c r="E57" s="21">
        <v>0</v>
      </c>
      <c r="F57" s="21">
        <v>0</v>
      </c>
      <c r="G57" s="21"/>
      <c r="H57" s="21">
        <f>SUM(I57:K57)</f>
        <v>2729.4</v>
      </c>
      <c r="I57" s="21">
        <v>2729.4</v>
      </c>
      <c r="J57" s="21">
        <v>0</v>
      </c>
      <c r="K57" s="21">
        <v>0</v>
      </c>
      <c r="L57" s="21"/>
      <c r="M57" s="21">
        <f>IFERROR(H57/C57*100,"-")</f>
        <v>100</v>
      </c>
      <c r="N57" s="21">
        <f>C57-H57</f>
        <v>0</v>
      </c>
      <c r="O57" s="21">
        <f>IFERROR(I57/D57*100,"-")</f>
        <v>100</v>
      </c>
      <c r="P57" s="21">
        <f>D57-I57</f>
        <v>0</v>
      </c>
      <c r="Q57" s="21" t="str">
        <f>IFERROR(J57/E57*100,"-")</f>
        <v>-</v>
      </c>
      <c r="R57" s="21">
        <f>E57-J57</f>
        <v>0</v>
      </c>
      <c r="S57" s="21" t="str">
        <f>IFERROR(K57/F57*100,"-")</f>
        <v>-</v>
      </c>
      <c r="T57" s="21">
        <f>F57-K57</f>
        <v>0</v>
      </c>
      <c r="U57" s="28"/>
    </row>
    <row r="58" spans="1:21" s="1" customFormat="1" ht="81" outlineLevel="2" x14ac:dyDescent="0.25">
      <c r="A58" s="112"/>
      <c r="B58" s="215" t="s">
        <v>420</v>
      </c>
      <c r="C58" s="21">
        <f>SUM(D58:F58)</f>
        <v>1133.0999999999999</v>
      </c>
      <c r="D58" s="21">
        <v>1133.0999999999999</v>
      </c>
      <c r="E58" s="21">
        <v>0</v>
      </c>
      <c r="F58" s="21"/>
      <c r="G58" s="21">
        <v>0</v>
      </c>
      <c r="H58" s="21">
        <f>SUM(I58:K58)</f>
        <v>1133.0999999999999</v>
      </c>
      <c r="I58" s="21">
        <v>1133.0999999999999</v>
      </c>
      <c r="J58" s="21">
        <v>0</v>
      </c>
      <c r="K58" s="21">
        <v>0</v>
      </c>
      <c r="L58" s="21">
        <v>0</v>
      </c>
      <c r="M58" s="21">
        <f>IFERROR(H58/C58*100,"-")</f>
        <v>100</v>
      </c>
      <c r="N58" s="21">
        <f>C58-H58</f>
        <v>0</v>
      </c>
      <c r="O58" s="21">
        <f>IFERROR(I58/D58*100,"-")</f>
        <v>100</v>
      </c>
      <c r="P58" s="21">
        <f>D58-I58</f>
        <v>0</v>
      </c>
      <c r="Q58" s="21" t="str">
        <f>IFERROR(J58/E58*100,"-")</f>
        <v>-</v>
      </c>
      <c r="R58" s="21">
        <f>E58-J58</f>
        <v>0</v>
      </c>
      <c r="S58" s="21" t="str">
        <f>IFERROR(K58/F58*100,"-")</f>
        <v>-</v>
      </c>
      <c r="T58" s="21">
        <f>F58-K58</f>
        <v>0</v>
      </c>
      <c r="U58" s="28" t="s">
        <v>611</v>
      </c>
    </row>
    <row r="59" spans="1:21" ht="40.5" outlineLevel="2" x14ac:dyDescent="0.25">
      <c r="A59" s="112"/>
      <c r="B59" s="215" t="s">
        <v>419</v>
      </c>
      <c r="C59" s="21">
        <f>SUM(D59:F59)</f>
        <v>334.6</v>
      </c>
      <c r="D59" s="32">
        <v>334.6</v>
      </c>
      <c r="E59" s="32">
        <v>0</v>
      </c>
      <c r="F59" s="32">
        <v>0</v>
      </c>
      <c r="G59" s="32">
        <v>0</v>
      </c>
      <c r="H59" s="32">
        <f>SUM(I59:K59)</f>
        <v>334.6</v>
      </c>
      <c r="I59" s="32">
        <v>334.6</v>
      </c>
      <c r="J59" s="21">
        <v>0</v>
      </c>
      <c r="K59" s="21">
        <v>0</v>
      </c>
      <c r="L59" s="21">
        <v>0</v>
      </c>
      <c r="M59" s="21">
        <f>IFERROR(H59/C59*100,"-")</f>
        <v>100</v>
      </c>
      <c r="N59" s="21">
        <f>C59-H59</f>
        <v>0</v>
      </c>
      <c r="O59" s="21">
        <f>IFERROR(I59/D59*100,"-")</f>
        <v>100</v>
      </c>
      <c r="P59" s="21">
        <f>D59-I59</f>
        <v>0</v>
      </c>
      <c r="Q59" s="21" t="str">
        <f>IFERROR(J59/E59*100,"-")</f>
        <v>-</v>
      </c>
      <c r="R59" s="21">
        <f>E59-J59</f>
        <v>0</v>
      </c>
      <c r="S59" s="21" t="str">
        <f>IFERROR(K59/F59*100,"-")</f>
        <v>-</v>
      </c>
      <c r="T59" s="21">
        <f>F59-K59</f>
        <v>0</v>
      </c>
      <c r="U59" s="28" t="s">
        <v>730</v>
      </c>
    </row>
    <row r="60" spans="1:21" s="16" customFormat="1" ht="40.5" customHeight="1" outlineLevel="1" x14ac:dyDescent="0.25">
      <c r="A60" s="28"/>
      <c r="B60" s="31" t="s">
        <v>12</v>
      </c>
      <c r="C60" s="23">
        <f t="shared" si="1"/>
        <v>920</v>
      </c>
      <c r="D60" s="23">
        <f>SUM(D61:D61)</f>
        <v>920</v>
      </c>
      <c r="E60" s="23">
        <f>SUM(E61:E61)</f>
        <v>0</v>
      </c>
      <c r="F60" s="23">
        <f>SUM(F61:F61)</f>
        <v>0</v>
      </c>
      <c r="G60" s="23">
        <f>SUM(G61:G61)</f>
        <v>0</v>
      </c>
      <c r="H60" s="23">
        <f t="shared" si="10"/>
        <v>920</v>
      </c>
      <c r="I60" s="23">
        <f>SUM(I61:I61)</f>
        <v>920</v>
      </c>
      <c r="J60" s="23">
        <f>SUM(J61:J61)</f>
        <v>0</v>
      </c>
      <c r="K60" s="23">
        <f>SUM(K61:K61)</f>
        <v>0</v>
      </c>
      <c r="L60" s="23">
        <f>SUM(L61:L61)</f>
        <v>0</v>
      </c>
      <c r="M60" s="23">
        <f t="shared" si="2"/>
        <v>100</v>
      </c>
      <c r="N60" s="23">
        <f t="shared" si="3"/>
        <v>0</v>
      </c>
      <c r="O60" s="23">
        <f t="shared" si="4"/>
        <v>100</v>
      </c>
      <c r="P60" s="23">
        <f t="shared" si="5"/>
        <v>0</v>
      </c>
      <c r="Q60" s="23" t="str">
        <f t="shared" si="6"/>
        <v>-</v>
      </c>
      <c r="R60" s="23">
        <f t="shared" si="7"/>
        <v>0</v>
      </c>
      <c r="S60" s="23" t="str">
        <f t="shared" si="8"/>
        <v>-</v>
      </c>
      <c r="T60" s="23">
        <f t="shared" si="9"/>
        <v>0</v>
      </c>
    </row>
    <row r="61" spans="1:21" s="1" customFormat="1" ht="102.75" customHeight="1" outlineLevel="2" x14ac:dyDescent="0.25">
      <c r="A61" s="112"/>
      <c r="B61" s="211" t="s">
        <v>522</v>
      </c>
      <c r="C61" s="21">
        <f t="shared" si="1"/>
        <v>920</v>
      </c>
      <c r="D61" s="21">
        <v>920</v>
      </c>
      <c r="E61" s="21">
        <v>0</v>
      </c>
      <c r="F61" s="21">
        <v>0</v>
      </c>
      <c r="G61" s="21">
        <v>0</v>
      </c>
      <c r="H61" s="21">
        <f t="shared" si="10"/>
        <v>920</v>
      </c>
      <c r="I61" s="21">
        <v>920</v>
      </c>
      <c r="J61" s="21">
        <v>0</v>
      </c>
      <c r="K61" s="21">
        <v>0</v>
      </c>
      <c r="L61" s="21">
        <v>0</v>
      </c>
      <c r="M61" s="21">
        <f t="shared" si="2"/>
        <v>100</v>
      </c>
      <c r="N61" s="21">
        <f t="shared" si="3"/>
        <v>0</v>
      </c>
      <c r="O61" s="21">
        <f t="shared" si="4"/>
        <v>100</v>
      </c>
      <c r="P61" s="21">
        <f t="shared" si="5"/>
        <v>0</v>
      </c>
      <c r="Q61" s="21" t="str">
        <f t="shared" si="6"/>
        <v>-</v>
      </c>
      <c r="R61" s="21">
        <f t="shared" si="7"/>
        <v>0</v>
      </c>
      <c r="S61" s="21" t="str">
        <f t="shared" si="8"/>
        <v>-</v>
      </c>
      <c r="T61" s="21">
        <f t="shared" si="9"/>
        <v>0</v>
      </c>
      <c r="U61" s="102" t="s">
        <v>731</v>
      </c>
    </row>
    <row r="62" spans="1:21" s="16" customFormat="1" ht="27" outlineLevel="1" x14ac:dyDescent="0.25">
      <c r="A62" s="28"/>
      <c r="B62" s="31" t="s">
        <v>13</v>
      </c>
      <c r="C62" s="23">
        <f t="shared" si="1"/>
        <v>8485.5</v>
      </c>
      <c r="D62" s="23">
        <f t="shared" ref="D62:L62" si="22">D63</f>
        <v>8485.5</v>
      </c>
      <c r="E62" s="23">
        <f t="shared" si="22"/>
        <v>0</v>
      </c>
      <c r="F62" s="23">
        <f t="shared" si="22"/>
        <v>0</v>
      </c>
      <c r="G62" s="23">
        <f t="shared" si="22"/>
        <v>0</v>
      </c>
      <c r="H62" s="23">
        <f t="shared" si="10"/>
        <v>8450.6</v>
      </c>
      <c r="I62" s="23">
        <f t="shared" si="22"/>
        <v>8450.6</v>
      </c>
      <c r="J62" s="23">
        <f t="shared" si="22"/>
        <v>0</v>
      </c>
      <c r="K62" s="23">
        <f t="shared" si="22"/>
        <v>0</v>
      </c>
      <c r="L62" s="23">
        <f t="shared" si="22"/>
        <v>0</v>
      </c>
      <c r="M62" s="23">
        <f t="shared" si="2"/>
        <v>99.6</v>
      </c>
      <c r="N62" s="23">
        <f t="shared" si="3"/>
        <v>34.9</v>
      </c>
      <c r="O62" s="23">
        <f t="shared" si="4"/>
        <v>99.6</v>
      </c>
      <c r="P62" s="23">
        <f t="shared" si="5"/>
        <v>34.9</v>
      </c>
      <c r="Q62" s="23" t="str">
        <f t="shared" si="6"/>
        <v>-</v>
      </c>
      <c r="R62" s="23">
        <f t="shared" si="7"/>
        <v>0</v>
      </c>
      <c r="S62" s="23" t="str">
        <f t="shared" si="8"/>
        <v>-</v>
      </c>
      <c r="T62" s="23">
        <f t="shared" si="9"/>
        <v>0</v>
      </c>
      <c r="U62" s="29"/>
    </row>
    <row r="63" spans="1:21" s="1" customFormat="1" ht="27" outlineLevel="2" x14ac:dyDescent="0.25">
      <c r="A63" s="112"/>
      <c r="B63" s="211" t="s">
        <v>523</v>
      </c>
      <c r="C63" s="21">
        <f t="shared" si="1"/>
        <v>8485.5</v>
      </c>
      <c r="D63" s="21">
        <v>8485.5</v>
      </c>
      <c r="E63" s="21"/>
      <c r="F63" s="21">
        <v>0</v>
      </c>
      <c r="G63" s="21">
        <v>0</v>
      </c>
      <c r="H63" s="21">
        <f t="shared" si="10"/>
        <v>8450.6</v>
      </c>
      <c r="I63" s="21">
        <v>8450.6</v>
      </c>
      <c r="J63" s="21"/>
      <c r="K63" s="21">
        <v>0</v>
      </c>
      <c r="L63" s="21">
        <v>0</v>
      </c>
      <c r="M63" s="21">
        <f t="shared" si="2"/>
        <v>99.6</v>
      </c>
      <c r="N63" s="21">
        <f t="shared" si="3"/>
        <v>34.9</v>
      </c>
      <c r="O63" s="21">
        <f t="shared" si="4"/>
        <v>99.6</v>
      </c>
      <c r="P63" s="21">
        <f t="shared" si="5"/>
        <v>34.9</v>
      </c>
      <c r="Q63" s="21" t="str">
        <f t="shared" si="6"/>
        <v>-</v>
      </c>
      <c r="R63" s="21">
        <f t="shared" si="7"/>
        <v>0</v>
      </c>
      <c r="S63" s="21" t="str">
        <f t="shared" si="8"/>
        <v>-</v>
      </c>
      <c r="T63" s="21">
        <f t="shared" si="9"/>
        <v>0</v>
      </c>
      <c r="U63" s="29" t="s">
        <v>825</v>
      </c>
    </row>
    <row r="64" spans="1:21" s="19" customFormat="1" ht="24.75" customHeight="1" x14ac:dyDescent="0.25">
      <c r="A64" s="46">
        <v>4</v>
      </c>
      <c r="B64" s="17" t="s">
        <v>15</v>
      </c>
      <c r="C64" s="18">
        <f t="shared" si="1"/>
        <v>1291.8</v>
      </c>
      <c r="D64" s="18">
        <f>SUM(D66:D71)</f>
        <v>1291.8</v>
      </c>
      <c r="E64" s="18">
        <f>SUM(E66:E69)</f>
        <v>0</v>
      </c>
      <c r="F64" s="18">
        <f>SUM(F66:F69)</f>
        <v>0</v>
      </c>
      <c r="G64" s="18">
        <f>SUM(G66:G69)</f>
        <v>0</v>
      </c>
      <c r="H64" s="18">
        <f t="shared" si="10"/>
        <v>1291.8</v>
      </c>
      <c r="I64" s="18">
        <f>SUM(I66:I71)</f>
        <v>1291.8</v>
      </c>
      <c r="J64" s="18">
        <f>SUM(J66:J69)</f>
        <v>0</v>
      </c>
      <c r="K64" s="18">
        <f>SUM(K66:K69)</f>
        <v>0</v>
      </c>
      <c r="L64" s="18">
        <f>SUM(L66:L69)</f>
        <v>0</v>
      </c>
      <c r="M64" s="18">
        <f t="shared" si="2"/>
        <v>100</v>
      </c>
      <c r="N64" s="18">
        <f t="shared" si="3"/>
        <v>0</v>
      </c>
      <c r="O64" s="18">
        <f t="shared" si="4"/>
        <v>100</v>
      </c>
      <c r="P64" s="18">
        <f t="shared" si="5"/>
        <v>0</v>
      </c>
      <c r="Q64" s="18" t="str">
        <f t="shared" si="6"/>
        <v>-</v>
      </c>
      <c r="R64" s="18">
        <f t="shared" si="7"/>
        <v>0</v>
      </c>
      <c r="S64" s="18" t="str">
        <f t="shared" si="8"/>
        <v>-</v>
      </c>
      <c r="T64" s="18">
        <f t="shared" si="9"/>
        <v>0</v>
      </c>
      <c r="U64" s="103"/>
    </row>
    <row r="65" spans="1:21" s="1" customFormat="1" ht="40.5" outlineLevel="1" x14ac:dyDescent="0.25">
      <c r="A65" s="59"/>
      <c r="B65" s="211" t="s">
        <v>525</v>
      </c>
      <c r="C65" s="21">
        <f>SUM(D65:F65)</f>
        <v>152.80000000000001</v>
      </c>
      <c r="D65" s="21">
        <f>SUM(D66:D69)</f>
        <v>152.80000000000001</v>
      </c>
      <c r="E65" s="21">
        <f>SUM(E66:E69)</f>
        <v>0</v>
      </c>
      <c r="F65" s="21">
        <f>SUM(F66:F69)</f>
        <v>0</v>
      </c>
      <c r="G65" s="21"/>
      <c r="H65" s="21">
        <f>SUM(I65:K65)</f>
        <v>152.80000000000001</v>
      </c>
      <c r="I65" s="21">
        <f>SUM(I66:I69)</f>
        <v>152.80000000000001</v>
      </c>
      <c r="J65" s="21">
        <f>SUM(J66:J69)</f>
        <v>0</v>
      </c>
      <c r="K65" s="21">
        <f>SUM(K66:K69)</f>
        <v>0</v>
      </c>
      <c r="L65" s="21"/>
      <c r="M65" s="21">
        <f t="shared" si="2"/>
        <v>100</v>
      </c>
      <c r="N65" s="21">
        <f t="shared" si="3"/>
        <v>0</v>
      </c>
      <c r="O65" s="21">
        <f t="shared" si="4"/>
        <v>100</v>
      </c>
      <c r="P65" s="21">
        <f t="shared" si="5"/>
        <v>0</v>
      </c>
      <c r="Q65" s="21" t="str">
        <f t="shared" si="6"/>
        <v>-</v>
      </c>
      <c r="R65" s="21">
        <f t="shared" si="7"/>
        <v>0</v>
      </c>
      <c r="S65" s="21" t="str">
        <f t="shared" si="8"/>
        <v>-</v>
      </c>
      <c r="T65" s="21">
        <f t="shared" si="9"/>
        <v>0</v>
      </c>
    </row>
    <row r="66" spans="1:21" s="1" customFormat="1" ht="45.75" customHeight="1" outlineLevel="1" x14ac:dyDescent="0.25">
      <c r="A66" s="59"/>
      <c r="B66" s="215" t="s">
        <v>364</v>
      </c>
      <c r="C66" s="21">
        <f t="shared" si="1"/>
        <v>14</v>
      </c>
      <c r="D66" s="21">
        <v>14</v>
      </c>
      <c r="E66" s="21">
        <v>0</v>
      </c>
      <c r="F66" s="21">
        <v>0</v>
      </c>
      <c r="G66" s="21">
        <v>0</v>
      </c>
      <c r="H66" s="21">
        <f t="shared" si="10"/>
        <v>14</v>
      </c>
      <c r="I66" s="21">
        <v>14</v>
      </c>
      <c r="J66" s="21">
        <v>0</v>
      </c>
      <c r="K66" s="21">
        <v>0</v>
      </c>
      <c r="L66" s="21">
        <v>0</v>
      </c>
      <c r="M66" s="21">
        <f t="shared" si="2"/>
        <v>100</v>
      </c>
      <c r="N66" s="21">
        <f t="shared" si="3"/>
        <v>0</v>
      </c>
      <c r="O66" s="21">
        <f t="shared" si="4"/>
        <v>100</v>
      </c>
      <c r="P66" s="21">
        <f t="shared" si="5"/>
        <v>0</v>
      </c>
      <c r="Q66" s="21" t="str">
        <f t="shared" si="6"/>
        <v>-</v>
      </c>
      <c r="R66" s="21">
        <f t="shared" si="7"/>
        <v>0</v>
      </c>
      <c r="S66" s="21" t="str">
        <f t="shared" si="8"/>
        <v>-</v>
      </c>
      <c r="T66" s="21">
        <f t="shared" si="9"/>
        <v>0</v>
      </c>
      <c r="U66" s="33" t="s">
        <v>726</v>
      </c>
    </row>
    <row r="67" spans="1:21" s="1" customFormat="1" ht="66" customHeight="1" outlineLevel="1" x14ac:dyDescent="0.25">
      <c r="A67" s="60"/>
      <c r="B67" s="215" t="s">
        <v>365</v>
      </c>
      <c r="C67" s="21">
        <f t="shared" si="1"/>
        <v>8.3000000000000007</v>
      </c>
      <c r="D67" s="21">
        <v>8.3000000000000007</v>
      </c>
      <c r="E67" s="21">
        <v>0</v>
      </c>
      <c r="F67" s="21">
        <v>0</v>
      </c>
      <c r="G67" s="21">
        <v>0</v>
      </c>
      <c r="H67" s="21">
        <f t="shared" si="10"/>
        <v>8.3000000000000007</v>
      </c>
      <c r="I67" s="21">
        <v>8.3000000000000007</v>
      </c>
      <c r="J67" s="21">
        <v>0</v>
      </c>
      <c r="K67" s="21">
        <v>0</v>
      </c>
      <c r="L67" s="21">
        <v>0</v>
      </c>
      <c r="M67" s="21">
        <f t="shared" si="2"/>
        <v>100</v>
      </c>
      <c r="N67" s="21">
        <f t="shared" si="3"/>
        <v>0</v>
      </c>
      <c r="O67" s="21">
        <f t="shared" si="4"/>
        <v>100</v>
      </c>
      <c r="P67" s="21">
        <f t="shared" si="5"/>
        <v>0</v>
      </c>
      <c r="Q67" s="21" t="str">
        <f t="shared" si="6"/>
        <v>-</v>
      </c>
      <c r="R67" s="21">
        <f t="shared" si="7"/>
        <v>0</v>
      </c>
      <c r="S67" s="21" t="str">
        <f t="shared" si="8"/>
        <v>-</v>
      </c>
      <c r="T67" s="21">
        <f t="shared" si="9"/>
        <v>0</v>
      </c>
      <c r="U67" s="33" t="s">
        <v>612</v>
      </c>
    </row>
    <row r="68" spans="1:21" s="1" customFormat="1" ht="61.5" customHeight="1" outlineLevel="1" x14ac:dyDescent="0.25">
      <c r="A68" s="60"/>
      <c r="B68" s="215" t="s">
        <v>366</v>
      </c>
      <c r="C68" s="21">
        <f t="shared" si="1"/>
        <v>103.2</v>
      </c>
      <c r="D68" s="21">
        <v>103.2</v>
      </c>
      <c r="E68" s="21"/>
      <c r="F68" s="21"/>
      <c r="G68" s="21"/>
      <c r="H68" s="21">
        <f t="shared" si="10"/>
        <v>103.2</v>
      </c>
      <c r="I68" s="21">
        <v>103.2</v>
      </c>
      <c r="J68" s="21">
        <v>0</v>
      </c>
      <c r="K68" s="21"/>
      <c r="L68" s="21"/>
      <c r="M68" s="21">
        <f t="shared" si="2"/>
        <v>100</v>
      </c>
      <c r="N68" s="21">
        <f t="shared" si="3"/>
        <v>0</v>
      </c>
      <c r="O68" s="21">
        <f t="shared" si="4"/>
        <v>100</v>
      </c>
      <c r="P68" s="21">
        <f t="shared" si="5"/>
        <v>0</v>
      </c>
      <c r="Q68" s="21" t="str">
        <f t="shared" si="6"/>
        <v>-</v>
      </c>
      <c r="R68" s="21">
        <f t="shared" si="7"/>
        <v>0</v>
      </c>
      <c r="S68" s="21" t="str">
        <f t="shared" si="8"/>
        <v>-</v>
      </c>
      <c r="T68" s="21">
        <f t="shared" si="9"/>
        <v>0</v>
      </c>
      <c r="U68" s="33" t="s">
        <v>727</v>
      </c>
    </row>
    <row r="69" spans="1:21" s="1" customFormat="1" ht="48" customHeight="1" outlineLevel="1" x14ac:dyDescent="0.25">
      <c r="A69" s="60"/>
      <c r="B69" s="215" t="s">
        <v>421</v>
      </c>
      <c r="C69" s="21">
        <f t="shared" si="1"/>
        <v>27.3</v>
      </c>
      <c r="D69" s="21">
        <v>27.3</v>
      </c>
      <c r="E69" s="21">
        <v>0</v>
      </c>
      <c r="F69" s="21">
        <v>0</v>
      </c>
      <c r="G69" s="21">
        <v>0</v>
      </c>
      <c r="H69" s="21">
        <f t="shared" si="10"/>
        <v>27.3</v>
      </c>
      <c r="I69" s="21">
        <v>27.3</v>
      </c>
      <c r="J69" s="21">
        <v>0</v>
      </c>
      <c r="K69" s="21">
        <v>0</v>
      </c>
      <c r="L69" s="21">
        <v>0</v>
      </c>
      <c r="M69" s="21">
        <f t="shared" si="2"/>
        <v>100</v>
      </c>
      <c r="N69" s="21">
        <f t="shared" si="3"/>
        <v>0</v>
      </c>
      <c r="O69" s="21">
        <f t="shared" si="4"/>
        <v>100</v>
      </c>
      <c r="P69" s="21">
        <f t="shared" si="5"/>
        <v>0</v>
      </c>
      <c r="Q69" s="21" t="str">
        <f t="shared" si="6"/>
        <v>-</v>
      </c>
      <c r="R69" s="21">
        <f t="shared" si="7"/>
        <v>0</v>
      </c>
      <c r="S69" s="21" t="str">
        <f t="shared" si="8"/>
        <v>-</v>
      </c>
      <c r="T69" s="21">
        <f t="shared" si="9"/>
        <v>0</v>
      </c>
      <c r="U69" s="33" t="s">
        <v>728</v>
      </c>
    </row>
    <row r="70" spans="1:21" s="1" customFormat="1" ht="45.75" customHeight="1" outlineLevel="1" x14ac:dyDescent="0.25">
      <c r="A70" s="60"/>
      <c r="B70" s="215" t="s">
        <v>613</v>
      </c>
      <c r="C70" s="21">
        <f t="shared" si="1"/>
        <v>841</v>
      </c>
      <c r="D70" s="21">
        <v>841</v>
      </c>
      <c r="E70" s="21"/>
      <c r="F70" s="21"/>
      <c r="G70" s="21"/>
      <c r="H70" s="21">
        <f t="shared" si="10"/>
        <v>841</v>
      </c>
      <c r="I70" s="21">
        <v>841</v>
      </c>
      <c r="J70" s="21"/>
      <c r="K70" s="21"/>
      <c r="L70" s="21"/>
      <c r="M70" s="21">
        <f t="shared" si="2"/>
        <v>100</v>
      </c>
      <c r="N70" s="21">
        <f t="shared" si="3"/>
        <v>0</v>
      </c>
      <c r="O70" s="21">
        <f t="shared" si="4"/>
        <v>100</v>
      </c>
      <c r="P70" s="21">
        <f t="shared" si="5"/>
        <v>0</v>
      </c>
      <c r="Q70" s="21" t="str">
        <f t="shared" si="6"/>
        <v>-</v>
      </c>
      <c r="R70" s="21"/>
      <c r="S70" s="21"/>
      <c r="T70" s="21"/>
      <c r="U70" s="33" t="s">
        <v>732</v>
      </c>
    </row>
    <row r="71" spans="1:21" s="1" customFormat="1" ht="67.5" outlineLevel="1" x14ac:dyDescent="0.25">
      <c r="A71" s="60"/>
      <c r="B71" s="215" t="s">
        <v>614</v>
      </c>
      <c r="C71" s="21">
        <f t="shared" si="1"/>
        <v>298</v>
      </c>
      <c r="D71" s="21">
        <v>298</v>
      </c>
      <c r="E71" s="21"/>
      <c r="F71" s="21"/>
      <c r="G71" s="21"/>
      <c r="H71" s="21">
        <f t="shared" si="10"/>
        <v>298</v>
      </c>
      <c r="I71" s="21">
        <v>298</v>
      </c>
      <c r="J71" s="21"/>
      <c r="K71" s="21"/>
      <c r="L71" s="21"/>
      <c r="M71" s="21">
        <f t="shared" si="2"/>
        <v>100</v>
      </c>
      <c r="N71" s="21">
        <f t="shared" si="3"/>
        <v>0</v>
      </c>
      <c r="O71" s="21">
        <f t="shared" si="4"/>
        <v>100</v>
      </c>
      <c r="P71" s="21">
        <f t="shared" si="5"/>
        <v>0</v>
      </c>
      <c r="Q71" s="21" t="str">
        <f t="shared" si="6"/>
        <v>-</v>
      </c>
      <c r="R71" s="21"/>
      <c r="S71" s="21"/>
      <c r="T71" s="21"/>
      <c r="U71" s="33" t="s">
        <v>615</v>
      </c>
    </row>
    <row r="72" spans="1:21" s="19" customFormat="1" ht="27" x14ac:dyDescent="0.25">
      <c r="A72" s="115">
        <v>5</v>
      </c>
      <c r="B72" s="17" t="s">
        <v>21</v>
      </c>
      <c r="C72" s="18">
        <f>SUM(D72:F72)</f>
        <v>224354.2</v>
      </c>
      <c r="D72" s="18">
        <f>D73+D93+D110+D112+D116+D119</f>
        <v>216714.2</v>
      </c>
      <c r="E72" s="18">
        <f>E73+E93+E110+E112+E116+E119</f>
        <v>7631.5</v>
      </c>
      <c r="F72" s="18">
        <f>F73+F93+F110+F112+F116</f>
        <v>8.5</v>
      </c>
      <c r="G72" s="18">
        <f>G73+G93+G110+G112+G116</f>
        <v>8714.7000000000007</v>
      </c>
      <c r="H72" s="18">
        <f>SUM(I72:K72)</f>
        <v>224255.9</v>
      </c>
      <c r="I72" s="18">
        <f>I73+I93+I110+I112+I116+I119</f>
        <v>216615.9</v>
      </c>
      <c r="J72" s="18">
        <f>J73+J93+J110+J112+J116</f>
        <v>7631.5</v>
      </c>
      <c r="K72" s="18">
        <f>K73+K93+K110+K112+K116</f>
        <v>8.5</v>
      </c>
      <c r="L72" s="18">
        <f>L73+L93+L110+L112+L116</f>
        <v>7265</v>
      </c>
      <c r="M72" s="18">
        <f t="shared" si="2"/>
        <v>100</v>
      </c>
      <c r="N72" s="18">
        <f t="shared" si="3"/>
        <v>98.3</v>
      </c>
      <c r="O72" s="18">
        <f t="shared" si="4"/>
        <v>100</v>
      </c>
      <c r="P72" s="18">
        <f t="shared" si="5"/>
        <v>98.3</v>
      </c>
      <c r="Q72" s="18">
        <f t="shared" si="6"/>
        <v>100</v>
      </c>
      <c r="R72" s="18">
        <f t="shared" si="7"/>
        <v>0</v>
      </c>
      <c r="S72" s="18">
        <f t="shared" si="8"/>
        <v>100</v>
      </c>
      <c r="T72" s="18">
        <f t="shared" si="9"/>
        <v>0</v>
      </c>
      <c r="U72" s="80"/>
    </row>
    <row r="73" spans="1:21" s="16" customFormat="1" ht="54" outlineLevel="1" x14ac:dyDescent="0.25">
      <c r="A73" s="56"/>
      <c r="B73" s="22" t="s">
        <v>395</v>
      </c>
      <c r="C73" s="23">
        <f t="shared" ref="C73:C111" si="23">SUM(D73:F73)</f>
        <v>49868.7</v>
      </c>
      <c r="D73" s="26">
        <f>D74+D80</f>
        <v>46856.5</v>
      </c>
      <c r="E73" s="26">
        <f>E74+E80</f>
        <v>3003.7</v>
      </c>
      <c r="F73" s="26">
        <f>F74+F80</f>
        <v>8.5</v>
      </c>
      <c r="G73" s="26">
        <f>SUM(G74:G92)</f>
        <v>0</v>
      </c>
      <c r="H73" s="23">
        <f>SUM(I73:K73)</f>
        <v>49868.7</v>
      </c>
      <c r="I73" s="23">
        <f>I74+I80</f>
        <v>46856.5</v>
      </c>
      <c r="J73" s="23">
        <f>J74+J80</f>
        <v>3003.7</v>
      </c>
      <c r="K73" s="23">
        <f>K74+K80</f>
        <v>8.5</v>
      </c>
      <c r="L73" s="23">
        <f>SUM(L74:L92)</f>
        <v>0</v>
      </c>
      <c r="M73" s="23">
        <f t="shared" ref="M73:M131" si="24">IFERROR(H73/C73*100,"-")</f>
        <v>100</v>
      </c>
      <c r="N73" s="23">
        <f t="shared" si="3"/>
        <v>0</v>
      </c>
      <c r="O73" s="23">
        <f t="shared" ref="O73:O131" si="25">IFERROR(I73/D73*100,"-")</f>
        <v>100</v>
      </c>
      <c r="P73" s="23">
        <f t="shared" si="5"/>
        <v>0</v>
      </c>
      <c r="Q73" s="23">
        <f t="shared" ref="Q73:Q131" si="26">IFERROR(J73/E73*100,"-")</f>
        <v>100</v>
      </c>
      <c r="R73" s="23">
        <f t="shared" si="7"/>
        <v>0</v>
      </c>
      <c r="S73" s="23">
        <f t="shared" ref="S73:S131" si="27">IFERROR(K73/F73*100,"-")</f>
        <v>100</v>
      </c>
      <c r="T73" s="23">
        <f t="shared" si="9"/>
        <v>0</v>
      </c>
      <c r="U73" s="33"/>
    </row>
    <row r="74" spans="1:21" s="1" customFormat="1" ht="27" outlineLevel="2" x14ac:dyDescent="0.25">
      <c r="A74" s="118"/>
      <c r="B74" s="211" t="s">
        <v>587</v>
      </c>
      <c r="C74" s="21">
        <f>SUM(D74:F74)</f>
        <v>31051.7</v>
      </c>
      <c r="D74" s="21">
        <f>SUM(D75:D79)</f>
        <v>28912.799999999999</v>
      </c>
      <c r="E74" s="21">
        <f>SUM(E75:E79)</f>
        <v>2130.4</v>
      </c>
      <c r="F74" s="21">
        <f>SUM(F75:F79)</f>
        <v>8.5</v>
      </c>
      <c r="G74" s="21">
        <v>0</v>
      </c>
      <c r="H74" s="21">
        <f>SUM(I74:K74)</f>
        <v>31051.7</v>
      </c>
      <c r="I74" s="21">
        <f>SUM(I75:I79)</f>
        <v>28912.799999999999</v>
      </c>
      <c r="J74" s="21">
        <f>SUM(J75:J79)</f>
        <v>2130.4</v>
      </c>
      <c r="K74" s="21">
        <f>SUM(K75:K79)</f>
        <v>8.5</v>
      </c>
      <c r="L74" s="21">
        <v>0</v>
      </c>
      <c r="M74" s="21">
        <f t="shared" si="24"/>
        <v>100</v>
      </c>
      <c r="N74" s="21">
        <f t="shared" si="3"/>
        <v>0</v>
      </c>
      <c r="O74" s="21">
        <f t="shared" si="25"/>
        <v>100</v>
      </c>
      <c r="P74" s="21">
        <f t="shared" si="5"/>
        <v>0</v>
      </c>
      <c r="Q74" s="21">
        <f t="shared" si="26"/>
        <v>100</v>
      </c>
      <c r="R74" s="21">
        <f t="shared" si="7"/>
        <v>0</v>
      </c>
      <c r="S74" s="21">
        <f t="shared" si="27"/>
        <v>100</v>
      </c>
      <c r="T74" s="21">
        <f t="shared" si="9"/>
        <v>0</v>
      </c>
      <c r="U74" s="33" t="s">
        <v>666</v>
      </c>
    </row>
    <row r="75" spans="1:21" s="1" customFormat="1" ht="27" outlineLevel="3" x14ac:dyDescent="0.25">
      <c r="A75" s="118"/>
      <c r="B75" s="215" t="s">
        <v>367</v>
      </c>
      <c r="C75" s="21">
        <f>SUM(D75:F75)</f>
        <v>29746</v>
      </c>
      <c r="D75" s="21">
        <v>28686.6</v>
      </c>
      <c r="E75" s="21">
        <v>1059.4000000000001</v>
      </c>
      <c r="F75" s="21">
        <v>0</v>
      </c>
      <c r="G75" s="21">
        <v>0</v>
      </c>
      <c r="H75" s="21">
        <f>SUM(I75:K75)</f>
        <v>29746</v>
      </c>
      <c r="I75" s="21">
        <v>28686.6</v>
      </c>
      <c r="J75" s="21">
        <v>1059.4000000000001</v>
      </c>
      <c r="K75" s="21">
        <v>0</v>
      </c>
      <c r="L75" s="21">
        <v>0</v>
      </c>
      <c r="M75" s="21">
        <f>IFERROR(H75/C75*100,"-")</f>
        <v>100</v>
      </c>
      <c r="N75" s="21">
        <f t="shared" si="3"/>
        <v>0</v>
      </c>
      <c r="O75" s="21">
        <f>IFERROR(I75/D75*100,"-")</f>
        <v>100</v>
      </c>
      <c r="P75" s="21">
        <f t="shared" si="5"/>
        <v>0</v>
      </c>
      <c r="Q75" s="21">
        <f>IFERROR(J75/E75*100,"-")</f>
        <v>100</v>
      </c>
      <c r="R75" s="21">
        <f t="shared" si="7"/>
        <v>0</v>
      </c>
      <c r="S75" s="21" t="str">
        <f>IFERROR(K75/F75*100,"-")</f>
        <v>-</v>
      </c>
      <c r="T75" s="21">
        <f t="shared" si="9"/>
        <v>0</v>
      </c>
      <c r="U75" s="33"/>
    </row>
    <row r="76" spans="1:21" s="1" customFormat="1" ht="27" outlineLevel="3" x14ac:dyDescent="0.25">
      <c r="A76" s="118"/>
      <c r="B76" s="215" t="s">
        <v>368</v>
      </c>
      <c r="C76" s="21">
        <f t="shared" si="23"/>
        <v>813.5</v>
      </c>
      <c r="D76" s="21">
        <v>135.80000000000001</v>
      </c>
      <c r="E76" s="21">
        <v>677.7</v>
      </c>
      <c r="F76" s="21">
        <v>0</v>
      </c>
      <c r="G76" s="21">
        <v>0</v>
      </c>
      <c r="H76" s="21">
        <f t="shared" ref="H76:H111" si="28">SUM(I76:K76)</f>
        <v>813.5</v>
      </c>
      <c r="I76" s="21">
        <v>135.80000000000001</v>
      </c>
      <c r="J76" s="21">
        <v>677.7</v>
      </c>
      <c r="K76" s="21">
        <v>0</v>
      </c>
      <c r="L76" s="21">
        <v>0</v>
      </c>
      <c r="M76" s="21">
        <f t="shared" si="24"/>
        <v>100</v>
      </c>
      <c r="N76" s="21">
        <f t="shared" ref="N76:N113" si="29">C76-H76</f>
        <v>0</v>
      </c>
      <c r="O76" s="21">
        <f t="shared" si="25"/>
        <v>100</v>
      </c>
      <c r="P76" s="21">
        <f t="shared" ref="P76:P113" si="30">D76-I76</f>
        <v>0</v>
      </c>
      <c r="Q76" s="21">
        <f t="shared" si="26"/>
        <v>100</v>
      </c>
      <c r="R76" s="21">
        <f t="shared" ref="R76:R113" si="31">E76-J76</f>
        <v>0</v>
      </c>
      <c r="S76" s="21" t="str">
        <f t="shared" si="27"/>
        <v>-</v>
      </c>
      <c r="T76" s="21">
        <f t="shared" ref="T76:T113" si="32">F76-K76</f>
        <v>0</v>
      </c>
      <c r="U76" s="33"/>
    </row>
    <row r="77" spans="1:21" s="1" customFormat="1" ht="27" outlineLevel="3" x14ac:dyDescent="0.25">
      <c r="A77" s="118"/>
      <c r="B77" s="215" t="s">
        <v>369</v>
      </c>
      <c r="C77" s="21">
        <f>SUM(D77:F77)</f>
        <v>40.4</v>
      </c>
      <c r="D77" s="21">
        <v>40.4</v>
      </c>
      <c r="E77" s="21">
        <v>0</v>
      </c>
      <c r="F77" s="21">
        <v>0</v>
      </c>
      <c r="G77" s="21">
        <v>0</v>
      </c>
      <c r="H77" s="21">
        <f>SUM(I77:K77)</f>
        <v>40.4</v>
      </c>
      <c r="I77" s="21">
        <v>40.4</v>
      </c>
      <c r="J77" s="21">
        <v>0</v>
      </c>
      <c r="K77" s="21">
        <v>0</v>
      </c>
      <c r="L77" s="21">
        <v>0</v>
      </c>
      <c r="M77" s="21">
        <f>IFERROR(H77/C77*100,"-")</f>
        <v>100</v>
      </c>
      <c r="N77" s="21">
        <f>C77-H77</f>
        <v>0</v>
      </c>
      <c r="O77" s="21">
        <f>IFERROR(I77/D77*100,"-")</f>
        <v>100</v>
      </c>
      <c r="P77" s="21">
        <f>D77-I77</f>
        <v>0</v>
      </c>
      <c r="Q77" s="21" t="str">
        <f>IFERROR(J77/E77*100,"-")</f>
        <v>-</v>
      </c>
      <c r="R77" s="21">
        <f>E77-J77</f>
        <v>0</v>
      </c>
      <c r="S77" s="21" t="str">
        <f>IFERROR(K77/F77*100,"-")</f>
        <v>-</v>
      </c>
      <c r="T77" s="21">
        <f>F77-K77</f>
        <v>0</v>
      </c>
      <c r="U77" s="33" t="s">
        <v>733</v>
      </c>
    </row>
    <row r="78" spans="1:21" s="1" customFormat="1" outlineLevel="3" x14ac:dyDescent="0.25">
      <c r="A78" s="118"/>
      <c r="B78" s="215" t="s">
        <v>394</v>
      </c>
      <c r="C78" s="21">
        <f>SUM(D78:F78)</f>
        <v>401.8</v>
      </c>
      <c r="D78" s="21">
        <v>0</v>
      </c>
      <c r="E78" s="21">
        <v>393.3</v>
      </c>
      <c r="F78" s="21">
        <v>8.5</v>
      </c>
      <c r="G78" s="21"/>
      <c r="H78" s="21">
        <f>SUM(I78:K78)</f>
        <v>401.8</v>
      </c>
      <c r="I78" s="21">
        <v>0</v>
      </c>
      <c r="J78" s="21">
        <v>393.3</v>
      </c>
      <c r="K78" s="21">
        <v>8.5</v>
      </c>
      <c r="L78" s="21"/>
      <c r="M78" s="21">
        <f>IFERROR(H78/C78*100,"-")</f>
        <v>100</v>
      </c>
      <c r="N78" s="21">
        <f>C78-H78</f>
        <v>0</v>
      </c>
      <c r="O78" s="21" t="str">
        <f>IFERROR(I78/D78*100,"-")</f>
        <v>-</v>
      </c>
      <c r="P78" s="21">
        <f>D78-I78</f>
        <v>0</v>
      </c>
      <c r="Q78" s="21">
        <f>IFERROR(J78/E78*100,"-")</f>
        <v>100</v>
      </c>
      <c r="R78" s="21">
        <f>E78-J78</f>
        <v>0</v>
      </c>
      <c r="S78" s="21">
        <f>IFERROR(K78/F78*100,"-")</f>
        <v>100</v>
      </c>
      <c r="T78" s="21">
        <f>F78-K78</f>
        <v>0</v>
      </c>
      <c r="U78" s="33"/>
    </row>
    <row r="79" spans="1:21" s="1" customFormat="1" ht="22.5" customHeight="1" outlineLevel="3" x14ac:dyDescent="0.25">
      <c r="A79" s="118"/>
      <c r="B79" s="215" t="s">
        <v>370</v>
      </c>
      <c r="C79" s="21">
        <f t="shared" si="23"/>
        <v>50</v>
      </c>
      <c r="D79" s="21">
        <v>50</v>
      </c>
      <c r="E79" s="21"/>
      <c r="F79" s="21">
        <v>0</v>
      </c>
      <c r="G79" s="21">
        <v>0</v>
      </c>
      <c r="H79" s="21">
        <f t="shared" si="28"/>
        <v>50</v>
      </c>
      <c r="I79" s="21">
        <v>50</v>
      </c>
      <c r="J79" s="21">
        <v>0</v>
      </c>
      <c r="K79" s="21">
        <v>0</v>
      </c>
      <c r="L79" s="21">
        <v>0</v>
      </c>
      <c r="M79" s="21">
        <f t="shared" si="24"/>
        <v>100</v>
      </c>
      <c r="N79" s="21">
        <f t="shared" si="29"/>
        <v>0</v>
      </c>
      <c r="O79" s="21">
        <f t="shared" si="25"/>
        <v>100</v>
      </c>
      <c r="P79" s="21">
        <f t="shared" si="30"/>
        <v>0</v>
      </c>
      <c r="Q79" s="21" t="str">
        <f t="shared" si="26"/>
        <v>-</v>
      </c>
      <c r="R79" s="21">
        <f t="shared" si="31"/>
        <v>0</v>
      </c>
      <c r="S79" s="21" t="str">
        <f t="shared" si="27"/>
        <v>-</v>
      </c>
      <c r="T79" s="21">
        <f t="shared" si="32"/>
        <v>0</v>
      </c>
      <c r="U79" s="33" t="s">
        <v>734</v>
      </c>
    </row>
    <row r="80" spans="1:21" s="1" customFormat="1" ht="34.5" customHeight="1" outlineLevel="2" x14ac:dyDescent="0.25">
      <c r="A80" s="60"/>
      <c r="B80" s="211" t="s">
        <v>588</v>
      </c>
      <c r="C80" s="21">
        <f>SUM(D80:F80)</f>
        <v>18817</v>
      </c>
      <c r="D80" s="21">
        <f>SUM(D81:D92)</f>
        <v>17943.7</v>
      </c>
      <c r="E80" s="21">
        <f>SUM(E81:E92)</f>
        <v>873.3</v>
      </c>
      <c r="F80" s="21">
        <f>SUM(F81:F92)</f>
        <v>0</v>
      </c>
      <c r="G80" s="21">
        <f>SUM(G81:G92)</f>
        <v>0</v>
      </c>
      <c r="H80" s="21">
        <f>SUM(I80:K80)</f>
        <v>18817</v>
      </c>
      <c r="I80" s="21">
        <f>SUM(I81:I92)</f>
        <v>17943.7</v>
      </c>
      <c r="J80" s="21">
        <f>SUM(J81:J92)</f>
        <v>873.3</v>
      </c>
      <c r="K80" s="21">
        <f>SUM(K81:K92)</f>
        <v>0</v>
      </c>
      <c r="L80" s="21">
        <v>0</v>
      </c>
      <c r="M80" s="21">
        <f t="shared" si="24"/>
        <v>100</v>
      </c>
      <c r="N80" s="21">
        <f t="shared" si="29"/>
        <v>0</v>
      </c>
      <c r="O80" s="21">
        <f t="shared" si="25"/>
        <v>100</v>
      </c>
      <c r="P80" s="21">
        <f t="shared" si="30"/>
        <v>0</v>
      </c>
      <c r="Q80" s="21">
        <f t="shared" si="26"/>
        <v>100</v>
      </c>
      <c r="R80" s="21">
        <f t="shared" si="31"/>
        <v>0</v>
      </c>
      <c r="S80" s="21" t="str">
        <f t="shared" si="27"/>
        <v>-</v>
      </c>
      <c r="T80" s="21">
        <f t="shared" si="32"/>
        <v>0</v>
      </c>
      <c r="U80" s="244" t="s">
        <v>666</v>
      </c>
    </row>
    <row r="81" spans="1:21" s="1" customFormat="1" ht="27" outlineLevel="3" x14ac:dyDescent="0.25">
      <c r="A81" s="60"/>
      <c r="B81" s="215" t="s">
        <v>371</v>
      </c>
      <c r="C81" s="21">
        <f t="shared" si="23"/>
        <v>17646.7</v>
      </c>
      <c r="D81" s="21">
        <v>17173.099999999999</v>
      </c>
      <c r="E81" s="21">
        <v>473.6</v>
      </c>
      <c r="F81" s="21">
        <v>0</v>
      </c>
      <c r="G81" s="21">
        <v>0</v>
      </c>
      <c r="H81" s="21">
        <f t="shared" si="28"/>
        <v>17646.7</v>
      </c>
      <c r="I81" s="21">
        <v>17173.099999999999</v>
      </c>
      <c r="J81" s="24">
        <v>473.6</v>
      </c>
      <c r="K81" s="21">
        <v>0</v>
      </c>
      <c r="L81" s="21">
        <v>0</v>
      </c>
      <c r="M81" s="21">
        <f t="shared" si="24"/>
        <v>100</v>
      </c>
      <c r="N81" s="21">
        <f t="shared" si="29"/>
        <v>0</v>
      </c>
      <c r="O81" s="21">
        <f t="shared" si="25"/>
        <v>100</v>
      </c>
      <c r="P81" s="21">
        <f t="shared" si="30"/>
        <v>0</v>
      </c>
      <c r="Q81" s="21">
        <f t="shared" si="26"/>
        <v>100</v>
      </c>
      <c r="R81" s="21">
        <f t="shared" si="31"/>
        <v>0</v>
      </c>
      <c r="S81" s="21" t="str">
        <f t="shared" si="27"/>
        <v>-</v>
      </c>
      <c r="T81" s="21">
        <f t="shared" si="32"/>
        <v>0</v>
      </c>
      <c r="U81" s="249"/>
    </row>
    <row r="82" spans="1:21" s="1" customFormat="1" ht="18.75" customHeight="1" outlineLevel="3" x14ac:dyDescent="0.25">
      <c r="A82" s="60"/>
      <c r="B82" s="215" t="s">
        <v>372</v>
      </c>
      <c r="C82" s="21">
        <f t="shared" si="23"/>
        <v>100</v>
      </c>
      <c r="D82" s="21">
        <v>100</v>
      </c>
      <c r="E82" s="21">
        <v>0</v>
      </c>
      <c r="F82" s="21">
        <v>0</v>
      </c>
      <c r="G82" s="21">
        <v>0</v>
      </c>
      <c r="H82" s="21">
        <f t="shared" si="28"/>
        <v>100</v>
      </c>
      <c r="I82" s="21">
        <v>100</v>
      </c>
      <c r="J82" s="21">
        <v>0</v>
      </c>
      <c r="K82" s="21">
        <v>0</v>
      </c>
      <c r="L82" s="21">
        <v>0</v>
      </c>
      <c r="M82" s="21">
        <f t="shared" si="24"/>
        <v>100</v>
      </c>
      <c r="N82" s="21">
        <f t="shared" si="29"/>
        <v>0</v>
      </c>
      <c r="O82" s="21">
        <f t="shared" si="25"/>
        <v>100</v>
      </c>
      <c r="P82" s="21">
        <f t="shared" si="30"/>
        <v>0</v>
      </c>
      <c r="Q82" s="21" t="str">
        <f t="shared" si="26"/>
        <v>-</v>
      </c>
      <c r="R82" s="21">
        <f t="shared" si="31"/>
        <v>0</v>
      </c>
      <c r="S82" s="21" t="str">
        <f t="shared" si="27"/>
        <v>-</v>
      </c>
      <c r="T82" s="21">
        <f t="shared" si="32"/>
        <v>0</v>
      </c>
      <c r="U82" s="249"/>
    </row>
    <row r="83" spans="1:21" s="1" customFormat="1" ht="27" outlineLevel="3" x14ac:dyDescent="0.25">
      <c r="A83" s="59"/>
      <c r="B83" s="215" t="s">
        <v>373</v>
      </c>
      <c r="C83" s="21">
        <f t="shared" si="23"/>
        <v>34.6</v>
      </c>
      <c r="D83" s="21">
        <v>34.6</v>
      </c>
      <c r="E83" s="21">
        <v>0</v>
      </c>
      <c r="F83" s="21">
        <v>0</v>
      </c>
      <c r="G83" s="21">
        <v>0</v>
      </c>
      <c r="H83" s="21">
        <f t="shared" si="28"/>
        <v>34.6</v>
      </c>
      <c r="I83" s="21">
        <v>34.6</v>
      </c>
      <c r="J83" s="21">
        <v>0</v>
      </c>
      <c r="K83" s="21">
        <v>0</v>
      </c>
      <c r="L83" s="21">
        <v>0</v>
      </c>
      <c r="M83" s="21">
        <f t="shared" si="24"/>
        <v>100</v>
      </c>
      <c r="N83" s="21">
        <f t="shared" si="29"/>
        <v>0</v>
      </c>
      <c r="O83" s="21">
        <f t="shared" si="25"/>
        <v>100</v>
      </c>
      <c r="P83" s="21">
        <f t="shared" si="30"/>
        <v>0</v>
      </c>
      <c r="Q83" s="21" t="str">
        <f t="shared" si="26"/>
        <v>-</v>
      </c>
      <c r="R83" s="21">
        <f t="shared" si="31"/>
        <v>0</v>
      </c>
      <c r="S83" s="21" t="str">
        <f t="shared" si="27"/>
        <v>-</v>
      </c>
      <c r="T83" s="21">
        <f t="shared" si="32"/>
        <v>0</v>
      </c>
      <c r="U83" s="249"/>
    </row>
    <row r="84" spans="1:21" s="1" customFormat="1" ht="40.5" outlineLevel="3" x14ac:dyDescent="0.25">
      <c r="A84" s="59"/>
      <c r="B84" s="215" t="s">
        <v>125</v>
      </c>
      <c r="C84" s="21">
        <f t="shared" si="23"/>
        <v>70</v>
      </c>
      <c r="D84" s="21">
        <v>70</v>
      </c>
      <c r="E84" s="21">
        <v>0</v>
      </c>
      <c r="F84" s="21">
        <v>0</v>
      </c>
      <c r="G84" s="21">
        <v>0</v>
      </c>
      <c r="H84" s="21">
        <f t="shared" si="28"/>
        <v>70</v>
      </c>
      <c r="I84" s="21">
        <v>70</v>
      </c>
      <c r="J84" s="21">
        <v>0</v>
      </c>
      <c r="K84" s="21">
        <v>0</v>
      </c>
      <c r="L84" s="21">
        <v>0</v>
      </c>
      <c r="M84" s="21">
        <f t="shared" si="24"/>
        <v>100</v>
      </c>
      <c r="N84" s="21">
        <f t="shared" si="29"/>
        <v>0</v>
      </c>
      <c r="O84" s="21">
        <f t="shared" si="25"/>
        <v>100</v>
      </c>
      <c r="P84" s="21">
        <f t="shared" si="30"/>
        <v>0</v>
      </c>
      <c r="Q84" s="21" t="str">
        <f t="shared" si="26"/>
        <v>-</v>
      </c>
      <c r="R84" s="21">
        <f t="shared" si="31"/>
        <v>0</v>
      </c>
      <c r="S84" s="21" t="str">
        <f t="shared" si="27"/>
        <v>-</v>
      </c>
      <c r="T84" s="21">
        <f t="shared" si="32"/>
        <v>0</v>
      </c>
      <c r="U84" s="249"/>
    </row>
    <row r="85" spans="1:21" s="1" customFormat="1" ht="27" outlineLevel="3" x14ac:dyDescent="0.25">
      <c r="A85" s="59"/>
      <c r="B85" s="215" t="s">
        <v>374</v>
      </c>
      <c r="C85" s="21">
        <f t="shared" si="23"/>
        <v>30</v>
      </c>
      <c r="D85" s="21">
        <v>30</v>
      </c>
      <c r="E85" s="21">
        <v>0</v>
      </c>
      <c r="F85" s="21">
        <v>0</v>
      </c>
      <c r="G85" s="21">
        <v>0</v>
      </c>
      <c r="H85" s="21">
        <f t="shared" si="28"/>
        <v>30</v>
      </c>
      <c r="I85" s="21">
        <v>30</v>
      </c>
      <c r="J85" s="21">
        <v>0</v>
      </c>
      <c r="K85" s="21">
        <v>0</v>
      </c>
      <c r="L85" s="21">
        <v>0</v>
      </c>
      <c r="M85" s="21">
        <f t="shared" si="24"/>
        <v>100</v>
      </c>
      <c r="N85" s="21">
        <f t="shared" si="29"/>
        <v>0</v>
      </c>
      <c r="O85" s="21">
        <f t="shared" si="25"/>
        <v>100</v>
      </c>
      <c r="P85" s="21">
        <f t="shared" si="30"/>
        <v>0</v>
      </c>
      <c r="Q85" s="21" t="str">
        <f t="shared" si="26"/>
        <v>-</v>
      </c>
      <c r="R85" s="21">
        <f t="shared" si="31"/>
        <v>0</v>
      </c>
      <c r="S85" s="21" t="str">
        <f t="shared" si="27"/>
        <v>-</v>
      </c>
      <c r="T85" s="21">
        <f t="shared" si="32"/>
        <v>0</v>
      </c>
      <c r="U85" s="249"/>
    </row>
    <row r="86" spans="1:21" s="1" customFormat="1" ht="54" outlineLevel="3" x14ac:dyDescent="0.25">
      <c r="A86" s="60"/>
      <c r="B86" s="215" t="s">
        <v>126</v>
      </c>
      <c r="C86" s="21">
        <f t="shared" si="23"/>
        <v>35.4</v>
      </c>
      <c r="D86" s="21">
        <v>35.4</v>
      </c>
      <c r="E86" s="21">
        <v>0</v>
      </c>
      <c r="F86" s="21">
        <v>0</v>
      </c>
      <c r="G86" s="21">
        <v>0</v>
      </c>
      <c r="H86" s="21">
        <f t="shared" si="28"/>
        <v>35.4</v>
      </c>
      <c r="I86" s="21">
        <v>35.4</v>
      </c>
      <c r="J86" s="21">
        <v>0</v>
      </c>
      <c r="K86" s="21">
        <v>0</v>
      </c>
      <c r="L86" s="21">
        <v>0</v>
      </c>
      <c r="M86" s="21">
        <f t="shared" si="24"/>
        <v>100</v>
      </c>
      <c r="N86" s="21">
        <f t="shared" si="29"/>
        <v>0</v>
      </c>
      <c r="O86" s="21">
        <f t="shared" si="25"/>
        <v>100</v>
      </c>
      <c r="P86" s="21">
        <f t="shared" si="30"/>
        <v>0</v>
      </c>
      <c r="Q86" s="21" t="str">
        <f t="shared" si="26"/>
        <v>-</v>
      </c>
      <c r="R86" s="21">
        <f t="shared" si="31"/>
        <v>0</v>
      </c>
      <c r="S86" s="21" t="str">
        <f t="shared" si="27"/>
        <v>-</v>
      </c>
      <c r="T86" s="21">
        <f t="shared" si="32"/>
        <v>0</v>
      </c>
      <c r="U86" s="249"/>
    </row>
    <row r="87" spans="1:21" s="1" customFormat="1" ht="27" outlineLevel="3" x14ac:dyDescent="0.25">
      <c r="A87" s="60"/>
      <c r="B87" s="215" t="s">
        <v>375</v>
      </c>
      <c r="C87" s="21">
        <f>SUM(D87:F87)</f>
        <v>15.5</v>
      </c>
      <c r="D87" s="21">
        <v>15.5</v>
      </c>
      <c r="E87" s="21">
        <v>0</v>
      </c>
      <c r="F87" s="21">
        <v>0</v>
      </c>
      <c r="G87" s="21">
        <v>0</v>
      </c>
      <c r="H87" s="21">
        <f>SUM(I87:K87)</f>
        <v>15.5</v>
      </c>
      <c r="I87" s="21">
        <v>15.5</v>
      </c>
      <c r="J87" s="21">
        <v>0</v>
      </c>
      <c r="K87" s="21">
        <v>0</v>
      </c>
      <c r="L87" s="21">
        <v>0</v>
      </c>
      <c r="M87" s="21">
        <f>IFERROR(H87/C87*100,"-")</f>
        <v>100</v>
      </c>
      <c r="N87" s="21">
        <f>C87-H87</f>
        <v>0</v>
      </c>
      <c r="O87" s="21">
        <f>IFERROR(I87/D87*100,"-")</f>
        <v>100</v>
      </c>
      <c r="P87" s="21">
        <f>D87-I87</f>
        <v>0</v>
      </c>
      <c r="Q87" s="21" t="str">
        <f>IFERROR(J87/E87*100,"-")</f>
        <v>-</v>
      </c>
      <c r="R87" s="21">
        <f>E87-J87</f>
        <v>0</v>
      </c>
      <c r="S87" s="21" t="str">
        <f>IFERROR(K87/F87*100,"-")</f>
        <v>-</v>
      </c>
      <c r="T87" s="21">
        <f>F87-K87</f>
        <v>0</v>
      </c>
      <c r="U87" s="249"/>
    </row>
    <row r="88" spans="1:21" s="1" customFormat="1" ht="27" outlineLevel="3" x14ac:dyDescent="0.25">
      <c r="A88" s="60"/>
      <c r="B88" s="215" t="s">
        <v>454</v>
      </c>
      <c r="C88" s="21">
        <f t="shared" si="23"/>
        <v>200</v>
      </c>
      <c r="D88" s="21">
        <v>200</v>
      </c>
      <c r="E88" s="21">
        <v>0</v>
      </c>
      <c r="F88" s="21">
        <v>0</v>
      </c>
      <c r="G88" s="21">
        <v>0</v>
      </c>
      <c r="H88" s="21">
        <f t="shared" si="28"/>
        <v>200</v>
      </c>
      <c r="I88" s="21">
        <v>200</v>
      </c>
      <c r="J88" s="21">
        <v>0</v>
      </c>
      <c r="K88" s="21">
        <v>0</v>
      </c>
      <c r="L88" s="21">
        <v>0</v>
      </c>
      <c r="M88" s="21">
        <f t="shared" si="24"/>
        <v>100</v>
      </c>
      <c r="N88" s="21">
        <f t="shared" si="29"/>
        <v>0</v>
      </c>
      <c r="O88" s="21">
        <f t="shared" si="25"/>
        <v>100</v>
      </c>
      <c r="P88" s="21">
        <f t="shared" si="30"/>
        <v>0</v>
      </c>
      <c r="Q88" s="21" t="str">
        <f t="shared" si="26"/>
        <v>-</v>
      </c>
      <c r="R88" s="21">
        <f t="shared" si="31"/>
        <v>0</v>
      </c>
      <c r="S88" s="21" t="str">
        <f t="shared" si="27"/>
        <v>-</v>
      </c>
      <c r="T88" s="21">
        <f t="shared" si="32"/>
        <v>0</v>
      </c>
      <c r="U88" s="249"/>
    </row>
    <row r="89" spans="1:21" s="1" customFormat="1" ht="40.5" outlineLevel="3" x14ac:dyDescent="0.25">
      <c r="A89" s="60"/>
      <c r="B89" s="215" t="s">
        <v>602</v>
      </c>
      <c r="C89" s="21">
        <f t="shared" si="23"/>
        <v>14.6</v>
      </c>
      <c r="D89" s="21">
        <v>14.6</v>
      </c>
      <c r="E89" s="21"/>
      <c r="F89" s="21"/>
      <c r="G89" s="21"/>
      <c r="H89" s="21">
        <f t="shared" si="28"/>
        <v>14.6</v>
      </c>
      <c r="I89" s="21">
        <v>14.6</v>
      </c>
      <c r="J89" s="21"/>
      <c r="K89" s="21"/>
      <c r="L89" s="21"/>
      <c r="M89" s="21"/>
      <c r="N89" s="21"/>
      <c r="O89" s="21">
        <f t="shared" si="25"/>
        <v>100</v>
      </c>
      <c r="P89" s="21">
        <f t="shared" si="30"/>
        <v>0</v>
      </c>
      <c r="Q89" s="21"/>
      <c r="R89" s="21"/>
      <c r="S89" s="21"/>
      <c r="T89" s="21"/>
      <c r="U89" s="249"/>
    </row>
    <row r="90" spans="1:21" s="1" customFormat="1" ht="27" outlineLevel="3" x14ac:dyDescent="0.25">
      <c r="A90" s="60"/>
      <c r="B90" s="215" t="s">
        <v>505</v>
      </c>
      <c r="C90" s="21">
        <f t="shared" si="23"/>
        <v>150</v>
      </c>
      <c r="D90" s="21">
        <v>150</v>
      </c>
      <c r="E90" s="21"/>
      <c r="F90" s="21"/>
      <c r="G90" s="21"/>
      <c r="H90" s="21">
        <f t="shared" si="28"/>
        <v>150</v>
      </c>
      <c r="I90" s="21">
        <v>150</v>
      </c>
      <c r="J90" s="21"/>
      <c r="K90" s="21"/>
      <c r="L90" s="21"/>
      <c r="M90" s="21"/>
      <c r="N90" s="21"/>
      <c r="O90" s="21">
        <f t="shared" si="25"/>
        <v>100</v>
      </c>
      <c r="P90" s="21">
        <f t="shared" si="30"/>
        <v>0</v>
      </c>
      <c r="Q90" s="21"/>
      <c r="R90" s="21"/>
      <c r="S90" s="21"/>
      <c r="T90" s="21"/>
      <c r="U90" s="249"/>
    </row>
    <row r="91" spans="1:21" s="1" customFormat="1" outlineLevel="3" x14ac:dyDescent="0.25">
      <c r="A91" s="60"/>
      <c r="B91" s="215" t="s">
        <v>455</v>
      </c>
      <c r="C91" s="21">
        <f t="shared" si="23"/>
        <v>470.2</v>
      </c>
      <c r="D91" s="21">
        <v>70.5</v>
      </c>
      <c r="E91" s="21">
        <v>399.7</v>
      </c>
      <c r="F91" s="21"/>
      <c r="G91" s="21"/>
      <c r="H91" s="21">
        <f t="shared" si="28"/>
        <v>470.2</v>
      </c>
      <c r="I91" s="21">
        <v>70.5</v>
      </c>
      <c r="J91" s="21">
        <v>399.7</v>
      </c>
      <c r="K91" s="21"/>
      <c r="L91" s="21"/>
      <c r="M91" s="21"/>
      <c r="N91" s="21"/>
      <c r="O91" s="21">
        <f t="shared" si="25"/>
        <v>100</v>
      </c>
      <c r="P91" s="21">
        <f t="shared" si="30"/>
        <v>0</v>
      </c>
      <c r="Q91" s="21">
        <f t="shared" si="26"/>
        <v>100</v>
      </c>
      <c r="R91" s="21">
        <f t="shared" si="31"/>
        <v>0</v>
      </c>
      <c r="S91" s="21"/>
      <c r="T91" s="21"/>
      <c r="U91" s="249"/>
    </row>
    <row r="92" spans="1:21" s="1" customFormat="1" outlineLevel="3" x14ac:dyDescent="0.25">
      <c r="A92" s="60"/>
      <c r="B92" s="215" t="s">
        <v>370</v>
      </c>
      <c r="C92" s="21">
        <f t="shared" si="23"/>
        <v>50</v>
      </c>
      <c r="D92" s="21">
        <v>50</v>
      </c>
      <c r="E92" s="21">
        <v>0</v>
      </c>
      <c r="F92" s="21">
        <v>0</v>
      </c>
      <c r="G92" s="21">
        <v>0</v>
      </c>
      <c r="H92" s="21">
        <f t="shared" si="28"/>
        <v>50</v>
      </c>
      <c r="I92" s="21">
        <v>50</v>
      </c>
      <c r="J92" s="21">
        <v>0</v>
      </c>
      <c r="K92" s="21">
        <v>0</v>
      </c>
      <c r="L92" s="21">
        <v>0</v>
      </c>
      <c r="M92" s="21">
        <f t="shared" si="24"/>
        <v>100</v>
      </c>
      <c r="N92" s="21">
        <f t="shared" si="29"/>
        <v>0</v>
      </c>
      <c r="O92" s="21">
        <f t="shared" si="25"/>
        <v>100</v>
      </c>
      <c r="P92" s="21">
        <f t="shared" si="30"/>
        <v>0</v>
      </c>
      <c r="Q92" s="21" t="str">
        <f t="shared" si="26"/>
        <v>-</v>
      </c>
      <c r="R92" s="21">
        <f t="shared" si="31"/>
        <v>0</v>
      </c>
      <c r="S92" s="21" t="str">
        <f t="shared" si="27"/>
        <v>-</v>
      </c>
      <c r="T92" s="21">
        <f t="shared" si="32"/>
        <v>0</v>
      </c>
      <c r="U92" s="245"/>
    </row>
    <row r="93" spans="1:21" s="16" customFormat="1" ht="30" customHeight="1" outlineLevel="1" x14ac:dyDescent="0.25">
      <c r="A93" s="56"/>
      <c r="B93" s="31" t="s">
        <v>376</v>
      </c>
      <c r="C93" s="23">
        <f t="shared" si="23"/>
        <v>97545.7</v>
      </c>
      <c r="D93" s="23">
        <f>D94+D102</f>
        <v>93187.9</v>
      </c>
      <c r="E93" s="23">
        <f>E94+E102</f>
        <v>4357.8</v>
      </c>
      <c r="F93" s="23">
        <f>F94+F102</f>
        <v>0</v>
      </c>
      <c r="G93" s="23">
        <f>SUM(G94:G109)</f>
        <v>0</v>
      </c>
      <c r="H93" s="26">
        <f>SUM(I93:K93)</f>
        <v>97478.1</v>
      </c>
      <c r="I93" s="26">
        <f>I94+I102</f>
        <v>93120.3</v>
      </c>
      <c r="J93" s="26">
        <f>J94+J102</f>
        <v>4357.8</v>
      </c>
      <c r="K93" s="26">
        <f>SUM(K94:K109)</f>
        <v>0</v>
      </c>
      <c r="L93" s="26">
        <f>SUM(L94:L109)</f>
        <v>0</v>
      </c>
      <c r="M93" s="23">
        <f t="shared" si="24"/>
        <v>99.9</v>
      </c>
      <c r="N93" s="23">
        <f t="shared" si="29"/>
        <v>67.599999999999994</v>
      </c>
      <c r="O93" s="23">
        <f t="shared" si="25"/>
        <v>99.9</v>
      </c>
      <c r="P93" s="23">
        <f t="shared" si="30"/>
        <v>67.599999999999994</v>
      </c>
      <c r="Q93" s="23">
        <f t="shared" si="26"/>
        <v>100</v>
      </c>
      <c r="R93" s="23">
        <f t="shared" si="31"/>
        <v>0</v>
      </c>
      <c r="S93" s="23" t="str">
        <f t="shared" si="27"/>
        <v>-</v>
      </c>
      <c r="T93" s="23">
        <f t="shared" si="32"/>
        <v>0</v>
      </c>
      <c r="U93" s="81"/>
    </row>
    <row r="94" spans="1:21" s="1" customFormat="1" ht="40.5" outlineLevel="2" x14ac:dyDescent="0.25">
      <c r="A94" s="60"/>
      <c r="B94" s="211" t="s">
        <v>590</v>
      </c>
      <c r="C94" s="21">
        <f t="shared" si="23"/>
        <v>37216.5</v>
      </c>
      <c r="D94" s="21">
        <f>SUM(D95:D101)</f>
        <v>34853.5</v>
      </c>
      <c r="E94" s="21">
        <f>SUM(E95:E101)</f>
        <v>2363</v>
      </c>
      <c r="F94" s="21">
        <f>SUM(F95:F101)</f>
        <v>0</v>
      </c>
      <c r="G94" s="21">
        <f>SUM(G95:G101)</f>
        <v>0</v>
      </c>
      <c r="H94" s="21">
        <f t="shared" si="28"/>
        <v>37216.5</v>
      </c>
      <c r="I94" s="21">
        <f>SUM(I95:I101)</f>
        <v>34853.5</v>
      </c>
      <c r="J94" s="21">
        <f>SUM(J95:J101)</f>
        <v>2363</v>
      </c>
      <c r="K94" s="21">
        <f>SUM(K95:K101)</f>
        <v>0</v>
      </c>
      <c r="L94" s="21">
        <f>SUM(L95:L101)</f>
        <v>0</v>
      </c>
      <c r="M94" s="21">
        <f t="shared" si="24"/>
        <v>100</v>
      </c>
      <c r="N94" s="21">
        <f t="shared" si="29"/>
        <v>0</v>
      </c>
      <c r="O94" s="21">
        <f t="shared" si="25"/>
        <v>100</v>
      </c>
      <c r="P94" s="21">
        <f t="shared" si="30"/>
        <v>0</v>
      </c>
      <c r="Q94" s="21">
        <f t="shared" si="26"/>
        <v>100</v>
      </c>
      <c r="R94" s="21">
        <f t="shared" si="31"/>
        <v>0</v>
      </c>
      <c r="S94" s="21" t="str">
        <f t="shared" si="27"/>
        <v>-</v>
      </c>
      <c r="T94" s="21">
        <f t="shared" si="32"/>
        <v>0</v>
      </c>
      <c r="U94" s="81"/>
    </row>
    <row r="95" spans="1:21" s="1" customFormat="1" ht="27" outlineLevel="3" x14ac:dyDescent="0.25">
      <c r="A95" s="60"/>
      <c r="B95" s="215" t="s">
        <v>377</v>
      </c>
      <c r="C95" s="21">
        <f t="shared" si="23"/>
        <v>36638.400000000001</v>
      </c>
      <c r="D95" s="21">
        <v>34378.6</v>
      </c>
      <c r="E95" s="21">
        <v>2259.8000000000002</v>
      </c>
      <c r="F95" s="21">
        <v>0</v>
      </c>
      <c r="G95" s="21">
        <v>0</v>
      </c>
      <c r="H95" s="21">
        <f t="shared" si="28"/>
        <v>36638.400000000001</v>
      </c>
      <c r="I95" s="21">
        <v>34378.6</v>
      </c>
      <c r="J95" s="21">
        <v>2259.8000000000002</v>
      </c>
      <c r="K95" s="21">
        <v>0</v>
      </c>
      <c r="L95" s="21">
        <v>0</v>
      </c>
      <c r="M95" s="21">
        <f t="shared" si="24"/>
        <v>100</v>
      </c>
      <c r="N95" s="21">
        <f t="shared" si="29"/>
        <v>0</v>
      </c>
      <c r="O95" s="21">
        <f t="shared" si="25"/>
        <v>100</v>
      </c>
      <c r="P95" s="21">
        <f t="shared" si="30"/>
        <v>0</v>
      </c>
      <c r="Q95" s="21">
        <f t="shared" si="26"/>
        <v>100</v>
      </c>
      <c r="R95" s="21">
        <f t="shared" si="31"/>
        <v>0</v>
      </c>
      <c r="S95" s="21" t="str">
        <f t="shared" si="27"/>
        <v>-</v>
      </c>
      <c r="T95" s="21">
        <f t="shared" si="32"/>
        <v>0</v>
      </c>
      <c r="U95" s="33" t="s">
        <v>813</v>
      </c>
    </row>
    <row r="96" spans="1:21" s="1" customFormat="1" ht="27" outlineLevel="3" x14ac:dyDescent="0.25">
      <c r="A96" s="60"/>
      <c r="B96" s="215" t="s">
        <v>456</v>
      </c>
      <c r="C96" s="21">
        <f t="shared" si="23"/>
        <v>100</v>
      </c>
      <c r="D96" s="21">
        <v>100</v>
      </c>
      <c r="E96" s="21">
        <v>0</v>
      </c>
      <c r="F96" s="21">
        <v>0</v>
      </c>
      <c r="G96" s="21">
        <v>0</v>
      </c>
      <c r="H96" s="21">
        <f t="shared" ref="H96:H101" si="33">SUM(I96:K96)</f>
        <v>100</v>
      </c>
      <c r="I96" s="21">
        <v>100</v>
      </c>
      <c r="J96" s="21">
        <v>0</v>
      </c>
      <c r="K96" s="21">
        <v>0</v>
      </c>
      <c r="L96" s="21">
        <v>0</v>
      </c>
      <c r="M96" s="21">
        <f t="shared" si="24"/>
        <v>100</v>
      </c>
      <c r="N96" s="21">
        <f t="shared" si="29"/>
        <v>0</v>
      </c>
      <c r="O96" s="21">
        <f t="shared" si="25"/>
        <v>100</v>
      </c>
      <c r="P96" s="21">
        <f t="shared" si="30"/>
        <v>0</v>
      </c>
      <c r="Q96" s="21" t="str">
        <f t="shared" si="26"/>
        <v>-</v>
      </c>
      <c r="R96" s="21">
        <f t="shared" si="31"/>
        <v>0</v>
      </c>
      <c r="S96" s="21" t="str">
        <f t="shared" si="27"/>
        <v>-</v>
      </c>
      <c r="T96" s="21">
        <f t="shared" si="32"/>
        <v>0</v>
      </c>
      <c r="U96" s="33" t="s">
        <v>735</v>
      </c>
    </row>
    <row r="97" spans="1:21" s="1" customFormat="1" ht="27" outlineLevel="3" x14ac:dyDescent="0.25">
      <c r="A97" s="60"/>
      <c r="B97" s="215" t="s">
        <v>457</v>
      </c>
      <c r="C97" s="21">
        <f t="shared" si="23"/>
        <v>55</v>
      </c>
      <c r="D97" s="21">
        <v>55</v>
      </c>
      <c r="E97" s="21">
        <v>0</v>
      </c>
      <c r="F97" s="21">
        <v>0</v>
      </c>
      <c r="G97" s="21">
        <v>0</v>
      </c>
      <c r="H97" s="21">
        <f t="shared" si="33"/>
        <v>55</v>
      </c>
      <c r="I97" s="21">
        <v>55</v>
      </c>
      <c r="J97" s="21">
        <v>0</v>
      </c>
      <c r="K97" s="21">
        <v>0</v>
      </c>
      <c r="L97" s="21">
        <v>0</v>
      </c>
      <c r="M97" s="21">
        <f t="shared" si="24"/>
        <v>100</v>
      </c>
      <c r="N97" s="21">
        <v>0</v>
      </c>
      <c r="O97" s="21">
        <f t="shared" si="25"/>
        <v>100</v>
      </c>
      <c r="P97" s="21">
        <f t="shared" si="30"/>
        <v>0</v>
      </c>
      <c r="Q97" s="21" t="str">
        <f t="shared" si="26"/>
        <v>-</v>
      </c>
      <c r="R97" s="21">
        <f t="shared" si="31"/>
        <v>0</v>
      </c>
      <c r="S97" s="21" t="str">
        <f t="shared" si="27"/>
        <v>-</v>
      </c>
      <c r="T97" s="21">
        <f t="shared" si="32"/>
        <v>0</v>
      </c>
      <c r="U97" s="33" t="s">
        <v>735</v>
      </c>
    </row>
    <row r="98" spans="1:21" s="1" customFormat="1" outlineLevel="3" x14ac:dyDescent="0.25">
      <c r="A98" s="60"/>
      <c r="B98" s="215" t="s">
        <v>589</v>
      </c>
      <c r="C98" s="21">
        <f t="shared" si="23"/>
        <v>60</v>
      </c>
      <c r="D98" s="21">
        <v>60</v>
      </c>
      <c r="E98" s="21"/>
      <c r="F98" s="21"/>
      <c r="G98" s="21"/>
      <c r="H98" s="21">
        <f t="shared" si="33"/>
        <v>60</v>
      </c>
      <c r="I98" s="21">
        <v>60</v>
      </c>
      <c r="J98" s="21">
        <v>0</v>
      </c>
      <c r="K98" s="21">
        <v>0</v>
      </c>
      <c r="L98" s="21">
        <v>0</v>
      </c>
      <c r="M98" s="21">
        <f t="shared" si="24"/>
        <v>100</v>
      </c>
      <c r="N98" s="21">
        <v>0</v>
      </c>
      <c r="O98" s="21">
        <f t="shared" si="25"/>
        <v>100</v>
      </c>
      <c r="P98" s="21">
        <f t="shared" si="30"/>
        <v>0</v>
      </c>
      <c r="Q98" s="21" t="str">
        <f t="shared" si="26"/>
        <v>-</v>
      </c>
      <c r="R98" s="21">
        <v>0</v>
      </c>
      <c r="S98" s="21" t="str">
        <f t="shared" si="27"/>
        <v>-</v>
      </c>
      <c r="T98" s="21">
        <f t="shared" si="32"/>
        <v>0</v>
      </c>
      <c r="U98" s="81"/>
    </row>
    <row r="99" spans="1:21" s="1" customFormat="1" outlineLevel="3" x14ac:dyDescent="0.25">
      <c r="A99" s="60"/>
      <c r="B99" s="215" t="s">
        <v>370</v>
      </c>
      <c r="C99" s="21">
        <f t="shared" si="23"/>
        <v>234.1</v>
      </c>
      <c r="D99" s="21">
        <v>234.1</v>
      </c>
      <c r="E99" s="21">
        <v>0</v>
      </c>
      <c r="F99" s="21">
        <v>0</v>
      </c>
      <c r="G99" s="21">
        <v>0</v>
      </c>
      <c r="H99" s="21">
        <f t="shared" si="33"/>
        <v>234.1</v>
      </c>
      <c r="I99" s="21">
        <v>234.1</v>
      </c>
      <c r="J99" s="21">
        <v>0</v>
      </c>
      <c r="K99" s="21">
        <v>0</v>
      </c>
      <c r="L99" s="21">
        <v>0</v>
      </c>
      <c r="M99" s="21">
        <f t="shared" si="24"/>
        <v>100</v>
      </c>
      <c r="N99" s="21">
        <f>C99-H99</f>
        <v>0</v>
      </c>
      <c r="O99" s="21">
        <f>IFERROR(I99/D99*100,"-")</f>
        <v>100</v>
      </c>
      <c r="P99" s="21">
        <f>D99-I99</f>
        <v>0</v>
      </c>
      <c r="Q99" s="21" t="str">
        <f>IFERROR(J99/E99*100,"-")</f>
        <v>-</v>
      </c>
      <c r="R99" s="21">
        <f>E99-J99</f>
        <v>0</v>
      </c>
      <c r="S99" s="21" t="str">
        <f>IFERROR(K99/F99*100,"-")</f>
        <v>-</v>
      </c>
      <c r="T99" s="21">
        <f>F99-K99</f>
        <v>0</v>
      </c>
      <c r="U99" s="81"/>
    </row>
    <row r="100" spans="1:21" s="1" customFormat="1" ht="40.5" outlineLevel="3" x14ac:dyDescent="0.25">
      <c r="A100" s="60"/>
      <c r="B100" s="215" t="s">
        <v>9</v>
      </c>
      <c r="C100" s="21">
        <f>SUM(D100:F100)</f>
        <v>25.8</v>
      </c>
      <c r="D100" s="21">
        <v>25.8</v>
      </c>
      <c r="E100" s="21"/>
      <c r="F100" s="21"/>
      <c r="G100" s="21"/>
      <c r="H100" s="21">
        <f t="shared" si="33"/>
        <v>25.8</v>
      </c>
      <c r="I100" s="21">
        <v>25.8</v>
      </c>
      <c r="J100" s="21"/>
      <c r="K100" s="21"/>
      <c r="L100" s="21"/>
      <c r="M100" s="21"/>
      <c r="N100" s="21"/>
      <c r="O100" s="21"/>
      <c r="P100" s="21"/>
      <c r="Q100" s="21"/>
      <c r="R100" s="21"/>
      <c r="S100" s="21"/>
      <c r="T100" s="21"/>
      <c r="U100" s="81"/>
    </row>
    <row r="101" spans="1:21" s="1" customFormat="1" ht="81" outlineLevel="3" x14ac:dyDescent="0.25">
      <c r="A101" s="60"/>
      <c r="B101" s="215" t="s">
        <v>506</v>
      </c>
      <c r="C101" s="21">
        <f>SUM(D101:F101)</f>
        <v>103.2</v>
      </c>
      <c r="D101" s="21"/>
      <c r="E101" s="21">
        <v>103.2</v>
      </c>
      <c r="F101" s="21"/>
      <c r="G101" s="21"/>
      <c r="H101" s="21">
        <f t="shared" si="33"/>
        <v>103.2</v>
      </c>
      <c r="I101" s="21"/>
      <c r="J101" s="21">
        <v>103.2</v>
      </c>
      <c r="K101" s="21"/>
      <c r="L101" s="21"/>
      <c r="M101" s="21"/>
      <c r="N101" s="21"/>
      <c r="O101" s="21"/>
      <c r="P101" s="21"/>
      <c r="Q101" s="21"/>
      <c r="R101" s="21"/>
      <c r="S101" s="47"/>
      <c r="T101" s="47"/>
      <c r="U101" s="81"/>
    </row>
    <row r="102" spans="1:21" s="1" customFormat="1" ht="28.5" customHeight="1" outlineLevel="2" x14ac:dyDescent="0.25">
      <c r="A102" s="60"/>
      <c r="B102" s="211" t="s">
        <v>591</v>
      </c>
      <c r="C102" s="21">
        <f>SUM(D102:F102)</f>
        <v>60329.2</v>
      </c>
      <c r="D102" s="21">
        <f>SUM(D103:D109)</f>
        <v>58334.400000000001</v>
      </c>
      <c r="E102" s="21">
        <f>SUM(E103:E109)</f>
        <v>1994.8</v>
      </c>
      <c r="F102" s="21">
        <f>SUM(F103:F109)</f>
        <v>0</v>
      </c>
      <c r="G102" s="21">
        <v>0</v>
      </c>
      <c r="H102" s="21">
        <f t="shared" si="28"/>
        <v>60261.599999999999</v>
      </c>
      <c r="I102" s="21">
        <f>SUM(I103:I109)</f>
        <v>58266.8</v>
      </c>
      <c r="J102" s="21">
        <f>SUM(J103:J109)</f>
        <v>1994.8</v>
      </c>
      <c r="K102" s="21">
        <f>SUM(K103:K109)</f>
        <v>0</v>
      </c>
      <c r="L102" s="21">
        <f>SUM(L103:L109)</f>
        <v>0</v>
      </c>
      <c r="M102" s="21">
        <f>IFERROR(H102/C102*100,"-")</f>
        <v>99.9</v>
      </c>
      <c r="N102" s="21">
        <f t="shared" si="29"/>
        <v>67.599999999999994</v>
      </c>
      <c r="O102" s="21">
        <f>IFERROR(I102/D102*100,"-")</f>
        <v>99.9</v>
      </c>
      <c r="P102" s="21">
        <f t="shared" si="30"/>
        <v>67.599999999999994</v>
      </c>
      <c r="Q102" s="21">
        <f>IFERROR(J102/E102*100,"-")</f>
        <v>100</v>
      </c>
      <c r="R102" s="21">
        <f t="shared" si="31"/>
        <v>0</v>
      </c>
      <c r="S102" s="47" t="str">
        <f>IFERROR(K102/F102*100,"-")</f>
        <v>-</v>
      </c>
      <c r="T102" s="47">
        <f t="shared" si="32"/>
        <v>0</v>
      </c>
      <c r="U102" s="81"/>
    </row>
    <row r="103" spans="1:21" s="1" customFormat="1" ht="27" outlineLevel="3" x14ac:dyDescent="0.25">
      <c r="A103" s="60"/>
      <c r="B103" s="215" t="s">
        <v>378</v>
      </c>
      <c r="C103" s="21">
        <f t="shared" si="23"/>
        <v>59322</v>
      </c>
      <c r="D103" s="21">
        <v>57327.199999999997</v>
      </c>
      <c r="E103" s="21">
        <v>1994.8</v>
      </c>
      <c r="F103" s="21">
        <v>0</v>
      </c>
      <c r="G103" s="21">
        <v>0</v>
      </c>
      <c r="H103" s="21">
        <f t="shared" si="28"/>
        <v>59255</v>
      </c>
      <c r="I103" s="21">
        <v>57260.2</v>
      </c>
      <c r="J103" s="21">
        <v>1994.8</v>
      </c>
      <c r="K103" s="21">
        <v>0</v>
      </c>
      <c r="L103" s="21">
        <v>0</v>
      </c>
      <c r="M103" s="21">
        <f t="shared" si="24"/>
        <v>99.9</v>
      </c>
      <c r="N103" s="21">
        <f t="shared" si="29"/>
        <v>67</v>
      </c>
      <c r="O103" s="21">
        <f t="shared" si="25"/>
        <v>99.9</v>
      </c>
      <c r="P103" s="21">
        <f t="shared" si="30"/>
        <v>67</v>
      </c>
      <c r="Q103" s="21">
        <f t="shared" si="26"/>
        <v>100</v>
      </c>
      <c r="R103" s="21">
        <f t="shared" si="31"/>
        <v>0</v>
      </c>
      <c r="S103" s="47" t="str">
        <f t="shared" si="27"/>
        <v>-</v>
      </c>
      <c r="T103" s="47">
        <f t="shared" si="32"/>
        <v>0</v>
      </c>
      <c r="U103" s="81"/>
    </row>
    <row r="104" spans="1:21" s="1" customFormat="1" ht="40.5" outlineLevel="3" x14ac:dyDescent="0.25">
      <c r="A104" s="60"/>
      <c r="B104" s="215" t="s">
        <v>17</v>
      </c>
      <c r="C104" s="21">
        <f t="shared" si="23"/>
        <v>177.2</v>
      </c>
      <c r="D104" s="21">
        <v>177.2</v>
      </c>
      <c r="E104" s="21">
        <v>0</v>
      </c>
      <c r="F104" s="21">
        <v>0</v>
      </c>
      <c r="G104" s="21">
        <v>0</v>
      </c>
      <c r="H104" s="21">
        <f t="shared" si="28"/>
        <v>176.6</v>
      </c>
      <c r="I104" s="21">
        <v>176.6</v>
      </c>
      <c r="J104" s="21">
        <v>0</v>
      </c>
      <c r="K104" s="21">
        <v>0</v>
      </c>
      <c r="L104" s="21">
        <v>0</v>
      </c>
      <c r="M104" s="21">
        <f t="shared" si="24"/>
        <v>99.7</v>
      </c>
      <c r="N104" s="21">
        <f t="shared" si="29"/>
        <v>0.6</v>
      </c>
      <c r="O104" s="21">
        <f t="shared" si="25"/>
        <v>99.7</v>
      </c>
      <c r="P104" s="21">
        <f t="shared" si="30"/>
        <v>0.6</v>
      </c>
      <c r="Q104" s="21" t="str">
        <f t="shared" si="26"/>
        <v>-</v>
      </c>
      <c r="R104" s="21">
        <f t="shared" si="31"/>
        <v>0</v>
      </c>
      <c r="S104" s="47" t="str">
        <f t="shared" si="27"/>
        <v>-</v>
      </c>
      <c r="T104" s="47">
        <f t="shared" si="32"/>
        <v>0</v>
      </c>
      <c r="U104" s="81"/>
    </row>
    <row r="105" spans="1:21" s="1" customFormat="1" ht="27" outlineLevel="3" x14ac:dyDescent="0.25">
      <c r="A105" s="60"/>
      <c r="B105" s="215" t="s">
        <v>18</v>
      </c>
      <c r="C105" s="21">
        <f t="shared" si="23"/>
        <v>80</v>
      </c>
      <c r="D105" s="21">
        <v>80</v>
      </c>
      <c r="E105" s="21">
        <v>0</v>
      </c>
      <c r="F105" s="21">
        <v>0</v>
      </c>
      <c r="G105" s="21">
        <v>0</v>
      </c>
      <c r="H105" s="21">
        <f t="shared" si="28"/>
        <v>80</v>
      </c>
      <c r="I105" s="21">
        <v>80</v>
      </c>
      <c r="J105" s="21">
        <v>0</v>
      </c>
      <c r="K105" s="21">
        <v>0</v>
      </c>
      <c r="L105" s="21">
        <v>0</v>
      </c>
      <c r="M105" s="21">
        <f t="shared" si="24"/>
        <v>100</v>
      </c>
      <c r="N105" s="21">
        <f t="shared" si="29"/>
        <v>0</v>
      </c>
      <c r="O105" s="21">
        <f t="shared" si="25"/>
        <v>100</v>
      </c>
      <c r="P105" s="21">
        <f t="shared" si="30"/>
        <v>0</v>
      </c>
      <c r="Q105" s="21" t="str">
        <f t="shared" si="26"/>
        <v>-</v>
      </c>
      <c r="R105" s="21">
        <f t="shared" si="31"/>
        <v>0</v>
      </c>
      <c r="S105" s="47" t="str">
        <f t="shared" si="27"/>
        <v>-</v>
      </c>
      <c r="T105" s="47">
        <f t="shared" si="32"/>
        <v>0</v>
      </c>
      <c r="U105" s="33" t="s">
        <v>508</v>
      </c>
    </row>
    <row r="106" spans="1:21" s="1" customFormat="1" ht="40.5" outlineLevel="3" x14ac:dyDescent="0.25">
      <c r="A106" s="60"/>
      <c r="B106" s="215" t="s">
        <v>19</v>
      </c>
      <c r="C106" s="21">
        <f t="shared" si="23"/>
        <v>200</v>
      </c>
      <c r="D106" s="21">
        <v>200</v>
      </c>
      <c r="E106" s="21">
        <v>0</v>
      </c>
      <c r="F106" s="21">
        <v>0</v>
      </c>
      <c r="G106" s="21">
        <v>0</v>
      </c>
      <c r="H106" s="21">
        <f t="shared" si="28"/>
        <v>200</v>
      </c>
      <c r="I106" s="21">
        <v>200</v>
      </c>
      <c r="J106" s="21">
        <v>0</v>
      </c>
      <c r="K106" s="21">
        <v>0</v>
      </c>
      <c r="L106" s="21">
        <v>0</v>
      </c>
      <c r="M106" s="21">
        <f t="shared" si="24"/>
        <v>100</v>
      </c>
      <c r="N106" s="21">
        <f t="shared" si="29"/>
        <v>0</v>
      </c>
      <c r="O106" s="21">
        <f t="shared" si="25"/>
        <v>100</v>
      </c>
      <c r="P106" s="21">
        <f t="shared" si="30"/>
        <v>0</v>
      </c>
      <c r="Q106" s="21" t="str">
        <f t="shared" si="26"/>
        <v>-</v>
      </c>
      <c r="R106" s="21">
        <f t="shared" si="31"/>
        <v>0</v>
      </c>
      <c r="S106" s="47" t="str">
        <f t="shared" si="27"/>
        <v>-</v>
      </c>
      <c r="T106" s="47">
        <f t="shared" si="32"/>
        <v>0</v>
      </c>
      <c r="U106" s="33" t="s">
        <v>814</v>
      </c>
    </row>
    <row r="107" spans="1:21" s="1" customFormat="1" ht="51" customHeight="1" outlineLevel="3" x14ac:dyDescent="0.25">
      <c r="A107" s="60"/>
      <c r="B107" s="215" t="s">
        <v>20</v>
      </c>
      <c r="C107" s="21">
        <f t="shared" si="23"/>
        <v>150</v>
      </c>
      <c r="D107" s="21">
        <v>150</v>
      </c>
      <c r="E107" s="21">
        <v>0</v>
      </c>
      <c r="F107" s="21">
        <v>0</v>
      </c>
      <c r="G107" s="21">
        <v>0</v>
      </c>
      <c r="H107" s="21">
        <f t="shared" si="28"/>
        <v>150</v>
      </c>
      <c r="I107" s="21">
        <v>150</v>
      </c>
      <c r="J107" s="21">
        <v>0</v>
      </c>
      <c r="K107" s="21">
        <v>0</v>
      </c>
      <c r="L107" s="21">
        <v>0</v>
      </c>
      <c r="M107" s="21">
        <f t="shared" si="24"/>
        <v>100</v>
      </c>
      <c r="N107" s="21">
        <f t="shared" si="29"/>
        <v>0</v>
      </c>
      <c r="O107" s="21">
        <f t="shared" si="25"/>
        <v>100</v>
      </c>
      <c r="P107" s="21">
        <f t="shared" si="30"/>
        <v>0</v>
      </c>
      <c r="Q107" s="21" t="str">
        <f t="shared" si="26"/>
        <v>-</v>
      </c>
      <c r="R107" s="21">
        <f t="shared" si="31"/>
        <v>0</v>
      </c>
      <c r="S107" s="47" t="str">
        <f t="shared" si="27"/>
        <v>-</v>
      </c>
      <c r="T107" s="47">
        <f t="shared" si="32"/>
        <v>0</v>
      </c>
      <c r="U107" s="33" t="s">
        <v>460</v>
      </c>
    </row>
    <row r="108" spans="1:21" s="1" customFormat="1" ht="40.5" outlineLevel="3" x14ac:dyDescent="0.25">
      <c r="A108" s="60"/>
      <c r="B108" s="215" t="s">
        <v>507</v>
      </c>
      <c r="C108" s="21">
        <f t="shared" si="23"/>
        <v>300</v>
      </c>
      <c r="D108" s="21">
        <v>300</v>
      </c>
      <c r="E108" s="21">
        <v>0</v>
      </c>
      <c r="F108" s="21">
        <v>0</v>
      </c>
      <c r="G108" s="21">
        <v>0</v>
      </c>
      <c r="H108" s="21">
        <f t="shared" si="28"/>
        <v>300</v>
      </c>
      <c r="I108" s="21">
        <v>300</v>
      </c>
      <c r="J108" s="21">
        <v>0</v>
      </c>
      <c r="K108" s="21">
        <v>0</v>
      </c>
      <c r="L108" s="21">
        <v>0</v>
      </c>
      <c r="M108" s="21">
        <f t="shared" si="24"/>
        <v>100</v>
      </c>
      <c r="N108" s="21">
        <f t="shared" si="29"/>
        <v>0</v>
      </c>
      <c r="O108" s="21">
        <f t="shared" si="25"/>
        <v>100</v>
      </c>
      <c r="P108" s="21">
        <f t="shared" si="30"/>
        <v>0</v>
      </c>
      <c r="Q108" s="21" t="str">
        <f t="shared" si="26"/>
        <v>-</v>
      </c>
      <c r="R108" s="21">
        <f t="shared" si="31"/>
        <v>0</v>
      </c>
      <c r="S108" s="47" t="str">
        <f t="shared" si="27"/>
        <v>-</v>
      </c>
      <c r="T108" s="47">
        <f t="shared" si="32"/>
        <v>0</v>
      </c>
      <c r="U108" s="33" t="s">
        <v>458</v>
      </c>
    </row>
    <row r="109" spans="1:21" s="1" customFormat="1" ht="18" customHeight="1" outlineLevel="3" x14ac:dyDescent="0.25">
      <c r="A109" s="60"/>
      <c r="B109" s="215" t="s">
        <v>370</v>
      </c>
      <c r="C109" s="21">
        <f>SUM(D109:F109)</f>
        <v>100</v>
      </c>
      <c r="D109" s="21">
        <v>100</v>
      </c>
      <c r="E109" s="21">
        <v>0</v>
      </c>
      <c r="F109" s="21">
        <v>0</v>
      </c>
      <c r="G109" s="21">
        <v>0</v>
      </c>
      <c r="H109" s="21">
        <f>SUM(I109:K109)</f>
        <v>100</v>
      </c>
      <c r="I109" s="21">
        <v>100</v>
      </c>
      <c r="J109" s="21">
        <v>0</v>
      </c>
      <c r="K109" s="21">
        <v>0</v>
      </c>
      <c r="L109" s="21">
        <v>0</v>
      </c>
      <c r="M109" s="21">
        <f>IFERROR(H109/C109*100,"-")</f>
        <v>100</v>
      </c>
      <c r="N109" s="21">
        <f>C109-H109</f>
        <v>0</v>
      </c>
      <c r="O109" s="21">
        <f>IFERROR(I109/D109*100,"-")</f>
        <v>100</v>
      </c>
      <c r="P109" s="21">
        <f>D109-I109</f>
        <v>0</v>
      </c>
      <c r="Q109" s="21" t="str">
        <f>IFERROR(J109/E109*100,"-")</f>
        <v>-</v>
      </c>
      <c r="R109" s="21">
        <f>E109-J109</f>
        <v>0</v>
      </c>
      <c r="S109" s="47" t="str">
        <f>IFERROR(K109/F109*100,"-")</f>
        <v>-</v>
      </c>
      <c r="T109" s="47">
        <f>F109-K109</f>
        <v>0</v>
      </c>
      <c r="U109" s="33" t="s">
        <v>509</v>
      </c>
    </row>
    <row r="110" spans="1:21" s="16" customFormat="1" ht="67.5" outlineLevel="1" x14ac:dyDescent="0.2">
      <c r="A110" s="73"/>
      <c r="B110" s="31" t="s">
        <v>379</v>
      </c>
      <c r="C110" s="23">
        <f t="shared" si="23"/>
        <v>20020.599999999999</v>
      </c>
      <c r="D110" s="23">
        <f>SUM(D111:D111)</f>
        <v>20020.599999999999</v>
      </c>
      <c r="E110" s="23">
        <f>SUM(E111:E111)</f>
        <v>0</v>
      </c>
      <c r="F110" s="23">
        <f>SUM(F111:F111)</f>
        <v>0</v>
      </c>
      <c r="G110" s="23">
        <f>SUM(G111:G111)</f>
        <v>8714.7000000000007</v>
      </c>
      <c r="H110" s="23">
        <f t="shared" si="28"/>
        <v>20020.599999999999</v>
      </c>
      <c r="I110" s="23">
        <f>SUM(I111:I111)</f>
        <v>20020.599999999999</v>
      </c>
      <c r="J110" s="23">
        <f>SUM(J111:J111)</f>
        <v>0</v>
      </c>
      <c r="K110" s="23">
        <f>SUM(K111:K111)</f>
        <v>0</v>
      </c>
      <c r="L110" s="23">
        <f>SUM(L111:L111)</f>
        <v>7265</v>
      </c>
      <c r="M110" s="23">
        <f t="shared" si="24"/>
        <v>100</v>
      </c>
      <c r="N110" s="23">
        <f t="shared" si="29"/>
        <v>0</v>
      </c>
      <c r="O110" s="23">
        <f t="shared" si="25"/>
        <v>100</v>
      </c>
      <c r="P110" s="23">
        <f t="shared" si="30"/>
        <v>0</v>
      </c>
      <c r="Q110" s="23" t="str">
        <f t="shared" si="26"/>
        <v>-</v>
      </c>
      <c r="R110" s="23">
        <f t="shared" si="31"/>
        <v>0</v>
      </c>
      <c r="S110" s="23" t="str">
        <f t="shared" si="27"/>
        <v>-</v>
      </c>
      <c r="T110" s="23">
        <f t="shared" si="32"/>
        <v>0</v>
      </c>
      <c r="U110" s="81"/>
    </row>
    <row r="111" spans="1:21" s="1" customFormat="1" ht="27" outlineLevel="2" x14ac:dyDescent="0.25">
      <c r="A111" s="118"/>
      <c r="B111" s="211" t="s">
        <v>592</v>
      </c>
      <c r="C111" s="21">
        <f t="shared" si="23"/>
        <v>20020.599999999999</v>
      </c>
      <c r="D111" s="21">
        <v>20020.599999999999</v>
      </c>
      <c r="E111" s="21">
        <v>0</v>
      </c>
      <c r="F111" s="21">
        <v>0</v>
      </c>
      <c r="G111" s="21">
        <v>8714.7000000000007</v>
      </c>
      <c r="H111" s="21">
        <f t="shared" si="28"/>
        <v>20020.599999999999</v>
      </c>
      <c r="I111" s="21">
        <v>20020.599999999999</v>
      </c>
      <c r="J111" s="21">
        <v>0</v>
      </c>
      <c r="K111" s="21">
        <v>0</v>
      </c>
      <c r="L111" s="21">
        <v>7265</v>
      </c>
      <c r="M111" s="21">
        <f>IFERROR(H111/C111*100,"-")</f>
        <v>100</v>
      </c>
      <c r="N111" s="21">
        <f t="shared" si="29"/>
        <v>0</v>
      </c>
      <c r="O111" s="21">
        <f t="shared" si="25"/>
        <v>100</v>
      </c>
      <c r="P111" s="21">
        <f t="shared" si="30"/>
        <v>0</v>
      </c>
      <c r="Q111" s="21" t="str">
        <f t="shared" si="26"/>
        <v>-</v>
      </c>
      <c r="R111" s="21">
        <f t="shared" si="31"/>
        <v>0</v>
      </c>
      <c r="S111" s="21" t="str">
        <f t="shared" si="27"/>
        <v>-</v>
      </c>
      <c r="T111" s="21">
        <f t="shared" si="32"/>
        <v>0</v>
      </c>
      <c r="U111" s="81"/>
    </row>
    <row r="112" spans="1:21" s="16" customFormat="1" ht="40.5" outlineLevel="1" x14ac:dyDescent="0.25">
      <c r="A112" s="56"/>
      <c r="B112" s="31" t="s">
        <v>380</v>
      </c>
      <c r="C112" s="23">
        <f t="shared" ref="C112:C158" si="34">SUM(D112:F112)</f>
        <v>48908.3</v>
      </c>
      <c r="D112" s="23">
        <f>D113</f>
        <v>48908.3</v>
      </c>
      <c r="E112" s="23">
        <f>E113</f>
        <v>0</v>
      </c>
      <c r="F112" s="23">
        <f>F113</f>
        <v>0</v>
      </c>
      <c r="G112" s="23">
        <f>G114</f>
        <v>0</v>
      </c>
      <c r="H112" s="23">
        <f t="shared" ref="H112:H159" si="35">SUM(I112:K112)</f>
        <v>48878.1</v>
      </c>
      <c r="I112" s="23">
        <f>I113</f>
        <v>48878.1</v>
      </c>
      <c r="J112" s="23">
        <f>J113</f>
        <v>0</v>
      </c>
      <c r="K112" s="23">
        <f>K113</f>
        <v>0</v>
      </c>
      <c r="L112" s="23">
        <f>L114</f>
        <v>0</v>
      </c>
      <c r="M112" s="23">
        <f t="shared" si="24"/>
        <v>99.9</v>
      </c>
      <c r="N112" s="23">
        <f t="shared" si="29"/>
        <v>30.2</v>
      </c>
      <c r="O112" s="23">
        <f t="shared" si="25"/>
        <v>99.9</v>
      </c>
      <c r="P112" s="23">
        <f t="shared" si="30"/>
        <v>30.2</v>
      </c>
      <c r="Q112" s="23" t="str">
        <f t="shared" si="26"/>
        <v>-</v>
      </c>
      <c r="R112" s="23">
        <f t="shared" si="31"/>
        <v>0</v>
      </c>
      <c r="S112" s="23" t="str">
        <f t="shared" si="27"/>
        <v>-</v>
      </c>
      <c r="T112" s="23">
        <f t="shared" si="32"/>
        <v>0</v>
      </c>
      <c r="U112" s="83"/>
    </row>
    <row r="113" spans="1:37" s="1" customFormat="1" ht="55.5" customHeight="1" outlineLevel="2" x14ac:dyDescent="0.25">
      <c r="A113" s="60"/>
      <c r="B113" s="211" t="s">
        <v>593</v>
      </c>
      <c r="C113" s="21">
        <f>SUM(D113:F113)</f>
        <v>48908.3</v>
      </c>
      <c r="D113" s="21">
        <f>D114+D115</f>
        <v>48908.3</v>
      </c>
      <c r="E113" s="21">
        <f>E114+E115</f>
        <v>0</v>
      </c>
      <c r="F113" s="21">
        <f>F114+F115</f>
        <v>0</v>
      </c>
      <c r="G113" s="21">
        <f>G114+G115</f>
        <v>0</v>
      </c>
      <c r="H113" s="21">
        <f>SUM(I113:K113)</f>
        <v>48878.1</v>
      </c>
      <c r="I113" s="21">
        <f>I114+I115</f>
        <v>48878.1</v>
      </c>
      <c r="J113" s="21">
        <f>J114+J115</f>
        <v>0</v>
      </c>
      <c r="K113" s="21">
        <f>K114+K115</f>
        <v>0</v>
      </c>
      <c r="L113" s="21">
        <v>0</v>
      </c>
      <c r="M113" s="21">
        <f>IFERROR(H113/C113*100,"-")</f>
        <v>99.9</v>
      </c>
      <c r="N113" s="21">
        <f t="shared" si="29"/>
        <v>30.2</v>
      </c>
      <c r="O113" s="21">
        <f>IFERROR(I113/D113*100,"-")</f>
        <v>99.9</v>
      </c>
      <c r="P113" s="21">
        <f t="shared" si="30"/>
        <v>30.2</v>
      </c>
      <c r="Q113" s="21" t="str">
        <f>IFERROR(J113/E113*100,"-")</f>
        <v>-</v>
      </c>
      <c r="R113" s="21">
        <f t="shared" si="31"/>
        <v>0</v>
      </c>
      <c r="S113" s="21" t="str">
        <f>IFERROR(K113/F113*100,"-")</f>
        <v>-</v>
      </c>
      <c r="T113" s="21">
        <f t="shared" si="32"/>
        <v>0</v>
      </c>
      <c r="U113" s="83"/>
    </row>
    <row r="114" spans="1:37" s="1" customFormat="1" ht="33.75" customHeight="1" outlineLevel="3" x14ac:dyDescent="0.25">
      <c r="A114" s="60"/>
      <c r="B114" s="215" t="s">
        <v>381</v>
      </c>
      <c r="C114" s="21">
        <f t="shared" si="34"/>
        <v>10705.1</v>
      </c>
      <c r="D114" s="21">
        <v>10705.1</v>
      </c>
      <c r="E114" s="21">
        <v>0</v>
      </c>
      <c r="F114" s="21">
        <v>0</v>
      </c>
      <c r="G114" s="21">
        <v>0</v>
      </c>
      <c r="H114" s="21">
        <f t="shared" si="35"/>
        <v>10682.9</v>
      </c>
      <c r="I114" s="21">
        <v>10682.9</v>
      </c>
      <c r="J114" s="21">
        <v>0</v>
      </c>
      <c r="K114" s="21">
        <v>0</v>
      </c>
      <c r="L114" s="21">
        <v>0</v>
      </c>
      <c r="M114" s="21">
        <f t="shared" si="24"/>
        <v>99.8</v>
      </c>
      <c r="N114" s="21">
        <f t="shared" ref="N114:N162" si="36">C114-H114</f>
        <v>22.2</v>
      </c>
      <c r="O114" s="21">
        <f t="shared" si="25"/>
        <v>99.8</v>
      </c>
      <c r="P114" s="21">
        <f t="shared" ref="P114:P160" si="37">D114-I114</f>
        <v>22.2</v>
      </c>
      <c r="Q114" s="21" t="str">
        <f t="shared" si="26"/>
        <v>-</v>
      </c>
      <c r="R114" s="21">
        <f t="shared" ref="R114:R160" si="38">E114-J114</f>
        <v>0</v>
      </c>
      <c r="S114" s="21" t="str">
        <f t="shared" si="27"/>
        <v>-</v>
      </c>
      <c r="T114" s="21">
        <f t="shared" ref="T114:T162" si="39">F114-K114</f>
        <v>0</v>
      </c>
      <c r="U114" s="29" t="s">
        <v>815</v>
      </c>
    </row>
    <row r="115" spans="1:37" s="1" customFormat="1" ht="40.5" outlineLevel="3" x14ac:dyDescent="0.25">
      <c r="A115" s="60"/>
      <c r="B115" s="215" t="s">
        <v>382</v>
      </c>
      <c r="C115" s="21">
        <f t="shared" si="34"/>
        <v>38203.199999999997</v>
      </c>
      <c r="D115" s="21">
        <v>38203.199999999997</v>
      </c>
      <c r="E115" s="21">
        <v>0</v>
      </c>
      <c r="F115" s="21">
        <v>0</v>
      </c>
      <c r="G115" s="21"/>
      <c r="H115" s="21">
        <f t="shared" si="35"/>
        <v>38195.199999999997</v>
      </c>
      <c r="I115" s="21">
        <v>38195.199999999997</v>
      </c>
      <c r="J115" s="21">
        <v>0</v>
      </c>
      <c r="K115" s="21">
        <v>0</v>
      </c>
      <c r="L115" s="21"/>
      <c r="M115" s="21">
        <f t="shared" si="24"/>
        <v>100</v>
      </c>
      <c r="N115" s="21">
        <f t="shared" si="36"/>
        <v>8</v>
      </c>
      <c r="O115" s="21">
        <f t="shared" si="25"/>
        <v>100</v>
      </c>
      <c r="P115" s="21">
        <f t="shared" si="37"/>
        <v>8</v>
      </c>
      <c r="Q115" s="21" t="str">
        <f t="shared" si="26"/>
        <v>-</v>
      </c>
      <c r="R115" s="21">
        <f t="shared" si="38"/>
        <v>0</v>
      </c>
      <c r="S115" s="21" t="str">
        <f t="shared" si="27"/>
        <v>-</v>
      </c>
      <c r="T115" s="21">
        <f t="shared" si="39"/>
        <v>0</v>
      </c>
      <c r="U115" s="83"/>
    </row>
    <row r="116" spans="1:37" s="16" customFormat="1" ht="27" outlineLevel="1" x14ac:dyDescent="0.25">
      <c r="A116" s="56"/>
      <c r="B116" s="31" t="s">
        <v>383</v>
      </c>
      <c r="C116" s="23">
        <f t="shared" si="34"/>
        <v>7792.6</v>
      </c>
      <c r="D116" s="23">
        <f>D117+D118</f>
        <v>7522.6</v>
      </c>
      <c r="E116" s="23">
        <f>E117+E118</f>
        <v>270</v>
      </c>
      <c r="F116" s="23">
        <f>F117+F118</f>
        <v>0</v>
      </c>
      <c r="G116" s="23">
        <f>SUM(G117:G117)</f>
        <v>0</v>
      </c>
      <c r="H116" s="23">
        <f t="shared" si="35"/>
        <v>7792.6</v>
      </c>
      <c r="I116" s="23">
        <f>I117+I118</f>
        <v>7522.6</v>
      </c>
      <c r="J116" s="23">
        <f>J117+J118</f>
        <v>270</v>
      </c>
      <c r="K116" s="23">
        <f>K117+K118</f>
        <v>0</v>
      </c>
      <c r="L116" s="23">
        <f>SUM(L117:L117)</f>
        <v>0</v>
      </c>
      <c r="M116" s="23">
        <f t="shared" si="24"/>
        <v>100</v>
      </c>
      <c r="N116" s="23">
        <f t="shared" si="36"/>
        <v>0</v>
      </c>
      <c r="O116" s="23">
        <f t="shared" si="25"/>
        <v>100</v>
      </c>
      <c r="P116" s="23">
        <f t="shared" si="37"/>
        <v>0</v>
      </c>
      <c r="Q116" s="23">
        <f t="shared" si="26"/>
        <v>100</v>
      </c>
      <c r="R116" s="23">
        <f t="shared" si="38"/>
        <v>0</v>
      </c>
      <c r="S116" s="23" t="str">
        <f t="shared" si="27"/>
        <v>-</v>
      </c>
      <c r="T116" s="23">
        <f t="shared" si="39"/>
        <v>0</v>
      </c>
      <c r="U116" s="81"/>
    </row>
    <row r="117" spans="1:37" s="1" customFormat="1" ht="40.5" customHeight="1" outlineLevel="2" x14ac:dyDescent="0.25">
      <c r="A117" s="118"/>
      <c r="B117" s="211" t="s">
        <v>603</v>
      </c>
      <c r="C117" s="21">
        <f t="shared" si="34"/>
        <v>0.6</v>
      </c>
      <c r="D117" s="21">
        <v>0.6</v>
      </c>
      <c r="E117" s="21">
        <v>0</v>
      </c>
      <c r="F117" s="21">
        <v>0</v>
      </c>
      <c r="G117" s="21">
        <v>0</v>
      </c>
      <c r="H117" s="21">
        <f t="shared" si="35"/>
        <v>0.6</v>
      </c>
      <c r="I117" s="21">
        <v>0.6</v>
      </c>
      <c r="J117" s="21">
        <v>0</v>
      </c>
      <c r="K117" s="21">
        <v>0</v>
      </c>
      <c r="L117" s="21">
        <v>0</v>
      </c>
      <c r="M117" s="23">
        <f t="shared" si="24"/>
        <v>100</v>
      </c>
      <c r="N117" s="23">
        <f t="shared" si="36"/>
        <v>0</v>
      </c>
      <c r="O117" s="23">
        <f t="shared" si="25"/>
        <v>100</v>
      </c>
      <c r="P117" s="23">
        <f t="shared" si="37"/>
        <v>0</v>
      </c>
      <c r="Q117" s="23" t="str">
        <f t="shared" si="26"/>
        <v>-</v>
      </c>
      <c r="R117" s="23">
        <f t="shared" si="38"/>
        <v>0</v>
      </c>
      <c r="S117" s="23" t="str">
        <f t="shared" si="27"/>
        <v>-</v>
      </c>
      <c r="T117" s="23">
        <f t="shared" si="39"/>
        <v>0</v>
      </c>
      <c r="U117" s="33" t="s">
        <v>816</v>
      </c>
    </row>
    <row r="118" spans="1:37" s="1" customFormat="1" ht="73.5" customHeight="1" outlineLevel="2" x14ac:dyDescent="0.25">
      <c r="A118" s="118"/>
      <c r="B118" s="211" t="s">
        <v>594</v>
      </c>
      <c r="C118" s="21">
        <f t="shared" si="34"/>
        <v>7792</v>
      </c>
      <c r="D118" s="21">
        <v>7522</v>
      </c>
      <c r="E118" s="21">
        <v>270</v>
      </c>
      <c r="F118" s="21">
        <v>0</v>
      </c>
      <c r="G118" s="21"/>
      <c r="H118" s="21">
        <f t="shared" si="35"/>
        <v>7792</v>
      </c>
      <c r="I118" s="21">
        <v>7522</v>
      </c>
      <c r="J118" s="21">
        <v>270</v>
      </c>
      <c r="K118" s="21">
        <v>0</v>
      </c>
      <c r="L118" s="21"/>
      <c r="M118" s="23">
        <f t="shared" si="24"/>
        <v>100</v>
      </c>
      <c r="N118" s="23">
        <f t="shared" si="36"/>
        <v>0</v>
      </c>
      <c r="O118" s="23">
        <f t="shared" si="25"/>
        <v>100</v>
      </c>
      <c r="P118" s="23">
        <f t="shared" si="37"/>
        <v>0</v>
      </c>
      <c r="Q118" s="23">
        <f t="shared" si="26"/>
        <v>100</v>
      </c>
      <c r="R118" s="23">
        <f t="shared" si="38"/>
        <v>0</v>
      </c>
      <c r="S118" s="23" t="str">
        <f t="shared" si="27"/>
        <v>-</v>
      </c>
      <c r="T118" s="23">
        <f t="shared" si="39"/>
        <v>0</v>
      </c>
      <c r="U118" s="33" t="s">
        <v>817</v>
      </c>
    </row>
    <row r="119" spans="1:37" s="1" customFormat="1" ht="54" outlineLevel="1" x14ac:dyDescent="0.25">
      <c r="A119" s="118"/>
      <c r="B119" s="74" t="s">
        <v>384</v>
      </c>
      <c r="C119" s="23">
        <f t="shared" si="34"/>
        <v>218.3</v>
      </c>
      <c r="D119" s="23">
        <f>D120</f>
        <v>218.3</v>
      </c>
      <c r="E119" s="23">
        <f>E120</f>
        <v>0</v>
      </c>
      <c r="F119" s="23">
        <f>F120</f>
        <v>0</v>
      </c>
      <c r="G119" s="23">
        <f>G120</f>
        <v>0</v>
      </c>
      <c r="H119" s="26">
        <f t="shared" si="35"/>
        <v>217.8</v>
      </c>
      <c r="I119" s="26">
        <f>I120</f>
        <v>217.8</v>
      </c>
      <c r="J119" s="26">
        <f>J120</f>
        <v>0</v>
      </c>
      <c r="K119" s="26">
        <f>K120</f>
        <v>0</v>
      </c>
      <c r="L119" s="32">
        <f>L120</f>
        <v>0</v>
      </c>
      <c r="M119" s="23">
        <f t="shared" si="24"/>
        <v>99.8</v>
      </c>
      <c r="N119" s="23">
        <f t="shared" si="36"/>
        <v>0.5</v>
      </c>
      <c r="O119" s="23">
        <f t="shared" si="25"/>
        <v>99.8</v>
      </c>
      <c r="P119" s="23">
        <f t="shared" si="37"/>
        <v>0.5</v>
      </c>
      <c r="Q119" s="23" t="str">
        <f t="shared" si="26"/>
        <v>-</v>
      </c>
      <c r="R119" s="23">
        <f t="shared" si="38"/>
        <v>0</v>
      </c>
      <c r="S119" s="23" t="str">
        <f t="shared" si="27"/>
        <v>-</v>
      </c>
      <c r="T119" s="23">
        <f t="shared" si="39"/>
        <v>0</v>
      </c>
      <c r="U119" s="83"/>
    </row>
    <row r="120" spans="1:37" s="1" customFormat="1" ht="40.5" outlineLevel="2" x14ac:dyDescent="0.25">
      <c r="A120" s="118"/>
      <c r="B120" s="211" t="s">
        <v>525</v>
      </c>
      <c r="C120" s="21">
        <f t="shared" si="34"/>
        <v>218.3</v>
      </c>
      <c r="D120" s="21">
        <v>218.3</v>
      </c>
      <c r="E120" s="21">
        <v>0</v>
      </c>
      <c r="F120" s="21">
        <v>0</v>
      </c>
      <c r="G120" s="21">
        <v>0</v>
      </c>
      <c r="H120" s="21">
        <f t="shared" si="35"/>
        <v>217.8</v>
      </c>
      <c r="I120" s="21">
        <v>217.8</v>
      </c>
      <c r="J120" s="21">
        <v>0</v>
      </c>
      <c r="K120" s="21">
        <v>0</v>
      </c>
      <c r="L120" s="21">
        <v>0</v>
      </c>
      <c r="M120" s="21">
        <f t="shared" si="24"/>
        <v>99.8</v>
      </c>
      <c r="N120" s="21">
        <f t="shared" si="36"/>
        <v>0.5</v>
      </c>
      <c r="O120" s="21">
        <f t="shared" si="25"/>
        <v>99.8</v>
      </c>
      <c r="P120" s="21">
        <f t="shared" si="37"/>
        <v>0.5</v>
      </c>
      <c r="Q120" s="21" t="str">
        <f t="shared" si="26"/>
        <v>-</v>
      </c>
      <c r="R120" s="21">
        <f t="shared" si="38"/>
        <v>0</v>
      </c>
      <c r="S120" s="21" t="str">
        <f t="shared" si="27"/>
        <v>-</v>
      </c>
      <c r="T120" s="21">
        <f t="shared" si="39"/>
        <v>0</v>
      </c>
      <c r="U120" s="29" t="s">
        <v>459</v>
      </c>
    </row>
    <row r="121" spans="1:37" s="19" customFormat="1" ht="40.5" x14ac:dyDescent="0.25">
      <c r="A121" s="115">
        <v>6</v>
      </c>
      <c r="B121" s="17" t="s">
        <v>32</v>
      </c>
      <c r="C121" s="18">
        <f>SUM(D121:F121)</f>
        <v>153678.39999999999</v>
      </c>
      <c r="D121" s="18">
        <f>D122+D130+D135+D148+D150</f>
        <v>139930.29999999999</v>
      </c>
      <c r="E121" s="18">
        <f>E122+E130+E135+E148+E150</f>
        <v>13748.1</v>
      </c>
      <c r="F121" s="18">
        <f>F122+F130+F135+F148+F150</f>
        <v>0</v>
      </c>
      <c r="G121" s="18">
        <f>G122+G130+G135+G148+G150</f>
        <v>24143.200000000001</v>
      </c>
      <c r="H121" s="18">
        <f>SUM(I121:K121)</f>
        <v>153678.39999999999</v>
      </c>
      <c r="I121" s="18">
        <f>I122+I130+I135+I148+I150</f>
        <v>139930.29999999999</v>
      </c>
      <c r="J121" s="18">
        <f>J122+J130+J135+J148+J150</f>
        <v>13748.1</v>
      </c>
      <c r="K121" s="18">
        <f>K122+K130+K135+K148+K150</f>
        <v>0</v>
      </c>
      <c r="L121" s="18">
        <f>L122+L130+L135+L148+L150</f>
        <v>24110</v>
      </c>
      <c r="M121" s="18">
        <f>IFERROR(H121/C121*100,"-")</f>
        <v>100</v>
      </c>
      <c r="N121" s="18">
        <f t="shared" si="36"/>
        <v>0</v>
      </c>
      <c r="O121" s="18">
        <f t="shared" si="25"/>
        <v>100</v>
      </c>
      <c r="P121" s="18">
        <f t="shared" si="37"/>
        <v>0</v>
      </c>
      <c r="Q121" s="18">
        <f t="shared" si="26"/>
        <v>100</v>
      </c>
      <c r="R121" s="18">
        <f t="shared" si="38"/>
        <v>0</v>
      </c>
      <c r="S121" s="18" t="str">
        <f t="shared" si="27"/>
        <v>-</v>
      </c>
      <c r="T121" s="18">
        <f t="shared" si="39"/>
        <v>0</v>
      </c>
      <c r="U121" s="103"/>
    </row>
    <row r="122" spans="1:37" s="1" customFormat="1" ht="27" outlineLevel="1" x14ac:dyDescent="0.25">
      <c r="A122" s="56"/>
      <c r="B122" s="31" t="s">
        <v>22</v>
      </c>
      <c r="C122" s="23">
        <f>SUM(D122:F122)</f>
        <v>79788.7</v>
      </c>
      <c r="D122" s="189">
        <f>D123+D126+D127</f>
        <v>78888.5</v>
      </c>
      <c r="E122" s="189">
        <f>E123+E126+E127</f>
        <v>900.2</v>
      </c>
      <c r="F122" s="189">
        <f>F123+F126</f>
        <v>0</v>
      </c>
      <c r="G122" s="23">
        <f>G123+G126+G127</f>
        <v>9237.7999999999993</v>
      </c>
      <c r="H122" s="23">
        <f>SUM(I122:K122)</f>
        <v>79788.7</v>
      </c>
      <c r="I122" s="23">
        <f>I123+I126+I127</f>
        <v>78888.5</v>
      </c>
      <c r="J122" s="23">
        <f>J123+J126+J127</f>
        <v>900.2</v>
      </c>
      <c r="K122" s="23">
        <f>K123+K126+K127</f>
        <v>0</v>
      </c>
      <c r="L122" s="23">
        <f>L123+L126+L127</f>
        <v>9204.6</v>
      </c>
      <c r="M122" s="26">
        <f t="shared" si="24"/>
        <v>100</v>
      </c>
      <c r="N122" s="26">
        <f>C122-H122</f>
        <v>0</v>
      </c>
      <c r="O122" s="26">
        <f t="shared" si="25"/>
        <v>100</v>
      </c>
      <c r="P122" s="26">
        <f t="shared" si="37"/>
        <v>0</v>
      </c>
      <c r="Q122" s="26">
        <f t="shared" si="26"/>
        <v>100</v>
      </c>
      <c r="R122" s="26">
        <f t="shared" si="38"/>
        <v>0</v>
      </c>
      <c r="S122" s="26" t="str">
        <f t="shared" si="27"/>
        <v>-</v>
      </c>
      <c r="T122" s="26">
        <f t="shared" si="39"/>
        <v>0</v>
      </c>
      <c r="U122" s="33"/>
      <c r="V122" s="35"/>
      <c r="W122" s="35"/>
      <c r="X122" s="35"/>
      <c r="Y122" s="35"/>
      <c r="Z122" s="35"/>
      <c r="AA122" s="35"/>
      <c r="AB122" s="35"/>
      <c r="AC122" s="35"/>
      <c r="AD122" s="35"/>
      <c r="AE122" s="35"/>
      <c r="AF122" s="35"/>
      <c r="AG122" s="35"/>
      <c r="AH122" s="35"/>
      <c r="AI122" s="35"/>
      <c r="AJ122" s="35"/>
      <c r="AK122" s="35"/>
    </row>
    <row r="123" spans="1:37" s="1" customFormat="1" ht="54" outlineLevel="2" x14ac:dyDescent="0.25">
      <c r="A123" s="59"/>
      <c r="B123" s="211" t="s">
        <v>577</v>
      </c>
      <c r="C123" s="21">
        <f>SUM(D123:F123)</f>
        <v>66559.3</v>
      </c>
      <c r="D123" s="21">
        <f>SUM(D124:D125)</f>
        <v>66024.3</v>
      </c>
      <c r="E123" s="21">
        <f>SUM(E124:E125)</f>
        <v>535</v>
      </c>
      <c r="F123" s="21">
        <f>SUM(F124:F125)</f>
        <v>0</v>
      </c>
      <c r="G123" s="21">
        <f>SUM(G124:G125)</f>
        <v>9237.7999999999993</v>
      </c>
      <c r="H123" s="21">
        <f>SUM(I123:K123)</f>
        <v>66559.3</v>
      </c>
      <c r="I123" s="21">
        <f>SUM(I124:I125)</f>
        <v>66024.3</v>
      </c>
      <c r="J123" s="21">
        <f>SUM(J124:J125)</f>
        <v>535</v>
      </c>
      <c r="K123" s="21">
        <f>SUM(K124:K125)</f>
        <v>0</v>
      </c>
      <c r="L123" s="21">
        <f>SUM(L124:L125)</f>
        <v>9204.6</v>
      </c>
      <c r="M123" s="32">
        <f t="shared" si="24"/>
        <v>100</v>
      </c>
      <c r="N123" s="32">
        <f t="shared" si="36"/>
        <v>0</v>
      </c>
      <c r="O123" s="32">
        <f t="shared" si="25"/>
        <v>100</v>
      </c>
      <c r="P123" s="32">
        <f t="shared" si="37"/>
        <v>0</v>
      </c>
      <c r="Q123" s="32">
        <f t="shared" si="26"/>
        <v>100</v>
      </c>
      <c r="R123" s="32">
        <f t="shared" si="38"/>
        <v>0</v>
      </c>
      <c r="S123" s="32" t="str">
        <f t="shared" si="27"/>
        <v>-</v>
      </c>
      <c r="T123" s="32">
        <f t="shared" si="39"/>
        <v>0</v>
      </c>
      <c r="U123" s="33"/>
    </row>
    <row r="124" spans="1:37" s="1" customFormat="1" ht="123" customHeight="1" outlineLevel="3" x14ac:dyDescent="0.25">
      <c r="A124" s="59"/>
      <c r="B124" s="211" t="s">
        <v>805</v>
      </c>
      <c r="C124" s="21">
        <f>SUM(D124:F124)</f>
        <v>62209.3</v>
      </c>
      <c r="D124" s="21">
        <v>61674.3</v>
      </c>
      <c r="E124" s="21">
        <v>535</v>
      </c>
      <c r="F124" s="21">
        <v>0</v>
      </c>
      <c r="G124" s="21">
        <v>9237.7999999999993</v>
      </c>
      <c r="H124" s="21">
        <f>SUM(I124:K124)</f>
        <v>62209.3</v>
      </c>
      <c r="I124" s="21">
        <v>61674.3</v>
      </c>
      <c r="J124" s="21">
        <v>535</v>
      </c>
      <c r="K124" s="21">
        <v>0</v>
      </c>
      <c r="L124" s="21">
        <v>9204.6</v>
      </c>
      <c r="M124" s="32">
        <f t="shared" si="24"/>
        <v>100</v>
      </c>
      <c r="N124" s="32">
        <f t="shared" si="36"/>
        <v>0</v>
      </c>
      <c r="O124" s="32">
        <f t="shared" si="25"/>
        <v>100</v>
      </c>
      <c r="P124" s="32">
        <f t="shared" si="37"/>
        <v>0</v>
      </c>
      <c r="Q124" s="32">
        <f t="shared" si="26"/>
        <v>100</v>
      </c>
      <c r="R124" s="32">
        <f t="shared" si="38"/>
        <v>0</v>
      </c>
      <c r="S124" s="32" t="str">
        <f t="shared" si="27"/>
        <v>-</v>
      </c>
      <c r="T124" s="32">
        <f t="shared" si="39"/>
        <v>0</v>
      </c>
      <c r="U124" s="133" t="s">
        <v>806</v>
      </c>
    </row>
    <row r="125" spans="1:37" s="1" customFormat="1" ht="40.5" outlineLevel="3" x14ac:dyDescent="0.25">
      <c r="A125" s="59"/>
      <c r="B125" s="215" t="s">
        <v>23</v>
      </c>
      <c r="C125" s="21">
        <f>SUM(D125:F125)</f>
        <v>4350</v>
      </c>
      <c r="D125" s="21">
        <v>4350</v>
      </c>
      <c r="E125" s="21">
        <v>0</v>
      </c>
      <c r="F125" s="21">
        <v>0</v>
      </c>
      <c r="G125" s="21"/>
      <c r="H125" s="21">
        <f t="shared" si="35"/>
        <v>4350</v>
      </c>
      <c r="I125" s="21">
        <v>4350</v>
      </c>
      <c r="J125" s="21">
        <v>0</v>
      </c>
      <c r="K125" s="21">
        <v>0</v>
      </c>
      <c r="L125" s="21"/>
      <c r="M125" s="32">
        <f t="shared" si="24"/>
        <v>100</v>
      </c>
      <c r="N125" s="32">
        <f t="shared" si="36"/>
        <v>0</v>
      </c>
      <c r="O125" s="32">
        <f t="shared" si="25"/>
        <v>100</v>
      </c>
      <c r="P125" s="32">
        <f t="shared" si="37"/>
        <v>0</v>
      </c>
      <c r="Q125" s="32" t="str">
        <f t="shared" si="26"/>
        <v>-</v>
      </c>
      <c r="R125" s="32">
        <f t="shared" si="38"/>
        <v>0</v>
      </c>
      <c r="S125" s="32" t="str">
        <f t="shared" si="27"/>
        <v>-</v>
      </c>
      <c r="T125" s="32">
        <f t="shared" si="39"/>
        <v>0</v>
      </c>
      <c r="U125" s="71" t="s">
        <v>807</v>
      </c>
    </row>
    <row r="126" spans="1:37" s="1" customFormat="1" ht="40.5" outlineLevel="2" x14ac:dyDescent="0.25">
      <c r="A126" s="59"/>
      <c r="B126" s="215" t="s">
        <v>578</v>
      </c>
      <c r="C126" s="21">
        <f t="shared" si="34"/>
        <v>12968.3</v>
      </c>
      <c r="D126" s="21">
        <v>12851.1</v>
      </c>
      <c r="E126" s="21">
        <v>117.2</v>
      </c>
      <c r="F126" s="21">
        <v>0</v>
      </c>
      <c r="G126" s="21">
        <v>0</v>
      </c>
      <c r="H126" s="21">
        <f t="shared" si="35"/>
        <v>12968.3</v>
      </c>
      <c r="I126" s="21">
        <v>12851.1</v>
      </c>
      <c r="J126" s="21">
        <v>117.2</v>
      </c>
      <c r="K126" s="21">
        <v>0</v>
      </c>
      <c r="L126" s="21">
        <v>0</v>
      </c>
      <c r="M126" s="32">
        <f t="shared" si="24"/>
        <v>100</v>
      </c>
      <c r="N126" s="32">
        <f t="shared" si="36"/>
        <v>0</v>
      </c>
      <c r="O126" s="32">
        <f t="shared" si="25"/>
        <v>100</v>
      </c>
      <c r="P126" s="32">
        <f t="shared" si="37"/>
        <v>0</v>
      </c>
      <c r="Q126" s="32">
        <f t="shared" si="26"/>
        <v>100</v>
      </c>
      <c r="R126" s="32">
        <f t="shared" si="38"/>
        <v>0</v>
      </c>
      <c r="S126" s="32" t="str">
        <f t="shared" si="27"/>
        <v>-</v>
      </c>
      <c r="T126" s="32">
        <f t="shared" si="39"/>
        <v>0</v>
      </c>
      <c r="U126" s="133" t="s">
        <v>808</v>
      </c>
    </row>
    <row r="127" spans="1:37" s="1" customFormat="1" ht="54" outlineLevel="2" x14ac:dyDescent="0.25">
      <c r="A127" s="59"/>
      <c r="B127" s="215" t="s">
        <v>579</v>
      </c>
      <c r="C127" s="21">
        <f t="shared" si="34"/>
        <v>261.10000000000002</v>
      </c>
      <c r="D127" s="21">
        <f>D128+D129</f>
        <v>13.1</v>
      </c>
      <c r="E127" s="21">
        <f>E128+E129</f>
        <v>248</v>
      </c>
      <c r="F127" s="21">
        <f>F128+F129</f>
        <v>0</v>
      </c>
      <c r="G127" s="21">
        <f>G128+G129</f>
        <v>0</v>
      </c>
      <c r="H127" s="21">
        <f>SUM(I127:K127)</f>
        <v>261.10000000000002</v>
      </c>
      <c r="I127" s="21">
        <v>13.1</v>
      </c>
      <c r="J127" s="21">
        <v>248</v>
      </c>
      <c r="K127" s="21">
        <f>K128+K129</f>
        <v>0</v>
      </c>
      <c r="L127" s="21">
        <f>L128+L129</f>
        <v>0</v>
      </c>
      <c r="M127" s="32">
        <f t="shared" si="24"/>
        <v>100</v>
      </c>
      <c r="N127" s="32">
        <f t="shared" si="36"/>
        <v>0</v>
      </c>
      <c r="O127" s="32">
        <f t="shared" si="25"/>
        <v>100</v>
      </c>
      <c r="P127" s="32">
        <f t="shared" si="37"/>
        <v>0</v>
      </c>
      <c r="Q127" s="32">
        <f t="shared" si="26"/>
        <v>100</v>
      </c>
      <c r="R127" s="32">
        <f t="shared" si="38"/>
        <v>0</v>
      </c>
      <c r="S127" s="32" t="str">
        <f t="shared" si="27"/>
        <v>-</v>
      </c>
      <c r="T127" s="32">
        <f t="shared" si="39"/>
        <v>0</v>
      </c>
      <c r="U127" s="33"/>
    </row>
    <row r="128" spans="1:37" s="1" customFormat="1" ht="27" customHeight="1" outlineLevel="3" x14ac:dyDescent="0.25">
      <c r="A128" s="59"/>
      <c r="B128" s="215" t="s">
        <v>422</v>
      </c>
      <c r="C128" s="21">
        <f t="shared" si="34"/>
        <v>86.3</v>
      </c>
      <c r="D128" s="21">
        <v>4.3</v>
      </c>
      <c r="E128" s="21">
        <v>82</v>
      </c>
      <c r="F128" s="21">
        <v>0</v>
      </c>
      <c r="G128" s="21">
        <v>0</v>
      </c>
      <c r="H128" s="21">
        <f t="shared" si="35"/>
        <v>86.3</v>
      </c>
      <c r="I128" s="21">
        <v>4.3</v>
      </c>
      <c r="J128" s="21">
        <v>82</v>
      </c>
      <c r="K128" s="21">
        <v>0</v>
      </c>
      <c r="L128" s="21">
        <v>0</v>
      </c>
      <c r="M128" s="32">
        <f t="shared" si="24"/>
        <v>100</v>
      </c>
      <c r="N128" s="32">
        <f t="shared" si="36"/>
        <v>0</v>
      </c>
      <c r="O128" s="32">
        <f t="shared" si="25"/>
        <v>100</v>
      </c>
      <c r="P128" s="32">
        <f t="shared" si="37"/>
        <v>0</v>
      </c>
      <c r="Q128" s="32">
        <f t="shared" si="26"/>
        <v>100</v>
      </c>
      <c r="R128" s="32">
        <f t="shared" si="38"/>
        <v>0</v>
      </c>
      <c r="S128" s="32" t="str">
        <f t="shared" si="27"/>
        <v>-</v>
      </c>
      <c r="T128" s="32">
        <f t="shared" si="39"/>
        <v>0</v>
      </c>
      <c r="U128" s="33" t="s">
        <v>809</v>
      </c>
    </row>
    <row r="129" spans="1:21" s="1" customFormat="1" ht="33" customHeight="1" outlineLevel="3" x14ac:dyDescent="0.25">
      <c r="A129" s="59"/>
      <c r="B129" s="215" t="s">
        <v>423</v>
      </c>
      <c r="C129" s="21">
        <f t="shared" si="34"/>
        <v>174.8</v>
      </c>
      <c r="D129" s="21">
        <v>8.8000000000000007</v>
      </c>
      <c r="E129" s="21">
        <v>166</v>
      </c>
      <c r="F129" s="21">
        <v>0</v>
      </c>
      <c r="G129" s="21">
        <v>0</v>
      </c>
      <c r="H129" s="21">
        <f t="shared" si="35"/>
        <v>174.8</v>
      </c>
      <c r="I129" s="21">
        <v>8.8000000000000007</v>
      </c>
      <c r="J129" s="21">
        <v>166</v>
      </c>
      <c r="K129" s="21">
        <v>0</v>
      </c>
      <c r="L129" s="21">
        <v>0</v>
      </c>
      <c r="M129" s="32">
        <f t="shared" si="24"/>
        <v>100</v>
      </c>
      <c r="N129" s="32">
        <f t="shared" si="36"/>
        <v>0</v>
      </c>
      <c r="O129" s="32">
        <f t="shared" si="25"/>
        <v>100</v>
      </c>
      <c r="P129" s="32">
        <f t="shared" si="37"/>
        <v>0</v>
      </c>
      <c r="Q129" s="32">
        <f t="shared" si="26"/>
        <v>100</v>
      </c>
      <c r="R129" s="32">
        <f t="shared" si="38"/>
        <v>0</v>
      </c>
      <c r="S129" s="32" t="str">
        <f t="shared" si="27"/>
        <v>-</v>
      </c>
      <c r="T129" s="32">
        <f t="shared" si="39"/>
        <v>0</v>
      </c>
      <c r="U129" s="33" t="s">
        <v>809</v>
      </c>
    </row>
    <row r="130" spans="1:21" s="1" customFormat="1" ht="45" customHeight="1" outlineLevel="1" x14ac:dyDescent="0.25">
      <c r="A130" s="56"/>
      <c r="B130" s="31" t="s">
        <v>24</v>
      </c>
      <c r="C130" s="23">
        <f t="shared" si="34"/>
        <v>24428.5</v>
      </c>
      <c r="D130" s="23">
        <f>D131+D132</f>
        <v>19735.2</v>
      </c>
      <c r="E130" s="23">
        <f>E131+E132</f>
        <v>4693.3</v>
      </c>
      <c r="F130" s="23">
        <f>F131+F132</f>
        <v>0</v>
      </c>
      <c r="G130" s="23">
        <f>SUM(G131:G134)</f>
        <v>0</v>
      </c>
      <c r="H130" s="23">
        <f t="shared" si="35"/>
        <v>24428.5</v>
      </c>
      <c r="I130" s="23">
        <f>I131+I132</f>
        <v>19735.2</v>
      </c>
      <c r="J130" s="23">
        <f>J131+J132</f>
        <v>4693.3</v>
      </c>
      <c r="K130" s="23">
        <f>K131+K132</f>
        <v>0</v>
      </c>
      <c r="L130" s="23">
        <f>SUM(L131:L134)</f>
        <v>0</v>
      </c>
      <c r="M130" s="26">
        <f t="shared" si="24"/>
        <v>100</v>
      </c>
      <c r="N130" s="26">
        <f t="shared" si="36"/>
        <v>0</v>
      </c>
      <c r="O130" s="26">
        <f t="shared" si="25"/>
        <v>100</v>
      </c>
      <c r="P130" s="26">
        <f t="shared" si="37"/>
        <v>0</v>
      </c>
      <c r="Q130" s="26">
        <f t="shared" si="26"/>
        <v>100</v>
      </c>
      <c r="R130" s="26">
        <f t="shared" si="38"/>
        <v>0</v>
      </c>
      <c r="S130" s="26" t="str">
        <f t="shared" si="27"/>
        <v>-</v>
      </c>
      <c r="T130" s="26">
        <f t="shared" si="39"/>
        <v>0</v>
      </c>
      <c r="U130" s="187"/>
    </row>
    <row r="131" spans="1:21" s="1" customFormat="1" ht="42" customHeight="1" outlineLevel="2" x14ac:dyDescent="0.25">
      <c r="A131" s="60"/>
      <c r="B131" s="211" t="s">
        <v>580</v>
      </c>
      <c r="C131" s="21">
        <f t="shared" si="34"/>
        <v>1096.2</v>
      </c>
      <c r="D131" s="21">
        <v>1096.2</v>
      </c>
      <c r="E131" s="21">
        <v>0</v>
      </c>
      <c r="F131" s="21">
        <v>0</v>
      </c>
      <c r="G131" s="21">
        <v>0</v>
      </c>
      <c r="H131" s="21">
        <f t="shared" si="35"/>
        <v>1096.2</v>
      </c>
      <c r="I131" s="21">
        <v>1096.2</v>
      </c>
      <c r="J131" s="21">
        <v>0</v>
      </c>
      <c r="K131" s="21">
        <v>0</v>
      </c>
      <c r="L131" s="21">
        <v>0</v>
      </c>
      <c r="M131" s="32">
        <f t="shared" si="24"/>
        <v>100</v>
      </c>
      <c r="N131" s="32">
        <f t="shared" si="36"/>
        <v>0</v>
      </c>
      <c r="O131" s="32">
        <f t="shared" si="25"/>
        <v>100</v>
      </c>
      <c r="P131" s="32">
        <f t="shared" si="37"/>
        <v>0</v>
      </c>
      <c r="Q131" s="32" t="str">
        <f t="shared" si="26"/>
        <v>-</v>
      </c>
      <c r="R131" s="32">
        <f t="shared" si="38"/>
        <v>0</v>
      </c>
      <c r="S131" s="32" t="str">
        <f t="shared" si="27"/>
        <v>-</v>
      </c>
      <c r="T131" s="32">
        <f t="shared" si="39"/>
        <v>0</v>
      </c>
      <c r="U131" s="71" t="s">
        <v>803</v>
      </c>
    </row>
    <row r="132" spans="1:21" s="1" customFormat="1" ht="37.5" customHeight="1" outlineLevel="2" x14ac:dyDescent="0.25">
      <c r="A132" s="60"/>
      <c r="B132" s="211" t="s">
        <v>581</v>
      </c>
      <c r="C132" s="21">
        <f>SUM(D132:F132)</f>
        <v>23332.3</v>
      </c>
      <c r="D132" s="21">
        <f>D133+D134</f>
        <v>18639</v>
      </c>
      <c r="E132" s="21">
        <f>E133+E134</f>
        <v>4693.3</v>
      </c>
      <c r="F132" s="21">
        <f>F133+F134</f>
        <v>0</v>
      </c>
      <c r="G132" s="21">
        <v>0</v>
      </c>
      <c r="H132" s="21">
        <f t="shared" si="35"/>
        <v>23332.3</v>
      </c>
      <c r="I132" s="21">
        <f>I133+I134</f>
        <v>18639</v>
      </c>
      <c r="J132" s="21">
        <f>J133+J134</f>
        <v>4693.3</v>
      </c>
      <c r="K132" s="21">
        <f>K133+K134</f>
        <v>0</v>
      </c>
      <c r="L132" s="21">
        <v>0</v>
      </c>
      <c r="M132" s="32">
        <f t="shared" ref="M132:M155" si="40">IFERROR(H132/C132*100,"-")</f>
        <v>100</v>
      </c>
      <c r="N132" s="32">
        <f t="shared" si="36"/>
        <v>0</v>
      </c>
      <c r="O132" s="32">
        <f t="shared" ref="O132:O155" si="41">IFERROR(I132/D132*100,"-")</f>
        <v>100</v>
      </c>
      <c r="P132" s="32">
        <f t="shared" si="37"/>
        <v>0</v>
      </c>
      <c r="Q132" s="32">
        <f t="shared" ref="Q132:Q155" si="42">IFERROR(J132/E132*100,"-")</f>
        <v>100</v>
      </c>
      <c r="R132" s="32">
        <f t="shared" si="38"/>
        <v>0</v>
      </c>
      <c r="S132" s="32" t="str">
        <f t="shared" ref="S132:S155" si="43">IFERROR(K132/F132*100,"-")</f>
        <v>-</v>
      </c>
      <c r="T132" s="32">
        <f t="shared" si="39"/>
        <v>0</v>
      </c>
      <c r="U132" s="33"/>
    </row>
    <row r="133" spans="1:21" s="1" customFormat="1" ht="40.5" outlineLevel="3" x14ac:dyDescent="0.25">
      <c r="A133" s="60"/>
      <c r="B133" s="215" t="s">
        <v>25</v>
      </c>
      <c r="C133" s="21">
        <f t="shared" si="34"/>
        <v>9930.1</v>
      </c>
      <c r="D133" s="21">
        <v>9930.1</v>
      </c>
      <c r="E133" s="21">
        <v>0</v>
      </c>
      <c r="F133" s="21"/>
      <c r="G133" s="21"/>
      <c r="H133" s="21">
        <f t="shared" si="35"/>
        <v>9930.1</v>
      </c>
      <c r="I133" s="21">
        <v>9930.1</v>
      </c>
      <c r="J133" s="21">
        <v>0</v>
      </c>
      <c r="K133" s="21"/>
      <c r="L133" s="21"/>
      <c r="M133" s="32">
        <f>IFERROR(H133/C133*100,"-")</f>
        <v>100</v>
      </c>
      <c r="N133" s="32">
        <f>C133-H133</f>
        <v>0</v>
      </c>
      <c r="O133" s="32">
        <f>IFERROR(I133/D133*100,"-")</f>
        <v>100</v>
      </c>
      <c r="P133" s="32">
        <f>D133-I133</f>
        <v>0</v>
      </c>
      <c r="Q133" s="32" t="str">
        <f>IFERROR(J133/E133*100,"-")</f>
        <v>-</v>
      </c>
      <c r="R133" s="32">
        <f>E133-J133</f>
        <v>0</v>
      </c>
      <c r="S133" s="32" t="str">
        <f>IFERROR(K133/F133*100,"-")</f>
        <v>-</v>
      </c>
      <c r="T133" s="32">
        <f>F133-K133</f>
        <v>0</v>
      </c>
      <c r="U133" s="33" t="s">
        <v>804</v>
      </c>
    </row>
    <row r="134" spans="1:21" s="1" customFormat="1" ht="28.5" customHeight="1" outlineLevel="3" x14ac:dyDescent="0.25">
      <c r="A134" s="59"/>
      <c r="B134" s="215" t="s">
        <v>321</v>
      </c>
      <c r="C134" s="21">
        <f t="shared" si="34"/>
        <v>13402.2</v>
      </c>
      <c r="D134" s="21">
        <v>8708.9</v>
      </c>
      <c r="E134" s="21">
        <v>4693.3</v>
      </c>
      <c r="F134" s="21">
        <v>0</v>
      </c>
      <c r="G134" s="21">
        <v>0</v>
      </c>
      <c r="H134" s="21">
        <f t="shared" si="35"/>
        <v>13402.2</v>
      </c>
      <c r="I134" s="21">
        <v>8708.9</v>
      </c>
      <c r="J134" s="21">
        <v>4693.3</v>
      </c>
      <c r="K134" s="21">
        <v>0</v>
      </c>
      <c r="L134" s="21">
        <v>0</v>
      </c>
      <c r="M134" s="32">
        <f t="shared" si="40"/>
        <v>100</v>
      </c>
      <c r="N134" s="32">
        <f t="shared" si="36"/>
        <v>0</v>
      </c>
      <c r="O134" s="32">
        <f t="shared" si="41"/>
        <v>100</v>
      </c>
      <c r="P134" s="32">
        <f t="shared" si="37"/>
        <v>0</v>
      </c>
      <c r="Q134" s="32">
        <f t="shared" si="42"/>
        <v>100</v>
      </c>
      <c r="R134" s="32">
        <f>E134-J134</f>
        <v>0</v>
      </c>
      <c r="S134" s="32" t="str">
        <f t="shared" si="43"/>
        <v>-</v>
      </c>
      <c r="T134" s="32">
        <f t="shared" si="39"/>
        <v>0</v>
      </c>
      <c r="U134" s="33" t="s">
        <v>810</v>
      </c>
    </row>
    <row r="135" spans="1:21" s="1" customFormat="1" ht="27" outlineLevel="1" x14ac:dyDescent="0.25">
      <c r="A135" s="56"/>
      <c r="B135" s="31" t="s">
        <v>26</v>
      </c>
      <c r="C135" s="23">
        <f>SUM(D135:F135)</f>
        <v>34567.4</v>
      </c>
      <c r="D135" s="23">
        <f>D136+D144</f>
        <v>26412.799999999999</v>
      </c>
      <c r="E135" s="23">
        <f>E136+E144</f>
        <v>8154.6</v>
      </c>
      <c r="F135" s="23">
        <f>F136+F144</f>
        <v>0</v>
      </c>
      <c r="G135" s="23">
        <f>G136+G144</f>
        <v>14905.4</v>
      </c>
      <c r="H135" s="23">
        <f>SUM(I135:K135)</f>
        <v>34567.4</v>
      </c>
      <c r="I135" s="23">
        <f>I136+I144</f>
        <v>26412.799999999999</v>
      </c>
      <c r="J135" s="23">
        <f>J136+J144</f>
        <v>8154.6</v>
      </c>
      <c r="K135" s="23">
        <f>K136+K144</f>
        <v>0</v>
      </c>
      <c r="L135" s="23">
        <f>L136+L144</f>
        <v>14905.4</v>
      </c>
      <c r="M135" s="26">
        <f t="shared" si="40"/>
        <v>100</v>
      </c>
      <c r="N135" s="26">
        <f t="shared" si="36"/>
        <v>0</v>
      </c>
      <c r="O135" s="26">
        <f t="shared" si="41"/>
        <v>100</v>
      </c>
      <c r="P135" s="26">
        <f t="shared" si="37"/>
        <v>0</v>
      </c>
      <c r="Q135" s="26">
        <f t="shared" si="42"/>
        <v>100</v>
      </c>
      <c r="R135" s="26">
        <f t="shared" si="38"/>
        <v>0</v>
      </c>
      <c r="S135" s="26" t="str">
        <f t="shared" si="43"/>
        <v>-</v>
      </c>
      <c r="T135" s="26">
        <f t="shared" si="39"/>
        <v>0</v>
      </c>
      <c r="U135" s="33"/>
    </row>
    <row r="136" spans="1:21" s="1" customFormat="1" ht="50.25" customHeight="1" outlineLevel="2" x14ac:dyDescent="0.25">
      <c r="A136" s="60"/>
      <c r="B136" s="211" t="s">
        <v>582</v>
      </c>
      <c r="C136" s="21">
        <f>SUM(D136:F136)</f>
        <v>34122.800000000003</v>
      </c>
      <c r="D136" s="21">
        <f>SUM(D137:D143)</f>
        <v>25968.2</v>
      </c>
      <c r="E136" s="21">
        <f>SUM(E137:E143)</f>
        <v>8154.6</v>
      </c>
      <c r="F136" s="21">
        <f>SUM(F138:F143)</f>
        <v>0</v>
      </c>
      <c r="G136" s="21">
        <f>SUM(G138:G143)</f>
        <v>14905.4</v>
      </c>
      <c r="H136" s="21">
        <f>SUM(I136:K136)</f>
        <v>34122.800000000003</v>
      </c>
      <c r="I136" s="21">
        <f>SUM(I137:I143)</f>
        <v>25968.2</v>
      </c>
      <c r="J136" s="21">
        <f>SUM(J137:J143)</f>
        <v>8154.6</v>
      </c>
      <c r="K136" s="21">
        <f>SUM(K138:K143)</f>
        <v>0</v>
      </c>
      <c r="L136" s="21">
        <f>SUM(L138:L143)</f>
        <v>14905.4</v>
      </c>
      <c r="M136" s="32">
        <f t="shared" si="40"/>
        <v>100</v>
      </c>
      <c r="N136" s="32">
        <f t="shared" si="36"/>
        <v>0</v>
      </c>
      <c r="O136" s="32">
        <f t="shared" si="41"/>
        <v>100</v>
      </c>
      <c r="P136" s="32">
        <f t="shared" si="37"/>
        <v>0</v>
      </c>
      <c r="Q136" s="32">
        <f t="shared" si="42"/>
        <v>100</v>
      </c>
      <c r="R136" s="32">
        <f t="shared" si="38"/>
        <v>0</v>
      </c>
      <c r="S136" s="32" t="str">
        <f t="shared" si="43"/>
        <v>-</v>
      </c>
      <c r="T136" s="32">
        <f t="shared" si="39"/>
        <v>0</v>
      </c>
      <c r="U136" s="33"/>
    </row>
    <row r="137" spans="1:21" s="1" customFormat="1" ht="96.75" customHeight="1" outlineLevel="4" x14ac:dyDescent="0.25">
      <c r="A137" s="60"/>
      <c r="B137" s="215" t="s">
        <v>27</v>
      </c>
      <c r="C137" s="21">
        <f>SUM(D137:F137)</f>
        <v>7954.6</v>
      </c>
      <c r="D137" s="21">
        <v>0</v>
      </c>
      <c r="E137" s="21">
        <v>7954.6</v>
      </c>
      <c r="F137" s="21">
        <v>0</v>
      </c>
      <c r="G137" s="21">
        <v>0</v>
      </c>
      <c r="H137" s="21">
        <f>SUM(I137:K137)</f>
        <v>7954.6</v>
      </c>
      <c r="I137" s="21">
        <v>0</v>
      </c>
      <c r="J137" s="21">
        <v>7954.6</v>
      </c>
      <c r="K137" s="21">
        <v>0</v>
      </c>
      <c r="L137" s="21">
        <v>0</v>
      </c>
      <c r="M137" s="26">
        <f>IFERROR(H137/C137*100,"-")</f>
        <v>100</v>
      </c>
      <c r="N137" s="32">
        <f>C137-H137</f>
        <v>0</v>
      </c>
      <c r="O137" s="32" t="str">
        <f>IFERROR(I137/D137*100,"-")</f>
        <v>-</v>
      </c>
      <c r="P137" s="32">
        <f>D137-I137</f>
        <v>0</v>
      </c>
      <c r="Q137" s="32">
        <f>IFERROR(J137/E137*100,"-")</f>
        <v>100</v>
      </c>
      <c r="R137" s="32">
        <f>E137-J137</f>
        <v>0</v>
      </c>
      <c r="S137" s="32" t="str">
        <f>IFERROR(K137/F137*100,"-")</f>
        <v>-</v>
      </c>
      <c r="T137" s="32">
        <f>F137-K137</f>
        <v>0</v>
      </c>
      <c r="U137" s="33" t="s">
        <v>794</v>
      </c>
    </row>
    <row r="138" spans="1:21" s="1" customFormat="1" ht="54" outlineLevel="4" x14ac:dyDescent="0.25">
      <c r="A138" s="60"/>
      <c r="B138" s="215" t="s">
        <v>322</v>
      </c>
      <c r="C138" s="21">
        <f t="shared" si="34"/>
        <v>309.10000000000002</v>
      </c>
      <c r="D138" s="21">
        <v>309.10000000000002</v>
      </c>
      <c r="E138" s="21">
        <v>0</v>
      </c>
      <c r="F138" s="21">
        <v>0</v>
      </c>
      <c r="G138" s="21">
        <v>0</v>
      </c>
      <c r="H138" s="21">
        <f t="shared" si="35"/>
        <v>309.10000000000002</v>
      </c>
      <c r="I138" s="21">
        <v>309.10000000000002</v>
      </c>
      <c r="J138" s="21">
        <v>0</v>
      </c>
      <c r="K138" s="21">
        <v>0</v>
      </c>
      <c r="L138" s="21">
        <v>0</v>
      </c>
      <c r="M138" s="32">
        <f t="shared" si="40"/>
        <v>100</v>
      </c>
      <c r="N138" s="32">
        <f t="shared" si="36"/>
        <v>0</v>
      </c>
      <c r="O138" s="32">
        <f t="shared" si="41"/>
        <v>100</v>
      </c>
      <c r="P138" s="32">
        <f t="shared" si="37"/>
        <v>0</v>
      </c>
      <c r="Q138" s="32" t="str">
        <f>IFERROR(J138/E138*100,"-")</f>
        <v>-</v>
      </c>
      <c r="R138" s="32">
        <f t="shared" si="38"/>
        <v>0</v>
      </c>
      <c r="S138" s="32" t="str">
        <f t="shared" si="43"/>
        <v>-</v>
      </c>
      <c r="T138" s="32">
        <f t="shared" si="39"/>
        <v>0</v>
      </c>
      <c r="U138" s="33" t="s">
        <v>811</v>
      </c>
    </row>
    <row r="139" spans="1:21" s="1" customFormat="1" ht="54" outlineLevel="4" x14ac:dyDescent="0.25">
      <c r="A139" s="60"/>
      <c r="B139" s="215" t="s">
        <v>323</v>
      </c>
      <c r="C139" s="21">
        <f t="shared" si="34"/>
        <v>190.6</v>
      </c>
      <c r="D139" s="21">
        <v>190.6</v>
      </c>
      <c r="E139" s="21">
        <v>0</v>
      </c>
      <c r="F139" s="21">
        <v>0</v>
      </c>
      <c r="G139" s="21">
        <v>0</v>
      </c>
      <c r="H139" s="21">
        <f t="shared" si="35"/>
        <v>190.6</v>
      </c>
      <c r="I139" s="21">
        <v>190.6</v>
      </c>
      <c r="J139" s="21">
        <v>0</v>
      </c>
      <c r="K139" s="21">
        <v>0</v>
      </c>
      <c r="L139" s="21">
        <v>0</v>
      </c>
      <c r="M139" s="26">
        <f t="shared" si="40"/>
        <v>100</v>
      </c>
      <c r="N139" s="32">
        <f t="shared" si="36"/>
        <v>0</v>
      </c>
      <c r="O139" s="32">
        <f t="shared" si="41"/>
        <v>100</v>
      </c>
      <c r="P139" s="32">
        <f t="shared" si="37"/>
        <v>0</v>
      </c>
      <c r="Q139" s="32" t="str">
        <f t="shared" si="42"/>
        <v>-</v>
      </c>
      <c r="R139" s="32">
        <f t="shared" si="38"/>
        <v>0</v>
      </c>
      <c r="S139" s="32" t="str">
        <f t="shared" si="43"/>
        <v>-</v>
      </c>
      <c r="T139" s="32">
        <f t="shared" si="39"/>
        <v>0</v>
      </c>
      <c r="U139" s="33" t="s">
        <v>812</v>
      </c>
    </row>
    <row r="140" spans="1:21" s="1" customFormat="1" ht="42" customHeight="1" outlineLevel="4" x14ac:dyDescent="0.25">
      <c r="A140" s="60"/>
      <c r="B140" s="215" t="s">
        <v>30</v>
      </c>
      <c r="C140" s="21">
        <f t="shared" si="34"/>
        <v>278.39999999999998</v>
      </c>
      <c r="D140" s="21">
        <v>278.39999999999998</v>
      </c>
      <c r="E140" s="21">
        <v>0</v>
      </c>
      <c r="F140" s="21">
        <v>0</v>
      </c>
      <c r="G140" s="21">
        <v>0</v>
      </c>
      <c r="H140" s="21">
        <f t="shared" si="35"/>
        <v>278.39999999999998</v>
      </c>
      <c r="I140" s="21">
        <v>278.39999999999998</v>
      </c>
      <c r="J140" s="21">
        <v>0</v>
      </c>
      <c r="K140" s="21">
        <v>0</v>
      </c>
      <c r="L140" s="21">
        <v>0</v>
      </c>
      <c r="M140" s="26">
        <f t="shared" si="40"/>
        <v>100</v>
      </c>
      <c r="N140" s="32">
        <f t="shared" si="36"/>
        <v>0</v>
      </c>
      <c r="O140" s="32">
        <f t="shared" si="41"/>
        <v>100</v>
      </c>
      <c r="P140" s="32">
        <f t="shared" si="37"/>
        <v>0</v>
      </c>
      <c r="Q140" s="32" t="str">
        <f t="shared" si="42"/>
        <v>-</v>
      </c>
      <c r="R140" s="32">
        <f t="shared" si="38"/>
        <v>0</v>
      </c>
      <c r="S140" s="32" t="str">
        <f t="shared" si="43"/>
        <v>-</v>
      </c>
      <c r="T140" s="32">
        <f t="shared" si="39"/>
        <v>0</v>
      </c>
      <c r="U140" s="133" t="s">
        <v>583</v>
      </c>
    </row>
    <row r="141" spans="1:21" s="1" customFormat="1" ht="54" outlineLevel="4" x14ac:dyDescent="0.25">
      <c r="A141" s="188"/>
      <c r="B141" s="216" t="s">
        <v>324</v>
      </c>
      <c r="C141" s="134">
        <f t="shared" si="34"/>
        <v>120</v>
      </c>
      <c r="D141" s="134">
        <v>120</v>
      </c>
      <c r="E141" s="134">
        <v>0</v>
      </c>
      <c r="F141" s="134">
        <v>0</v>
      </c>
      <c r="G141" s="134">
        <v>0</v>
      </c>
      <c r="H141" s="134">
        <f t="shared" si="35"/>
        <v>120</v>
      </c>
      <c r="I141" s="134">
        <v>120</v>
      </c>
      <c r="J141" s="134">
        <v>0</v>
      </c>
      <c r="K141" s="134">
        <v>0</v>
      </c>
      <c r="L141" s="134">
        <v>0</v>
      </c>
      <c r="M141" s="184">
        <f t="shared" si="40"/>
        <v>100</v>
      </c>
      <c r="N141" s="185">
        <f t="shared" si="36"/>
        <v>0</v>
      </c>
      <c r="O141" s="185">
        <f t="shared" si="41"/>
        <v>100</v>
      </c>
      <c r="P141" s="185">
        <f t="shared" si="37"/>
        <v>0</v>
      </c>
      <c r="Q141" s="185" t="str">
        <f t="shared" si="42"/>
        <v>-</v>
      </c>
      <c r="R141" s="185">
        <f t="shared" si="38"/>
        <v>0</v>
      </c>
      <c r="S141" s="185" t="str">
        <f t="shared" si="43"/>
        <v>-</v>
      </c>
      <c r="T141" s="185">
        <f t="shared" si="39"/>
        <v>0</v>
      </c>
      <c r="U141" s="186" t="s">
        <v>799</v>
      </c>
    </row>
    <row r="142" spans="1:21" s="1" customFormat="1" ht="75" outlineLevel="4" x14ac:dyDescent="0.25">
      <c r="A142" s="60"/>
      <c r="B142" s="217" t="s">
        <v>795</v>
      </c>
      <c r="C142" s="21">
        <f t="shared" si="34"/>
        <v>200</v>
      </c>
      <c r="D142" s="21">
        <v>0</v>
      </c>
      <c r="E142" s="21">
        <v>200</v>
      </c>
      <c r="F142" s="21">
        <v>0</v>
      </c>
      <c r="G142" s="21">
        <v>0</v>
      </c>
      <c r="H142" s="21">
        <f t="shared" si="35"/>
        <v>200</v>
      </c>
      <c r="I142" s="21">
        <v>0</v>
      </c>
      <c r="J142" s="21">
        <v>200</v>
      </c>
      <c r="K142" s="21">
        <v>0</v>
      </c>
      <c r="L142" s="21">
        <v>0</v>
      </c>
      <c r="M142" s="26">
        <f t="shared" si="40"/>
        <v>100</v>
      </c>
      <c r="N142" s="32">
        <f t="shared" si="36"/>
        <v>0</v>
      </c>
      <c r="O142" s="32" t="str">
        <f t="shared" si="41"/>
        <v>-</v>
      </c>
      <c r="P142" s="32">
        <f t="shared" si="37"/>
        <v>0</v>
      </c>
      <c r="Q142" s="32">
        <f t="shared" si="42"/>
        <v>100</v>
      </c>
      <c r="R142" s="32">
        <f t="shared" si="38"/>
        <v>0</v>
      </c>
      <c r="S142" s="32" t="str">
        <f t="shared" si="43"/>
        <v>-</v>
      </c>
      <c r="T142" s="32">
        <f t="shared" si="39"/>
        <v>0</v>
      </c>
      <c r="U142" s="45" t="s">
        <v>797</v>
      </c>
    </row>
    <row r="143" spans="1:21" s="197" customFormat="1" ht="75" outlineLevel="3" x14ac:dyDescent="0.25">
      <c r="A143" s="190"/>
      <c r="B143" s="218" t="s">
        <v>796</v>
      </c>
      <c r="C143" s="191">
        <f>SUM(D143:F143)</f>
        <v>25070.1</v>
      </c>
      <c r="D143" s="192">
        <v>25070.1</v>
      </c>
      <c r="E143" s="193">
        <v>0</v>
      </c>
      <c r="F143" s="193">
        <v>0</v>
      </c>
      <c r="G143" s="192">
        <v>14905.4</v>
      </c>
      <c r="H143" s="110">
        <f>SUM(I143:K143)</f>
        <v>25070.1</v>
      </c>
      <c r="I143" s="193">
        <v>25070.1</v>
      </c>
      <c r="J143" s="193"/>
      <c r="K143" s="193"/>
      <c r="L143" s="193">
        <v>14905.4</v>
      </c>
      <c r="M143" s="194">
        <f t="shared" si="40"/>
        <v>100</v>
      </c>
      <c r="N143" s="195"/>
      <c r="O143" s="196">
        <f t="shared" si="41"/>
        <v>100</v>
      </c>
      <c r="P143" s="196">
        <f t="shared" si="37"/>
        <v>0</v>
      </c>
      <c r="Q143" s="196" t="str">
        <f t="shared" si="42"/>
        <v>-</v>
      </c>
      <c r="R143" s="196">
        <f t="shared" si="38"/>
        <v>0</v>
      </c>
      <c r="S143" s="196" t="str">
        <f t="shared" si="43"/>
        <v>-</v>
      </c>
      <c r="T143" s="196">
        <f t="shared" si="39"/>
        <v>0</v>
      </c>
      <c r="U143" s="182" t="s">
        <v>798</v>
      </c>
    </row>
    <row r="144" spans="1:21" s="1" customFormat="1" ht="42.75" customHeight="1" outlineLevel="2" x14ac:dyDescent="0.25">
      <c r="A144" s="60"/>
      <c r="B144" s="211" t="s">
        <v>584</v>
      </c>
      <c r="C144" s="21">
        <f t="shared" si="34"/>
        <v>444.6</v>
      </c>
      <c r="D144" s="21">
        <f>SUM(D145:D147)</f>
        <v>444.6</v>
      </c>
      <c r="E144" s="21">
        <f>SUM(E145:E147)</f>
        <v>0</v>
      </c>
      <c r="F144" s="21">
        <f>SUM(F145:F147)</f>
        <v>0</v>
      </c>
      <c r="G144" s="21">
        <f>SUM(G145:G147)</f>
        <v>0</v>
      </c>
      <c r="H144" s="21">
        <f t="shared" si="35"/>
        <v>444.6</v>
      </c>
      <c r="I144" s="21">
        <f>SUM(I145:I147)</f>
        <v>444.6</v>
      </c>
      <c r="J144" s="21">
        <v>0</v>
      </c>
      <c r="K144" s="21">
        <v>0</v>
      </c>
      <c r="L144" s="21">
        <v>0</v>
      </c>
      <c r="M144" s="26">
        <f t="shared" si="40"/>
        <v>100</v>
      </c>
      <c r="N144" s="32">
        <f t="shared" si="36"/>
        <v>0</v>
      </c>
      <c r="O144" s="32">
        <f t="shared" si="41"/>
        <v>100</v>
      </c>
      <c r="P144" s="32">
        <f t="shared" si="37"/>
        <v>0</v>
      </c>
      <c r="Q144" s="32" t="str">
        <f t="shared" si="42"/>
        <v>-</v>
      </c>
      <c r="R144" s="32">
        <f t="shared" si="38"/>
        <v>0</v>
      </c>
      <c r="S144" s="32" t="str">
        <f t="shared" si="43"/>
        <v>-</v>
      </c>
      <c r="T144" s="32">
        <f t="shared" si="39"/>
        <v>0</v>
      </c>
      <c r="U144" s="33"/>
    </row>
    <row r="145" spans="1:21" s="1" customFormat="1" ht="58.5" customHeight="1" outlineLevel="3" x14ac:dyDescent="0.25">
      <c r="A145" s="59"/>
      <c r="B145" s="215" t="s">
        <v>28</v>
      </c>
      <c r="C145" s="21">
        <f t="shared" si="34"/>
        <v>180</v>
      </c>
      <c r="D145" s="21">
        <v>180</v>
      </c>
      <c r="E145" s="21">
        <v>0</v>
      </c>
      <c r="F145" s="21">
        <v>0</v>
      </c>
      <c r="G145" s="21">
        <v>0</v>
      </c>
      <c r="H145" s="21">
        <f t="shared" si="35"/>
        <v>180</v>
      </c>
      <c r="I145" s="21">
        <v>180</v>
      </c>
      <c r="J145" s="21">
        <v>0</v>
      </c>
      <c r="K145" s="21">
        <v>0</v>
      </c>
      <c r="L145" s="21">
        <v>0</v>
      </c>
      <c r="M145" s="26">
        <f t="shared" si="40"/>
        <v>100</v>
      </c>
      <c r="N145" s="32">
        <f t="shared" si="36"/>
        <v>0</v>
      </c>
      <c r="O145" s="32">
        <f t="shared" si="41"/>
        <v>100</v>
      </c>
      <c r="P145" s="32">
        <f t="shared" si="37"/>
        <v>0</v>
      </c>
      <c r="Q145" s="32" t="str">
        <f t="shared" si="42"/>
        <v>-</v>
      </c>
      <c r="R145" s="32">
        <f t="shared" si="38"/>
        <v>0</v>
      </c>
      <c r="S145" s="32" t="str">
        <f t="shared" si="43"/>
        <v>-</v>
      </c>
      <c r="T145" s="32">
        <f t="shared" si="39"/>
        <v>0</v>
      </c>
      <c r="U145" s="133" t="s">
        <v>800</v>
      </c>
    </row>
    <row r="146" spans="1:21" s="1" customFormat="1" ht="67.5" outlineLevel="3" x14ac:dyDescent="0.25">
      <c r="A146" s="59"/>
      <c r="B146" s="215" t="s">
        <v>29</v>
      </c>
      <c r="C146" s="21">
        <f t="shared" si="34"/>
        <v>57</v>
      </c>
      <c r="D146" s="21">
        <v>57</v>
      </c>
      <c r="E146" s="21">
        <v>0</v>
      </c>
      <c r="F146" s="21">
        <v>0</v>
      </c>
      <c r="G146" s="21"/>
      <c r="H146" s="21">
        <f t="shared" si="35"/>
        <v>57</v>
      </c>
      <c r="I146" s="21">
        <v>57</v>
      </c>
      <c r="J146" s="21"/>
      <c r="K146" s="21"/>
      <c r="L146" s="21"/>
      <c r="M146" s="26">
        <f t="shared" si="40"/>
        <v>100</v>
      </c>
      <c r="N146" s="32">
        <f t="shared" si="36"/>
        <v>0</v>
      </c>
      <c r="O146" s="32">
        <f t="shared" si="41"/>
        <v>100</v>
      </c>
      <c r="P146" s="32">
        <f t="shared" si="37"/>
        <v>0</v>
      </c>
      <c r="Q146" s="32" t="str">
        <f t="shared" si="42"/>
        <v>-</v>
      </c>
      <c r="R146" s="32">
        <f t="shared" si="38"/>
        <v>0</v>
      </c>
      <c r="S146" s="32" t="str">
        <f t="shared" si="43"/>
        <v>-</v>
      </c>
      <c r="T146" s="32">
        <f t="shared" si="39"/>
        <v>0</v>
      </c>
      <c r="U146" s="133" t="s">
        <v>801</v>
      </c>
    </row>
    <row r="147" spans="1:21" s="1" customFormat="1" ht="57.75" customHeight="1" outlineLevel="3" x14ac:dyDescent="0.25">
      <c r="A147" s="59"/>
      <c r="B147" s="215" t="s">
        <v>31</v>
      </c>
      <c r="C147" s="21">
        <f t="shared" si="34"/>
        <v>207.6</v>
      </c>
      <c r="D147" s="21">
        <v>207.6</v>
      </c>
      <c r="E147" s="21">
        <v>0</v>
      </c>
      <c r="F147" s="21">
        <v>0</v>
      </c>
      <c r="G147" s="21"/>
      <c r="H147" s="21">
        <f t="shared" si="35"/>
        <v>207.6</v>
      </c>
      <c r="I147" s="21">
        <v>207.6</v>
      </c>
      <c r="J147" s="21">
        <v>0</v>
      </c>
      <c r="K147" s="21">
        <v>0</v>
      </c>
      <c r="L147" s="21"/>
      <c r="M147" s="26">
        <f t="shared" si="40"/>
        <v>100</v>
      </c>
      <c r="N147" s="32">
        <f t="shared" si="36"/>
        <v>0</v>
      </c>
      <c r="O147" s="32">
        <f t="shared" si="41"/>
        <v>100</v>
      </c>
      <c r="P147" s="32">
        <f t="shared" si="37"/>
        <v>0</v>
      </c>
      <c r="Q147" s="32" t="str">
        <f t="shared" si="42"/>
        <v>-</v>
      </c>
      <c r="R147" s="32">
        <f t="shared" si="38"/>
        <v>0</v>
      </c>
      <c r="S147" s="32" t="str">
        <f t="shared" si="43"/>
        <v>-</v>
      </c>
      <c r="T147" s="32">
        <f t="shared" si="39"/>
        <v>0</v>
      </c>
      <c r="U147" s="133" t="s">
        <v>802</v>
      </c>
    </row>
    <row r="148" spans="1:21" s="16" customFormat="1" ht="41.25" customHeight="1" outlineLevel="1" x14ac:dyDescent="0.25">
      <c r="A148" s="56"/>
      <c r="B148" s="31" t="s">
        <v>61</v>
      </c>
      <c r="C148" s="23">
        <f t="shared" si="34"/>
        <v>14762.8</v>
      </c>
      <c r="D148" s="23">
        <f>D149</f>
        <v>14762.8</v>
      </c>
      <c r="E148" s="23">
        <f>E149</f>
        <v>0</v>
      </c>
      <c r="F148" s="23">
        <f>F149</f>
        <v>0</v>
      </c>
      <c r="G148" s="23">
        <f>G149</f>
        <v>0</v>
      </c>
      <c r="H148" s="23">
        <f t="shared" si="35"/>
        <v>14762.8</v>
      </c>
      <c r="I148" s="26">
        <f>I149</f>
        <v>14762.8</v>
      </c>
      <c r="J148" s="26">
        <f>J149</f>
        <v>0</v>
      </c>
      <c r="K148" s="26">
        <f>K149</f>
        <v>0</v>
      </c>
      <c r="L148" s="26">
        <f>L149</f>
        <v>0</v>
      </c>
      <c r="M148" s="26">
        <f t="shared" si="40"/>
        <v>100</v>
      </c>
      <c r="N148" s="26">
        <f t="shared" si="36"/>
        <v>0</v>
      </c>
      <c r="O148" s="26">
        <f t="shared" si="41"/>
        <v>100</v>
      </c>
      <c r="P148" s="26">
        <f t="shared" si="37"/>
        <v>0</v>
      </c>
      <c r="Q148" s="26" t="str">
        <f t="shared" si="42"/>
        <v>-</v>
      </c>
      <c r="R148" s="26">
        <f t="shared" si="38"/>
        <v>0</v>
      </c>
      <c r="S148" s="26" t="str">
        <f t="shared" si="43"/>
        <v>-</v>
      </c>
      <c r="T148" s="26">
        <f t="shared" si="39"/>
        <v>0</v>
      </c>
      <c r="U148" s="33"/>
    </row>
    <row r="149" spans="1:21" s="1" customFormat="1" ht="40.5" outlineLevel="6" x14ac:dyDescent="0.25">
      <c r="A149" s="60"/>
      <c r="B149" s="211" t="s">
        <v>585</v>
      </c>
      <c r="C149" s="21">
        <f t="shared" si="34"/>
        <v>14762.8</v>
      </c>
      <c r="D149" s="21">
        <v>14762.8</v>
      </c>
      <c r="E149" s="21">
        <v>0</v>
      </c>
      <c r="F149" s="21">
        <v>0</v>
      </c>
      <c r="G149" s="21">
        <v>0</v>
      </c>
      <c r="H149" s="21">
        <f t="shared" si="35"/>
        <v>14762.8</v>
      </c>
      <c r="I149" s="21">
        <v>14762.8</v>
      </c>
      <c r="J149" s="21">
        <v>0</v>
      </c>
      <c r="K149" s="21">
        <v>0</v>
      </c>
      <c r="L149" s="21">
        <v>0</v>
      </c>
      <c r="M149" s="26">
        <f t="shared" si="40"/>
        <v>100</v>
      </c>
      <c r="N149" s="32">
        <f t="shared" si="36"/>
        <v>0</v>
      </c>
      <c r="O149" s="32">
        <f t="shared" si="41"/>
        <v>100</v>
      </c>
      <c r="P149" s="32">
        <f t="shared" si="37"/>
        <v>0</v>
      </c>
      <c r="Q149" s="32" t="str">
        <f t="shared" si="42"/>
        <v>-</v>
      </c>
      <c r="R149" s="32">
        <f t="shared" si="38"/>
        <v>0</v>
      </c>
      <c r="S149" s="32" t="str">
        <f t="shared" si="43"/>
        <v>-</v>
      </c>
      <c r="T149" s="32">
        <f t="shared" si="39"/>
        <v>0</v>
      </c>
      <c r="U149" s="33" t="s">
        <v>793</v>
      </c>
    </row>
    <row r="150" spans="1:21" s="1" customFormat="1" ht="57" customHeight="1" outlineLevel="1" x14ac:dyDescent="0.25">
      <c r="A150" s="56"/>
      <c r="B150" s="31" t="s">
        <v>325</v>
      </c>
      <c r="C150" s="21">
        <f>SUM(D150:F150)</f>
        <v>131</v>
      </c>
      <c r="D150" s="21">
        <v>131</v>
      </c>
      <c r="E150" s="21">
        <v>0</v>
      </c>
      <c r="F150" s="21">
        <v>0</v>
      </c>
      <c r="G150" s="21">
        <v>0</v>
      </c>
      <c r="H150" s="21">
        <f>SUM(I150:K150)</f>
        <v>131</v>
      </c>
      <c r="I150" s="21">
        <v>131</v>
      </c>
      <c r="J150" s="21">
        <v>0</v>
      </c>
      <c r="K150" s="21">
        <v>0</v>
      </c>
      <c r="L150" s="21">
        <v>0</v>
      </c>
      <c r="M150" s="26">
        <f>IFERROR(H150/C150*100,"-")</f>
        <v>100</v>
      </c>
      <c r="N150" s="32">
        <f>C150-H150</f>
        <v>0</v>
      </c>
      <c r="O150" s="32">
        <f>IFERROR(I150/D150*100,"-")</f>
        <v>100</v>
      </c>
      <c r="P150" s="32">
        <f>D150-I150</f>
        <v>0</v>
      </c>
      <c r="Q150" s="32" t="str">
        <f>IFERROR(J150/E150*100,"-")</f>
        <v>-</v>
      </c>
      <c r="R150" s="32">
        <f>E150-J150</f>
        <v>0</v>
      </c>
      <c r="S150" s="32" t="str">
        <f>IFERROR(K150/F150*100,"-")</f>
        <v>-</v>
      </c>
      <c r="T150" s="32">
        <f>F150-K150</f>
        <v>0</v>
      </c>
      <c r="U150" s="33" t="s">
        <v>792</v>
      </c>
    </row>
    <row r="151" spans="1:21" s="19" customFormat="1" ht="40.5" x14ac:dyDescent="0.25">
      <c r="A151" s="115">
        <v>7</v>
      </c>
      <c r="B151" s="17" t="s">
        <v>69</v>
      </c>
      <c r="C151" s="18">
        <f t="shared" si="34"/>
        <v>196342</v>
      </c>
      <c r="D151" s="18">
        <f>D152+D154</f>
        <v>196342</v>
      </c>
      <c r="E151" s="18">
        <f>E152+E154</f>
        <v>0</v>
      </c>
      <c r="F151" s="18">
        <f>F152+F154</f>
        <v>0</v>
      </c>
      <c r="G151" s="18">
        <f>G152+G154</f>
        <v>0</v>
      </c>
      <c r="H151" s="18">
        <f>SUM(I151:K151)</f>
        <v>193424.4</v>
      </c>
      <c r="I151" s="18">
        <f>I152+I154</f>
        <v>193424.4</v>
      </c>
      <c r="J151" s="18">
        <f>J152+J154</f>
        <v>0</v>
      </c>
      <c r="K151" s="18">
        <f>K152+K154</f>
        <v>0</v>
      </c>
      <c r="L151" s="18">
        <f>L152+L154</f>
        <v>0</v>
      </c>
      <c r="M151" s="18">
        <f t="shared" si="40"/>
        <v>98.5</v>
      </c>
      <c r="N151" s="18">
        <f t="shared" si="36"/>
        <v>2917.6</v>
      </c>
      <c r="O151" s="18">
        <f t="shared" si="41"/>
        <v>98.5</v>
      </c>
      <c r="P151" s="18">
        <f t="shared" si="37"/>
        <v>2917.6</v>
      </c>
      <c r="Q151" s="18" t="str">
        <f t="shared" si="42"/>
        <v>-</v>
      </c>
      <c r="R151" s="18">
        <f t="shared" si="38"/>
        <v>0</v>
      </c>
      <c r="S151" s="18" t="str">
        <f t="shared" si="43"/>
        <v>-</v>
      </c>
      <c r="T151" s="18">
        <f t="shared" si="39"/>
        <v>0</v>
      </c>
      <c r="U151" s="80"/>
    </row>
    <row r="152" spans="1:21" s="1" customFormat="1" ht="40.5" outlineLevel="1" x14ac:dyDescent="0.25">
      <c r="A152" s="60"/>
      <c r="B152" s="53" t="s">
        <v>385</v>
      </c>
      <c r="C152" s="26">
        <f>SUM(D152:F152)</f>
        <v>195528.2</v>
      </c>
      <c r="D152" s="26">
        <f>D153</f>
        <v>195528.2</v>
      </c>
      <c r="E152" s="26">
        <f>E153</f>
        <v>0</v>
      </c>
      <c r="F152" s="26">
        <f>F153</f>
        <v>0</v>
      </c>
      <c r="G152" s="26">
        <f>G153</f>
        <v>0</v>
      </c>
      <c r="H152" s="26">
        <f>SUM(I152:K152)</f>
        <v>192610.6</v>
      </c>
      <c r="I152" s="26">
        <f>I153</f>
        <v>192610.6</v>
      </c>
      <c r="J152" s="26">
        <f>J153</f>
        <v>0</v>
      </c>
      <c r="K152" s="26">
        <f>K153</f>
        <v>0</v>
      </c>
      <c r="L152" s="26">
        <f>L153</f>
        <v>0</v>
      </c>
      <c r="M152" s="26">
        <f t="shared" si="40"/>
        <v>98.5</v>
      </c>
      <c r="N152" s="26">
        <f t="shared" si="36"/>
        <v>2917.6</v>
      </c>
      <c r="O152" s="26">
        <f t="shared" si="41"/>
        <v>98.5</v>
      </c>
      <c r="P152" s="26">
        <f t="shared" si="37"/>
        <v>2917.6</v>
      </c>
      <c r="Q152" s="26" t="str">
        <f t="shared" si="42"/>
        <v>-</v>
      </c>
      <c r="R152" s="26">
        <f t="shared" si="38"/>
        <v>0</v>
      </c>
      <c r="S152" s="26" t="str">
        <f t="shared" si="43"/>
        <v>-</v>
      </c>
      <c r="T152" s="26">
        <f t="shared" si="39"/>
        <v>0</v>
      </c>
      <c r="U152" s="82"/>
    </row>
    <row r="153" spans="1:21" s="1" customFormat="1" ht="117" customHeight="1" outlineLevel="2" x14ac:dyDescent="0.25">
      <c r="A153" s="60"/>
      <c r="B153" s="219" t="s">
        <v>575</v>
      </c>
      <c r="C153" s="32">
        <f t="shared" si="34"/>
        <v>195528.2</v>
      </c>
      <c r="D153" s="32">
        <v>195528.2</v>
      </c>
      <c r="E153" s="32">
        <v>0</v>
      </c>
      <c r="F153" s="32">
        <v>0</v>
      </c>
      <c r="G153" s="32">
        <v>0</v>
      </c>
      <c r="H153" s="32">
        <f t="shared" si="35"/>
        <v>192610.6</v>
      </c>
      <c r="I153" s="21">
        <v>192610.6</v>
      </c>
      <c r="J153" s="21">
        <v>0</v>
      </c>
      <c r="K153" s="21">
        <v>0</v>
      </c>
      <c r="L153" s="21">
        <v>0</v>
      </c>
      <c r="M153" s="32">
        <f t="shared" si="40"/>
        <v>98.5</v>
      </c>
      <c r="N153" s="32">
        <f t="shared" si="36"/>
        <v>2917.6</v>
      </c>
      <c r="O153" s="32">
        <f t="shared" si="41"/>
        <v>98.5</v>
      </c>
      <c r="P153" s="32">
        <f t="shared" si="37"/>
        <v>2917.6</v>
      </c>
      <c r="Q153" s="32" t="str">
        <f t="shared" si="42"/>
        <v>-</v>
      </c>
      <c r="R153" s="32">
        <f t="shared" si="38"/>
        <v>0</v>
      </c>
      <c r="S153" s="32" t="str">
        <f t="shared" si="43"/>
        <v>-</v>
      </c>
      <c r="T153" s="32">
        <f t="shared" si="39"/>
        <v>0</v>
      </c>
      <c r="U153" s="28" t="s">
        <v>790</v>
      </c>
    </row>
    <row r="154" spans="1:21" s="16" customFormat="1" ht="40.5" outlineLevel="1" x14ac:dyDescent="0.25">
      <c r="A154" s="60"/>
      <c r="B154" s="53" t="s">
        <v>67</v>
      </c>
      <c r="C154" s="23">
        <f t="shared" si="34"/>
        <v>813.8</v>
      </c>
      <c r="D154" s="23">
        <f>SUM(D156:D158)</f>
        <v>813.8</v>
      </c>
      <c r="E154" s="23">
        <f>SUM(E156:E157)</f>
        <v>0</v>
      </c>
      <c r="F154" s="23">
        <f>SUM(F156:F157)</f>
        <v>0</v>
      </c>
      <c r="G154" s="23">
        <f>SUM(G156:G157)</f>
        <v>0</v>
      </c>
      <c r="H154" s="26">
        <f t="shared" si="35"/>
        <v>813.8</v>
      </c>
      <c r="I154" s="23">
        <f>I155</f>
        <v>813.8</v>
      </c>
      <c r="J154" s="23">
        <f>SUM(J156:J157)</f>
        <v>0</v>
      </c>
      <c r="K154" s="23">
        <f>SUM(K156:K157)</f>
        <v>0</v>
      </c>
      <c r="L154" s="23">
        <f>SUM(L156:L157)</f>
        <v>0</v>
      </c>
      <c r="M154" s="26">
        <f t="shared" si="40"/>
        <v>100</v>
      </c>
      <c r="N154" s="26">
        <f t="shared" si="36"/>
        <v>0</v>
      </c>
      <c r="O154" s="26">
        <f t="shared" si="41"/>
        <v>100</v>
      </c>
      <c r="P154" s="26">
        <f t="shared" si="37"/>
        <v>0</v>
      </c>
      <c r="Q154" s="26" t="str">
        <f t="shared" si="42"/>
        <v>-</v>
      </c>
      <c r="R154" s="26">
        <f t="shared" si="38"/>
        <v>0</v>
      </c>
      <c r="S154" s="26" t="str">
        <f t="shared" si="43"/>
        <v>-</v>
      </c>
      <c r="T154" s="32">
        <f t="shared" si="39"/>
        <v>0</v>
      </c>
      <c r="U154" s="84">
        <f>F154-K154</f>
        <v>0</v>
      </c>
    </row>
    <row r="155" spans="1:21" s="1" customFormat="1" ht="40.5" outlineLevel="2" x14ac:dyDescent="0.25">
      <c r="A155" s="60"/>
      <c r="B155" s="211" t="s">
        <v>576</v>
      </c>
      <c r="C155" s="21">
        <f t="shared" si="34"/>
        <v>813.8</v>
      </c>
      <c r="D155" s="21">
        <f>D156+D157+D158</f>
        <v>813.8</v>
      </c>
      <c r="E155" s="21">
        <f>E156+E157</f>
        <v>0</v>
      </c>
      <c r="F155" s="21">
        <f>F156+F157</f>
        <v>0</v>
      </c>
      <c r="G155" s="21"/>
      <c r="H155" s="21">
        <f t="shared" si="35"/>
        <v>813.8</v>
      </c>
      <c r="I155" s="21">
        <f>I156+I157+I158</f>
        <v>813.8</v>
      </c>
      <c r="J155" s="21">
        <f>J156+J157</f>
        <v>0</v>
      </c>
      <c r="K155" s="21">
        <f>K156+K157</f>
        <v>0</v>
      </c>
      <c r="L155" s="21"/>
      <c r="M155" s="26">
        <f t="shared" si="40"/>
        <v>100</v>
      </c>
      <c r="N155" s="26">
        <f t="shared" si="36"/>
        <v>0</v>
      </c>
      <c r="O155" s="26">
        <f t="shared" si="41"/>
        <v>100</v>
      </c>
      <c r="P155" s="26">
        <f t="shared" si="37"/>
        <v>0</v>
      </c>
      <c r="Q155" s="26" t="str">
        <f t="shared" si="42"/>
        <v>-</v>
      </c>
      <c r="R155" s="26">
        <f t="shared" si="38"/>
        <v>0</v>
      </c>
      <c r="S155" s="26" t="str">
        <f t="shared" si="43"/>
        <v>-</v>
      </c>
      <c r="T155" s="32">
        <f t="shared" si="39"/>
        <v>0</v>
      </c>
      <c r="U155" s="84">
        <f>F155-K155</f>
        <v>0</v>
      </c>
    </row>
    <row r="156" spans="1:21" s="1" customFormat="1" ht="50.25" customHeight="1" outlineLevel="3" x14ac:dyDescent="0.25">
      <c r="A156" s="60"/>
      <c r="B156" s="215" t="s">
        <v>386</v>
      </c>
      <c r="C156" s="21">
        <f t="shared" si="34"/>
        <v>303.8</v>
      </c>
      <c r="D156" s="21">
        <v>303.8</v>
      </c>
      <c r="E156" s="21">
        <v>0</v>
      </c>
      <c r="F156" s="21">
        <v>0</v>
      </c>
      <c r="G156" s="21">
        <v>0</v>
      </c>
      <c r="H156" s="21">
        <f t="shared" si="35"/>
        <v>303.8</v>
      </c>
      <c r="I156" s="21">
        <v>303.8</v>
      </c>
      <c r="J156" s="21">
        <v>0</v>
      </c>
      <c r="K156" s="21">
        <v>0</v>
      </c>
      <c r="L156" s="21">
        <v>0</v>
      </c>
      <c r="M156" s="21">
        <f t="shared" ref="M156:M163" si="44">IFERROR(H156/C156*100,"-")</f>
        <v>100</v>
      </c>
      <c r="N156" s="21">
        <f t="shared" si="36"/>
        <v>0</v>
      </c>
      <c r="O156" s="21">
        <f t="shared" ref="O156:O176" si="45">IFERROR(I156/D156*100,"-")</f>
        <v>100</v>
      </c>
      <c r="P156" s="21">
        <f t="shared" si="37"/>
        <v>0</v>
      </c>
      <c r="Q156" s="21" t="str">
        <f t="shared" ref="Q156:Q176" si="46">IFERROR(J156/E156*100,"-")</f>
        <v>-</v>
      </c>
      <c r="R156" s="21">
        <f t="shared" si="38"/>
        <v>0</v>
      </c>
      <c r="S156" s="21" t="str">
        <f t="shared" ref="S156:S176" si="47">IFERROR(K156/F156*100,"-")</f>
        <v>-</v>
      </c>
      <c r="T156" s="21">
        <f t="shared" si="39"/>
        <v>0</v>
      </c>
      <c r="U156" s="33" t="s">
        <v>791</v>
      </c>
    </row>
    <row r="157" spans="1:21" s="1" customFormat="1" ht="47.25" customHeight="1" outlineLevel="3" x14ac:dyDescent="0.25">
      <c r="A157" s="60"/>
      <c r="B157" s="215" t="s">
        <v>33</v>
      </c>
      <c r="C157" s="21">
        <f t="shared" si="34"/>
        <v>415.1</v>
      </c>
      <c r="D157" s="21">
        <v>415.1</v>
      </c>
      <c r="E157" s="21">
        <v>0</v>
      </c>
      <c r="F157" s="21">
        <v>0</v>
      </c>
      <c r="G157" s="21">
        <v>0</v>
      </c>
      <c r="H157" s="21">
        <f t="shared" si="35"/>
        <v>415.1</v>
      </c>
      <c r="I157" s="21">
        <v>415.1</v>
      </c>
      <c r="J157" s="21">
        <v>0</v>
      </c>
      <c r="K157" s="21">
        <v>0</v>
      </c>
      <c r="L157" s="21">
        <v>0</v>
      </c>
      <c r="M157" s="21">
        <f t="shared" si="44"/>
        <v>100</v>
      </c>
      <c r="N157" s="21">
        <f t="shared" si="36"/>
        <v>0</v>
      </c>
      <c r="O157" s="21">
        <f t="shared" si="45"/>
        <v>100</v>
      </c>
      <c r="P157" s="21">
        <f t="shared" si="37"/>
        <v>0</v>
      </c>
      <c r="Q157" s="21" t="str">
        <f t="shared" si="46"/>
        <v>-</v>
      </c>
      <c r="R157" s="21">
        <f t="shared" si="38"/>
        <v>0</v>
      </c>
      <c r="S157" s="21" t="str">
        <f t="shared" si="47"/>
        <v>-</v>
      </c>
      <c r="T157" s="21">
        <f t="shared" si="39"/>
        <v>0</v>
      </c>
      <c r="U157" s="33" t="s">
        <v>688</v>
      </c>
    </row>
    <row r="158" spans="1:21" s="1" customFormat="1" ht="64.5" customHeight="1" outlineLevel="3" x14ac:dyDescent="0.25">
      <c r="A158" s="60"/>
      <c r="B158" s="215" t="s">
        <v>438</v>
      </c>
      <c r="C158" s="21">
        <f t="shared" si="34"/>
        <v>94.9</v>
      </c>
      <c r="D158" s="21">
        <v>94.9</v>
      </c>
      <c r="E158" s="21">
        <v>0</v>
      </c>
      <c r="F158" s="21">
        <v>0</v>
      </c>
      <c r="G158" s="21">
        <v>0</v>
      </c>
      <c r="H158" s="21">
        <f t="shared" si="35"/>
        <v>94.9</v>
      </c>
      <c r="I158" s="21">
        <v>94.9</v>
      </c>
      <c r="J158" s="21">
        <v>0</v>
      </c>
      <c r="K158" s="21">
        <v>0</v>
      </c>
      <c r="L158" s="21">
        <v>0</v>
      </c>
      <c r="M158" s="21">
        <f t="shared" si="44"/>
        <v>100</v>
      </c>
      <c r="N158" s="21">
        <f t="shared" si="36"/>
        <v>0</v>
      </c>
      <c r="O158" s="21">
        <f t="shared" si="45"/>
        <v>100</v>
      </c>
      <c r="P158" s="21">
        <f t="shared" si="37"/>
        <v>0</v>
      </c>
      <c r="Q158" s="21" t="str">
        <f t="shared" si="46"/>
        <v>-</v>
      </c>
      <c r="R158" s="21">
        <f t="shared" si="38"/>
        <v>0</v>
      </c>
      <c r="S158" s="21" t="str">
        <f t="shared" si="47"/>
        <v>-</v>
      </c>
      <c r="T158" s="21">
        <f t="shared" si="39"/>
        <v>0</v>
      </c>
      <c r="U158" s="33" t="s">
        <v>689</v>
      </c>
    </row>
    <row r="159" spans="1:21" s="19" customFormat="1" ht="35.25" customHeight="1" x14ac:dyDescent="0.25">
      <c r="A159" s="115">
        <v>8</v>
      </c>
      <c r="B159" s="17" t="s">
        <v>34</v>
      </c>
      <c r="C159" s="18">
        <f>SUM(D159:F159)</f>
        <v>52343.3</v>
      </c>
      <c r="D159" s="18">
        <f>D160+D161+D162+D163+D164+D165+D170</f>
        <v>11929.7</v>
      </c>
      <c r="E159" s="18">
        <f>E160+E161+E162+E163+E164+E165+E170</f>
        <v>40413.599999999999</v>
      </c>
      <c r="F159" s="18">
        <f>F160+F161+F162+F163+F164+F165+F170</f>
        <v>0</v>
      </c>
      <c r="G159" s="18">
        <f>G160+G161+G162+G163+G164+G166+G170</f>
        <v>0</v>
      </c>
      <c r="H159" s="18">
        <f t="shared" si="35"/>
        <v>52309.1</v>
      </c>
      <c r="I159" s="18">
        <f>I160+I161+I162+I163+I164+I165+I170</f>
        <v>11895.5</v>
      </c>
      <c r="J159" s="18">
        <f>J160+J161+J162+J163+J164+J165+J170</f>
        <v>40413.599999999999</v>
      </c>
      <c r="K159" s="18">
        <f>K160+K161+K162+K163+K164+K166+K170</f>
        <v>0</v>
      </c>
      <c r="L159" s="18">
        <f>L160+L161+L162+L163+L164+L166+L170</f>
        <v>0</v>
      </c>
      <c r="M159" s="18">
        <f t="shared" si="44"/>
        <v>99.9</v>
      </c>
      <c r="N159" s="18">
        <f t="shared" si="36"/>
        <v>34.200000000000003</v>
      </c>
      <c r="O159" s="18">
        <f t="shared" si="45"/>
        <v>99.7</v>
      </c>
      <c r="P159" s="18">
        <f t="shared" si="37"/>
        <v>34.200000000000003</v>
      </c>
      <c r="Q159" s="18">
        <f t="shared" si="46"/>
        <v>100</v>
      </c>
      <c r="R159" s="18">
        <f t="shared" si="38"/>
        <v>0</v>
      </c>
      <c r="S159" s="18" t="str">
        <f t="shared" si="47"/>
        <v>-</v>
      </c>
      <c r="T159" s="18">
        <f t="shared" si="39"/>
        <v>0</v>
      </c>
      <c r="U159" s="80"/>
    </row>
    <row r="160" spans="1:21" s="1" customFormat="1" ht="67.5" customHeight="1" outlineLevel="1" x14ac:dyDescent="0.25">
      <c r="A160" s="59"/>
      <c r="B160" s="211" t="s">
        <v>568</v>
      </c>
      <c r="C160" s="21">
        <f>SUM(D160:F160)</f>
        <v>33723</v>
      </c>
      <c r="D160" s="32">
        <v>0</v>
      </c>
      <c r="E160" s="32">
        <v>33723</v>
      </c>
      <c r="F160" s="32">
        <v>0</v>
      </c>
      <c r="G160" s="32"/>
      <c r="H160" s="32">
        <f>SUM(I160:K160)</f>
        <v>33723</v>
      </c>
      <c r="I160" s="32">
        <v>0</v>
      </c>
      <c r="J160" s="32">
        <v>33723</v>
      </c>
      <c r="K160" s="32">
        <v>0</v>
      </c>
      <c r="L160" s="32"/>
      <c r="M160" s="21">
        <f t="shared" si="44"/>
        <v>100</v>
      </c>
      <c r="N160" s="21">
        <f>C160-H160</f>
        <v>0</v>
      </c>
      <c r="O160" s="21" t="str">
        <f t="shared" si="45"/>
        <v>-</v>
      </c>
      <c r="P160" s="21">
        <f t="shared" si="37"/>
        <v>0</v>
      </c>
      <c r="Q160" s="21">
        <f t="shared" si="46"/>
        <v>100</v>
      </c>
      <c r="R160" s="21">
        <f t="shared" si="38"/>
        <v>0</v>
      </c>
      <c r="S160" s="21" t="str">
        <f t="shared" si="47"/>
        <v>-</v>
      </c>
      <c r="T160" s="21">
        <f t="shared" si="39"/>
        <v>0</v>
      </c>
      <c r="U160" s="33" t="s">
        <v>739</v>
      </c>
    </row>
    <row r="161" spans="1:21" s="1" customFormat="1" ht="35.25" customHeight="1" outlineLevel="1" x14ac:dyDescent="0.25">
      <c r="A161" s="56"/>
      <c r="B161" s="211" t="s">
        <v>569</v>
      </c>
      <c r="C161" s="21">
        <f t="shared" ref="C161:C207" si="48">SUM(D161:F161)</f>
        <v>505</v>
      </c>
      <c r="D161" s="21">
        <v>0</v>
      </c>
      <c r="E161" s="21">
        <v>505</v>
      </c>
      <c r="F161" s="21">
        <v>0</v>
      </c>
      <c r="G161" s="21">
        <v>0</v>
      </c>
      <c r="H161" s="21">
        <f>SUM(I161:K161)</f>
        <v>505</v>
      </c>
      <c r="I161" s="21">
        <v>0</v>
      </c>
      <c r="J161" s="21">
        <v>505</v>
      </c>
      <c r="K161" s="21">
        <v>0</v>
      </c>
      <c r="L161" s="21">
        <v>0</v>
      </c>
      <c r="M161" s="21">
        <f t="shared" si="44"/>
        <v>100</v>
      </c>
      <c r="N161" s="21">
        <f t="shared" si="36"/>
        <v>0</v>
      </c>
      <c r="O161" s="21" t="str">
        <f>IFERROR(I161/D161*100,"-")</f>
        <v>-</v>
      </c>
      <c r="P161" s="21">
        <f>D161-I161</f>
        <v>0</v>
      </c>
      <c r="Q161" s="21">
        <f>IFERROR(J161/E161*100,"-")</f>
        <v>100</v>
      </c>
      <c r="R161" s="21">
        <f>E161-J161</f>
        <v>0</v>
      </c>
      <c r="S161" s="21" t="str">
        <f t="shared" si="47"/>
        <v>-</v>
      </c>
      <c r="T161" s="21">
        <f t="shared" si="39"/>
        <v>0</v>
      </c>
      <c r="U161" s="33" t="s">
        <v>736</v>
      </c>
    </row>
    <row r="162" spans="1:21" s="1" customFormat="1" ht="48.75" customHeight="1" outlineLevel="1" x14ac:dyDescent="0.25">
      <c r="A162" s="56"/>
      <c r="B162" s="211" t="s">
        <v>570</v>
      </c>
      <c r="C162" s="21">
        <f t="shared" si="48"/>
        <v>5913.3</v>
      </c>
      <c r="D162" s="21">
        <v>0</v>
      </c>
      <c r="E162" s="21">
        <v>5913.3</v>
      </c>
      <c r="F162" s="21">
        <v>0</v>
      </c>
      <c r="G162" s="21">
        <v>0</v>
      </c>
      <c r="H162" s="21">
        <f>SUM(I162:K162)</f>
        <v>5913.3</v>
      </c>
      <c r="I162" s="21">
        <v>0</v>
      </c>
      <c r="J162" s="21">
        <v>5913.3</v>
      </c>
      <c r="K162" s="21">
        <v>0</v>
      </c>
      <c r="L162" s="21">
        <v>0</v>
      </c>
      <c r="M162" s="21">
        <f t="shared" si="44"/>
        <v>100</v>
      </c>
      <c r="N162" s="21">
        <f t="shared" si="36"/>
        <v>0</v>
      </c>
      <c r="O162" s="21" t="str">
        <f>IFERROR(I162/D162*100,"-")</f>
        <v>-</v>
      </c>
      <c r="P162" s="21">
        <f>D162-I162</f>
        <v>0</v>
      </c>
      <c r="Q162" s="21">
        <f>IFERROR(J162/E162*100,"-")</f>
        <v>100</v>
      </c>
      <c r="R162" s="21">
        <f>E162-J162</f>
        <v>0</v>
      </c>
      <c r="S162" s="21" t="str">
        <f t="shared" si="47"/>
        <v>-</v>
      </c>
      <c r="T162" s="21">
        <f t="shared" si="39"/>
        <v>0</v>
      </c>
      <c r="U162" s="33" t="s">
        <v>737</v>
      </c>
    </row>
    <row r="163" spans="1:21" s="1" customFormat="1" ht="67.5" outlineLevel="1" x14ac:dyDescent="0.25">
      <c r="A163" s="119"/>
      <c r="B163" s="211" t="s">
        <v>571</v>
      </c>
      <c r="C163" s="21">
        <f t="shared" si="48"/>
        <v>1018.5</v>
      </c>
      <c r="D163" s="21">
        <v>792.5</v>
      </c>
      <c r="E163" s="21">
        <v>226</v>
      </c>
      <c r="F163" s="21">
        <v>0</v>
      </c>
      <c r="G163" s="21">
        <v>0</v>
      </c>
      <c r="H163" s="21">
        <f t="shared" ref="H163:H207" si="49">SUM(I163:K163)</f>
        <v>1018.5</v>
      </c>
      <c r="I163" s="21">
        <v>792.5</v>
      </c>
      <c r="J163" s="21">
        <v>226</v>
      </c>
      <c r="K163" s="21">
        <v>0</v>
      </c>
      <c r="L163" s="21">
        <v>0</v>
      </c>
      <c r="M163" s="21">
        <f t="shared" si="44"/>
        <v>100</v>
      </c>
      <c r="N163" s="21">
        <f t="shared" ref="N163:N209" si="50">C163-H163</f>
        <v>0</v>
      </c>
      <c r="O163" s="21">
        <f t="shared" si="45"/>
        <v>100</v>
      </c>
      <c r="P163" s="21">
        <f t="shared" ref="P163:P209" si="51">D163-I163</f>
        <v>0</v>
      </c>
      <c r="Q163" s="21">
        <f t="shared" si="46"/>
        <v>100</v>
      </c>
      <c r="R163" s="21">
        <f t="shared" ref="R163:R209" si="52">E163-J163</f>
        <v>0</v>
      </c>
      <c r="S163" s="21" t="str">
        <f t="shared" si="47"/>
        <v>-</v>
      </c>
      <c r="T163" s="21">
        <f t="shared" ref="T163:T209" si="53">F163-K163</f>
        <v>0</v>
      </c>
      <c r="U163" s="33" t="s">
        <v>740</v>
      </c>
    </row>
    <row r="164" spans="1:21" s="1" customFormat="1" ht="27" outlineLevel="1" x14ac:dyDescent="0.25">
      <c r="A164" s="56"/>
      <c r="B164" s="211" t="s">
        <v>572</v>
      </c>
      <c r="C164" s="21">
        <f>SUM(D164:F164)</f>
        <v>46.3</v>
      </c>
      <c r="D164" s="32">
        <v>0</v>
      </c>
      <c r="E164" s="32">
        <v>46.3</v>
      </c>
      <c r="F164" s="32">
        <f>SUM(F165:F165)</f>
        <v>0</v>
      </c>
      <c r="G164" s="32">
        <f>SUM(G165:G165)</f>
        <v>0</v>
      </c>
      <c r="H164" s="21">
        <f>SUM(I164:K164)</f>
        <v>46.3</v>
      </c>
      <c r="I164" s="21">
        <v>0</v>
      </c>
      <c r="J164" s="32">
        <v>46.3</v>
      </c>
      <c r="K164" s="21">
        <v>0</v>
      </c>
      <c r="L164" s="21">
        <v>0</v>
      </c>
      <c r="M164" s="21">
        <f t="shared" ref="M164:M176" si="54">IFERROR(H164/C164*100,"-")</f>
        <v>100</v>
      </c>
      <c r="N164" s="21">
        <f t="shared" si="50"/>
        <v>0</v>
      </c>
      <c r="O164" s="21" t="str">
        <f t="shared" si="45"/>
        <v>-</v>
      </c>
      <c r="P164" s="21">
        <f t="shared" si="51"/>
        <v>0</v>
      </c>
      <c r="Q164" s="21">
        <f t="shared" si="46"/>
        <v>100</v>
      </c>
      <c r="R164" s="21">
        <f t="shared" si="52"/>
        <v>0</v>
      </c>
      <c r="S164" s="21" t="str">
        <f t="shared" si="47"/>
        <v>-</v>
      </c>
      <c r="T164" s="21">
        <f t="shared" si="53"/>
        <v>0</v>
      </c>
      <c r="U164" s="33" t="s">
        <v>738</v>
      </c>
    </row>
    <row r="165" spans="1:21" s="1" customFormat="1" ht="67.5" outlineLevel="1" x14ac:dyDescent="0.25">
      <c r="A165" s="119"/>
      <c r="B165" s="211" t="s">
        <v>573</v>
      </c>
      <c r="C165" s="21">
        <f t="shared" si="48"/>
        <v>11062.2</v>
      </c>
      <c r="D165" s="21">
        <f>SUM(D166:D169)</f>
        <v>11062.2</v>
      </c>
      <c r="E165" s="21">
        <f>SUM(E166:E169)</f>
        <v>0</v>
      </c>
      <c r="F165" s="21">
        <f>SUM(F166:F169)</f>
        <v>0</v>
      </c>
      <c r="G165" s="21">
        <v>0</v>
      </c>
      <c r="H165" s="21">
        <f t="shared" si="49"/>
        <v>11032.1</v>
      </c>
      <c r="I165" s="21">
        <f>SUM(I166:I169)</f>
        <v>11032.1</v>
      </c>
      <c r="J165" s="21">
        <f>SUM(J166:J169)</f>
        <v>0</v>
      </c>
      <c r="K165" s="21">
        <f>SUM(K166:K169)</f>
        <v>0</v>
      </c>
      <c r="L165" s="21">
        <v>0</v>
      </c>
      <c r="M165" s="21">
        <f t="shared" si="54"/>
        <v>99.7</v>
      </c>
      <c r="N165" s="21">
        <f t="shared" si="50"/>
        <v>30.1</v>
      </c>
      <c r="O165" s="21">
        <f t="shared" si="45"/>
        <v>99.7</v>
      </c>
      <c r="P165" s="21">
        <f t="shared" si="51"/>
        <v>30.1</v>
      </c>
      <c r="Q165" s="21" t="str">
        <f t="shared" si="46"/>
        <v>-</v>
      </c>
      <c r="R165" s="21">
        <f t="shared" si="52"/>
        <v>0</v>
      </c>
      <c r="S165" s="21" t="str">
        <f t="shared" si="47"/>
        <v>-</v>
      </c>
      <c r="T165" s="21">
        <f t="shared" si="53"/>
        <v>0</v>
      </c>
      <c r="U165" s="81"/>
    </row>
    <row r="166" spans="1:21" s="1" customFormat="1" ht="40.5" outlineLevel="2" x14ac:dyDescent="0.25">
      <c r="A166" s="119"/>
      <c r="B166" s="215" t="s">
        <v>497</v>
      </c>
      <c r="C166" s="21">
        <f t="shared" si="48"/>
        <v>10062.200000000001</v>
      </c>
      <c r="D166" s="21">
        <v>10062.200000000001</v>
      </c>
      <c r="E166" s="21">
        <f>SUM(E167:E169)</f>
        <v>0</v>
      </c>
      <c r="F166" s="21">
        <f>SUM(F167:F169)</f>
        <v>0</v>
      </c>
      <c r="G166" s="21">
        <f>SUM(G167:G169)</f>
        <v>0</v>
      </c>
      <c r="H166" s="21">
        <f t="shared" si="49"/>
        <v>10062.200000000001</v>
      </c>
      <c r="I166" s="21">
        <v>10062.200000000001</v>
      </c>
      <c r="J166" s="21">
        <f>SUM(J167:J169)</f>
        <v>0</v>
      </c>
      <c r="K166" s="21">
        <f>SUM(K167:K169)</f>
        <v>0</v>
      </c>
      <c r="L166" s="21">
        <v>0</v>
      </c>
      <c r="M166" s="21">
        <f t="shared" si="54"/>
        <v>100</v>
      </c>
      <c r="N166" s="21">
        <f t="shared" si="50"/>
        <v>0</v>
      </c>
      <c r="O166" s="21">
        <f>IFERROR(I166/D166*100,"-")</f>
        <v>100</v>
      </c>
      <c r="P166" s="21">
        <f t="shared" si="51"/>
        <v>0</v>
      </c>
      <c r="Q166" s="21" t="str">
        <f>IFERROR(J166/E166*100,"-")</f>
        <v>-</v>
      </c>
      <c r="R166" s="21">
        <f t="shared" si="52"/>
        <v>0</v>
      </c>
      <c r="S166" s="21" t="str">
        <f>IFERROR(K166/F166*100,"-")</f>
        <v>-</v>
      </c>
      <c r="T166" s="21">
        <f t="shared" si="53"/>
        <v>0</v>
      </c>
      <c r="U166" s="33" t="s">
        <v>741</v>
      </c>
    </row>
    <row r="167" spans="1:21" s="1" customFormat="1" ht="36.75" customHeight="1" outlineLevel="2" x14ac:dyDescent="0.25">
      <c r="A167" s="119"/>
      <c r="B167" s="215" t="s">
        <v>684</v>
      </c>
      <c r="C167" s="21">
        <f t="shared" si="48"/>
        <v>400</v>
      </c>
      <c r="D167" s="21">
        <v>400</v>
      </c>
      <c r="E167" s="21">
        <v>0</v>
      </c>
      <c r="F167" s="21">
        <v>0</v>
      </c>
      <c r="G167" s="21">
        <v>0</v>
      </c>
      <c r="H167" s="21">
        <f t="shared" si="49"/>
        <v>400</v>
      </c>
      <c r="I167" s="21">
        <v>400</v>
      </c>
      <c r="J167" s="21">
        <v>0</v>
      </c>
      <c r="K167" s="21">
        <v>0</v>
      </c>
      <c r="L167" s="21">
        <v>0</v>
      </c>
      <c r="M167" s="21">
        <f t="shared" si="54"/>
        <v>100</v>
      </c>
      <c r="N167" s="21">
        <f t="shared" si="50"/>
        <v>0</v>
      </c>
      <c r="O167" s="21">
        <f t="shared" si="45"/>
        <v>100</v>
      </c>
      <c r="P167" s="21">
        <f t="shared" si="51"/>
        <v>0</v>
      </c>
      <c r="Q167" s="21" t="str">
        <f t="shared" si="46"/>
        <v>-</v>
      </c>
      <c r="R167" s="21">
        <f t="shared" si="52"/>
        <v>0</v>
      </c>
      <c r="S167" s="21" t="str">
        <f t="shared" si="47"/>
        <v>-</v>
      </c>
      <c r="T167" s="21">
        <f t="shared" si="53"/>
        <v>0</v>
      </c>
      <c r="U167" s="33" t="s">
        <v>742</v>
      </c>
    </row>
    <row r="168" spans="1:21" s="1" customFormat="1" ht="48" customHeight="1" outlineLevel="2" x14ac:dyDescent="0.25">
      <c r="A168" s="119"/>
      <c r="B168" s="215" t="s">
        <v>314</v>
      </c>
      <c r="C168" s="21">
        <f t="shared" si="48"/>
        <v>100</v>
      </c>
      <c r="D168" s="21">
        <v>100</v>
      </c>
      <c r="E168" s="21">
        <v>0</v>
      </c>
      <c r="F168" s="21">
        <v>0</v>
      </c>
      <c r="G168" s="21">
        <v>0</v>
      </c>
      <c r="H168" s="21">
        <f t="shared" si="49"/>
        <v>69.900000000000006</v>
      </c>
      <c r="I168" s="21">
        <v>69.900000000000006</v>
      </c>
      <c r="J168" s="21">
        <v>0</v>
      </c>
      <c r="K168" s="21">
        <v>0</v>
      </c>
      <c r="L168" s="21">
        <v>0</v>
      </c>
      <c r="M168" s="21">
        <f t="shared" si="54"/>
        <v>69.900000000000006</v>
      </c>
      <c r="N168" s="21">
        <f t="shared" si="50"/>
        <v>30.1</v>
      </c>
      <c r="O168" s="21">
        <f t="shared" si="45"/>
        <v>69.900000000000006</v>
      </c>
      <c r="P168" s="21">
        <f t="shared" si="51"/>
        <v>30.1</v>
      </c>
      <c r="Q168" s="21" t="str">
        <f t="shared" si="46"/>
        <v>-</v>
      </c>
      <c r="R168" s="21">
        <f t="shared" si="52"/>
        <v>0</v>
      </c>
      <c r="S168" s="21" t="str">
        <f t="shared" si="47"/>
        <v>-</v>
      </c>
      <c r="T168" s="21">
        <f t="shared" si="53"/>
        <v>0</v>
      </c>
      <c r="U168" s="33" t="s">
        <v>743</v>
      </c>
    </row>
    <row r="169" spans="1:21" s="1" customFormat="1" ht="45" customHeight="1" outlineLevel="2" x14ac:dyDescent="0.25">
      <c r="A169" s="120"/>
      <c r="B169" s="215" t="s">
        <v>315</v>
      </c>
      <c r="C169" s="21">
        <f t="shared" si="48"/>
        <v>500</v>
      </c>
      <c r="D169" s="21">
        <v>500</v>
      </c>
      <c r="E169" s="21">
        <v>0</v>
      </c>
      <c r="F169" s="21">
        <v>0</v>
      </c>
      <c r="G169" s="21">
        <v>0</v>
      </c>
      <c r="H169" s="21">
        <f t="shared" si="49"/>
        <v>500</v>
      </c>
      <c r="I169" s="21">
        <v>500</v>
      </c>
      <c r="J169" s="21">
        <v>0</v>
      </c>
      <c r="K169" s="21">
        <v>0</v>
      </c>
      <c r="L169" s="21">
        <v>0</v>
      </c>
      <c r="M169" s="21">
        <f t="shared" si="54"/>
        <v>100</v>
      </c>
      <c r="N169" s="21">
        <f t="shared" si="50"/>
        <v>0</v>
      </c>
      <c r="O169" s="21">
        <f t="shared" si="45"/>
        <v>100</v>
      </c>
      <c r="P169" s="21">
        <f t="shared" si="51"/>
        <v>0</v>
      </c>
      <c r="Q169" s="21" t="str">
        <f t="shared" si="46"/>
        <v>-</v>
      </c>
      <c r="R169" s="21">
        <f t="shared" si="52"/>
        <v>0</v>
      </c>
      <c r="S169" s="21" t="str">
        <f t="shared" si="47"/>
        <v>-</v>
      </c>
      <c r="T169" s="21">
        <f t="shared" si="53"/>
        <v>0</v>
      </c>
      <c r="U169" s="33" t="s">
        <v>744</v>
      </c>
    </row>
    <row r="170" spans="1:21" s="1" customFormat="1" ht="87" customHeight="1" outlineLevel="1" x14ac:dyDescent="0.25">
      <c r="A170" s="118"/>
      <c r="B170" s="211" t="s">
        <v>574</v>
      </c>
      <c r="C170" s="21">
        <f t="shared" si="48"/>
        <v>75</v>
      </c>
      <c r="D170" s="21">
        <v>75</v>
      </c>
      <c r="E170" s="21">
        <v>0</v>
      </c>
      <c r="F170" s="21">
        <v>0</v>
      </c>
      <c r="G170" s="21">
        <v>0</v>
      </c>
      <c r="H170" s="21">
        <f t="shared" si="49"/>
        <v>70.900000000000006</v>
      </c>
      <c r="I170" s="21">
        <v>70.900000000000006</v>
      </c>
      <c r="J170" s="21">
        <v>0</v>
      </c>
      <c r="K170" s="21">
        <v>0</v>
      </c>
      <c r="L170" s="21">
        <v>0</v>
      </c>
      <c r="M170" s="21">
        <f t="shared" si="54"/>
        <v>94.5</v>
      </c>
      <c r="N170" s="21">
        <f t="shared" si="50"/>
        <v>4.0999999999999996</v>
      </c>
      <c r="O170" s="21">
        <f t="shared" si="45"/>
        <v>94.5</v>
      </c>
      <c r="P170" s="21">
        <f t="shared" si="51"/>
        <v>4.0999999999999996</v>
      </c>
      <c r="Q170" s="21" t="str">
        <f t="shared" si="46"/>
        <v>-</v>
      </c>
      <c r="R170" s="21">
        <f t="shared" si="52"/>
        <v>0</v>
      </c>
      <c r="S170" s="21" t="str">
        <f t="shared" si="47"/>
        <v>-</v>
      </c>
      <c r="T170" s="21">
        <f t="shared" si="53"/>
        <v>0</v>
      </c>
      <c r="U170" s="33" t="s">
        <v>745</v>
      </c>
    </row>
    <row r="171" spans="1:21" s="19" customFormat="1" ht="54" x14ac:dyDescent="0.25">
      <c r="A171" s="115">
        <v>10</v>
      </c>
      <c r="B171" s="17" t="s">
        <v>71</v>
      </c>
      <c r="C171" s="18">
        <f>SUM(D171:F171)</f>
        <v>3710.1</v>
      </c>
      <c r="D171" s="18">
        <f>D172+D173+D174</f>
        <v>600</v>
      </c>
      <c r="E171" s="18">
        <f>E172+E173+E174</f>
        <v>3110.1</v>
      </c>
      <c r="F171" s="18">
        <f>F172+F173</f>
        <v>0</v>
      </c>
      <c r="G171" s="18">
        <f>SUM(G172:G173)</f>
        <v>0</v>
      </c>
      <c r="H171" s="18">
        <f>SUM(I171:K171)</f>
        <v>3710.1</v>
      </c>
      <c r="I171" s="18">
        <f>I172+I173+I174</f>
        <v>600</v>
      </c>
      <c r="J171" s="18">
        <f>J172+J173+J174</f>
        <v>3110.1</v>
      </c>
      <c r="K171" s="18">
        <f>K172+K173</f>
        <v>0</v>
      </c>
      <c r="L171" s="18">
        <f>L172+L173</f>
        <v>0</v>
      </c>
      <c r="M171" s="18">
        <f t="shared" si="54"/>
        <v>100</v>
      </c>
      <c r="N171" s="18">
        <f t="shared" si="50"/>
        <v>0</v>
      </c>
      <c r="O171" s="18">
        <f t="shared" si="45"/>
        <v>100</v>
      </c>
      <c r="P171" s="18">
        <f t="shared" si="51"/>
        <v>0</v>
      </c>
      <c r="Q171" s="18">
        <f t="shared" si="46"/>
        <v>100</v>
      </c>
      <c r="R171" s="18">
        <f t="shared" si="52"/>
        <v>0</v>
      </c>
      <c r="S171" s="18" t="str">
        <f t="shared" si="47"/>
        <v>-</v>
      </c>
      <c r="T171" s="18">
        <f t="shared" si="53"/>
        <v>0</v>
      </c>
      <c r="U171" s="153"/>
    </row>
    <row r="172" spans="1:21" s="1" customFormat="1" ht="81" outlineLevel="1" x14ac:dyDescent="0.25">
      <c r="A172" s="118"/>
      <c r="B172" s="211" t="s">
        <v>565</v>
      </c>
      <c r="C172" s="21">
        <f t="shared" si="48"/>
        <v>3110.1</v>
      </c>
      <c r="D172" s="21">
        <v>0</v>
      </c>
      <c r="E172" s="21">
        <v>3110.1</v>
      </c>
      <c r="F172" s="21">
        <v>0</v>
      </c>
      <c r="G172" s="21">
        <v>0</v>
      </c>
      <c r="H172" s="21">
        <f>SUM(I172:K172)</f>
        <v>3110.1</v>
      </c>
      <c r="I172" s="21">
        <v>0</v>
      </c>
      <c r="J172" s="21">
        <v>3110.1</v>
      </c>
      <c r="K172" s="21">
        <v>0</v>
      </c>
      <c r="L172" s="21">
        <v>0</v>
      </c>
      <c r="M172" s="21">
        <f t="shared" si="54"/>
        <v>100</v>
      </c>
      <c r="N172" s="21">
        <f t="shared" si="50"/>
        <v>0</v>
      </c>
      <c r="O172" s="21" t="str">
        <f t="shared" si="45"/>
        <v>-</v>
      </c>
      <c r="P172" s="21">
        <f t="shared" si="51"/>
        <v>0</v>
      </c>
      <c r="Q172" s="21">
        <f t="shared" si="46"/>
        <v>100</v>
      </c>
      <c r="R172" s="21">
        <f t="shared" si="52"/>
        <v>0</v>
      </c>
      <c r="S172" s="21" t="str">
        <f t="shared" si="47"/>
        <v>-</v>
      </c>
      <c r="T172" s="21">
        <f t="shared" si="53"/>
        <v>0</v>
      </c>
      <c r="U172" s="33" t="s">
        <v>682</v>
      </c>
    </row>
    <row r="173" spans="1:21" s="1" customFormat="1" ht="54" outlineLevel="1" x14ac:dyDescent="0.25">
      <c r="A173" s="56"/>
      <c r="B173" s="211" t="s">
        <v>566</v>
      </c>
      <c r="C173" s="21">
        <f>SUM(D173:F173)</f>
        <v>100</v>
      </c>
      <c r="D173" s="21">
        <v>100</v>
      </c>
      <c r="E173" s="21">
        <v>0</v>
      </c>
      <c r="F173" s="21">
        <v>0</v>
      </c>
      <c r="G173" s="21">
        <v>0</v>
      </c>
      <c r="H173" s="21">
        <f t="shared" si="49"/>
        <v>100</v>
      </c>
      <c r="I173" s="21">
        <v>100</v>
      </c>
      <c r="J173" s="21">
        <v>0</v>
      </c>
      <c r="K173" s="21">
        <v>0</v>
      </c>
      <c r="L173" s="21">
        <v>0</v>
      </c>
      <c r="M173" s="21">
        <f>IFERROR(H173/C173*100,"-")</f>
        <v>100</v>
      </c>
      <c r="N173" s="21">
        <f>C173-H173</f>
        <v>0</v>
      </c>
      <c r="O173" s="21">
        <f>IFERROR(I173/D173*100,"-")</f>
        <v>100</v>
      </c>
      <c r="P173" s="21">
        <f>D173-I173</f>
        <v>0</v>
      </c>
      <c r="Q173" s="21" t="str">
        <f t="shared" si="46"/>
        <v>-</v>
      </c>
      <c r="R173" s="21">
        <f t="shared" si="52"/>
        <v>0</v>
      </c>
      <c r="S173" s="21" t="str">
        <f t="shared" si="47"/>
        <v>-</v>
      </c>
      <c r="T173" s="21">
        <f t="shared" si="53"/>
        <v>0</v>
      </c>
      <c r="U173" s="33" t="s">
        <v>567</v>
      </c>
    </row>
    <row r="174" spans="1:21" s="1" customFormat="1" ht="60.75" customHeight="1" outlineLevel="1" x14ac:dyDescent="0.25">
      <c r="A174" s="56"/>
      <c r="B174" s="211" t="s">
        <v>818</v>
      </c>
      <c r="C174" s="21">
        <f>SUM(D174:F174)</f>
        <v>500</v>
      </c>
      <c r="D174" s="21">
        <v>500</v>
      </c>
      <c r="E174" s="21">
        <v>0</v>
      </c>
      <c r="F174" s="21">
        <v>0</v>
      </c>
      <c r="G174" s="21">
        <v>0</v>
      </c>
      <c r="H174" s="21">
        <f t="shared" si="49"/>
        <v>500</v>
      </c>
      <c r="I174" s="21">
        <v>500</v>
      </c>
      <c r="J174" s="21"/>
      <c r="K174" s="21">
        <v>0</v>
      </c>
      <c r="L174" s="21">
        <v>0</v>
      </c>
      <c r="M174" s="21">
        <f>IFERROR(H174/C174*100,"-")</f>
        <v>100</v>
      </c>
      <c r="N174" s="21">
        <f>C174-H174</f>
        <v>0</v>
      </c>
      <c r="O174" s="21">
        <f>IFERROR(I174/D174*100,"-")</f>
        <v>100</v>
      </c>
      <c r="P174" s="21">
        <f>D174-I174</f>
        <v>0</v>
      </c>
      <c r="Q174" s="21" t="str">
        <f t="shared" si="46"/>
        <v>-</v>
      </c>
      <c r="R174" s="21">
        <f t="shared" si="52"/>
        <v>0</v>
      </c>
      <c r="S174" s="21" t="str">
        <f t="shared" si="47"/>
        <v>-</v>
      </c>
      <c r="T174" s="21">
        <f t="shared" si="53"/>
        <v>0</v>
      </c>
      <c r="U174" s="33" t="s">
        <v>681</v>
      </c>
    </row>
    <row r="175" spans="1:21" s="19" customFormat="1" ht="45.75" customHeight="1" x14ac:dyDescent="0.25">
      <c r="A175" s="115">
        <v>11</v>
      </c>
      <c r="B175" s="17" t="s">
        <v>124</v>
      </c>
      <c r="C175" s="18">
        <f t="shared" si="48"/>
        <v>466090.6</v>
      </c>
      <c r="D175" s="18">
        <f>D176+D190+D193</f>
        <v>105800.3</v>
      </c>
      <c r="E175" s="18">
        <f>E176+E190+E193</f>
        <v>360225.6</v>
      </c>
      <c r="F175" s="18">
        <f>F176+F190+F193</f>
        <v>64.7</v>
      </c>
      <c r="G175" s="18">
        <f>G176+G190+G193</f>
        <v>0</v>
      </c>
      <c r="H175" s="18">
        <f t="shared" si="49"/>
        <v>464081</v>
      </c>
      <c r="I175" s="18">
        <f>I176+I190+I193</f>
        <v>103790.7</v>
      </c>
      <c r="J175" s="18">
        <f>J176+J190+J193</f>
        <v>360225.6</v>
      </c>
      <c r="K175" s="18">
        <f>K176+K190+K193</f>
        <v>64.7</v>
      </c>
      <c r="L175" s="18">
        <f>L176+L190+L193</f>
        <v>0</v>
      </c>
      <c r="M175" s="18">
        <f t="shared" si="54"/>
        <v>99.6</v>
      </c>
      <c r="N175" s="18">
        <f t="shared" si="50"/>
        <v>2009.6</v>
      </c>
      <c r="O175" s="18">
        <f t="shared" si="45"/>
        <v>98.1</v>
      </c>
      <c r="P175" s="18">
        <f t="shared" si="51"/>
        <v>2009.6</v>
      </c>
      <c r="Q175" s="18">
        <f t="shared" si="46"/>
        <v>100</v>
      </c>
      <c r="R175" s="18">
        <f t="shared" si="52"/>
        <v>0</v>
      </c>
      <c r="S175" s="18">
        <f t="shared" si="47"/>
        <v>100</v>
      </c>
      <c r="T175" s="18">
        <f t="shared" si="53"/>
        <v>0</v>
      </c>
      <c r="U175" s="103"/>
    </row>
    <row r="176" spans="1:21" s="16" customFormat="1" ht="40.5" outlineLevel="1" x14ac:dyDescent="0.25">
      <c r="A176" s="38"/>
      <c r="B176" s="72" t="s">
        <v>341</v>
      </c>
      <c r="C176" s="26">
        <f>SUM(D176:F176)</f>
        <v>458481</v>
      </c>
      <c r="D176" s="26">
        <f>D177+D182</f>
        <v>104751.3</v>
      </c>
      <c r="E176" s="26">
        <f>E177+E182</f>
        <v>353729.7</v>
      </c>
      <c r="F176" s="26">
        <f>F177+F182</f>
        <v>0</v>
      </c>
      <c r="G176" s="26">
        <f>SUM(G177:G189)</f>
        <v>0</v>
      </c>
      <c r="H176" s="23">
        <f t="shared" si="49"/>
        <v>456500.6</v>
      </c>
      <c r="I176" s="26">
        <f>I177+I182</f>
        <v>102770.9</v>
      </c>
      <c r="J176" s="26">
        <f>J177+J182</f>
        <v>353729.7</v>
      </c>
      <c r="K176" s="26">
        <f>K177+K182</f>
        <v>0</v>
      </c>
      <c r="L176" s="23">
        <f>SUM(L177:L189)</f>
        <v>0</v>
      </c>
      <c r="M176" s="23">
        <f t="shared" si="54"/>
        <v>99.6</v>
      </c>
      <c r="N176" s="23">
        <f t="shared" si="50"/>
        <v>1980.4</v>
      </c>
      <c r="O176" s="23">
        <f t="shared" si="45"/>
        <v>98.1</v>
      </c>
      <c r="P176" s="23">
        <f t="shared" si="51"/>
        <v>1980.4</v>
      </c>
      <c r="Q176" s="23">
        <f t="shared" si="46"/>
        <v>100</v>
      </c>
      <c r="R176" s="23">
        <f t="shared" si="52"/>
        <v>0</v>
      </c>
      <c r="S176" s="23" t="str">
        <f t="shared" si="47"/>
        <v>-</v>
      </c>
      <c r="T176" s="23">
        <f t="shared" si="53"/>
        <v>0</v>
      </c>
      <c r="U176" s="33"/>
    </row>
    <row r="177" spans="1:21" s="1" customFormat="1" ht="27" outlineLevel="2" x14ac:dyDescent="0.25">
      <c r="A177" s="38"/>
      <c r="B177" s="219" t="s">
        <v>595</v>
      </c>
      <c r="C177" s="21">
        <f>SUM(D177:F177)</f>
        <v>379195.2</v>
      </c>
      <c r="D177" s="21">
        <f>D179+D180+D178+D181</f>
        <v>80541.3</v>
      </c>
      <c r="E177" s="21">
        <f>E179+E180+E178+E181</f>
        <v>298653.90000000002</v>
      </c>
      <c r="F177" s="21">
        <f>F179+F180+F178+F181</f>
        <v>0</v>
      </c>
      <c r="G177" s="21">
        <f>G179+G180+G178+G181</f>
        <v>0</v>
      </c>
      <c r="H177" s="21">
        <f t="shared" si="49"/>
        <v>377214.8</v>
      </c>
      <c r="I177" s="21">
        <f>I179+I180+I178+I181</f>
        <v>78560.899999999994</v>
      </c>
      <c r="J177" s="21">
        <f>J179+J180+J178+J181</f>
        <v>298653.90000000002</v>
      </c>
      <c r="K177" s="21">
        <f>K179+K180+K178+K181</f>
        <v>0</v>
      </c>
      <c r="L177" s="21">
        <f>L179+L180+L178+L181</f>
        <v>0</v>
      </c>
      <c r="M177" s="21">
        <f>IFERROR(H177/C177*100,"-")</f>
        <v>99.5</v>
      </c>
      <c r="N177" s="21">
        <f t="shared" si="50"/>
        <v>1980.4</v>
      </c>
      <c r="O177" s="21">
        <f>IFERROR(I177/D177*100,"-")</f>
        <v>97.5</v>
      </c>
      <c r="P177" s="21">
        <f t="shared" si="51"/>
        <v>1980.4</v>
      </c>
      <c r="Q177" s="21">
        <f>IFERROR(J177/E177*100,"-")</f>
        <v>100</v>
      </c>
      <c r="R177" s="21">
        <f t="shared" si="52"/>
        <v>0</v>
      </c>
      <c r="S177" s="21"/>
      <c r="T177" s="21">
        <f t="shared" si="53"/>
        <v>0</v>
      </c>
      <c r="U177" s="33"/>
    </row>
    <row r="178" spans="1:21" s="1" customFormat="1" ht="36.75" customHeight="1" outlineLevel="3" x14ac:dyDescent="0.25">
      <c r="A178" s="59"/>
      <c r="B178" s="220" t="s">
        <v>342</v>
      </c>
      <c r="C178" s="21">
        <f>SUM(D178:F178)</f>
        <v>12185.6</v>
      </c>
      <c r="D178" s="21">
        <f>12185.55</f>
        <v>12185.6</v>
      </c>
      <c r="E178" s="21"/>
      <c r="F178" s="21">
        <v>0</v>
      </c>
      <c r="G178" s="21">
        <v>0</v>
      </c>
      <c r="H178" s="21">
        <f>SUM(I178:K178)</f>
        <v>10205.200000000001</v>
      </c>
      <c r="I178" s="21">
        <f>10205.22</f>
        <v>10205.200000000001</v>
      </c>
      <c r="J178" s="21">
        <v>0</v>
      </c>
      <c r="K178" s="21">
        <v>0</v>
      </c>
      <c r="L178" s="21">
        <v>0</v>
      </c>
      <c r="M178" s="21">
        <f>IFERROR(H178/C178*100,"-")</f>
        <v>83.7</v>
      </c>
      <c r="N178" s="21">
        <f>C178-H178</f>
        <v>1980.4</v>
      </c>
      <c r="O178" s="21">
        <f>IFERROR(I178/D178*100,"-")</f>
        <v>83.7</v>
      </c>
      <c r="P178" s="21">
        <f>D178-I178</f>
        <v>1980.4</v>
      </c>
      <c r="Q178" s="21" t="str">
        <f>IFERROR(J178/E178*100,"-")</f>
        <v>-</v>
      </c>
      <c r="R178" s="21">
        <f>E178-J178</f>
        <v>0</v>
      </c>
      <c r="S178" s="21" t="str">
        <f>IFERROR(K178/F178*100,"-")</f>
        <v>-</v>
      </c>
      <c r="T178" s="21">
        <f>F178-K178</f>
        <v>0</v>
      </c>
      <c r="U178" s="33" t="s">
        <v>782</v>
      </c>
    </row>
    <row r="179" spans="1:21" s="1" customFormat="1" ht="33" customHeight="1" outlineLevel="3" x14ac:dyDescent="0.25">
      <c r="A179" s="38"/>
      <c r="B179" s="220" t="s">
        <v>690</v>
      </c>
      <c r="C179" s="21">
        <f>SUM(D179:F179)</f>
        <v>240232</v>
      </c>
      <c r="D179" s="21">
        <f>26820.12</f>
        <v>26820.1</v>
      </c>
      <c r="E179" s="21">
        <f>213411.9</f>
        <v>213411.9</v>
      </c>
      <c r="F179" s="21"/>
      <c r="G179" s="21"/>
      <c r="H179" s="21">
        <f>SUM(I179:K179)</f>
        <v>240232</v>
      </c>
      <c r="I179" s="21">
        <f>26820.12</f>
        <v>26820.1</v>
      </c>
      <c r="J179" s="21">
        <f>213411.9</f>
        <v>213411.9</v>
      </c>
      <c r="K179" s="21"/>
      <c r="L179" s="21"/>
      <c r="M179" s="21">
        <f>IFERROR(H179/C179*100,"-")</f>
        <v>100</v>
      </c>
      <c r="N179" s="21">
        <f>C179-H179</f>
        <v>0</v>
      </c>
      <c r="O179" s="21">
        <f>IFERROR(I179/D179*100,"-")</f>
        <v>100</v>
      </c>
      <c r="P179" s="21">
        <f>D179-I179</f>
        <v>0</v>
      </c>
      <c r="Q179" s="21">
        <f>IFERROR(J179/E179*100,"-")</f>
        <v>100</v>
      </c>
      <c r="R179" s="21">
        <f>E179-J179</f>
        <v>0</v>
      </c>
      <c r="S179" s="21" t="str">
        <f>IFERROR(K179/F179*100,"-")</f>
        <v>-</v>
      </c>
      <c r="T179" s="21">
        <f>F179-K179</f>
        <v>0</v>
      </c>
      <c r="U179" s="33" t="s">
        <v>783</v>
      </c>
    </row>
    <row r="180" spans="1:21" s="1" customFormat="1" ht="45.75" customHeight="1" outlineLevel="3" x14ac:dyDescent="0.25">
      <c r="A180" s="59"/>
      <c r="B180" s="220" t="s">
        <v>66</v>
      </c>
      <c r="C180" s="21">
        <f t="shared" si="48"/>
        <v>95777.600000000006</v>
      </c>
      <c r="D180" s="21">
        <f>10535.58</f>
        <v>10535.6</v>
      </c>
      <c r="E180" s="21">
        <f>85241.98</f>
        <v>85242</v>
      </c>
      <c r="F180" s="21">
        <v>0</v>
      </c>
      <c r="G180" s="21">
        <v>0</v>
      </c>
      <c r="H180" s="21">
        <f t="shared" si="49"/>
        <v>95777.600000000006</v>
      </c>
      <c r="I180" s="21">
        <f>10535.58</f>
        <v>10535.6</v>
      </c>
      <c r="J180" s="21">
        <f>85241.98</f>
        <v>85242</v>
      </c>
      <c r="K180" s="21">
        <v>0</v>
      </c>
      <c r="L180" s="21">
        <v>0</v>
      </c>
      <c r="M180" s="21">
        <f t="shared" ref="M180:M245" si="55">IFERROR(H180/C180*100,"-")</f>
        <v>100</v>
      </c>
      <c r="N180" s="21">
        <f t="shared" si="50"/>
        <v>0</v>
      </c>
      <c r="O180" s="21">
        <f t="shared" ref="O180:O245" si="56">IFERROR(I180/D180*100,"-")</f>
        <v>100</v>
      </c>
      <c r="P180" s="21">
        <f t="shared" si="51"/>
        <v>0</v>
      </c>
      <c r="Q180" s="21">
        <f t="shared" ref="Q180:Q245" si="57">IFERROR(J180/E180*100,"-")</f>
        <v>100</v>
      </c>
      <c r="R180" s="21">
        <f t="shared" si="52"/>
        <v>0</v>
      </c>
      <c r="S180" s="21" t="str">
        <f>IFERROR(K180/F180*100,"-")</f>
        <v>-</v>
      </c>
      <c r="T180" s="21">
        <f t="shared" si="53"/>
        <v>0</v>
      </c>
      <c r="U180" s="33" t="s">
        <v>784</v>
      </c>
    </row>
    <row r="181" spans="1:21" s="1" customFormat="1" ht="77.25" customHeight="1" outlineLevel="3" x14ac:dyDescent="0.25">
      <c r="A181" s="59"/>
      <c r="B181" s="220" t="s">
        <v>499</v>
      </c>
      <c r="C181" s="21">
        <f t="shared" si="48"/>
        <v>31000</v>
      </c>
      <c r="D181" s="21">
        <v>31000</v>
      </c>
      <c r="E181" s="21">
        <v>0</v>
      </c>
      <c r="F181" s="21">
        <v>0</v>
      </c>
      <c r="G181" s="21">
        <v>0</v>
      </c>
      <c r="H181" s="21">
        <f t="shared" si="49"/>
        <v>31000</v>
      </c>
      <c r="I181" s="21">
        <v>31000</v>
      </c>
      <c r="J181" s="21">
        <v>0</v>
      </c>
      <c r="K181" s="21">
        <v>0</v>
      </c>
      <c r="L181" s="21">
        <v>0</v>
      </c>
      <c r="M181" s="21">
        <f t="shared" si="55"/>
        <v>100</v>
      </c>
      <c r="N181" s="21">
        <f t="shared" si="50"/>
        <v>0</v>
      </c>
      <c r="O181" s="21">
        <f t="shared" si="56"/>
        <v>100</v>
      </c>
      <c r="P181" s="21">
        <f t="shared" si="51"/>
        <v>0</v>
      </c>
      <c r="Q181" s="21" t="str">
        <f t="shared" si="57"/>
        <v>-</v>
      </c>
      <c r="R181" s="21">
        <f t="shared" si="52"/>
        <v>0</v>
      </c>
      <c r="S181" s="21" t="str">
        <f>IFERROR(K181/F181*100,"-")</f>
        <v>-</v>
      </c>
      <c r="T181" s="21">
        <f t="shared" si="53"/>
        <v>0</v>
      </c>
      <c r="U181" s="33" t="s">
        <v>785</v>
      </c>
    </row>
    <row r="182" spans="1:21" s="1" customFormat="1" ht="67.5" outlineLevel="2" x14ac:dyDescent="0.25">
      <c r="A182" s="59"/>
      <c r="B182" s="219" t="s">
        <v>596</v>
      </c>
      <c r="C182" s="21">
        <f>SUM(D182:F182)</f>
        <v>79285.8</v>
      </c>
      <c r="D182" s="21">
        <f>SUM(D183:D189)</f>
        <v>24210</v>
      </c>
      <c r="E182" s="21">
        <f>SUM(E183:E189)</f>
        <v>55075.8</v>
      </c>
      <c r="F182" s="21">
        <f>SUM(F183:F189)</f>
        <v>0</v>
      </c>
      <c r="G182" s="21">
        <v>0</v>
      </c>
      <c r="H182" s="21">
        <f t="shared" si="49"/>
        <v>79285.8</v>
      </c>
      <c r="I182" s="21">
        <f>SUM(I183:I189)</f>
        <v>24210</v>
      </c>
      <c r="J182" s="21">
        <f>SUM(J183:J189)</f>
        <v>55075.8</v>
      </c>
      <c r="K182" s="21">
        <f>SUM(K183:K189)</f>
        <v>0</v>
      </c>
      <c r="L182" s="21">
        <v>0</v>
      </c>
      <c r="M182" s="21">
        <f t="shared" ref="M182:M189" si="58">IFERROR(H182/C182*100,"-")</f>
        <v>100</v>
      </c>
      <c r="N182" s="21">
        <f>C182-H182</f>
        <v>0</v>
      </c>
      <c r="O182" s="21">
        <f t="shared" ref="O182:O189" si="59">IFERROR(I182/D182*100,"-")</f>
        <v>100</v>
      </c>
      <c r="P182" s="21">
        <f t="shared" ref="P182:P189" si="60">D182-I182</f>
        <v>0</v>
      </c>
      <c r="Q182" s="21">
        <f t="shared" ref="Q182:Q189" si="61">IFERROR(J182/E182*100,"-")</f>
        <v>100</v>
      </c>
      <c r="R182" s="21">
        <f>E182-J182</f>
        <v>0</v>
      </c>
      <c r="S182" s="21" t="str">
        <f t="shared" ref="S182:S189" si="62">IFERROR(K182/F182*100,"-")</f>
        <v>-</v>
      </c>
      <c r="T182" s="21">
        <f t="shared" ref="T182:T189" si="63">F182-K182</f>
        <v>0</v>
      </c>
      <c r="U182" s="33"/>
    </row>
    <row r="183" spans="1:21" s="1" customFormat="1" ht="27" outlineLevel="3" x14ac:dyDescent="0.25">
      <c r="A183" s="59"/>
      <c r="B183" s="220" t="s">
        <v>343</v>
      </c>
      <c r="C183" s="21">
        <f t="shared" si="48"/>
        <v>0</v>
      </c>
      <c r="D183" s="21">
        <v>0</v>
      </c>
      <c r="E183" s="21">
        <v>0</v>
      </c>
      <c r="F183" s="21">
        <v>0</v>
      </c>
      <c r="G183" s="21">
        <v>0</v>
      </c>
      <c r="H183" s="21">
        <f t="shared" si="49"/>
        <v>0</v>
      </c>
      <c r="I183" s="21"/>
      <c r="J183" s="21"/>
      <c r="K183" s="21">
        <v>0</v>
      </c>
      <c r="L183" s="21">
        <v>0</v>
      </c>
      <c r="M183" s="21" t="str">
        <f t="shared" si="58"/>
        <v>-</v>
      </c>
      <c r="N183" s="21">
        <f>C183-H183</f>
        <v>0</v>
      </c>
      <c r="O183" s="21" t="str">
        <f t="shared" si="59"/>
        <v>-</v>
      </c>
      <c r="P183" s="21">
        <f t="shared" si="60"/>
        <v>0</v>
      </c>
      <c r="Q183" s="21" t="str">
        <f t="shared" si="61"/>
        <v>-</v>
      </c>
      <c r="R183" s="21">
        <f>E183-J183</f>
        <v>0</v>
      </c>
      <c r="S183" s="21" t="str">
        <f t="shared" si="62"/>
        <v>-</v>
      </c>
      <c r="T183" s="21">
        <f t="shared" si="63"/>
        <v>0</v>
      </c>
      <c r="U183" s="33"/>
    </row>
    <row r="184" spans="1:21" s="1" customFormat="1" ht="27" outlineLevel="3" x14ac:dyDescent="0.25">
      <c r="A184" s="59"/>
      <c r="B184" s="220" t="s">
        <v>475</v>
      </c>
      <c r="C184" s="21">
        <f t="shared" si="48"/>
        <v>21320.799999999999</v>
      </c>
      <c r="D184" s="21">
        <f>2350.92</f>
        <v>2350.9</v>
      </c>
      <c r="E184" s="21">
        <f>18969.94</f>
        <v>18969.900000000001</v>
      </c>
      <c r="F184" s="21">
        <v>0</v>
      </c>
      <c r="G184" s="21">
        <v>0</v>
      </c>
      <c r="H184" s="21">
        <f t="shared" si="49"/>
        <v>21320.799999999999</v>
      </c>
      <c r="I184" s="21">
        <f>2350.92</f>
        <v>2350.9</v>
      </c>
      <c r="J184" s="21">
        <f>18969.94</f>
        <v>18969.900000000001</v>
      </c>
      <c r="K184" s="21">
        <v>0</v>
      </c>
      <c r="L184" s="21">
        <v>0</v>
      </c>
      <c r="M184" s="21">
        <f t="shared" si="58"/>
        <v>100</v>
      </c>
      <c r="N184" s="21">
        <f>C184-H184</f>
        <v>0</v>
      </c>
      <c r="O184" s="21">
        <f t="shared" si="59"/>
        <v>100</v>
      </c>
      <c r="P184" s="21">
        <f t="shared" si="60"/>
        <v>0</v>
      </c>
      <c r="Q184" s="21">
        <f t="shared" si="61"/>
        <v>100</v>
      </c>
      <c r="R184" s="21">
        <f>E184-J184</f>
        <v>0</v>
      </c>
      <c r="S184" s="21" t="str">
        <f t="shared" si="62"/>
        <v>-</v>
      </c>
      <c r="T184" s="21">
        <f t="shared" si="63"/>
        <v>0</v>
      </c>
      <c r="U184" s="33" t="s">
        <v>691</v>
      </c>
    </row>
    <row r="185" spans="1:21" s="1" customFormat="1" ht="27" outlineLevel="3" x14ac:dyDescent="0.25">
      <c r="A185" s="59"/>
      <c r="B185" s="220" t="s">
        <v>476</v>
      </c>
      <c r="C185" s="21">
        <f t="shared" si="48"/>
        <v>25713.200000000001</v>
      </c>
      <c r="D185" s="21">
        <f>5287.38</f>
        <v>5287.4</v>
      </c>
      <c r="E185" s="21">
        <f>20425.8</f>
        <v>20425.8</v>
      </c>
      <c r="F185" s="21">
        <v>0</v>
      </c>
      <c r="G185" s="21">
        <v>0</v>
      </c>
      <c r="H185" s="21">
        <f t="shared" si="49"/>
        <v>25713.200000000001</v>
      </c>
      <c r="I185" s="21">
        <f>5287.38</f>
        <v>5287.4</v>
      </c>
      <c r="J185" s="21">
        <f>20425.8</f>
        <v>20425.8</v>
      </c>
      <c r="K185" s="21">
        <v>0</v>
      </c>
      <c r="L185" s="21">
        <v>0</v>
      </c>
      <c r="M185" s="21">
        <f t="shared" si="58"/>
        <v>100</v>
      </c>
      <c r="N185" s="21">
        <v>0</v>
      </c>
      <c r="O185" s="21">
        <f t="shared" si="59"/>
        <v>100</v>
      </c>
      <c r="P185" s="21">
        <f t="shared" si="60"/>
        <v>0</v>
      </c>
      <c r="Q185" s="21">
        <f t="shared" si="61"/>
        <v>100</v>
      </c>
      <c r="R185" s="21">
        <f>E185-J185</f>
        <v>0</v>
      </c>
      <c r="S185" s="21" t="str">
        <f t="shared" si="62"/>
        <v>-</v>
      </c>
      <c r="T185" s="21">
        <f t="shared" si="63"/>
        <v>0</v>
      </c>
      <c r="U185" s="33" t="s">
        <v>691</v>
      </c>
    </row>
    <row r="186" spans="1:21" s="1" customFormat="1" ht="27" outlineLevel="3" x14ac:dyDescent="0.25">
      <c r="A186" s="59"/>
      <c r="B186" s="220" t="s">
        <v>500</v>
      </c>
      <c r="C186" s="21">
        <f t="shared" si="48"/>
        <v>5838.5</v>
      </c>
      <c r="D186" s="21">
        <f>58.38</f>
        <v>58.4</v>
      </c>
      <c r="E186" s="21">
        <f>5780.06</f>
        <v>5780.1</v>
      </c>
      <c r="F186" s="21"/>
      <c r="G186" s="21"/>
      <c r="H186" s="21">
        <f t="shared" si="49"/>
        <v>5838.5</v>
      </c>
      <c r="I186" s="21">
        <f>58.38</f>
        <v>58.4</v>
      </c>
      <c r="J186" s="21">
        <f>5780.06</f>
        <v>5780.1</v>
      </c>
      <c r="K186" s="21">
        <v>0</v>
      </c>
      <c r="L186" s="21"/>
      <c r="M186" s="21"/>
      <c r="N186" s="21"/>
      <c r="O186" s="21">
        <f t="shared" si="59"/>
        <v>100</v>
      </c>
      <c r="P186" s="21">
        <f t="shared" si="60"/>
        <v>0</v>
      </c>
      <c r="Q186" s="21"/>
      <c r="R186" s="21"/>
      <c r="S186" s="21"/>
      <c r="T186" s="21"/>
      <c r="U186" s="33" t="s">
        <v>691</v>
      </c>
    </row>
    <row r="187" spans="1:21" s="1" customFormat="1" ht="27" outlineLevel="3" x14ac:dyDescent="0.25">
      <c r="A187" s="59"/>
      <c r="B187" s="220" t="s">
        <v>501</v>
      </c>
      <c r="C187" s="21">
        <f t="shared" si="48"/>
        <v>12473.6</v>
      </c>
      <c r="D187" s="21">
        <v>2573.6</v>
      </c>
      <c r="E187" s="21">
        <v>9900</v>
      </c>
      <c r="F187" s="21"/>
      <c r="G187" s="21"/>
      <c r="H187" s="21">
        <f t="shared" si="49"/>
        <v>12473.6</v>
      </c>
      <c r="I187" s="21">
        <v>2573.6</v>
      </c>
      <c r="J187" s="21">
        <v>9900</v>
      </c>
      <c r="K187" s="21">
        <v>0</v>
      </c>
      <c r="L187" s="21"/>
      <c r="M187" s="21"/>
      <c r="N187" s="21"/>
      <c r="O187" s="21">
        <f t="shared" si="59"/>
        <v>100</v>
      </c>
      <c r="P187" s="21">
        <f t="shared" si="60"/>
        <v>0</v>
      </c>
      <c r="Q187" s="21"/>
      <c r="R187" s="21"/>
      <c r="S187" s="21"/>
      <c r="T187" s="21"/>
      <c r="U187" s="33" t="s">
        <v>691</v>
      </c>
    </row>
    <row r="188" spans="1:21" s="1" customFormat="1" ht="59.25" customHeight="1" outlineLevel="3" x14ac:dyDescent="0.25">
      <c r="A188" s="59"/>
      <c r="B188" s="220" t="s">
        <v>35</v>
      </c>
      <c r="C188" s="21">
        <f t="shared" si="48"/>
        <v>11498.1</v>
      </c>
      <c r="D188" s="21">
        <f>11498.11</f>
        <v>11498.1</v>
      </c>
      <c r="E188" s="21">
        <v>0</v>
      </c>
      <c r="F188" s="21">
        <v>0</v>
      </c>
      <c r="G188" s="21">
        <v>0</v>
      </c>
      <c r="H188" s="21">
        <f t="shared" si="49"/>
        <v>11498.1</v>
      </c>
      <c r="I188" s="21">
        <f>11498.11</f>
        <v>11498.1</v>
      </c>
      <c r="J188" s="21">
        <v>0</v>
      </c>
      <c r="K188" s="21">
        <v>0</v>
      </c>
      <c r="L188" s="21">
        <v>0</v>
      </c>
      <c r="M188" s="21">
        <f t="shared" si="58"/>
        <v>100</v>
      </c>
      <c r="N188" s="21">
        <v>0</v>
      </c>
      <c r="O188" s="21">
        <f t="shared" si="59"/>
        <v>100</v>
      </c>
      <c r="P188" s="21">
        <f t="shared" si="60"/>
        <v>0</v>
      </c>
      <c r="Q188" s="21" t="str">
        <f t="shared" si="61"/>
        <v>-</v>
      </c>
      <c r="R188" s="21">
        <f>E188-J188</f>
        <v>0</v>
      </c>
      <c r="S188" s="21" t="str">
        <f t="shared" si="62"/>
        <v>-</v>
      </c>
      <c r="T188" s="21">
        <f t="shared" si="63"/>
        <v>0</v>
      </c>
      <c r="U188" s="33" t="s">
        <v>786</v>
      </c>
    </row>
    <row r="189" spans="1:21" s="1" customFormat="1" ht="40.5" outlineLevel="3" x14ac:dyDescent="0.25">
      <c r="A189" s="59"/>
      <c r="B189" s="220" t="s">
        <v>477</v>
      </c>
      <c r="C189" s="21">
        <f t="shared" si="48"/>
        <v>2441.6</v>
      </c>
      <c r="D189" s="21">
        <f>2441.63</f>
        <v>2441.6</v>
      </c>
      <c r="E189" s="21">
        <v>0</v>
      </c>
      <c r="F189" s="21">
        <v>0</v>
      </c>
      <c r="G189" s="21">
        <v>0</v>
      </c>
      <c r="H189" s="21">
        <f t="shared" si="49"/>
        <v>2441.6</v>
      </c>
      <c r="I189" s="21">
        <f>2441.63</f>
        <v>2441.6</v>
      </c>
      <c r="J189" s="21">
        <v>0</v>
      </c>
      <c r="K189" s="21">
        <v>0</v>
      </c>
      <c r="L189" s="21">
        <v>0</v>
      </c>
      <c r="M189" s="21">
        <f t="shared" si="58"/>
        <v>100</v>
      </c>
      <c r="N189" s="21">
        <v>0</v>
      </c>
      <c r="O189" s="21">
        <f t="shared" si="59"/>
        <v>100</v>
      </c>
      <c r="P189" s="21">
        <f t="shared" si="60"/>
        <v>0</v>
      </c>
      <c r="Q189" s="21" t="str">
        <f t="shared" si="61"/>
        <v>-</v>
      </c>
      <c r="R189" s="21">
        <v>0</v>
      </c>
      <c r="S189" s="21" t="str">
        <f t="shared" si="62"/>
        <v>-</v>
      </c>
      <c r="T189" s="21">
        <f t="shared" si="63"/>
        <v>0</v>
      </c>
      <c r="U189" s="33" t="s">
        <v>692</v>
      </c>
    </row>
    <row r="190" spans="1:21" s="1" customFormat="1" ht="40.5" outlineLevel="1" x14ac:dyDescent="0.25">
      <c r="A190" s="56"/>
      <c r="B190" s="72" t="s">
        <v>344</v>
      </c>
      <c r="C190" s="23">
        <f t="shared" si="48"/>
        <v>6832.1</v>
      </c>
      <c r="D190" s="23">
        <f>D191</f>
        <v>751.5</v>
      </c>
      <c r="E190" s="23">
        <f t="shared" ref="E190:K191" si="64">E191</f>
        <v>6080.6</v>
      </c>
      <c r="F190" s="23">
        <f t="shared" si="64"/>
        <v>0</v>
      </c>
      <c r="G190" s="23">
        <f t="shared" si="64"/>
        <v>0</v>
      </c>
      <c r="H190" s="23">
        <f t="shared" si="49"/>
        <v>6832.1</v>
      </c>
      <c r="I190" s="23">
        <f t="shared" si="64"/>
        <v>751.5</v>
      </c>
      <c r="J190" s="23">
        <f t="shared" si="64"/>
        <v>6080.6</v>
      </c>
      <c r="K190" s="23">
        <f t="shared" si="64"/>
        <v>0</v>
      </c>
      <c r="L190" s="23">
        <f>SUM(L191:L191)</f>
        <v>0</v>
      </c>
      <c r="M190" s="23">
        <f t="shared" si="55"/>
        <v>100</v>
      </c>
      <c r="N190" s="23">
        <f t="shared" si="50"/>
        <v>0</v>
      </c>
      <c r="O190" s="23">
        <f t="shared" si="56"/>
        <v>100</v>
      </c>
      <c r="P190" s="23">
        <f t="shared" si="51"/>
        <v>0</v>
      </c>
      <c r="Q190" s="23">
        <f t="shared" si="57"/>
        <v>100</v>
      </c>
      <c r="R190" s="23">
        <f t="shared" si="52"/>
        <v>0</v>
      </c>
      <c r="S190" s="23" t="str">
        <f t="shared" ref="S190:S200" si="65">IFERROR(K190/F190*100,"-")</f>
        <v>-</v>
      </c>
      <c r="T190" s="23">
        <f t="shared" si="53"/>
        <v>0</v>
      </c>
      <c r="U190" s="33"/>
    </row>
    <row r="191" spans="1:21" s="1" customFormat="1" ht="45" customHeight="1" outlineLevel="2" x14ac:dyDescent="0.25">
      <c r="A191" s="59"/>
      <c r="B191" s="219" t="s">
        <v>597</v>
      </c>
      <c r="C191" s="21">
        <f>SUM(D191:F191)</f>
        <v>6832.1</v>
      </c>
      <c r="D191" s="21">
        <f>D192</f>
        <v>751.5</v>
      </c>
      <c r="E191" s="21">
        <f t="shared" si="64"/>
        <v>6080.6</v>
      </c>
      <c r="F191" s="21">
        <f t="shared" si="64"/>
        <v>0</v>
      </c>
      <c r="G191" s="21">
        <v>0</v>
      </c>
      <c r="H191" s="21">
        <f t="shared" si="49"/>
        <v>6832.1</v>
      </c>
      <c r="I191" s="21">
        <f>I192</f>
        <v>751.5</v>
      </c>
      <c r="J191" s="21">
        <f t="shared" si="64"/>
        <v>6080.6</v>
      </c>
      <c r="K191" s="21">
        <f t="shared" si="64"/>
        <v>0</v>
      </c>
      <c r="L191" s="21">
        <v>0</v>
      </c>
      <c r="M191" s="21">
        <f>IFERROR(H191/C191*100,"-")</f>
        <v>100</v>
      </c>
      <c r="N191" s="21">
        <f>C191-H191</f>
        <v>0</v>
      </c>
      <c r="O191" s="21">
        <f>IFERROR(I191/D191*100,"-")</f>
        <v>100</v>
      </c>
      <c r="P191" s="21">
        <f>D191-I191</f>
        <v>0</v>
      </c>
      <c r="Q191" s="21">
        <f>IFERROR(J191/E191*100,"-")</f>
        <v>100</v>
      </c>
      <c r="R191" s="21">
        <f>E191-J191</f>
        <v>0</v>
      </c>
      <c r="S191" s="21" t="str">
        <f t="shared" si="65"/>
        <v>-</v>
      </c>
      <c r="T191" s="21">
        <f>F191-K191</f>
        <v>0</v>
      </c>
      <c r="U191" s="159"/>
    </row>
    <row r="192" spans="1:21" s="1" customFormat="1" ht="92.25" customHeight="1" outlineLevel="3" x14ac:dyDescent="0.25">
      <c r="A192" s="59"/>
      <c r="B192" s="220" t="s">
        <v>345</v>
      </c>
      <c r="C192" s="21">
        <f>SUM(D192:F192)</f>
        <v>6832.1</v>
      </c>
      <c r="D192" s="21">
        <f>751.55-0.1</f>
        <v>751.5</v>
      </c>
      <c r="E192" s="21">
        <f>6080.62</f>
        <v>6080.6</v>
      </c>
      <c r="F192" s="21">
        <v>0</v>
      </c>
      <c r="G192" s="21"/>
      <c r="H192" s="21">
        <f>SUM(I192:K192)</f>
        <v>6832.1</v>
      </c>
      <c r="I192" s="21">
        <f>751.55-0.1</f>
        <v>751.5</v>
      </c>
      <c r="J192" s="21">
        <f>6080.62</f>
        <v>6080.6</v>
      </c>
      <c r="K192" s="21">
        <v>0</v>
      </c>
      <c r="L192" s="21"/>
      <c r="M192" s="21">
        <f>IFERROR(H192/C192*100,"-")</f>
        <v>100</v>
      </c>
      <c r="N192" s="21">
        <f>C192-H192</f>
        <v>0</v>
      </c>
      <c r="O192" s="21">
        <f>IFERROR(I192/D192*100,"-")</f>
        <v>100</v>
      </c>
      <c r="P192" s="21">
        <f>D192-I192</f>
        <v>0</v>
      </c>
      <c r="Q192" s="21">
        <f>IFERROR(J192/E192*100,"-")</f>
        <v>100</v>
      </c>
      <c r="R192" s="21">
        <f>E192-J192</f>
        <v>0</v>
      </c>
      <c r="S192" s="21" t="str">
        <f t="shared" si="65"/>
        <v>-</v>
      </c>
      <c r="T192" s="21">
        <f>F192-K192</f>
        <v>0</v>
      </c>
      <c r="U192" s="159" t="s">
        <v>787</v>
      </c>
    </row>
    <row r="193" spans="1:21" s="1" customFormat="1" ht="33.75" customHeight="1" outlineLevel="1" x14ac:dyDescent="0.25">
      <c r="A193" s="56"/>
      <c r="B193" s="72" t="s">
        <v>37</v>
      </c>
      <c r="C193" s="23">
        <f>SUM(D193:F193)</f>
        <v>777.5</v>
      </c>
      <c r="D193" s="23">
        <f>SUM(D194:D195)</f>
        <v>297.5</v>
      </c>
      <c r="E193" s="23">
        <f>SUM(E194:E195)</f>
        <v>415.3</v>
      </c>
      <c r="F193" s="23">
        <f>SUM(F194:F195)</f>
        <v>64.7</v>
      </c>
      <c r="G193" s="23">
        <f>SUM(G194:G195)</f>
        <v>0</v>
      </c>
      <c r="H193" s="23">
        <f t="shared" si="49"/>
        <v>748.3</v>
      </c>
      <c r="I193" s="23">
        <f>SUM(I194:I195)</f>
        <v>268.3</v>
      </c>
      <c r="J193" s="23">
        <f>SUM(J194:J195)</f>
        <v>415.3</v>
      </c>
      <c r="K193" s="23">
        <f>SUM(K194:K195)</f>
        <v>64.7</v>
      </c>
      <c r="L193" s="23">
        <f>SUM(L194:L195)</f>
        <v>0</v>
      </c>
      <c r="M193" s="23">
        <f t="shared" si="55"/>
        <v>96.2</v>
      </c>
      <c r="N193" s="23">
        <f t="shared" si="50"/>
        <v>29.2</v>
      </c>
      <c r="O193" s="23">
        <f>IFERROR(I193/D193*100,"-")</f>
        <v>90.2</v>
      </c>
      <c r="P193" s="23">
        <f t="shared" si="51"/>
        <v>29.2</v>
      </c>
      <c r="Q193" s="23">
        <f t="shared" si="57"/>
        <v>100</v>
      </c>
      <c r="R193" s="23">
        <f t="shared" si="52"/>
        <v>0</v>
      </c>
      <c r="S193" s="23">
        <f t="shared" si="65"/>
        <v>100</v>
      </c>
      <c r="T193" s="23">
        <f t="shared" si="53"/>
        <v>0</v>
      </c>
      <c r="U193" s="33"/>
    </row>
    <row r="194" spans="1:21" s="1" customFormat="1" ht="54" outlineLevel="2" x14ac:dyDescent="0.25">
      <c r="A194" s="56"/>
      <c r="B194" s="219" t="s">
        <v>598</v>
      </c>
      <c r="C194" s="21">
        <f t="shared" si="48"/>
        <v>534.5</v>
      </c>
      <c r="D194" s="21">
        <v>54.5</v>
      </c>
      <c r="E194" s="21">
        <f>415.32</f>
        <v>415.3</v>
      </c>
      <c r="F194" s="21">
        <f>64.67</f>
        <v>64.7</v>
      </c>
      <c r="G194" s="21"/>
      <c r="H194" s="21">
        <f t="shared" si="49"/>
        <v>505.3</v>
      </c>
      <c r="I194" s="21">
        <f>25.26</f>
        <v>25.3</v>
      </c>
      <c r="J194" s="21">
        <f>415.32</f>
        <v>415.3</v>
      </c>
      <c r="K194" s="21">
        <f>64.67</f>
        <v>64.7</v>
      </c>
      <c r="L194" s="21"/>
      <c r="M194" s="21">
        <f>IFERROR(H194/C194*100,"-")</f>
        <v>94.5</v>
      </c>
      <c r="N194" s="21">
        <f>C194-H194</f>
        <v>29.2</v>
      </c>
      <c r="O194" s="21">
        <f>IFERROR(I194/D194*100,"-")</f>
        <v>46.4</v>
      </c>
      <c r="P194" s="21">
        <f>D194-I194</f>
        <v>29.2</v>
      </c>
      <c r="Q194" s="21">
        <f>IFERROR(J194/E194*100,"-")</f>
        <v>100</v>
      </c>
      <c r="R194" s="21">
        <f>E194-J194</f>
        <v>0</v>
      </c>
      <c r="S194" s="21">
        <f t="shared" si="65"/>
        <v>100</v>
      </c>
      <c r="T194" s="21">
        <f>F194-K194</f>
        <v>0</v>
      </c>
      <c r="U194" s="33" t="s">
        <v>788</v>
      </c>
    </row>
    <row r="195" spans="1:21" s="1" customFormat="1" ht="32.25" customHeight="1" outlineLevel="2" x14ac:dyDescent="0.25">
      <c r="A195" s="56"/>
      <c r="B195" s="219" t="s">
        <v>693</v>
      </c>
      <c r="C195" s="21">
        <f t="shared" si="48"/>
        <v>243</v>
      </c>
      <c r="D195" s="21">
        <v>243</v>
      </c>
      <c r="E195" s="21"/>
      <c r="F195" s="21"/>
      <c r="G195" s="21"/>
      <c r="H195" s="21">
        <f t="shared" si="49"/>
        <v>243</v>
      </c>
      <c r="I195" s="21">
        <v>243</v>
      </c>
      <c r="J195" s="21"/>
      <c r="K195" s="21"/>
      <c r="L195" s="21"/>
      <c r="M195" s="21">
        <f>IFERROR(H195/C195*100,"-")</f>
        <v>100</v>
      </c>
      <c r="N195" s="21">
        <f>C195-H195</f>
        <v>0</v>
      </c>
      <c r="O195" s="21">
        <f>IFERROR(I195/D195*100,"-")</f>
        <v>100</v>
      </c>
      <c r="P195" s="21">
        <f>D195-I195</f>
        <v>0</v>
      </c>
      <c r="Q195" s="21" t="str">
        <f>IFERROR(J195/E195*100,"-")</f>
        <v>-</v>
      </c>
      <c r="R195" s="21">
        <f>E195-J195</f>
        <v>0</v>
      </c>
      <c r="S195" s="21" t="str">
        <f t="shared" si="65"/>
        <v>-</v>
      </c>
      <c r="T195" s="21">
        <f>F195-K195</f>
        <v>0</v>
      </c>
      <c r="U195" s="33" t="s">
        <v>789</v>
      </c>
    </row>
    <row r="196" spans="1:21" s="19" customFormat="1" ht="60.75" customHeight="1" x14ac:dyDescent="0.25">
      <c r="A196" s="115">
        <v>12</v>
      </c>
      <c r="B196" s="17" t="s">
        <v>42</v>
      </c>
      <c r="C196" s="18">
        <f>SUM(D196:F196)</f>
        <v>279661.40000000002</v>
      </c>
      <c r="D196" s="18">
        <f>D197+D206+D208+D210+D211+D215</f>
        <v>189738.6</v>
      </c>
      <c r="E196" s="18">
        <f>E197+E206+E208+E210+E211+E215</f>
        <v>88194</v>
      </c>
      <c r="F196" s="18">
        <f>F197+F206+F208+F210+F211+F215</f>
        <v>1728.8</v>
      </c>
      <c r="G196" s="18">
        <f>G197+G206+G208+G210+G211</f>
        <v>0</v>
      </c>
      <c r="H196" s="18">
        <f>SUM(I196:K196)</f>
        <v>259278.5</v>
      </c>
      <c r="I196" s="18">
        <f>I197+I206+I208+I210+I211+I215</f>
        <v>169391.6</v>
      </c>
      <c r="J196" s="18">
        <f>J197+J206+J208+J210+J211+J215</f>
        <v>88158.1</v>
      </c>
      <c r="K196" s="18">
        <f>K197+K206+K208+K210+K211+K215</f>
        <v>1728.8</v>
      </c>
      <c r="L196" s="18">
        <f>L197+L208++L211</f>
        <v>0</v>
      </c>
      <c r="M196" s="18">
        <f t="shared" si="55"/>
        <v>92.7</v>
      </c>
      <c r="N196" s="18">
        <f t="shared" si="50"/>
        <v>20382.900000000001</v>
      </c>
      <c r="O196" s="18">
        <f t="shared" si="56"/>
        <v>89.3</v>
      </c>
      <c r="P196" s="18">
        <f t="shared" si="51"/>
        <v>20347</v>
      </c>
      <c r="Q196" s="18">
        <f t="shared" si="57"/>
        <v>100</v>
      </c>
      <c r="R196" s="18">
        <f t="shared" si="52"/>
        <v>35.9</v>
      </c>
      <c r="S196" s="18">
        <f t="shared" si="65"/>
        <v>100</v>
      </c>
      <c r="T196" s="18">
        <f t="shared" si="53"/>
        <v>0</v>
      </c>
      <c r="U196" s="80"/>
    </row>
    <row r="197" spans="1:21" s="1" customFormat="1" ht="40.5" outlineLevel="1" x14ac:dyDescent="0.25">
      <c r="A197" s="56"/>
      <c r="B197" s="53" t="s">
        <v>40</v>
      </c>
      <c r="C197" s="26">
        <f>SUM(D197:F197)</f>
        <v>101306</v>
      </c>
      <c r="D197" s="26">
        <f>D198+D204+D203+D205</f>
        <v>20482.3</v>
      </c>
      <c r="E197" s="26">
        <f>E198+E204+E203+E205</f>
        <v>80823.7</v>
      </c>
      <c r="F197" s="26">
        <f>F198+F204+F203+F205</f>
        <v>0</v>
      </c>
      <c r="G197" s="26">
        <f>G198+G204+G203+G205</f>
        <v>0</v>
      </c>
      <c r="H197" s="26">
        <f>SUM(I197:K197)</f>
        <v>90270.1</v>
      </c>
      <c r="I197" s="26">
        <f>I198+I204+I203+I205</f>
        <v>9482.2999999999993</v>
      </c>
      <c r="J197" s="26">
        <f>J198+J204+J203+J205</f>
        <v>80787.8</v>
      </c>
      <c r="K197" s="26">
        <f>K198+K204+K203+K205</f>
        <v>0</v>
      </c>
      <c r="L197" s="26">
        <f>L198+L204+L203+L205</f>
        <v>0</v>
      </c>
      <c r="M197" s="21">
        <f>IFERROR(H197/C197*100,"-")</f>
        <v>89.1</v>
      </c>
      <c r="N197" s="21">
        <f t="shared" si="50"/>
        <v>11035.9</v>
      </c>
      <c r="O197" s="21">
        <f t="shared" si="56"/>
        <v>46.3</v>
      </c>
      <c r="P197" s="21">
        <f t="shared" si="51"/>
        <v>11000</v>
      </c>
      <c r="Q197" s="21">
        <f t="shared" si="57"/>
        <v>100</v>
      </c>
      <c r="R197" s="21">
        <f t="shared" si="52"/>
        <v>35.9</v>
      </c>
      <c r="S197" s="21" t="str">
        <f t="shared" si="65"/>
        <v>-</v>
      </c>
      <c r="T197" s="21">
        <f t="shared" si="53"/>
        <v>0</v>
      </c>
      <c r="U197" s="81"/>
    </row>
    <row r="198" spans="1:21" s="1" customFormat="1" ht="54" customHeight="1" outlineLevel="2" x14ac:dyDescent="0.25">
      <c r="A198" s="28"/>
      <c r="B198" s="211" t="s">
        <v>532</v>
      </c>
      <c r="C198" s="21">
        <f t="shared" si="48"/>
        <v>44226.7</v>
      </c>
      <c r="D198" s="21">
        <f t="shared" ref="D198:L198" si="66">SUM(D199:D202)</f>
        <v>15473</v>
      </c>
      <c r="E198" s="21">
        <f t="shared" si="66"/>
        <v>28753.7</v>
      </c>
      <c r="F198" s="21">
        <f t="shared" si="66"/>
        <v>0</v>
      </c>
      <c r="G198" s="21">
        <f t="shared" si="66"/>
        <v>0</v>
      </c>
      <c r="H198" s="21">
        <f>SUM(H199:H202)</f>
        <v>33226.699999999997</v>
      </c>
      <c r="I198" s="21">
        <f>I199+I200+I201+I202</f>
        <v>4473</v>
      </c>
      <c r="J198" s="21">
        <f>J199+J200+J201+J202</f>
        <v>28753.7</v>
      </c>
      <c r="K198" s="21">
        <f t="shared" si="66"/>
        <v>0</v>
      </c>
      <c r="L198" s="21">
        <f t="shared" si="66"/>
        <v>0</v>
      </c>
      <c r="M198" s="21">
        <f>IFERROR(H198/C198*100,"-")</f>
        <v>75.099999999999994</v>
      </c>
      <c r="N198" s="21">
        <f>C198-H198</f>
        <v>11000</v>
      </c>
      <c r="O198" s="21">
        <f t="shared" ref="O198:O203" si="67">IFERROR(I198/D198*100,"-")</f>
        <v>28.9</v>
      </c>
      <c r="P198" s="21">
        <f t="shared" si="51"/>
        <v>11000</v>
      </c>
      <c r="Q198" s="21">
        <f t="shared" ref="Q198:Q203" si="68">IFERROR(J198/E198*100,"-")</f>
        <v>100</v>
      </c>
      <c r="R198" s="21">
        <f t="shared" si="52"/>
        <v>0</v>
      </c>
      <c r="S198" s="21" t="str">
        <f t="shared" si="65"/>
        <v>-</v>
      </c>
      <c r="T198" s="21">
        <f t="shared" si="53"/>
        <v>0</v>
      </c>
      <c r="U198" s="81"/>
    </row>
    <row r="199" spans="1:21" s="1" customFormat="1" ht="27" outlineLevel="3" x14ac:dyDescent="0.25">
      <c r="A199" s="28"/>
      <c r="B199" s="215" t="s">
        <v>346</v>
      </c>
      <c r="C199" s="21">
        <f t="shared" si="48"/>
        <v>656.1</v>
      </c>
      <c r="D199" s="21">
        <v>656.1</v>
      </c>
      <c r="E199" s="21"/>
      <c r="F199" s="21"/>
      <c r="G199" s="21"/>
      <c r="H199" s="21">
        <f t="shared" si="49"/>
        <v>656.1</v>
      </c>
      <c r="I199" s="21">
        <v>656.1</v>
      </c>
      <c r="J199" s="21"/>
      <c r="K199" s="21"/>
      <c r="L199" s="21"/>
      <c r="M199" s="21">
        <f>IFERROR(H199/C199*100,"-")</f>
        <v>100</v>
      </c>
      <c r="N199" s="21">
        <f>C199-H199</f>
        <v>0</v>
      </c>
      <c r="O199" s="21">
        <f t="shared" si="67"/>
        <v>100</v>
      </c>
      <c r="P199" s="21">
        <f>D199-I199</f>
        <v>0</v>
      </c>
      <c r="Q199" s="21" t="str">
        <f t="shared" si="68"/>
        <v>-</v>
      </c>
      <c r="R199" s="21">
        <f>E199-J199</f>
        <v>0</v>
      </c>
      <c r="S199" s="21" t="str">
        <f t="shared" si="65"/>
        <v>-</v>
      </c>
      <c r="T199" s="21">
        <f>F199-K199</f>
        <v>0</v>
      </c>
      <c r="U199" s="33" t="s">
        <v>695</v>
      </c>
    </row>
    <row r="200" spans="1:21" s="1" customFormat="1" ht="62.25" customHeight="1" outlineLevel="3" x14ac:dyDescent="0.25">
      <c r="A200" s="28"/>
      <c r="B200" s="215" t="s">
        <v>347</v>
      </c>
      <c r="C200" s="21">
        <f t="shared" si="48"/>
        <v>22000</v>
      </c>
      <c r="D200" s="21">
        <v>11550</v>
      </c>
      <c r="E200" s="21">
        <v>10450</v>
      </c>
      <c r="F200" s="21"/>
      <c r="G200" s="21"/>
      <c r="H200" s="21">
        <f t="shared" si="49"/>
        <v>11000</v>
      </c>
      <c r="I200" s="21">
        <v>550</v>
      </c>
      <c r="J200" s="21">
        <v>10450</v>
      </c>
      <c r="K200" s="21">
        <v>0</v>
      </c>
      <c r="L200" s="21"/>
      <c r="M200" s="21">
        <f>IFERROR(H200/C200*100,"-")</f>
        <v>50</v>
      </c>
      <c r="N200" s="21">
        <f>C200-H200</f>
        <v>11000</v>
      </c>
      <c r="O200" s="21">
        <f t="shared" si="67"/>
        <v>4.8</v>
      </c>
      <c r="P200" s="21">
        <f>D200-I200</f>
        <v>11000</v>
      </c>
      <c r="Q200" s="21">
        <f t="shared" si="68"/>
        <v>100</v>
      </c>
      <c r="R200" s="21">
        <f>E200-J200</f>
        <v>0</v>
      </c>
      <c r="S200" s="21" t="str">
        <f t="shared" si="65"/>
        <v>-</v>
      </c>
      <c r="T200" s="21">
        <f>F200-K200</f>
        <v>0</v>
      </c>
      <c r="U200" s="33" t="s">
        <v>762</v>
      </c>
    </row>
    <row r="201" spans="1:21" s="1" customFormat="1" ht="27" outlineLevel="3" x14ac:dyDescent="0.25">
      <c r="A201" s="28"/>
      <c r="B201" s="215" t="s">
        <v>434</v>
      </c>
      <c r="C201" s="21">
        <f t="shared" si="48"/>
        <v>2303.5</v>
      </c>
      <c r="D201" s="21">
        <v>2303.5</v>
      </c>
      <c r="E201" s="21">
        <v>0</v>
      </c>
      <c r="F201" s="21">
        <v>0</v>
      </c>
      <c r="G201" s="21">
        <v>0</v>
      </c>
      <c r="H201" s="21">
        <f t="shared" si="49"/>
        <v>2303.5</v>
      </c>
      <c r="I201" s="21">
        <v>2303.5</v>
      </c>
      <c r="J201" s="21">
        <v>0</v>
      </c>
      <c r="K201" s="21">
        <v>0</v>
      </c>
      <c r="L201" s="21">
        <v>0</v>
      </c>
      <c r="M201" s="21">
        <f t="shared" ref="M201:M207" si="69">IFERROR(H201/C201*100,"-")</f>
        <v>100</v>
      </c>
      <c r="N201" s="21">
        <f t="shared" si="50"/>
        <v>0</v>
      </c>
      <c r="O201" s="21">
        <f t="shared" si="67"/>
        <v>100</v>
      </c>
      <c r="P201" s="21">
        <f t="shared" si="51"/>
        <v>0</v>
      </c>
      <c r="Q201" s="21" t="str">
        <f t="shared" si="68"/>
        <v>-</v>
      </c>
      <c r="R201" s="21">
        <f t="shared" si="52"/>
        <v>0</v>
      </c>
      <c r="S201" s="21" t="str">
        <f t="shared" ref="S201:S207" si="70">IFERROR(K201/F201*100,"-")</f>
        <v>-</v>
      </c>
      <c r="T201" s="23">
        <f t="shared" si="53"/>
        <v>0</v>
      </c>
      <c r="U201" s="33" t="s">
        <v>458</v>
      </c>
    </row>
    <row r="202" spans="1:21" s="1" customFormat="1" ht="108" outlineLevel="3" x14ac:dyDescent="0.25">
      <c r="A202" s="28"/>
      <c r="B202" s="215" t="s">
        <v>435</v>
      </c>
      <c r="C202" s="21">
        <f t="shared" si="48"/>
        <v>19267.099999999999</v>
      </c>
      <c r="D202" s="21">
        <v>963.4</v>
      </c>
      <c r="E202" s="21">
        <v>18303.7</v>
      </c>
      <c r="F202" s="21">
        <v>0</v>
      </c>
      <c r="G202" s="21">
        <v>0</v>
      </c>
      <c r="H202" s="21">
        <f t="shared" si="49"/>
        <v>19267.099999999999</v>
      </c>
      <c r="I202" s="21">
        <v>963.4</v>
      </c>
      <c r="J202" s="21">
        <v>18303.7</v>
      </c>
      <c r="K202" s="21">
        <v>0</v>
      </c>
      <c r="L202" s="21">
        <v>0</v>
      </c>
      <c r="M202" s="21">
        <f t="shared" si="69"/>
        <v>100</v>
      </c>
      <c r="N202" s="21">
        <v>0</v>
      </c>
      <c r="O202" s="21">
        <f t="shared" si="67"/>
        <v>100</v>
      </c>
      <c r="P202" s="21">
        <f t="shared" si="51"/>
        <v>0</v>
      </c>
      <c r="Q202" s="21">
        <f t="shared" si="68"/>
        <v>100</v>
      </c>
      <c r="R202" s="21">
        <f t="shared" si="52"/>
        <v>0</v>
      </c>
      <c r="S202" s="21" t="str">
        <f t="shared" si="70"/>
        <v>-</v>
      </c>
      <c r="T202" s="23">
        <f t="shared" si="53"/>
        <v>0</v>
      </c>
      <c r="U202" s="33" t="s">
        <v>458</v>
      </c>
    </row>
    <row r="203" spans="1:21" s="1" customFormat="1" ht="81" outlineLevel="2" x14ac:dyDescent="0.25">
      <c r="A203" s="28"/>
      <c r="B203" s="211" t="s">
        <v>533</v>
      </c>
      <c r="C203" s="21">
        <f t="shared" si="48"/>
        <v>190.6</v>
      </c>
      <c r="D203" s="21">
        <v>0</v>
      </c>
      <c r="E203" s="21">
        <v>190.6</v>
      </c>
      <c r="F203" s="21">
        <v>0</v>
      </c>
      <c r="G203" s="21">
        <v>0</v>
      </c>
      <c r="H203" s="21">
        <f t="shared" si="49"/>
        <v>154.69999999999999</v>
      </c>
      <c r="I203" s="21"/>
      <c r="J203" s="21">
        <v>154.69999999999999</v>
      </c>
      <c r="K203" s="21">
        <v>0</v>
      </c>
      <c r="L203" s="21">
        <v>0</v>
      </c>
      <c r="M203" s="21">
        <f t="shared" si="69"/>
        <v>81.2</v>
      </c>
      <c r="N203" s="21">
        <f t="shared" si="50"/>
        <v>35.9</v>
      </c>
      <c r="O203" s="21" t="str">
        <f t="shared" si="67"/>
        <v>-</v>
      </c>
      <c r="P203" s="21">
        <f t="shared" si="51"/>
        <v>0</v>
      </c>
      <c r="Q203" s="21">
        <f t="shared" si="68"/>
        <v>81.2</v>
      </c>
      <c r="R203" s="21">
        <f t="shared" si="52"/>
        <v>35.9</v>
      </c>
      <c r="S203" s="21" t="str">
        <f t="shared" si="70"/>
        <v>-</v>
      </c>
      <c r="T203" s="23">
        <f t="shared" si="53"/>
        <v>0</v>
      </c>
      <c r="U203" s="102" t="s">
        <v>763</v>
      </c>
    </row>
    <row r="204" spans="1:21" s="1" customFormat="1" ht="75" customHeight="1" outlineLevel="2" x14ac:dyDescent="0.25">
      <c r="A204" s="28"/>
      <c r="B204" s="211" t="s">
        <v>534</v>
      </c>
      <c r="C204" s="21">
        <f t="shared" si="48"/>
        <v>38528.300000000003</v>
      </c>
      <c r="D204" s="21">
        <v>5009.3</v>
      </c>
      <c r="E204" s="21">
        <v>33519</v>
      </c>
      <c r="F204" s="21">
        <v>0</v>
      </c>
      <c r="G204" s="21">
        <v>0</v>
      </c>
      <c r="H204" s="21">
        <f t="shared" si="49"/>
        <v>38528.300000000003</v>
      </c>
      <c r="I204" s="21">
        <v>5009.3</v>
      </c>
      <c r="J204" s="21">
        <v>33519</v>
      </c>
      <c r="K204" s="21">
        <v>0</v>
      </c>
      <c r="L204" s="21">
        <v>0</v>
      </c>
      <c r="M204" s="21">
        <f>IFERROR(H204/C204*100,"-")</f>
        <v>100</v>
      </c>
      <c r="N204" s="21">
        <f>C204-H204</f>
        <v>0</v>
      </c>
      <c r="O204" s="21">
        <f>IFERROR(I204/E204*100,"-")</f>
        <v>14.9</v>
      </c>
      <c r="P204" s="21">
        <f t="shared" si="51"/>
        <v>0</v>
      </c>
      <c r="Q204" s="21" t="str">
        <f>IFERROR(J204/#REF!*100,"-")</f>
        <v>-</v>
      </c>
      <c r="R204" s="21">
        <f t="shared" si="52"/>
        <v>0</v>
      </c>
      <c r="S204" s="21" t="str">
        <f t="shared" si="70"/>
        <v>-</v>
      </c>
      <c r="T204" s="23">
        <f t="shared" si="53"/>
        <v>0</v>
      </c>
      <c r="U204" s="33" t="s">
        <v>436</v>
      </c>
    </row>
    <row r="205" spans="1:21" s="1" customFormat="1" ht="64.5" customHeight="1" outlineLevel="2" x14ac:dyDescent="0.25">
      <c r="A205" s="28"/>
      <c r="B205" s="211" t="s">
        <v>826</v>
      </c>
      <c r="C205" s="21">
        <f t="shared" si="48"/>
        <v>18360.400000000001</v>
      </c>
      <c r="D205" s="21"/>
      <c r="E205" s="21">
        <v>18360.400000000001</v>
      </c>
      <c r="F205" s="21"/>
      <c r="G205" s="21"/>
      <c r="H205" s="21">
        <f t="shared" si="49"/>
        <v>18360.400000000001</v>
      </c>
      <c r="I205" s="21"/>
      <c r="J205" s="21">
        <v>18360.400000000001</v>
      </c>
      <c r="K205" s="21"/>
      <c r="L205" s="21"/>
      <c r="M205" s="21">
        <f>IFERROR(H205/C205*100,"-")</f>
        <v>100</v>
      </c>
      <c r="N205" s="21">
        <f>C205-H205</f>
        <v>0</v>
      </c>
      <c r="O205" s="21">
        <f>IFERROR(I205/E205*100,"-")</f>
        <v>0</v>
      </c>
      <c r="P205" s="21">
        <f>D205-I205</f>
        <v>0</v>
      </c>
      <c r="Q205" s="21" t="str">
        <f>IFERROR(J205/#REF!*100,"-")</f>
        <v>-</v>
      </c>
      <c r="R205" s="21">
        <f>E205-J205</f>
        <v>0</v>
      </c>
      <c r="S205" s="21" t="str">
        <f>IFERROR(K205/F205*100,"-")</f>
        <v>-</v>
      </c>
      <c r="T205" s="23">
        <f>F205-K205</f>
        <v>0</v>
      </c>
      <c r="U205" s="81"/>
    </row>
    <row r="206" spans="1:21" s="16" customFormat="1" ht="40.5" outlineLevel="2" x14ac:dyDescent="0.25">
      <c r="A206" s="28"/>
      <c r="B206" s="31" t="s">
        <v>41</v>
      </c>
      <c r="C206" s="23">
        <f t="shared" si="48"/>
        <v>70</v>
      </c>
      <c r="D206" s="23">
        <f>D207</f>
        <v>70</v>
      </c>
      <c r="E206" s="23">
        <f>E207</f>
        <v>0</v>
      </c>
      <c r="F206" s="23">
        <f>F207</f>
        <v>0</v>
      </c>
      <c r="G206" s="23">
        <f>G207</f>
        <v>0</v>
      </c>
      <c r="H206" s="23">
        <f>SUM(I206:K206)</f>
        <v>70</v>
      </c>
      <c r="I206" s="23">
        <f>I207</f>
        <v>70</v>
      </c>
      <c r="J206" s="23">
        <f>J207</f>
        <v>0</v>
      </c>
      <c r="K206" s="23">
        <f>K207</f>
        <v>0</v>
      </c>
      <c r="L206" s="23">
        <f>L207</f>
        <v>0</v>
      </c>
      <c r="M206" s="23">
        <f t="shared" si="69"/>
        <v>100</v>
      </c>
      <c r="N206" s="23">
        <f>C206-H206</f>
        <v>0</v>
      </c>
      <c r="O206" s="23" t="str">
        <f>IFERROR(I206/E206*100,"-")</f>
        <v>-</v>
      </c>
      <c r="P206" s="23">
        <f t="shared" si="51"/>
        <v>0</v>
      </c>
      <c r="Q206" s="23" t="str">
        <f>IFERROR(J206/#REF!*100,"-")</f>
        <v>-</v>
      </c>
      <c r="R206" s="23">
        <f t="shared" si="52"/>
        <v>0</v>
      </c>
      <c r="S206" s="23" t="str">
        <f t="shared" si="70"/>
        <v>-</v>
      </c>
      <c r="T206" s="23">
        <f t="shared" si="53"/>
        <v>0</v>
      </c>
      <c r="U206" s="87"/>
    </row>
    <row r="207" spans="1:21" s="1" customFormat="1" ht="40.5" outlineLevel="2" x14ac:dyDescent="0.25">
      <c r="A207" s="28"/>
      <c r="B207" s="211" t="s">
        <v>437</v>
      </c>
      <c r="C207" s="21">
        <f t="shared" si="48"/>
        <v>70</v>
      </c>
      <c r="D207" s="21">
        <v>70</v>
      </c>
      <c r="E207" s="21">
        <v>0</v>
      </c>
      <c r="F207" s="21">
        <v>0</v>
      </c>
      <c r="G207" s="21">
        <v>0</v>
      </c>
      <c r="H207" s="21">
        <f t="shared" si="49"/>
        <v>70</v>
      </c>
      <c r="I207" s="21">
        <v>70</v>
      </c>
      <c r="J207" s="21">
        <v>0</v>
      </c>
      <c r="K207" s="21">
        <v>0</v>
      </c>
      <c r="L207" s="21">
        <v>0</v>
      </c>
      <c r="M207" s="21">
        <f t="shared" si="69"/>
        <v>100</v>
      </c>
      <c r="N207" s="21">
        <f>C207-H207</f>
        <v>0</v>
      </c>
      <c r="O207" s="21" t="str">
        <f>IFERROR(I207/E207*100,"-")</f>
        <v>-</v>
      </c>
      <c r="P207" s="21">
        <f t="shared" si="51"/>
        <v>0</v>
      </c>
      <c r="Q207" s="21" t="str">
        <f>IFERROR(J207/#REF!*100,"-")</f>
        <v>-</v>
      </c>
      <c r="R207" s="21">
        <f t="shared" si="52"/>
        <v>0</v>
      </c>
      <c r="S207" s="21" t="str">
        <f t="shared" si="70"/>
        <v>-</v>
      </c>
      <c r="T207" s="21">
        <f t="shared" si="53"/>
        <v>0</v>
      </c>
      <c r="U207" s="159" t="s">
        <v>492</v>
      </c>
    </row>
    <row r="208" spans="1:21" s="16" customFormat="1" ht="40.5" outlineLevel="1" x14ac:dyDescent="0.25">
      <c r="A208" s="56"/>
      <c r="B208" s="31" t="s">
        <v>348</v>
      </c>
      <c r="C208" s="23">
        <f>SUM(D208:F208)</f>
        <v>2456.9</v>
      </c>
      <c r="D208" s="23">
        <f>D209</f>
        <v>2456.9</v>
      </c>
      <c r="E208" s="23">
        <f>E209</f>
        <v>0</v>
      </c>
      <c r="F208" s="23">
        <f>F209</f>
        <v>0</v>
      </c>
      <c r="G208" s="23">
        <v>0</v>
      </c>
      <c r="H208" s="23">
        <f>SUM(I208:K208)</f>
        <v>2456.9</v>
      </c>
      <c r="I208" s="23">
        <f>I209</f>
        <v>2456.9</v>
      </c>
      <c r="J208" s="23">
        <f>J209</f>
        <v>0</v>
      </c>
      <c r="K208" s="23">
        <f>K209</f>
        <v>0</v>
      </c>
      <c r="L208" s="23">
        <v>0</v>
      </c>
      <c r="M208" s="23">
        <f>IFERROR(H208/C208*100,"-")</f>
        <v>100</v>
      </c>
      <c r="N208" s="23">
        <f t="shared" si="50"/>
        <v>0</v>
      </c>
      <c r="O208" s="23">
        <f>IFERROR(I208/D208*100,"-")</f>
        <v>100</v>
      </c>
      <c r="P208" s="23">
        <f t="shared" si="51"/>
        <v>0</v>
      </c>
      <c r="Q208" s="23" t="str">
        <f>IFERROR(J208/E208*100,"-")</f>
        <v>-</v>
      </c>
      <c r="R208" s="23">
        <f t="shared" si="52"/>
        <v>0</v>
      </c>
      <c r="S208" s="23" t="str">
        <f>IFERROR(K208/F208*100,"-")</f>
        <v>-</v>
      </c>
      <c r="T208" s="23">
        <f t="shared" si="53"/>
        <v>0</v>
      </c>
      <c r="U208" s="244" t="s">
        <v>770</v>
      </c>
    </row>
    <row r="209" spans="1:21" s="1" customFormat="1" ht="40.5" outlineLevel="2" x14ac:dyDescent="0.25">
      <c r="A209" s="56"/>
      <c r="B209" s="211" t="s">
        <v>535</v>
      </c>
      <c r="C209" s="21">
        <f>SUM(D209:F209)</f>
        <v>2456.9</v>
      </c>
      <c r="D209" s="21">
        <v>2456.9</v>
      </c>
      <c r="E209" s="21">
        <v>0</v>
      </c>
      <c r="F209" s="21">
        <v>0</v>
      </c>
      <c r="G209" s="21"/>
      <c r="H209" s="21">
        <f>SUM(I209:K209)</f>
        <v>2456.9</v>
      </c>
      <c r="I209" s="21">
        <v>2456.9</v>
      </c>
      <c r="J209" s="21">
        <v>0</v>
      </c>
      <c r="K209" s="21">
        <v>0</v>
      </c>
      <c r="L209" s="21"/>
      <c r="M209" s="21">
        <f>IFERROR(H209/C209*100,"-")</f>
        <v>100</v>
      </c>
      <c r="N209" s="21">
        <f t="shared" si="50"/>
        <v>0</v>
      </c>
      <c r="O209" s="21">
        <f>IFERROR(I209/D209*100,"-")</f>
        <v>100</v>
      </c>
      <c r="P209" s="21">
        <f t="shared" si="51"/>
        <v>0</v>
      </c>
      <c r="Q209" s="21" t="str">
        <f>IFERROR(J209/E209*100,"-")</f>
        <v>-</v>
      </c>
      <c r="R209" s="21">
        <f t="shared" si="52"/>
        <v>0</v>
      </c>
      <c r="S209" s="21" t="str">
        <f>IFERROR(K209/F209*100,"-")</f>
        <v>-</v>
      </c>
      <c r="T209" s="21">
        <f t="shared" si="53"/>
        <v>0</v>
      </c>
      <c r="U209" s="245"/>
    </row>
    <row r="210" spans="1:21" s="1" customFormat="1" ht="40.5" outlineLevel="1" x14ac:dyDescent="0.25">
      <c r="A210" s="56"/>
      <c r="B210" s="31" t="s">
        <v>270</v>
      </c>
      <c r="C210" s="23">
        <f>SUM(D210:F210)</f>
        <v>17863.7</v>
      </c>
      <c r="D210" s="23">
        <v>17863.7</v>
      </c>
      <c r="E210" s="23">
        <v>0</v>
      </c>
      <c r="F210" s="23">
        <v>0</v>
      </c>
      <c r="G210" s="23">
        <v>0</v>
      </c>
      <c r="H210" s="23">
        <f>SUM(I210:K210)</f>
        <v>17863.7</v>
      </c>
      <c r="I210" s="23">
        <v>17863.7</v>
      </c>
      <c r="J210" s="23">
        <v>0</v>
      </c>
      <c r="K210" s="23">
        <v>0</v>
      </c>
      <c r="L210" s="23">
        <v>0</v>
      </c>
      <c r="M210" s="23">
        <f t="shared" si="55"/>
        <v>100</v>
      </c>
      <c r="N210" s="23">
        <f t="shared" ref="N210:N293" si="71">C210-H210</f>
        <v>0</v>
      </c>
      <c r="O210" s="23">
        <f t="shared" si="56"/>
        <v>100</v>
      </c>
      <c r="P210" s="23">
        <f t="shared" ref="P210:P293" si="72">D210-I210</f>
        <v>0</v>
      </c>
      <c r="Q210" s="23" t="str">
        <f t="shared" si="57"/>
        <v>-</v>
      </c>
      <c r="R210" s="23">
        <f t="shared" ref="R210:R293" si="73">E210-J210</f>
        <v>0</v>
      </c>
      <c r="S210" s="23" t="str">
        <f>IFERROR(K210/F210*100,"-")</f>
        <v>-</v>
      </c>
      <c r="T210" s="23">
        <f t="shared" ref="T210:T293" si="74">F210-K210</f>
        <v>0</v>
      </c>
      <c r="U210" s="54" t="s">
        <v>478</v>
      </c>
    </row>
    <row r="211" spans="1:21" s="1" customFormat="1" ht="48.75" customHeight="1" outlineLevel="1" x14ac:dyDescent="0.25">
      <c r="A211" s="56"/>
      <c r="B211" s="31" t="s">
        <v>484</v>
      </c>
      <c r="C211" s="23">
        <f t="shared" ref="C211:C277" si="75">SUM(D211:F211)</f>
        <v>146539</v>
      </c>
      <c r="D211" s="23">
        <f>SUM(D212:D214)</f>
        <v>146539</v>
      </c>
      <c r="E211" s="23">
        <f>SUM(E212:E214)</f>
        <v>0</v>
      </c>
      <c r="F211" s="23">
        <f>SUM(F212:F214)</f>
        <v>0</v>
      </c>
      <c r="G211" s="23">
        <f>SUM(G212:G214)</f>
        <v>0</v>
      </c>
      <c r="H211" s="23">
        <f t="shared" ref="H211:H279" si="76">SUM(I211:K211)</f>
        <v>137193</v>
      </c>
      <c r="I211" s="23">
        <f>SUM(I212:I214)</f>
        <v>137193</v>
      </c>
      <c r="J211" s="23">
        <f>SUM(J212:J214)</f>
        <v>0</v>
      </c>
      <c r="K211" s="23">
        <f>SUM(K212:K214)</f>
        <v>0</v>
      </c>
      <c r="L211" s="23">
        <f>SUM(L212:L214)</f>
        <v>0</v>
      </c>
      <c r="M211" s="23">
        <f t="shared" si="55"/>
        <v>93.6</v>
      </c>
      <c r="N211" s="23">
        <f t="shared" si="71"/>
        <v>9346</v>
      </c>
      <c r="O211" s="23">
        <f t="shared" si="56"/>
        <v>93.6</v>
      </c>
      <c r="P211" s="23">
        <f t="shared" si="72"/>
        <v>9346</v>
      </c>
      <c r="Q211" s="23" t="str">
        <f t="shared" si="57"/>
        <v>-</v>
      </c>
      <c r="R211" s="23">
        <f t="shared" si="73"/>
        <v>0</v>
      </c>
      <c r="S211" s="23" t="str">
        <f>IFERROR(K211/F211*100,"-")</f>
        <v>-</v>
      </c>
      <c r="T211" s="23">
        <f t="shared" si="74"/>
        <v>0</v>
      </c>
      <c r="U211" s="88"/>
    </row>
    <row r="212" spans="1:21" s="1" customFormat="1" ht="104.25" customHeight="1" outlineLevel="2" x14ac:dyDescent="0.25">
      <c r="A212" s="121"/>
      <c r="B212" s="211" t="s">
        <v>536</v>
      </c>
      <c r="C212" s="21">
        <f t="shared" si="75"/>
        <v>131487.4</v>
      </c>
      <c r="D212" s="21">
        <f>3571.3+15099.14+112816.92</f>
        <v>131487.4</v>
      </c>
      <c r="E212" s="21">
        <v>0</v>
      </c>
      <c r="F212" s="21">
        <v>0</v>
      </c>
      <c r="G212" s="21">
        <v>0</v>
      </c>
      <c r="H212" s="21">
        <f t="shared" si="76"/>
        <v>122553.1</v>
      </c>
      <c r="I212" s="21">
        <f>3571.3+15099.14+103882.63</f>
        <v>122553.1</v>
      </c>
      <c r="J212" s="21">
        <v>0</v>
      </c>
      <c r="K212" s="21">
        <v>0</v>
      </c>
      <c r="L212" s="21">
        <v>0</v>
      </c>
      <c r="M212" s="21">
        <f t="shared" si="55"/>
        <v>93.2</v>
      </c>
      <c r="N212" s="21">
        <f t="shared" si="71"/>
        <v>8934.2999999999993</v>
      </c>
      <c r="O212" s="21">
        <f t="shared" si="56"/>
        <v>93.2</v>
      </c>
      <c r="P212" s="21">
        <f t="shared" si="72"/>
        <v>8934.2999999999993</v>
      </c>
      <c r="Q212" s="21" t="str">
        <f t="shared" si="57"/>
        <v>-</v>
      </c>
      <c r="R212" s="21">
        <f t="shared" si="73"/>
        <v>0</v>
      </c>
      <c r="S212" s="21" t="str">
        <f>IFERROR(#REF!/#REF!*100,"-")</f>
        <v>-</v>
      </c>
      <c r="T212" s="21">
        <f t="shared" si="74"/>
        <v>0</v>
      </c>
      <c r="U212" s="104" t="s">
        <v>769</v>
      </c>
    </row>
    <row r="213" spans="1:21" s="1" customFormat="1" ht="67.5" outlineLevel="2" x14ac:dyDescent="0.25">
      <c r="A213" s="121"/>
      <c r="B213" s="211" t="s">
        <v>537</v>
      </c>
      <c r="C213" s="21">
        <f t="shared" si="75"/>
        <v>11595.2</v>
      </c>
      <c r="D213" s="21">
        <v>11595.2</v>
      </c>
      <c r="E213" s="21">
        <v>0</v>
      </c>
      <c r="F213" s="21">
        <v>0</v>
      </c>
      <c r="G213" s="21">
        <v>0</v>
      </c>
      <c r="H213" s="21">
        <f t="shared" si="76"/>
        <v>11186.3</v>
      </c>
      <c r="I213" s="21">
        <v>11186.3</v>
      </c>
      <c r="J213" s="21">
        <v>0</v>
      </c>
      <c r="K213" s="21">
        <v>0</v>
      </c>
      <c r="L213" s="21">
        <v>0</v>
      </c>
      <c r="M213" s="21">
        <f t="shared" si="55"/>
        <v>96.5</v>
      </c>
      <c r="N213" s="21">
        <f t="shared" si="71"/>
        <v>408.9</v>
      </c>
      <c r="O213" s="21">
        <f t="shared" si="56"/>
        <v>96.5</v>
      </c>
      <c r="P213" s="21">
        <f t="shared" si="72"/>
        <v>408.9</v>
      </c>
      <c r="Q213" s="21" t="str">
        <f t="shared" si="57"/>
        <v>-</v>
      </c>
      <c r="R213" s="21">
        <f t="shared" si="73"/>
        <v>0</v>
      </c>
      <c r="S213" s="21" t="str">
        <f>IFERROR(K213/F213*100,"-")</f>
        <v>-</v>
      </c>
      <c r="T213" s="21">
        <f t="shared" si="74"/>
        <v>0</v>
      </c>
      <c r="U213" s="104" t="s">
        <v>768</v>
      </c>
    </row>
    <row r="214" spans="1:21" s="1" customFormat="1" ht="54" outlineLevel="2" x14ac:dyDescent="0.25">
      <c r="A214" s="121"/>
      <c r="B214" s="211" t="s">
        <v>538</v>
      </c>
      <c r="C214" s="21">
        <f t="shared" si="75"/>
        <v>3456.4</v>
      </c>
      <c r="D214" s="21">
        <v>3456.4</v>
      </c>
      <c r="E214" s="21">
        <v>0</v>
      </c>
      <c r="F214" s="21">
        <v>0</v>
      </c>
      <c r="G214" s="21">
        <v>0</v>
      </c>
      <c r="H214" s="21">
        <f t="shared" si="76"/>
        <v>3453.6</v>
      </c>
      <c r="I214" s="21">
        <v>3453.6</v>
      </c>
      <c r="J214" s="21">
        <v>0</v>
      </c>
      <c r="K214" s="21">
        <v>0</v>
      </c>
      <c r="L214" s="21">
        <v>0</v>
      </c>
      <c r="M214" s="21">
        <f t="shared" si="55"/>
        <v>99.9</v>
      </c>
      <c r="N214" s="21">
        <f t="shared" si="71"/>
        <v>2.8</v>
      </c>
      <c r="O214" s="21">
        <f t="shared" si="56"/>
        <v>99.9</v>
      </c>
      <c r="P214" s="21">
        <f t="shared" si="72"/>
        <v>2.8</v>
      </c>
      <c r="Q214" s="21" t="str">
        <f t="shared" si="57"/>
        <v>-</v>
      </c>
      <c r="R214" s="21">
        <f t="shared" si="73"/>
        <v>0</v>
      </c>
      <c r="S214" s="21" t="str">
        <f>IFERROR(#REF!/F214*100,"-")</f>
        <v>-</v>
      </c>
      <c r="T214" s="21">
        <f t="shared" si="74"/>
        <v>0</v>
      </c>
      <c r="U214" s="104" t="s">
        <v>767</v>
      </c>
    </row>
    <row r="215" spans="1:21" s="16" customFormat="1" ht="64.5" customHeight="1" outlineLevel="2" x14ac:dyDescent="0.25">
      <c r="A215" s="121"/>
      <c r="B215" s="31" t="s">
        <v>493</v>
      </c>
      <c r="C215" s="23">
        <f>D215+E215+F215+G215</f>
        <v>11425.8</v>
      </c>
      <c r="D215" s="23">
        <f>SUM(D216:D218)</f>
        <v>2326.6999999999998</v>
      </c>
      <c r="E215" s="23">
        <f>SUM(E216:E218)</f>
        <v>7370.3</v>
      </c>
      <c r="F215" s="23">
        <f>SUM(F216:F218)</f>
        <v>1728.8</v>
      </c>
      <c r="G215" s="23">
        <f>SUM(G216:G218)</f>
        <v>0</v>
      </c>
      <c r="H215" s="23">
        <f>I215+J215+K215+L215</f>
        <v>11424.8</v>
      </c>
      <c r="I215" s="23">
        <f>SUM(I216:I218)</f>
        <v>2325.6999999999998</v>
      </c>
      <c r="J215" s="23">
        <f>SUM(J216:J218)</f>
        <v>7370.3</v>
      </c>
      <c r="K215" s="23">
        <f>SUM(K216:K218)</f>
        <v>1728.8</v>
      </c>
      <c r="L215" s="23"/>
      <c r="M215" s="23">
        <f t="shared" si="55"/>
        <v>100</v>
      </c>
      <c r="N215" s="23">
        <f t="shared" si="71"/>
        <v>1</v>
      </c>
      <c r="O215" s="23">
        <f t="shared" si="56"/>
        <v>100</v>
      </c>
      <c r="P215" s="23">
        <f t="shared" si="72"/>
        <v>1</v>
      </c>
      <c r="Q215" s="23">
        <f t="shared" si="57"/>
        <v>100</v>
      </c>
      <c r="R215" s="23">
        <f t="shared" si="73"/>
        <v>0</v>
      </c>
      <c r="S215" s="23" t="str">
        <f>IFERROR(#REF!/F215*100,"-")</f>
        <v>-</v>
      </c>
      <c r="T215" s="23">
        <f t="shared" si="74"/>
        <v>0</v>
      </c>
      <c r="U215" s="89"/>
    </row>
    <row r="216" spans="1:21" s="1" customFormat="1" ht="97.5" customHeight="1" outlineLevel="3" x14ac:dyDescent="0.25">
      <c r="A216" s="121"/>
      <c r="B216" s="211" t="s">
        <v>494</v>
      </c>
      <c r="C216" s="21">
        <f>D216+E216+F216+G216</f>
        <v>1699</v>
      </c>
      <c r="D216" s="21">
        <v>164.9</v>
      </c>
      <c r="E216" s="160">
        <f>1242.63</f>
        <v>1242.6300000000001</v>
      </c>
      <c r="F216" s="21">
        <v>291.5</v>
      </c>
      <c r="G216" s="21"/>
      <c r="H216" s="21">
        <f t="shared" si="76"/>
        <v>1699</v>
      </c>
      <c r="I216" s="21">
        <v>164.9</v>
      </c>
      <c r="J216" s="160">
        <f>1242.63</f>
        <v>1242.6300000000001</v>
      </c>
      <c r="K216" s="21">
        <v>291.5</v>
      </c>
      <c r="L216" s="21"/>
      <c r="M216" s="21">
        <f t="shared" si="55"/>
        <v>100</v>
      </c>
      <c r="N216" s="21">
        <f t="shared" si="71"/>
        <v>0</v>
      </c>
      <c r="O216" s="21">
        <f t="shared" si="56"/>
        <v>100</v>
      </c>
      <c r="P216" s="21">
        <f t="shared" si="72"/>
        <v>0</v>
      </c>
      <c r="Q216" s="21">
        <f t="shared" si="57"/>
        <v>100</v>
      </c>
      <c r="R216" s="21">
        <f t="shared" si="73"/>
        <v>0</v>
      </c>
      <c r="S216" s="21" t="str">
        <f>IFERROR(#REF!/F216*100,"-")</f>
        <v>-</v>
      </c>
      <c r="T216" s="21">
        <f t="shared" si="74"/>
        <v>0</v>
      </c>
      <c r="U216" s="104" t="s">
        <v>764</v>
      </c>
    </row>
    <row r="217" spans="1:21" s="1" customFormat="1" ht="83.25" customHeight="1" outlineLevel="3" x14ac:dyDescent="0.25">
      <c r="A217" s="121"/>
      <c r="B217" s="211" t="s">
        <v>495</v>
      </c>
      <c r="C217" s="21">
        <f>D217+E217+F217+G217</f>
        <v>8288.7000000000007</v>
      </c>
      <c r="D217" s="21">
        <v>723.8</v>
      </c>
      <c r="E217" s="160">
        <f>6127.63</f>
        <v>6127.63</v>
      </c>
      <c r="F217" s="21">
        <v>1437.3</v>
      </c>
      <c r="G217" s="21"/>
      <c r="H217" s="21">
        <f t="shared" si="76"/>
        <v>8288.7000000000007</v>
      </c>
      <c r="I217" s="21">
        <v>723.8</v>
      </c>
      <c r="J217" s="160">
        <f>6127.63</f>
        <v>6127.63</v>
      </c>
      <c r="K217" s="21">
        <v>1437.3</v>
      </c>
      <c r="L217" s="21"/>
      <c r="M217" s="21">
        <f t="shared" si="55"/>
        <v>100</v>
      </c>
      <c r="N217" s="21">
        <f t="shared" si="71"/>
        <v>0</v>
      </c>
      <c r="O217" s="21">
        <f t="shared" si="56"/>
        <v>100</v>
      </c>
      <c r="P217" s="21">
        <f t="shared" si="72"/>
        <v>0</v>
      </c>
      <c r="Q217" s="21">
        <f t="shared" si="57"/>
        <v>100</v>
      </c>
      <c r="R217" s="21">
        <f t="shared" si="73"/>
        <v>0</v>
      </c>
      <c r="S217" s="21" t="str">
        <f>IFERROR(#REF!/F217*100,"-")</f>
        <v>-</v>
      </c>
      <c r="T217" s="21">
        <f t="shared" si="74"/>
        <v>0</v>
      </c>
      <c r="U217" s="104" t="s">
        <v>765</v>
      </c>
    </row>
    <row r="218" spans="1:21" s="1" customFormat="1" ht="50.25" customHeight="1" outlineLevel="3" x14ac:dyDescent="0.25">
      <c r="A218" s="121"/>
      <c r="B218" s="211" t="s">
        <v>496</v>
      </c>
      <c r="C218" s="21">
        <f>D218+E218+F218+G218</f>
        <v>1438</v>
      </c>
      <c r="D218" s="21">
        <v>1438</v>
      </c>
      <c r="E218" s="21"/>
      <c r="F218" s="21"/>
      <c r="G218" s="21"/>
      <c r="H218" s="21">
        <f t="shared" si="76"/>
        <v>1437</v>
      </c>
      <c r="I218" s="21">
        <v>1437</v>
      </c>
      <c r="J218" s="21"/>
      <c r="K218" s="21"/>
      <c r="L218" s="21"/>
      <c r="M218" s="21">
        <f t="shared" si="55"/>
        <v>99.9</v>
      </c>
      <c r="N218" s="21">
        <f t="shared" si="71"/>
        <v>1</v>
      </c>
      <c r="O218" s="21">
        <f t="shared" si="56"/>
        <v>99.9</v>
      </c>
      <c r="P218" s="21">
        <f t="shared" si="72"/>
        <v>1</v>
      </c>
      <c r="Q218" s="21" t="str">
        <f t="shared" si="57"/>
        <v>-</v>
      </c>
      <c r="R218" s="21">
        <f t="shared" si="73"/>
        <v>0</v>
      </c>
      <c r="S218" s="21" t="str">
        <f>IFERROR(#REF!/F218*100,"-")</f>
        <v>-</v>
      </c>
      <c r="T218" s="21">
        <f t="shared" si="74"/>
        <v>0</v>
      </c>
      <c r="U218" s="104" t="s">
        <v>766</v>
      </c>
    </row>
    <row r="219" spans="1:21" s="19" customFormat="1" ht="67.5" x14ac:dyDescent="0.25">
      <c r="A219" s="115">
        <v>13</v>
      </c>
      <c r="B219" s="17" t="s">
        <v>191</v>
      </c>
      <c r="C219" s="18">
        <f>SUM(D219:F219)</f>
        <v>1777</v>
      </c>
      <c r="D219" s="132">
        <f>D220</f>
        <v>1167</v>
      </c>
      <c r="E219" s="132">
        <f>E220</f>
        <v>610</v>
      </c>
      <c r="F219" s="132">
        <f>SUM(F220:F229)</f>
        <v>0</v>
      </c>
      <c r="G219" s="132">
        <f>SUM(G220:G229)</f>
        <v>0</v>
      </c>
      <c r="H219" s="18">
        <f>SUM(I219:K219)</f>
        <v>1775.8</v>
      </c>
      <c r="I219" s="132">
        <f>I220</f>
        <v>1165.8</v>
      </c>
      <c r="J219" s="132">
        <f>J220</f>
        <v>610</v>
      </c>
      <c r="K219" s="132">
        <f>K220</f>
        <v>0</v>
      </c>
      <c r="L219" s="132">
        <f>SUM(L220:L229)</f>
        <v>0</v>
      </c>
      <c r="M219" s="18">
        <f t="shared" si="55"/>
        <v>99.9</v>
      </c>
      <c r="N219" s="18">
        <f>C219-H219</f>
        <v>1.2</v>
      </c>
      <c r="O219" s="18">
        <f t="shared" si="56"/>
        <v>99.9</v>
      </c>
      <c r="P219" s="18">
        <f t="shared" si="72"/>
        <v>1.2</v>
      </c>
      <c r="Q219" s="18">
        <f t="shared" si="57"/>
        <v>100</v>
      </c>
      <c r="R219" s="18">
        <f t="shared" si="73"/>
        <v>0</v>
      </c>
      <c r="S219" s="18" t="str">
        <f>IFERROR(K219/F219*100,"-")</f>
        <v>-</v>
      </c>
      <c r="T219" s="18">
        <f t="shared" si="74"/>
        <v>0</v>
      </c>
      <c r="U219" s="103"/>
    </row>
    <row r="220" spans="1:21" s="1" customFormat="1" ht="67.5" outlineLevel="1" x14ac:dyDescent="0.25">
      <c r="A220" s="59"/>
      <c r="B220" s="211" t="s">
        <v>564</v>
      </c>
      <c r="C220" s="21">
        <f>SUM(D220:F220)</f>
        <v>1777</v>
      </c>
      <c r="D220" s="25">
        <f>SUM(D221:D229)</f>
        <v>1167</v>
      </c>
      <c r="E220" s="25">
        <f>SUM(E221:E229)</f>
        <v>610</v>
      </c>
      <c r="F220" s="25">
        <f>SUM(F221:F229)</f>
        <v>0</v>
      </c>
      <c r="G220" s="25">
        <f>SUM(G221:G229)</f>
        <v>0</v>
      </c>
      <c r="H220" s="21">
        <f t="shared" si="76"/>
        <v>1775.8</v>
      </c>
      <c r="I220" s="25">
        <f>SUM(I221:I229)</f>
        <v>1165.8</v>
      </c>
      <c r="J220" s="25">
        <f>SUM(J221:J229)</f>
        <v>610</v>
      </c>
      <c r="K220" s="25">
        <f>SUM(K221:K229)</f>
        <v>0</v>
      </c>
      <c r="L220" s="25">
        <v>0</v>
      </c>
      <c r="M220" s="21">
        <f t="shared" si="55"/>
        <v>99.9</v>
      </c>
      <c r="N220" s="21">
        <f t="shared" si="71"/>
        <v>1.2</v>
      </c>
      <c r="O220" s="21">
        <f t="shared" si="56"/>
        <v>99.9</v>
      </c>
      <c r="P220" s="21">
        <f t="shared" si="72"/>
        <v>1.2</v>
      </c>
      <c r="Q220" s="21">
        <f t="shared" si="57"/>
        <v>100</v>
      </c>
      <c r="R220" s="21">
        <f t="shared" si="73"/>
        <v>0</v>
      </c>
      <c r="S220" s="21" t="str">
        <f>IFERROR(K220/F220*100,"-")</f>
        <v>-</v>
      </c>
      <c r="T220" s="21">
        <f t="shared" si="74"/>
        <v>0</v>
      </c>
      <c r="U220" s="33"/>
    </row>
    <row r="221" spans="1:21" s="1" customFormat="1" ht="40.5" outlineLevel="1" x14ac:dyDescent="0.25">
      <c r="A221" s="59"/>
      <c r="B221" s="215" t="s">
        <v>311</v>
      </c>
      <c r="C221" s="21">
        <f t="shared" si="75"/>
        <v>75</v>
      </c>
      <c r="D221" s="25">
        <v>75</v>
      </c>
      <c r="E221" s="25">
        <v>0</v>
      </c>
      <c r="F221" s="25">
        <v>0</v>
      </c>
      <c r="G221" s="25">
        <v>0</v>
      </c>
      <c r="H221" s="21">
        <f t="shared" si="76"/>
        <v>75</v>
      </c>
      <c r="I221" s="25">
        <v>75</v>
      </c>
      <c r="J221" s="25">
        <v>0</v>
      </c>
      <c r="K221" s="25">
        <v>0</v>
      </c>
      <c r="L221" s="25">
        <v>0</v>
      </c>
      <c r="M221" s="21">
        <f t="shared" si="55"/>
        <v>100</v>
      </c>
      <c r="N221" s="21">
        <f t="shared" si="71"/>
        <v>0</v>
      </c>
      <c r="O221" s="21">
        <f t="shared" si="56"/>
        <v>100</v>
      </c>
      <c r="P221" s="21">
        <f t="shared" si="72"/>
        <v>0</v>
      </c>
      <c r="Q221" s="21" t="str">
        <f t="shared" si="57"/>
        <v>-</v>
      </c>
      <c r="R221" s="21">
        <f t="shared" si="73"/>
        <v>0</v>
      </c>
      <c r="S221" s="21" t="str">
        <f>IFERROR(K221/F221*100,"-")</f>
        <v>-</v>
      </c>
      <c r="T221" s="21">
        <f t="shared" si="74"/>
        <v>0</v>
      </c>
      <c r="U221" s="33" t="s">
        <v>754</v>
      </c>
    </row>
    <row r="222" spans="1:21" s="1" customFormat="1" ht="40.5" outlineLevel="1" x14ac:dyDescent="0.2">
      <c r="A222" s="59"/>
      <c r="B222" s="221" t="s">
        <v>417</v>
      </c>
      <c r="C222" s="21">
        <f t="shared" si="75"/>
        <v>15</v>
      </c>
      <c r="D222" s="25">
        <v>15</v>
      </c>
      <c r="E222" s="25">
        <v>0</v>
      </c>
      <c r="F222" s="25">
        <v>0</v>
      </c>
      <c r="G222" s="25">
        <v>0</v>
      </c>
      <c r="H222" s="21">
        <f t="shared" si="76"/>
        <v>15</v>
      </c>
      <c r="I222" s="25">
        <v>15</v>
      </c>
      <c r="J222" s="25">
        <v>0</v>
      </c>
      <c r="K222" s="25">
        <v>0</v>
      </c>
      <c r="L222" s="25">
        <v>0</v>
      </c>
      <c r="M222" s="21">
        <f t="shared" si="55"/>
        <v>100</v>
      </c>
      <c r="N222" s="21">
        <f t="shared" si="71"/>
        <v>0</v>
      </c>
      <c r="O222" s="21">
        <f t="shared" si="56"/>
        <v>100</v>
      </c>
      <c r="P222" s="21">
        <f t="shared" si="72"/>
        <v>0</v>
      </c>
      <c r="Q222" s="21" t="str">
        <f t="shared" si="57"/>
        <v>-</v>
      </c>
      <c r="R222" s="21">
        <f t="shared" si="73"/>
        <v>0</v>
      </c>
      <c r="S222" s="21" t="str">
        <f>IFERROR(K222/F222*100,"-")</f>
        <v>-</v>
      </c>
      <c r="T222" s="21">
        <f t="shared" si="74"/>
        <v>0</v>
      </c>
      <c r="U222" s="33" t="s">
        <v>755</v>
      </c>
    </row>
    <row r="223" spans="1:21" s="1" customFormat="1" ht="40.5" outlineLevel="1" x14ac:dyDescent="0.25">
      <c r="A223" s="59"/>
      <c r="B223" s="215" t="s">
        <v>461</v>
      </c>
      <c r="C223" s="21">
        <f t="shared" si="75"/>
        <v>12</v>
      </c>
      <c r="D223" s="25">
        <v>12</v>
      </c>
      <c r="E223" s="25">
        <v>0</v>
      </c>
      <c r="F223" s="25">
        <v>0</v>
      </c>
      <c r="G223" s="25">
        <v>0</v>
      </c>
      <c r="H223" s="21">
        <f t="shared" si="76"/>
        <v>12</v>
      </c>
      <c r="I223" s="25">
        <v>12</v>
      </c>
      <c r="J223" s="25">
        <v>0</v>
      </c>
      <c r="K223" s="25">
        <v>0</v>
      </c>
      <c r="L223" s="25">
        <v>0</v>
      </c>
      <c r="M223" s="21">
        <f t="shared" si="55"/>
        <v>100</v>
      </c>
      <c r="N223" s="21">
        <f t="shared" si="71"/>
        <v>0</v>
      </c>
      <c r="O223" s="21">
        <f t="shared" si="56"/>
        <v>100</v>
      </c>
      <c r="P223" s="21">
        <f t="shared" si="72"/>
        <v>0</v>
      </c>
      <c r="Q223" s="21" t="str">
        <f t="shared" si="57"/>
        <v>-</v>
      </c>
      <c r="R223" s="21">
        <f t="shared" si="73"/>
        <v>0</v>
      </c>
      <c r="S223" s="21" t="str">
        <f>IFERROR(K223/F223*100,"-")</f>
        <v>-</v>
      </c>
      <c r="T223" s="21">
        <f t="shared" si="74"/>
        <v>0</v>
      </c>
      <c r="U223" s="33" t="s">
        <v>755</v>
      </c>
    </row>
    <row r="224" spans="1:21" s="1" customFormat="1" ht="40.5" outlineLevel="1" x14ac:dyDescent="0.25">
      <c r="A224" s="59"/>
      <c r="B224" s="215" t="s">
        <v>616</v>
      </c>
      <c r="C224" s="21">
        <f t="shared" si="75"/>
        <v>265</v>
      </c>
      <c r="D224" s="25">
        <v>265</v>
      </c>
      <c r="E224" s="25"/>
      <c r="F224" s="25"/>
      <c r="G224" s="25"/>
      <c r="H224" s="21">
        <f t="shared" si="76"/>
        <v>264</v>
      </c>
      <c r="I224" s="25">
        <v>264</v>
      </c>
      <c r="J224" s="25"/>
      <c r="K224" s="25"/>
      <c r="L224" s="25"/>
      <c r="M224" s="21">
        <f t="shared" si="55"/>
        <v>99.6</v>
      </c>
      <c r="N224" s="21"/>
      <c r="O224" s="21">
        <f t="shared" si="56"/>
        <v>99.6</v>
      </c>
      <c r="P224" s="21">
        <f t="shared" si="72"/>
        <v>1</v>
      </c>
      <c r="Q224" s="21"/>
      <c r="R224" s="21"/>
      <c r="S224" s="21"/>
      <c r="T224" s="21"/>
      <c r="U224" s="33" t="s">
        <v>756</v>
      </c>
    </row>
    <row r="225" spans="1:21" s="1" customFormat="1" ht="54" outlineLevel="1" x14ac:dyDescent="0.25">
      <c r="A225" s="59"/>
      <c r="B225" s="215" t="s">
        <v>312</v>
      </c>
      <c r="C225" s="21">
        <f>SUM(D225:F225)</f>
        <v>150</v>
      </c>
      <c r="D225" s="25">
        <v>45</v>
      </c>
      <c r="E225" s="25">
        <v>105</v>
      </c>
      <c r="F225" s="25">
        <v>0</v>
      </c>
      <c r="G225" s="25">
        <v>0</v>
      </c>
      <c r="H225" s="21">
        <f t="shared" si="76"/>
        <v>150</v>
      </c>
      <c r="I225" s="25">
        <v>45</v>
      </c>
      <c r="J225" s="25">
        <v>105</v>
      </c>
      <c r="K225" s="25">
        <v>0</v>
      </c>
      <c r="L225" s="25">
        <v>0</v>
      </c>
      <c r="M225" s="21">
        <f t="shared" si="55"/>
        <v>100</v>
      </c>
      <c r="N225" s="21">
        <f t="shared" si="71"/>
        <v>0</v>
      </c>
      <c r="O225" s="21">
        <f t="shared" si="56"/>
        <v>100</v>
      </c>
      <c r="P225" s="21">
        <f t="shared" si="72"/>
        <v>0</v>
      </c>
      <c r="Q225" s="21">
        <f t="shared" si="57"/>
        <v>100</v>
      </c>
      <c r="R225" s="21">
        <f t="shared" si="73"/>
        <v>0</v>
      </c>
      <c r="S225" s="21" t="str">
        <f t="shared" ref="S225:S230" si="77">IFERROR(K225/F225*100,"-")</f>
        <v>-</v>
      </c>
      <c r="T225" s="21">
        <f t="shared" si="74"/>
        <v>0</v>
      </c>
      <c r="U225" s="33" t="s">
        <v>757</v>
      </c>
    </row>
    <row r="226" spans="1:21" s="1" customFormat="1" ht="54" outlineLevel="1" x14ac:dyDescent="0.25">
      <c r="A226" s="59"/>
      <c r="B226" s="215" t="s">
        <v>462</v>
      </c>
      <c r="C226" s="21">
        <f t="shared" si="75"/>
        <v>1072</v>
      </c>
      <c r="D226" s="25">
        <v>567</v>
      </c>
      <c r="E226" s="25">
        <v>505</v>
      </c>
      <c r="F226" s="25"/>
      <c r="G226" s="25"/>
      <c r="H226" s="21">
        <f t="shared" si="76"/>
        <v>1071.8</v>
      </c>
      <c r="I226" s="25">
        <v>566.79999999999995</v>
      </c>
      <c r="J226" s="25">
        <v>505</v>
      </c>
      <c r="K226" s="25"/>
      <c r="L226" s="25"/>
      <c r="M226" s="21">
        <f t="shared" si="55"/>
        <v>100</v>
      </c>
      <c r="N226" s="21">
        <f t="shared" si="71"/>
        <v>0.2</v>
      </c>
      <c r="O226" s="21">
        <f t="shared" si="56"/>
        <v>100</v>
      </c>
      <c r="P226" s="21">
        <f t="shared" si="72"/>
        <v>0.2</v>
      </c>
      <c r="Q226" s="21">
        <f t="shared" si="57"/>
        <v>100</v>
      </c>
      <c r="R226" s="21">
        <f t="shared" si="73"/>
        <v>0</v>
      </c>
      <c r="S226" s="21" t="str">
        <f t="shared" si="77"/>
        <v>-</v>
      </c>
      <c r="T226" s="21">
        <f t="shared" si="74"/>
        <v>0</v>
      </c>
      <c r="U226" s="33" t="s">
        <v>758</v>
      </c>
    </row>
    <row r="227" spans="1:21" s="1" customFormat="1" ht="54" outlineLevel="1" x14ac:dyDescent="0.25">
      <c r="A227" s="59"/>
      <c r="B227" s="215" t="s">
        <v>463</v>
      </c>
      <c r="C227" s="21">
        <f t="shared" si="75"/>
        <v>48</v>
      </c>
      <c r="D227" s="25">
        <v>48</v>
      </c>
      <c r="E227" s="25"/>
      <c r="F227" s="25"/>
      <c r="G227" s="25"/>
      <c r="H227" s="21">
        <f t="shared" si="76"/>
        <v>48</v>
      </c>
      <c r="I227" s="25">
        <v>48</v>
      </c>
      <c r="J227" s="25"/>
      <c r="K227" s="25"/>
      <c r="L227" s="25"/>
      <c r="M227" s="21">
        <f t="shared" si="55"/>
        <v>100</v>
      </c>
      <c r="N227" s="21">
        <f t="shared" si="71"/>
        <v>0</v>
      </c>
      <c r="O227" s="21">
        <f t="shared" si="56"/>
        <v>100</v>
      </c>
      <c r="P227" s="21">
        <f t="shared" si="72"/>
        <v>0</v>
      </c>
      <c r="Q227" s="21" t="str">
        <f t="shared" si="57"/>
        <v>-</v>
      </c>
      <c r="R227" s="21">
        <f t="shared" si="73"/>
        <v>0</v>
      </c>
      <c r="S227" s="21" t="str">
        <f t="shared" si="77"/>
        <v>-</v>
      </c>
      <c r="T227" s="21">
        <f t="shared" si="74"/>
        <v>0</v>
      </c>
      <c r="U227" s="33" t="s">
        <v>759</v>
      </c>
    </row>
    <row r="228" spans="1:21" s="1" customFormat="1" ht="48" customHeight="1" outlineLevel="1" x14ac:dyDescent="0.25">
      <c r="A228" s="59"/>
      <c r="B228" s="215" t="s">
        <v>43</v>
      </c>
      <c r="C228" s="21">
        <f t="shared" si="75"/>
        <v>120</v>
      </c>
      <c r="D228" s="25">
        <v>120</v>
      </c>
      <c r="E228" s="25"/>
      <c r="F228" s="25"/>
      <c r="G228" s="25"/>
      <c r="H228" s="21">
        <f t="shared" si="76"/>
        <v>120</v>
      </c>
      <c r="I228" s="25">
        <v>120</v>
      </c>
      <c r="J228" s="25"/>
      <c r="K228" s="25"/>
      <c r="L228" s="25"/>
      <c r="M228" s="21">
        <f t="shared" si="55"/>
        <v>100</v>
      </c>
      <c r="N228" s="21">
        <f t="shared" si="71"/>
        <v>0</v>
      </c>
      <c r="O228" s="21">
        <f t="shared" si="56"/>
        <v>100</v>
      </c>
      <c r="P228" s="21">
        <f t="shared" si="72"/>
        <v>0</v>
      </c>
      <c r="Q228" s="21" t="str">
        <f t="shared" si="57"/>
        <v>-</v>
      </c>
      <c r="R228" s="21">
        <f t="shared" si="73"/>
        <v>0</v>
      </c>
      <c r="S228" s="21" t="str">
        <f t="shared" si="77"/>
        <v>-</v>
      </c>
      <c r="T228" s="21">
        <f t="shared" si="74"/>
        <v>0</v>
      </c>
      <c r="U228" s="28" t="s">
        <v>760</v>
      </c>
    </row>
    <row r="229" spans="1:21" s="1" customFormat="1" ht="54" outlineLevel="1" x14ac:dyDescent="0.25">
      <c r="A229" s="59"/>
      <c r="B229" s="215" t="s">
        <v>464</v>
      </c>
      <c r="C229" s="21">
        <f t="shared" si="75"/>
        <v>20</v>
      </c>
      <c r="D229" s="25">
        <v>20</v>
      </c>
      <c r="E229" s="25"/>
      <c r="F229" s="25"/>
      <c r="G229" s="25"/>
      <c r="H229" s="21">
        <f t="shared" si="76"/>
        <v>20</v>
      </c>
      <c r="I229" s="25">
        <v>20</v>
      </c>
      <c r="J229" s="25"/>
      <c r="K229" s="25"/>
      <c r="L229" s="25"/>
      <c r="M229" s="21">
        <f t="shared" si="55"/>
        <v>100</v>
      </c>
      <c r="N229" s="21">
        <f t="shared" si="71"/>
        <v>0</v>
      </c>
      <c r="O229" s="21">
        <f t="shared" si="56"/>
        <v>100</v>
      </c>
      <c r="P229" s="21">
        <f t="shared" si="72"/>
        <v>0</v>
      </c>
      <c r="Q229" s="21" t="str">
        <f t="shared" si="57"/>
        <v>-</v>
      </c>
      <c r="R229" s="21">
        <f t="shared" si="73"/>
        <v>0</v>
      </c>
      <c r="S229" s="21" t="str">
        <f t="shared" si="77"/>
        <v>-</v>
      </c>
      <c r="T229" s="21">
        <f t="shared" si="74"/>
        <v>0</v>
      </c>
      <c r="U229" s="28" t="s">
        <v>761</v>
      </c>
    </row>
    <row r="230" spans="1:21" s="19" customFormat="1" ht="74.25" customHeight="1" x14ac:dyDescent="0.25">
      <c r="A230" s="115">
        <v>14</v>
      </c>
      <c r="B230" s="17" t="s">
        <v>44</v>
      </c>
      <c r="C230" s="18">
        <f>SUM(D230:F230)</f>
        <v>29792.1</v>
      </c>
      <c r="D230" s="18">
        <f>D231+D237</f>
        <v>19173.5</v>
      </c>
      <c r="E230" s="18">
        <f>E231+E237</f>
        <v>10618.6</v>
      </c>
      <c r="F230" s="18">
        <f>F231+F237</f>
        <v>0</v>
      </c>
      <c r="G230" s="18">
        <f>G231+G237</f>
        <v>0</v>
      </c>
      <c r="H230" s="18">
        <f>SUM(I230:K230)</f>
        <v>29608.2</v>
      </c>
      <c r="I230" s="18">
        <f>I231+I237</f>
        <v>18989.599999999999</v>
      </c>
      <c r="J230" s="18">
        <f>J231+J237</f>
        <v>10618.6</v>
      </c>
      <c r="K230" s="18">
        <f>K231+K237</f>
        <v>0</v>
      </c>
      <c r="L230" s="18">
        <f>L231+L237</f>
        <v>0</v>
      </c>
      <c r="M230" s="18">
        <f t="shared" ref="M230:M236" si="78">IFERROR(H230/C230*100,"-")</f>
        <v>99.4</v>
      </c>
      <c r="N230" s="18">
        <f t="shared" si="71"/>
        <v>183.9</v>
      </c>
      <c r="O230" s="18">
        <f t="shared" si="56"/>
        <v>99</v>
      </c>
      <c r="P230" s="18">
        <f t="shared" si="72"/>
        <v>183.9</v>
      </c>
      <c r="Q230" s="18">
        <f t="shared" si="57"/>
        <v>100</v>
      </c>
      <c r="R230" s="18">
        <f t="shared" si="73"/>
        <v>0</v>
      </c>
      <c r="S230" s="18" t="str">
        <f t="shared" si="77"/>
        <v>-</v>
      </c>
      <c r="T230" s="18">
        <f t="shared" si="74"/>
        <v>0</v>
      </c>
      <c r="U230" s="103"/>
    </row>
    <row r="231" spans="1:21" s="16" customFormat="1" ht="57" customHeight="1" outlineLevel="1" x14ac:dyDescent="0.25">
      <c r="A231" s="56"/>
      <c r="B231" s="31" t="s">
        <v>303</v>
      </c>
      <c r="C231" s="23">
        <f t="shared" ref="C231:C236" si="79">SUM(D231:F231)</f>
        <v>14688.6</v>
      </c>
      <c r="D231" s="23">
        <f>D232+D233+D236</f>
        <v>4477.3999999999996</v>
      </c>
      <c r="E231" s="23">
        <f>E232+E233+E236</f>
        <v>10211.200000000001</v>
      </c>
      <c r="F231" s="23">
        <f>F232+F233+F236</f>
        <v>0</v>
      </c>
      <c r="G231" s="23">
        <f>G232+G233+G236</f>
        <v>0</v>
      </c>
      <c r="H231" s="23">
        <f t="shared" ref="H231:H236" si="80">SUM(I231:K231)</f>
        <v>14688.6</v>
      </c>
      <c r="I231" s="23">
        <f>I232+I233+I236</f>
        <v>4477.3999999999996</v>
      </c>
      <c r="J231" s="23">
        <f>J232+J233+J236</f>
        <v>10211.200000000001</v>
      </c>
      <c r="K231" s="23">
        <f>K232</f>
        <v>0</v>
      </c>
      <c r="L231" s="23">
        <v>0</v>
      </c>
      <c r="M231" s="26">
        <f t="shared" si="78"/>
        <v>100</v>
      </c>
      <c r="N231" s="23">
        <f t="shared" ref="N231:N236" si="81">C231-H231</f>
        <v>0</v>
      </c>
      <c r="O231" s="23">
        <f t="shared" ref="O231:O236" si="82">IFERROR(I231/D231*100,"-")</f>
        <v>100</v>
      </c>
      <c r="P231" s="23">
        <f t="shared" ref="P231:P236" si="83">D231-I231</f>
        <v>0</v>
      </c>
      <c r="Q231" s="23">
        <f t="shared" ref="Q231:Q236" si="84">IFERROR(J231/E231*100,"-")</f>
        <v>100</v>
      </c>
      <c r="R231" s="23">
        <f t="shared" ref="R231:R236" si="85">E231-J231</f>
        <v>0</v>
      </c>
      <c r="S231" s="23" t="str">
        <f t="shared" ref="S231:S236" si="86">IFERROR(K231/F231*100,"-")</f>
        <v>-</v>
      </c>
      <c r="T231" s="23">
        <f t="shared" ref="T231:T236" si="87">F231-K231</f>
        <v>0</v>
      </c>
      <c r="U231" s="152"/>
    </row>
    <row r="232" spans="1:21" s="1" customFormat="1" ht="54" outlineLevel="2" x14ac:dyDescent="0.25">
      <c r="A232" s="122"/>
      <c r="B232" s="222" t="s">
        <v>555</v>
      </c>
      <c r="C232" s="21">
        <f t="shared" si="79"/>
        <v>91.2</v>
      </c>
      <c r="D232" s="21">
        <v>91.2</v>
      </c>
      <c r="E232" s="21"/>
      <c r="F232" s="21"/>
      <c r="G232" s="21"/>
      <c r="H232" s="21">
        <f t="shared" si="80"/>
        <v>91.2</v>
      </c>
      <c r="I232" s="21">
        <v>91.2</v>
      </c>
      <c r="J232" s="21"/>
      <c r="K232" s="21"/>
      <c r="L232" s="21"/>
      <c r="M232" s="26">
        <f t="shared" si="78"/>
        <v>100</v>
      </c>
      <c r="N232" s="21">
        <f t="shared" si="81"/>
        <v>0</v>
      </c>
      <c r="O232" s="21">
        <f t="shared" si="82"/>
        <v>100</v>
      </c>
      <c r="P232" s="21">
        <f t="shared" si="83"/>
        <v>0</v>
      </c>
      <c r="Q232" s="21" t="str">
        <f t="shared" si="84"/>
        <v>-</v>
      </c>
      <c r="R232" s="21">
        <f t="shared" si="85"/>
        <v>0</v>
      </c>
      <c r="S232" s="21" t="str">
        <f t="shared" si="86"/>
        <v>-</v>
      </c>
      <c r="T232" s="21">
        <f t="shared" si="87"/>
        <v>0</v>
      </c>
      <c r="U232" s="33" t="s">
        <v>670</v>
      </c>
    </row>
    <row r="233" spans="1:21" s="1" customFormat="1" ht="40.5" outlineLevel="2" x14ac:dyDescent="0.25">
      <c r="A233" s="122"/>
      <c r="B233" s="222" t="s">
        <v>556</v>
      </c>
      <c r="C233" s="21">
        <f t="shared" si="79"/>
        <v>14587.4</v>
      </c>
      <c r="D233" s="21">
        <f>D234+D235</f>
        <v>4376.2</v>
      </c>
      <c r="E233" s="21">
        <f>E234+E235</f>
        <v>10211.200000000001</v>
      </c>
      <c r="F233" s="21">
        <f>F234+F235</f>
        <v>0</v>
      </c>
      <c r="G233" s="21">
        <f>G234+G235</f>
        <v>0</v>
      </c>
      <c r="H233" s="21">
        <f t="shared" si="80"/>
        <v>14587.4</v>
      </c>
      <c r="I233" s="21">
        <f>I234+I235</f>
        <v>4376.2</v>
      </c>
      <c r="J233" s="21">
        <f>J234+J235</f>
        <v>10211.200000000001</v>
      </c>
      <c r="K233" s="21">
        <f>K234+K235</f>
        <v>0</v>
      </c>
      <c r="L233" s="21">
        <f>L234+L235</f>
        <v>0</v>
      </c>
      <c r="M233" s="26">
        <f t="shared" si="78"/>
        <v>100</v>
      </c>
      <c r="N233" s="21">
        <f t="shared" si="81"/>
        <v>0</v>
      </c>
      <c r="O233" s="21">
        <f t="shared" si="82"/>
        <v>100</v>
      </c>
      <c r="P233" s="21">
        <f t="shared" si="83"/>
        <v>0</v>
      </c>
      <c r="Q233" s="21">
        <f t="shared" si="84"/>
        <v>100</v>
      </c>
      <c r="R233" s="21">
        <f t="shared" si="85"/>
        <v>0</v>
      </c>
      <c r="S233" s="21" t="str">
        <f t="shared" si="86"/>
        <v>-</v>
      </c>
      <c r="T233" s="21">
        <f t="shared" si="87"/>
        <v>0</v>
      </c>
      <c r="U233" s="81"/>
    </row>
    <row r="234" spans="1:21" s="1" customFormat="1" ht="40.5" outlineLevel="2" x14ac:dyDescent="0.25">
      <c r="A234" s="122"/>
      <c r="B234" s="215" t="s">
        <v>443</v>
      </c>
      <c r="C234" s="21">
        <f t="shared" si="79"/>
        <v>7779.1</v>
      </c>
      <c r="D234" s="21">
        <v>2333.6999999999998</v>
      </c>
      <c r="E234" s="21">
        <v>5445.4</v>
      </c>
      <c r="F234" s="21"/>
      <c r="G234" s="21"/>
      <c r="H234" s="21">
        <f t="shared" si="80"/>
        <v>7779.1</v>
      </c>
      <c r="I234" s="21">
        <v>2333.6999999999998</v>
      </c>
      <c r="J234" s="21">
        <v>5445.4</v>
      </c>
      <c r="K234" s="21"/>
      <c r="L234" s="21"/>
      <c r="M234" s="26">
        <f t="shared" si="78"/>
        <v>100</v>
      </c>
      <c r="N234" s="21">
        <f t="shared" si="81"/>
        <v>0</v>
      </c>
      <c r="O234" s="21">
        <f t="shared" si="82"/>
        <v>100</v>
      </c>
      <c r="P234" s="21">
        <f t="shared" si="83"/>
        <v>0</v>
      </c>
      <c r="Q234" s="21">
        <f t="shared" si="84"/>
        <v>100</v>
      </c>
      <c r="R234" s="21">
        <f t="shared" si="85"/>
        <v>0</v>
      </c>
      <c r="S234" s="21" t="str">
        <f t="shared" si="86"/>
        <v>-</v>
      </c>
      <c r="T234" s="21">
        <f t="shared" si="87"/>
        <v>0</v>
      </c>
      <c r="U234" s="33" t="s">
        <v>669</v>
      </c>
    </row>
    <row r="235" spans="1:21" s="1" customFormat="1" ht="40.5" outlineLevel="2" x14ac:dyDescent="0.25">
      <c r="A235" s="122"/>
      <c r="B235" s="215" t="s">
        <v>444</v>
      </c>
      <c r="C235" s="21">
        <f t="shared" si="79"/>
        <v>6808.3</v>
      </c>
      <c r="D235" s="21">
        <v>2042.5</v>
      </c>
      <c r="E235" s="21">
        <v>4765.8</v>
      </c>
      <c r="F235" s="21"/>
      <c r="G235" s="21"/>
      <c r="H235" s="21">
        <f t="shared" si="80"/>
        <v>6808.3</v>
      </c>
      <c r="I235" s="21">
        <v>2042.5</v>
      </c>
      <c r="J235" s="21">
        <v>4765.8</v>
      </c>
      <c r="K235" s="21"/>
      <c r="L235" s="21"/>
      <c r="M235" s="26">
        <f t="shared" si="78"/>
        <v>100</v>
      </c>
      <c r="N235" s="21">
        <f t="shared" si="81"/>
        <v>0</v>
      </c>
      <c r="O235" s="21">
        <f t="shared" si="82"/>
        <v>100</v>
      </c>
      <c r="P235" s="21">
        <f t="shared" si="83"/>
        <v>0</v>
      </c>
      <c r="Q235" s="21">
        <f t="shared" si="84"/>
        <v>100</v>
      </c>
      <c r="R235" s="21">
        <f t="shared" si="85"/>
        <v>0</v>
      </c>
      <c r="S235" s="21" t="str">
        <f t="shared" si="86"/>
        <v>-</v>
      </c>
      <c r="T235" s="21">
        <f t="shared" si="87"/>
        <v>0</v>
      </c>
      <c r="U235" s="33" t="s">
        <v>669</v>
      </c>
    </row>
    <row r="236" spans="1:21" s="1" customFormat="1" ht="57" customHeight="1" outlineLevel="2" x14ac:dyDescent="0.25">
      <c r="A236" s="122"/>
      <c r="B236" s="211" t="s">
        <v>557</v>
      </c>
      <c r="C236" s="21">
        <f t="shared" si="79"/>
        <v>10</v>
      </c>
      <c r="D236" s="21">
        <v>10</v>
      </c>
      <c r="E236" s="21"/>
      <c r="F236" s="21"/>
      <c r="G236" s="21"/>
      <c r="H236" s="21">
        <f t="shared" si="80"/>
        <v>10</v>
      </c>
      <c r="I236" s="21">
        <v>10</v>
      </c>
      <c r="J236" s="21"/>
      <c r="K236" s="21"/>
      <c r="L236" s="21"/>
      <c r="M236" s="26">
        <f t="shared" si="78"/>
        <v>100</v>
      </c>
      <c r="N236" s="21">
        <f t="shared" si="81"/>
        <v>0</v>
      </c>
      <c r="O236" s="21">
        <f t="shared" si="82"/>
        <v>100</v>
      </c>
      <c r="P236" s="21">
        <f t="shared" si="83"/>
        <v>0</v>
      </c>
      <c r="Q236" s="21" t="str">
        <f t="shared" si="84"/>
        <v>-</v>
      </c>
      <c r="R236" s="21">
        <f t="shared" si="85"/>
        <v>0</v>
      </c>
      <c r="S236" s="21" t="str">
        <f t="shared" si="86"/>
        <v>-</v>
      </c>
      <c r="T236" s="21">
        <f t="shared" si="87"/>
        <v>0</v>
      </c>
      <c r="U236" s="33" t="s">
        <v>671</v>
      </c>
    </row>
    <row r="237" spans="1:21" s="1" customFormat="1" ht="89.25" customHeight="1" outlineLevel="1" x14ac:dyDescent="0.25">
      <c r="A237" s="56"/>
      <c r="B237" s="31" t="s">
        <v>45</v>
      </c>
      <c r="C237" s="23">
        <f>SUM(D237:F237)</f>
        <v>15103.5</v>
      </c>
      <c r="D237" s="23">
        <f>SUM(D238:D244)</f>
        <v>14696.1</v>
      </c>
      <c r="E237" s="23">
        <f>SUM(E238:E244)</f>
        <v>407.4</v>
      </c>
      <c r="F237" s="23">
        <f>SUM(F238:F243)</f>
        <v>0</v>
      </c>
      <c r="G237" s="23">
        <f>SUM(G238:G243)</f>
        <v>0</v>
      </c>
      <c r="H237" s="23">
        <f t="shared" si="76"/>
        <v>14919.6</v>
      </c>
      <c r="I237" s="23">
        <f>SUM(I238:I244)</f>
        <v>14512.2</v>
      </c>
      <c r="J237" s="23">
        <f>SUM(J238:J244)</f>
        <v>407.4</v>
      </c>
      <c r="K237" s="23">
        <f>SUM(K238:K243)</f>
        <v>0</v>
      </c>
      <c r="L237" s="23">
        <f>SUM(L238:L243)</f>
        <v>0</v>
      </c>
      <c r="M237" s="23">
        <f t="shared" si="55"/>
        <v>98.8</v>
      </c>
      <c r="N237" s="23">
        <f t="shared" si="71"/>
        <v>183.9</v>
      </c>
      <c r="O237" s="23">
        <f t="shared" si="56"/>
        <v>98.7</v>
      </c>
      <c r="P237" s="23">
        <f>D237-I237</f>
        <v>183.9</v>
      </c>
      <c r="Q237" s="23">
        <f t="shared" si="57"/>
        <v>100</v>
      </c>
      <c r="R237" s="23">
        <f t="shared" si="73"/>
        <v>0</v>
      </c>
      <c r="S237" s="23" t="str">
        <f>IFERROR(K237/F237*100,"-")</f>
        <v>-</v>
      </c>
      <c r="T237" s="23">
        <f t="shared" si="74"/>
        <v>0</v>
      </c>
      <c r="U237" s="33"/>
    </row>
    <row r="238" spans="1:21" s="1" customFormat="1" ht="67.5" outlineLevel="2" x14ac:dyDescent="0.25">
      <c r="A238" s="60"/>
      <c r="B238" s="222" t="s">
        <v>558</v>
      </c>
      <c r="C238" s="21">
        <f t="shared" si="75"/>
        <v>637</v>
      </c>
      <c r="D238" s="21">
        <v>637</v>
      </c>
      <c r="E238" s="21">
        <v>0</v>
      </c>
      <c r="F238" s="21">
        <v>0</v>
      </c>
      <c r="G238" s="21">
        <v>0</v>
      </c>
      <c r="H238" s="21">
        <f t="shared" si="76"/>
        <v>637</v>
      </c>
      <c r="I238" s="21">
        <v>637</v>
      </c>
      <c r="J238" s="21">
        <v>0</v>
      </c>
      <c r="K238" s="21">
        <v>0</v>
      </c>
      <c r="L238" s="21">
        <v>0</v>
      </c>
      <c r="M238" s="21">
        <f t="shared" si="55"/>
        <v>100</v>
      </c>
      <c r="N238" s="21">
        <f t="shared" si="71"/>
        <v>0</v>
      </c>
      <c r="O238" s="21">
        <f t="shared" si="56"/>
        <v>100</v>
      </c>
      <c r="P238" s="21">
        <f t="shared" si="72"/>
        <v>0</v>
      </c>
      <c r="Q238" s="21" t="str">
        <f t="shared" si="57"/>
        <v>-</v>
      </c>
      <c r="R238" s="21">
        <f t="shared" si="73"/>
        <v>0</v>
      </c>
      <c r="S238" s="21" t="str">
        <f>IFERROR(K238/F238*100,"-")</f>
        <v>-</v>
      </c>
      <c r="T238" s="21">
        <f t="shared" si="74"/>
        <v>0</v>
      </c>
      <c r="U238" s="33" t="s">
        <v>672</v>
      </c>
    </row>
    <row r="239" spans="1:21" s="1" customFormat="1" ht="67.5" outlineLevel="2" x14ac:dyDescent="0.25">
      <c r="A239" s="60"/>
      <c r="B239" s="222" t="s">
        <v>559</v>
      </c>
      <c r="C239" s="21">
        <f t="shared" si="75"/>
        <v>261.3</v>
      </c>
      <c r="D239" s="21">
        <v>261.3</v>
      </c>
      <c r="E239" s="21">
        <v>0</v>
      </c>
      <c r="F239" s="21">
        <v>0</v>
      </c>
      <c r="G239" s="21">
        <v>0</v>
      </c>
      <c r="H239" s="21">
        <f t="shared" si="76"/>
        <v>261.3</v>
      </c>
      <c r="I239" s="21">
        <v>261.3</v>
      </c>
      <c r="J239" s="21">
        <v>0</v>
      </c>
      <c r="K239" s="21">
        <v>0</v>
      </c>
      <c r="L239" s="21">
        <v>0</v>
      </c>
      <c r="M239" s="21">
        <f t="shared" si="55"/>
        <v>100</v>
      </c>
      <c r="N239" s="21">
        <f t="shared" si="71"/>
        <v>0</v>
      </c>
      <c r="O239" s="21">
        <f t="shared" si="56"/>
        <v>100</v>
      </c>
      <c r="P239" s="47">
        <f t="shared" si="72"/>
        <v>0</v>
      </c>
      <c r="Q239" s="47" t="str">
        <f t="shared" si="57"/>
        <v>-</v>
      </c>
      <c r="R239" s="47">
        <f t="shared" si="73"/>
        <v>0</v>
      </c>
      <c r="S239" s="47" t="str">
        <f>IFERROR(K239/F239*100,"-")</f>
        <v>-</v>
      </c>
      <c r="T239" s="47">
        <f t="shared" si="74"/>
        <v>0</v>
      </c>
      <c r="U239" s="133" t="s">
        <v>673</v>
      </c>
    </row>
    <row r="240" spans="1:21" s="1" customFormat="1" ht="40.5" outlineLevel="2" x14ac:dyDescent="0.25">
      <c r="A240" s="60"/>
      <c r="B240" s="222" t="s">
        <v>560</v>
      </c>
      <c r="C240" s="21">
        <f t="shared" si="75"/>
        <v>308.2</v>
      </c>
      <c r="D240" s="21">
        <v>308.2</v>
      </c>
      <c r="E240" s="21">
        <v>0</v>
      </c>
      <c r="F240" s="21">
        <v>0</v>
      </c>
      <c r="G240" s="21">
        <v>0</v>
      </c>
      <c r="H240" s="21">
        <f t="shared" si="76"/>
        <v>308.2</v>
      </c>
      <c r="I240" s="21">
        <v>308.2</v>
      </c>
      <c r="J240" s="21">
        <v>0</v>
      </c>
      <c r="K240" s="21">
        <v>0</v>
      </c>
      <c r="L240" s="21">
        <v>0</v>
      </c>
      <c r="M240" s="21">
        <f t="shared" si="55"/>
        <v>100</v>
      </c>
      <c r="N240" s="21">
        <f t="shared" si="71"/>
        <v>0</v>
      </c>
      <c r="O240" s="21">
        <f t="shared" si="56"/>
        <v>100</v>
      </c>
      <c r="P240" s="21">
        <f t="shared" si="72"/>
        <v>0</v>
      </c>
      <c r="Q240" s="21" t="str">
        <f t="shared" si="57"/>
        <v>-</v>
      </c>
      <c r="R240" s="21">
        <f t="shared" si="73"/>
        <v>0</v>
      </c>
      <c r="S240" s="21" t="str">
        <f>IFERROR(K240/F240*100,"-")</f>
        <v>-</v>
      </c>
      <c r="T240" s="21">
        <f t="shared" si="74"/>
        <v>0</v>
      </c>
      <c r="U240" s="33" t="s">
        <v>674</v>
      </c>
    </row>
    <row r="241" spans="1:21" s="1" customFormat="1" ht="40.5" outlineLevel="2" x14ac:dyDescent="0.25">
      <c r="A241" s="60"/>
      <c r="B241" s="223" t="s">
        <v>675</v>
      </c>
      <c r="C241" s="21">
        <v>0</v>
      </c>
      <c r="D241" s="21">
        <v>0</v>
      </c>
      <c r="E241" s="21">
        <v>0</v>
      </c>
      <c r="F241" s="21">
        <v>0</v>
      </c>
      <c r="G241" s="21">
        <v>0</v>
      </c>
      <c r="H241" s="21">
        <v>0</v>
      </c>
      <c r="I241" s="21">
        <v>0</v>
      </c>
      <c r="J241" s="21">
        <v>0</v>
      </c>
      <c r="K241" s="21">
        <v>0</v>
      </c>
      <c r="L241" s="21">
        <v>0</v>
      </c>
      <c r="M241" s="21">
        <v>0</v>
      </c>
      <c r="N241" s="21">
        <v>0</v>
      </c>
      <c r="O241" s="21">
        <v>0</v>
      </c>
      <c r="P241" s="21">
        <v>0</v>
      </c>
      <c r="Q241" s="21">
        <v>0</v>
      </c>
      <c r="R241" s="21">
        <v>0</v>
      </c>
      <c r="S241" s="21">
        <v>0</v>
      </c>
      <c r="T241" s="21">
        <v>0</v>
      </c>
      <c r="U241" s="33" t="s">
        <v>676</v>
      </c>
    </row>
    <row r="242" spans="1:21" s="1" customFormat="1" ht="67.5" outlineLevel="2" x14ac:dyDescent="0.25">
      <c r="A242" s="60"/>
      <c r="B242" s="211" t="s">
        <v>561</v>
      </c>
      <c r="C242" s="21">
        <f t="shared" si="75"/>
        <v>13483.4</v>
      </c>
      <c r="D242" s="21">
        <v>13483.4</v>
      </c>
      <c r="E242" s="21">
        <v>0</v>
      </c>
      <c r="F242" s="21">
        <v>0</v>
      </c>
      <c r="G242" s="21">
        <v>0</v>
      </c>
      <c r="H242" s="21">
        <f t="shared" si="76"/>
        <v>13305.7</v>
      </c>
      <c r="I242" s="21">
        <v>13305.7</v>
      </c>
      <c r="J242" s="21">
        <v>0</v>
      </c>
      <c r="K242" s="21">
        <v>0</v>
      </c>
      <c r="L242" s="21">
        <v>0</v>
      </c>
      <c r="M242" s="21">
        <f t="shared" si="55"/>
        <v>98.7</v>
      </c>
      <c r="N242" s="21">
        <f t="shared" si="71"/>
        <v>177.7</v>
      </c>
      <c r="O242" s="21">
        <f t="shared" si="56"/>
        <v>98.7</v>
      </c>
      <c r="P242" s="21">
        <f t="shared" si="72"/>
        <v>177.7</v>
      </c>
      <c r="Q242" s="21" t="str">
        <f t="shared" si="57"/>
        <v>-</v>
      </c>
      <c r="R242" s="21">
        <f t="shared" si="73"/>
        <v>0</v>
      </c>
      <c r="S242" s="21" t="str">
        <f>IFERROR(K242/F242*100,"-")</f>
        <v>-</v>
      </c>
      <c r="T242" s="21">
        <f t="shared" si="74"/>
        <v>0</v>
      </c>
      <c r="U242" s="33" t="s">
        <v>677</v>
      </c>
    </row>
    <row r="243" spans="1:21" s="1" customFormat="1" ht="41.25" customHeight="1" outlineLevel="2" x14ac:dyDescent="0.25">
      <c r="A243" s="60"/>
      <c r="B243" s="211" t="s">
        <v>562</v>
      </c>
      <c r="C243" s="21">
        <f t="shared" si="75"/>
        <v>6.2</v>
      </c>
      <c r="D243" s="21">
        <v>6.2</v>
      </c>
      <c r="E243" s="21">
        <v>0</v>
      </c>
      <c r="F243" s="21">
        <v>0</v>
      </c>
      <c r="G243" s="21">
        <v>0</v>
      </c>
      <c r="H243" s="21">
        <f t="shared" si="76"/>
        <v>0</v>
      </c>
      <c r="I243" s="21">
        <v>0</v>
      </c>
      <c r="J243" s="21">
        <v>0</v>
      </c>
      <c r="K243" s="21">
        <v>0</v>
      </c>
      <c r="L243" s="21">
        <v>0</v>
      </c>
      <c r="M243" s="21">
        <f t="shared" si="55"/>
        <v>0</v>
      </c>
      <c r="N243" s="21">
        <f t="shared" si="71"/>
        <v>6.2</v>
      </c>
      <c r="O243" s="21">
        <f t="shared" si="56"/>
        <v>0</v>
      </c>
      <c r="P243" s="21">
        <f t="shared" si="72"/>
        <v>6.2</v>
      </c>
      <c r="Q243" s="21" t="str">
        <f t="shared" si="57"/>
        <v>-</v>
      </c>
      <c r="R243" s="21">
        <f t="shared" si="73"/>
        <v>0</v>
      </c>
      <c r="S243" s="47" t="str">
        <f>IFERROR(K243/F243*100,"-")</f>
        <v>-</v>
      </c>
      <c r="T243" s="47">
        <f t="shared" si="74"/>
        <v>0</v>
      </c>
      <c r="U243" s="33" t="s">
        <v>678</v>
      </c>
    </row>
    <row r="244" spans="1:21" s="1" customFormat="1" ht="57" customHeight="1" outlineLevel="2" x14ac:dyDescent="0.25">
      <c r="A244" s="60"/>
      <c r="B244" s="211" t="s">
        <v>563</v>
      </c>
      <c r="C244" s="21">
        <f t="shared" si="75"/>
        <v>407.4</v>
      </c>
      <c r="D244" s="21">
        <v>0</v>
      </c>
      <c r="E244" s="21">
        <v>407.4</v>
      </c>
      <c r="F244" s="21"/>
      <c r="G244" s="21"/>
      <c r="H244" s="21">
        <f t="shared" si="76"/>
        <v>407.4</v>
      </c>
      <c r="I244" s="21">
        <v>0</v>
      </c>
      <c r="J244" s="21">
        <v>407.4</v>
      </c>
      <c r="K244" s="21">
        <v>0</v>
      </c>
      <c r="L244" s="21">
        <v>0</v>
      </c>
      <c r="M244" s="21">
        <f t="shared" si="55"/>
        <v>100</v>
      </c>
      <c r="N244" s="21">
        <f t="shared" si="71"/>
        <v>0</v>
      </c>
      <c r="O244" s="21" t="str">
        <f t="shared" si="56"/>
        <v>-</v>
      </c>
      <c r="P244" s="21">
        <f t="shared" si="72"/>
        <v>0</v>
      </c>
      <c r="Q244" s="21">
        <f t="shared" si="57"/>
        <v>100</v>
      </c>
      <c r="R244" s="47">
        <f t="shared" si="73"/>
        <v>0</v>
      </c>
      <c r="S244" s="47" t="str">
        <f>IFERROR(K244/F244*100,"-")</f>
        <v>-</v>
      </c>
      <c r="T244" s="47">
        <f t="shared" si="74"/>
        <v>0</v>
      </c>
      <c r="U244" s="33" t="s">
        <v>679</v>
      </c>
    </row>
    <row r="245" spans="1:21" s="19" customFormat="1" ht="30.75" customHeight="1" x14ac:dyDescent="0.25">
      <c r="A245" s="115">
        <v>15</v>
      </c>
      <c r="B245" s="17" t="s">
        <v>70</v>
      </c>
      <c r="C245" s="18">
        <f>SUM(D245:F245)</f>
        <v>6984.3</v>
      </c>
      <c r="D245" s="18">
        <f>D246+D252</f>
        <v>6943.3</v>
      </c>
      <c r="E245" s="18">
        <f>E246+E252</f>
        <v>41</v>
      </c>
      <c r="F245" s="18">
        <f>F246+F252</f>
        <v>0</v>
      </c>
      <c r="G245" s="18">
        <f>SUM(G246:G261)</f>
        <v>0</v>
      </c>
      <c r="H245" s="18">
        <f t="shared" si="76"/>
        <v>6980.3</v>
      </c>
      <c r="I245" s="18">
        <f>I246+I252</f>
        <v>6939.3</v>
      </c>
      <c r="J245" s="18">
        <f>J246+J252</f>
        <v>41</v>
      </c>
      <c r="K245" s="18">
        <f>K246+K252</f>
        <v>0</v>
      </c>
      <c r="L245" s="18">
        <f>SUM(L246:L261)</f>
        <v>0</v>
      </c>
      <c r="M245" s="18">
        <f t="shared" si="55"/>
        <v>99.9</v>
      </c>
      <c r="N245" s="18">
        <f t="shared" si="71"/>
        <v>4</v>
      </c>
      <c r="O245" s="18">
        <f t="shared" si="56"/>
        <v>99.9</v>
      </c>
      <c r="P245" s="18">
        <f t="shared" si="72"/>
        <v>4</v>
      </c>
      <c r="Q245" s="18">
        <f t="shared" si="57"/>
        <v>100</v>
      </c>
      <c r="R245" s="18">
        <f t="shared" si="73"/>
        <v>0</v>
      </c>
      <c r="S245" s="18" t="str">
        <f>IFERROR(K245/F245*100,"-")</f>
        <v>-</v>
      </c>
      <c r="T245" s="18">
        <f t="shared" si="74"/>
        <v>0</v>
      </c>
      <c r="U245" s="80"/>
    </row>
    <row r="246" spans="1:21" s="1" customFormat="1" ht="40.5" outlineLevel="1" x14ac:dyDescent="0.25">
      <c r="A246" s="56"/>
      <c r="B246" s="211" t="s">
        <v>553</v>
      </c>
      <c r="C246" s="21">
        <f>SUM(D246:F246)</f>
        <v>3513</v>
      </c>
      <c r="D246" s="21">
        <f>SUM(D247:D251)</f>
        <v>3472</v>
      </c>
      <c r="E246" s="21">
        <f>SUM(E247:E251)</f>
        <v>41</v>
      </c>
      <c r="F246" s="21">
        <f>SUM(F247:F251)</f>
        <v>0</v>
      </c>
      <c r="G246" s="21">
        <f>SUM(G247:G251)</f>
        <v>0</v>
      </c>
      <c r="H246" s="25">
        <f t="shared" si="76"/>
        <v>3509.1</v>
      </c>
      <c r="I246" s="21">
        <f>SUM(I247:I251)</f>
        <v>3468.1</v>
      </c>
      <c r="J246" s="21">
        <f>SUM(J247:J251)</f>
        <v>41</v>
      </c>
      <c r="K246" s="21">
        <f>SUM(K247:K251)</f>
        <v>0</v>
      </c>
      <c r="L246" s="21">
        <f>SUM(L247:L251)</f>
        <v>0</v>
      </c>
      <c r="M246" s="21">
        <f t="shared" ref="M246:M301" si="88">IFERROR(H246/C246*100,"-")</f>
        <v>99.9</v>
      </c>
      <c r="N246" s="21">
        <f t="shared" si="71"/>
        <v>3.9</v>
      </c>
      <c r="O246" s="110">
        <f t="shared" ref="O246:O301" si="89">IFERROR(I246/D246*100,"-")</f>
        <v>99.9</v>
      </c>
      <c r="P246" s="110">
        <f t="shared" si="72"/>
        <v>3.9</v>
      </c>
      <c r="Q246" s="110">
        <f t="shared" ref="Q246:Q301" si="90">IFERROR(J246/E246*100,"-")</f>
        <v>100</v>
      </c>
      <c r="R246" s="110">
        <f t="shared" si="73"/>
        <v>0</v>
      </c>
      <c r="S246" s="110" t="str">
        <f t="shared" ref="S246:S301" si="91">IFERROR(K246/F246*100,"-")</f>
        <v>-</v>
      </c>
      <c r="T246" s="21">
        <f t="shared" si="74"/>
        <v>0</v>
      </c>
      <c r="U246" s="82"/>
    </row>
    <row r="247" spans="1:21" s="1" customFormat="1" ht="27" outlineLevel="2" x14ac:dyDescent="0.25">
      <c r="A247" s="56"/>
      <c r="B247" s="215" t="s">
        <v>389</v>
      </c>
      <c r="C247" s="21">
        <f t="shared" si="75"/>
        <v>1293.4000000000001</v>
      </c>
      <c r="D247" s="21">
        <v>1293.4000000000001</v>
      </c>
      <c r="E247" s="21">
        <v>0</v>
      </c>
      <c r="F247" s="21">
        <v>0</v>
      </c>
      <c r="G247" s="21">
        <v>0</v>
      </c>
      <c r="H247" s="21">
        <f t="shared" si="76"/>
        <v>1289.5999999999999</v>
      </c>
      <c r="I247" s="21">
        <v>1289.5999999999999</v>
      </c>
      <c r="J247" s="21">
        <v>0</v>
      </c>
      <c r="K247" s="21">
        <v>0</v>
      </c>
      <c r="L247" s="21">
        <v>0</v>
      </c>
      <c r="M247" s="21">
        <f t="shared" si="88"/>
        <v>99.7</v>
      </c>
      <c r="N247" s="21">
        <f t="shared" si="71"/>
        <v>3.8</v>
      </c>
      <c r="O247" s="110">
        <f t="shared" si="89"/>
        <v>99.7</v>
      </c>
      <c r="P247" s="110">
        <f t="shared" si="72"/>
        <v>3.8</v>
      </c>
      <c r="Q247" s="110" t="str">
        <f t="shared" si="90"/>
        <v>-</v>
      </c>
      <c r="R247" s="110">
        <f t="shared" si="73"/>
        <v>0</v>
      </c>
      <c r="S247" s="110" t="str">
        <f t="shared" si="91"/>
        <v>-</v>
      </c>
      <c r="T247" s="21">
        <f t="shared" si="74"/>
        <v>0</v>
      </c>
      <c r="U247" s="45" t="s">
        <v>680</v>
      </c>
    </row>
    <row r="248" spans="1:21" s="1" customFormat="1" ht="42.75" customHeight="1" outlineLevel="2" x14ac:dyDescent="0.25">
      <c r="A248" s="118"/>
      <c r="B248" s="215" t="s">
        <v>390</v>
      </c>
      <c r="C248" s="21">
        <f t="shared" si="75"/>
        <v>1326.6</v>
      </c>
      <c r="D248" s="21">
        <v>1326.6</v>
      </c>
      <c r="E248" s="21">
        <v>0</v>
      </c>
      <c r="F248" s="21">
        <v>0</v>
      </c>
      <c r="G248" s="21">
        <v>0</v>
      </c>
      <c r="H248" s="21">
        <f t="shared" si="76"/>
        <v>1326.5</v>
      </c>
      <c r="I248" s="21">
        <v>1326.5</v>
      </c>
      <c r="J248" s="21">
        <v>0</v>
      </c>
      <c r="K248" s="21">
        <v>0</v>
      </c>
      <c r="L248" s="21">
        <v>0</v>
      </c>
      <c r="M248" s="21">
        <f t="shared" si="88"/>
        <v>100</v>
      </c>
      <c r="N248" s="21">
        <f t="shared" si="71"/>
        <v>0.1</v>
      </c>
      <c r="O248" s="110">
        <f t="shared" si="89"/>
        <v>100</v>
      </c>
      <c r="P248" s="110">
        <f t="shared" si="72"/>
        <v>0.1</v>
      </c>
      <c r="Q248" s="110" t="str">
        <f t="shared" si="90"/>
        <v>-</v>
      </c>
      <c r="R248" s="110">
        <f t="shared" si="73"/>
        <v>0</v>
      </c>
      <c r="S248" s="110" t="str">
        <f t="shared" si="91"/>
        <v>-</v>
      </c>
      <c r="T248" s="21">
        <f t="shared" si="74"/>
        <v>0</v>
      </c>
      <c r="U248" s="45" t="s">
        <v>655</v>
      </c>
    </row>
    <row r="249" spans="1:21" s="1" customFormat="1" ht="54" outlineLevel="2" x14ac:dyDescent="0.25">
      <c r="A249" s="123"/>
      <c r="B249" s="215" t="s">
        <v>465</v>
      </c>
      <c r="C249" s="21">
        <f t="shared" si="75"/>
        <v>552</v>
      </c>
      <c r="D249" s="21">
        <v>552</v>
      </c>
      <c r="E249" s="21">
        <v>0</v>
      </c>
      <c r="F249" s="21">
        <v>0</v>
      </c>
      <c r="G249" s="21">
        <v>0</v>
      </c>
      <c r="H249" s="21">
        <f t="shared" si="76"/>
        <v>552</v>
      </c>
      <c r="I249" s="21">
        <v>552</v>
      </c>
      <c r="J249" s="21">
        <v>0</v>
      </c>
      <c r="K249" s="21">
        <v>0</v>
      </c>
      <c r="L249" s="21">
        <v>0</v>
      </c>
      <c r="M249" s="21">
        <f t="shared" si="88"/>
        <v>100</v>
      </c>
      <c r="N249" s="21">
        <f t="shared" si="71"/>
        <v>0</v>
      </c>
      <c r="O249" s="110">
        <f t="shared" si="89"/>
        <v>100</v>
      </c>
      <c r="P249" s="110">
        <f t="shared" si="72"/>
        <v>0</v>
      </c>
      <c r="Q249" s="110" t="str">
        <f t="shared" si="90"/>
        <v>-</v>
      </c>
      <c r="R249" s="110">
        <f t="shared" si="73"/>
        <v>0</v>
      </c>
      <c r="S249" s="110" t="str">
        <f t="shared" si="91"/>
        <v>-</v>
      </c>
      <c r="T249" s="21">
        <f t="shared" si="74"/>
        <v>0</v>
      </c>
      <c r="U249" s="28" t="s">
        <v>656</v>
      </c>
    </row>
    <row r="250" spans="1:21" s="1" customFormat="1" ht="40.5" outlineLevel="2" x14ac:dyDescent="0.25">
      <c r="A250" s="123"/>
      <c r="B250" s="215" t="s">
        <v>473</v>
      </c>
      <c r="C250" s="21">
        <f t="shared" si="75"/>
        <v>0</v>
      </c>
      <c r="D250" s="21">
        <v>0</v>
      </c>
      <c r="E250" s="21">
        <v>0</v>
      </c>
      <c r="F250" s="21">
        <v>0</v>
      </c>
      <c r="G250" s="21">
        <v>0</v>
      </c>
      <c r="H250" s="21">
        <f t="shared" si="76"/>
        <v>0</v>
      </c>
      <c r="I250" s="21">
        <v>0</v>
      </c>
      <c r="J250" s="21">
        <v>0</v>
      </c>
      <c r="K250" s="21">
        <v>0</v>
      </c>
      <c r="L250" s="21">
        <v>0</v>
      </c>
      <c r="M250" s="21"/>
      <c r="N250" s="21">
        <f t="shared" si="71"/>
        <v>0</v>
      </c>
      <c r="O250" s="110" t="str">
        <f t="shared" si="89"/>
        <v>-</v>
      </c>
      <c r="P250" s="110">
        <f t="shared" si="72"/>
        <v>0</v>
      </c>
      <c r="Q250" s="110" t="str">
        <f t="shared" si="90"/>
        <v>-</v>
      </c>
      <c r="R250" s="110">
        <f t="shared" si="73"/>
        <v>0</v>
      </c>
      <c r="S250" s="110" t="str">
        <f t="shared" si="91"/>
        <v>-</v>
      </c>
      <c r="T250" s="21">
        <f t="shared" si="74"/>
        <v>0</v>
      </c>
      <c r="U250" s="28" t="s">
        <v>657</v>
      </c>
    </row>
    <row r="251" spans="1:21" s="1" customFormat="1" ht="67.5" outlineLevel="2" x14ac:dyDescent="0.25">
      <c r="A251" s="123"/>
      <c r="B251" s="215" t="s">
        <v>466</v>
      </c>
      <c r="C251" s="21">
        <f t="shared" si="75"/>
        <v>341</v>
      </c>
      <c r="D251" s="21">
        <v>300</v>
      </c>
      <c r="E251" s="21">
        <v>41</v>
      </c>
      <c r="F251" s="21">
        <v>0</v>
      </c>
      <c r="G251" s="21">
        <v>0</v>
      </c>
      <c r="H251" s="21">
        <f t="shared" si="76"/>
        <v>341</v>
      </c>
      <c r="I251" s="21">
        <v>300</v>
      </c>
      <c r="J251" s="21">
        <v>41</v>
      </c>
      <c r="K251" s="21">
        <v>0</v>
      </c>
      <c r="L251" s="21"/>
      <c r="M251" s="21">
        <f t="shared" si="88"/>
        <v>100</v>
      </c>
      <c r="N251" s="21">
        <f t="shared" si="71"/>
        <v>0</v>
      </c>
      <c r="O251" s="110">
        <f t="shared" si="89"/>
        <v>100</v>
      </c>
      <c r="P251" s="110">
        <f t="shared" si="72"/>
        <v>0</v>
      </c>
      <c r="Q251" s="110">
        <f t="shared" si="90"/>
        <v>100</v>
      </c>
      <c r="R251" s="110">
        <f t="shared" si="73"/>
        <v>0</v>
      </c>
      <c r="S251" s="110" t="str">
        <f t="shared" si="91"/>
        <v>-</v>
      </c>
      <c r="T251" s="21">
        <f t="shared" si="74"/>
        <v>0</v>
      </c>
      <c r="U251" s="28" t="s">
        <v>658</v>
      </c>
    </row>
    <row r="252" spans="1:21" s="1" customFormat="1" ht="62.25" customHeight="1" outlineLevel="1" x14ac:dyDescent="0.25">
      <c r="A252" s="118"/>
      <c r="B252" s="211" t="s">
        <v>554</v>
      </c>
      <c r="C252" s="21">
        <f>SUM(D252:F252)</f>
        <v>3471.3</v>
      </c>
      <c r="D252" s="21">
        <f>SUM(D253:D262)</f>
        <v>3471.3</v>
      </c>
      <c r="E252" s="21">
        <f>SUM(E253:E262)</f>
        <v>0</v>
      </c>
      <c r="F252" s="21">
        <f>SUM(F253:F262)</f>
        <v>0</v>
      </c>
      <c r="G252" s="21">
        <v>0</v>
      </c>
      <c r="H252" s="21">
        <f t="shared" si="76"/>
        <v>3471.2</v>
      </c>
      <c r="I252" s="21">
        <f>SUM(I253:I262)</f>
        <v>3471.2</v>
      </c>
      <c r="J252" s="21">
        <f>SUM(J253:J262)</f>
        <v>0</v>
      </c>
      <c r="K252" s="21">
        <f>SUM(K253:K262)</f>
        <v>0</v>
      </c>
      <c r="L252" s="21">
        <v>0</v>
      </c>
      <c r="M252" s="21">
        <f t="shared" si="88"/>
        <v>100</v>
      </c>
      <c r="N252" s="21">
        <f>C252-H252</f>
        <v>0.1</v>
      </c>
      <c r="O252" s="110">
        <f t="shared" si="89"/>
        <v>100</v>
      </c>
      <c r="P252" s="110">
        <f t="shared" si="72"/>
        <v>0.1</v>
      </c>
      <c r="Q252" s="110" t="str">
        <f t="shared" si="90"/>
        <v>-</v>
      </c>
      <c r="R252" s="110">
        <f t="shared" si="73"/>
        <v>0</v>
      </c>
      <c r="S252" s="110" t="str">
        <f t="shared" si="91"/>
        <v>-</v>
      </c>
      <c r="T252" s="21">
        <f t="shared" si="74"/>
        <v>0</v>
      </c>
      <c r="U252" s="111"/>
    </row>
    <row r="253" spans="1:21" s="1" customFormat="1" ht="81" outlineLevel="2" x14ac:dyDescent="0.25">
      <c r="A253" s="56"/>
      <c r="B253" s="215" t="s">
        <v>391</v>
      </c>
      <c r="C253" s="21">
        <f t="shared" si="75"/>
        <v>694.9</v>
      </c>
      <c r="D253" s="21">
        <v>694.9</v>
      </c>
      <c r="E253" s="21">
        <v>0</v>
      </c>
      <c r="F253" s="21">
        <v>0</v>
      </c>
      <c r="G253" s="21">
        <v>0</v>
      </c>
      <c r="H253" s="24">
        <f t="shared" si="76"/>
        <v>694.9</v>
      </c>
      <c r="I253" s="21">
        <v>694.9</v>
      </c>
      <c r="J253" s="21">
        <v>0</v>
      </c>
      <c r="K253" s="21">
        <v>0</v>
      </c>
      <c r="L253" s="21">
        <v>0</v>
      </c>
      <c r="M253" s="21">
        <f t="shared" si="88"/>
        <v>100</v>
      </c>
      <c r="N253" s="21">
        <f t="shared" si="71"/>
        <v>0</v>
      </c>
      <c r="O253" s="110">
        <f t="shared" si="89"/>
        <v>100</v>
      </c>
      <c r="P253" s="110">
        <f t="shared" si="72"/>
        <v>0</v>
      </c>
      <c r="Q253" s="110" t="str">
        <f t="shared" si="90"/>
        <v>-</v>
      </c>
      <c r="R253" s="110">
        <f t="shared" si="73"/>
        <v>0</v>
      </c>
      <c r="S253" s="110" t="str">
        <f t="shared" si="91"/>
        <v>-</v>
      </c>
      <c r="T253" s="21">
        <f t="shared" si="74"/>
        <v>0</v>
      </c>
      <c r="U253" s="28" t="s">
        <v>660</v>
      </c>
    </row>
    <row r="254" spans="1:21" s="1" customFormat="1" ht="67.5" outlineLevel="2" x14ac:dyDescent="0.25">
      <c r="A254" s="56"/>
      <c r="B254" s="215" t="s">
        <v>392</v>
      </c>
      <c r="C254" s="21">
        <f t="shared" si="75"/>
        <v>262.3</v>
      </c>
      <c r="D254" s="21">
        <v>262.3</v>
      </c>
      <c r="E254" s="21">
        <v>0</v>
      </c>
      <c r="F254" s="21">
        <v>0</v>
      </c>
      <c r="G254" s="21">
        <v>0</v>
      </c>
      <c r="H254" s="24">
        <f t="shared" si="76"/>
        <v>262.2</v>
      </c>
      <c r="I254" s="21">
        <v>262.2</v>
      </c>
      <c r="J254" s="21">
        <v>0</v>
      </c>
      <c r="K254" s="21">
        <v>0</v>
      </c>
      <c r="L254" s="21">
        <v>0</v>
      </c>
      <c r="M254" s="21">
        <f t="shared" si="88"/>
        <v>100</v>
      </c>
      <c r="N254" s="21">
        <f t="shared" si="71"/>
        <v>0.1</v>
      </c>
      <c r="O254" s="21">
        <f t="shared" si="89"/>
        <v>100</v>
      </c>
      <c r="P254" s="21">
        <f t="shared" si="72"/>
        <v>0.1</v>
      </c>
      <c r="Q254" s="21" t="str">
        <f t="shared" si="90"/>
        <v>-</v>
      </c>
      <c r="R254" s="21">
        <f t="shared" si="73"/>
        <v>0</v>
      </c>
      <c r="S254" s="21" t="str">
        <f t="shared" si="91"/>
        <v>-</v>
      </c>
      <c r="T254" s="21">
        <f t="shared" si="74"/>
        <v>0</v>
      </c>
      <c r="U254" s="150" t="s">
        <v>659</v>
      </c>
    </row>
    <row r="255" spans="1:21" s="1" customFormat="1" ht="94.5" outlineLevel="2" x14ac:dyDescent="0.25">
      <c r="A255" s="56"/>
      <c r="B255" s="215" t="s">
        <v>467</v>
      </c>
      <c r="C255" s="21">
        <f t="shared" si="75"/>
        <v>1</v>
      </c>
      <c r="D255" s="21">
        <v>1</v>
      </c>
      <c r="E255" s="21">
        <v>0</v>
      </c>
      <c r="F255" s="21">
        <v>0</v>
      </c>
      <c r="G255" s="21">
        <v>0</v>
      </c>
      <c r="H255" s="24">
        <f t="shared" si="76"/>
        <v>1</v>
      </c>
      <c r="I255" s="21">
        <v>1</v>
      </c>
      <c r="J255" s="21">
        <v>0</v>
      </c>
      <c r="K255" s="21">
        <v>0</v>
      </c>
      <c r="L255" s="21"/>
      <c r="M255" s="21">
        <f t="shared" si="88"/>
        <v>100</v>
      </c>
      <c r="N255" s="21">
        <f t="shared" si="71"/>
        <v>0</v>
      </c>
      <c r="O255" s="21">
        <f t="shared" si="89"/>
        <v>100</v>
      </c>
      <c r="P255" s="21">
        <f t="shared" si="72"/>
        <v>0</v>
      </c>
      <c r="Q255" s="21" t="str">
        <f t="shared" si="90"/>
        <v>-</v>
      </c>
      <c r="R255" s="21">
        <f t="shared" si="73"/>
        <v>0</v>
      </c>
      <c r="S255" s="21" t="str">
        <f t="shared" si="91"/>
        <v>-</v>
      </c>
      <c r="T255" s="21">
        <f t="shared" si="74"/>
        <v>0</v>
      </c>
      <c r="U255" s="150" t="s">
        <v>661</v>
      </c>
    </row>
    <row r="256" spans="1:21" s="1" customFormat="1" ht="108" outlineLevel="2" x14ac:dyDescent="0.25">
      <c r="A256" s="56"/>
      <c r="B256" s="215" t="s">
        <v>468</v>
      </c>
      <c r="C256" s="21">
        <f t="shared" si="75"/>
        <v>38.299999999999997</v>
      </c>
      <c r="D256" s="21">
        <v>38.299999999999997</v>
      </c>
      <c r="E256" s="21">
        <v>0</v>
      </c>
      <c r="F256" s="21">
        <v>0</v>
      </c>
      <c r="G256" s="21">
        <v>0</v>
      </c>
      <c r="H256" s="24">
        <f t="shared" si="76"/>
        <v>38.299999999999997</v>
      </c>
      <c r="I256" s="21">
        <v>38.299999999999997</v>
      </c>
      <c r="J256" s="21">
        <v>0</v>
      </c>
      <c r="K256" s="21">
        <v>0</v>
      </c>
      <c r="L256" s="21"/>
      <c r="M256" s="21">
        <f t="shared" si="88"/>
        <v>100</v>
      </c>
      <c r="N256" s="21">
        <f t="shared" si="71"/>
        <v>0</v>
      </c>
      <c r="O256" s="21">
        <f t="shared" si="89"/>
        <v>100</v>
      </c>
      <c r="P256" s="21">
        <f t="shared" si="72"/>
        <v>0</v>
      </c>
      <c r="Q256" s="21" t="str">
        <f t="shared" si="90"/>
        <v>-</v>
      </c>
      <c r="R256" s="21">
        <f t="shared" si="73"/>
        <v>0</v>
      </c>
      <c r="S256" s="21" t="str">
        <f t="shared" si="91"/>
        <v>-</v>
      </c>
      <c r="T256" s="21">
        <f t="shared" si="74"/>
        <v>0</v>
      </c>
      <c r="U256" s="140" t="s">
        <v>662</v>
      </c>
    </row>
    <row r="257" spans="1:21" s="1" customFormat="1" ht="93.75" customHeight="1" outlineLevel="2" x14ac:dyDescent="0.25">
      <c r="A257" s="118"/>
      <c r="B257" s="215" t="s">
        <v>393</v>
      </c>
      <c r="C257" s="21">
        <f t="shared" si="75"/>
        <v>624.5</v>
      </c>
      <c r="D257" s="21">
        <v>624.5</v>
      </c>
      <c r="E257" s="21">
        <v>0</v>
      </c>
      <c r="F257" s="21">
        <v>0</v>
      </c>
      <c r="G257" s="21">
        <v>0</v>
      </c>
      <c r="H257" s="24">
        <f t="shared" si="76"/>
        <v>624.5</v>
      </c>
      <c r="I257" s="21">
        <v>624.5</v>
      </c>
      <c r="J257" s="21">
        <v>0</v>
      </c>
      <c r="K257" s="21">
        <v>0</v>
      </c>
      <c r="L257" s="21">
        <v>0</v>
      </c>
      <c r="M257" s="21">
        <f t="shared" si="88"/>
        <v>100</v>
      </c>
      <c r="N257" s="21">
        <f t="shared" si="71"/>
        <v>0</v>
      </c>
      <c r="O257" s="21">
        <f t="shared" si="89"/>
        <v>100</v>
      </c>
      <c r="P257" s="21">
        <f t="shared" si="72"/>
        <v>0</v>
      </c>
      <c r="Q257" s="21" t="str">
        <f t="shared" si="90"/>
        <v>-</v>
      </c>
      <c r="R257" s="21">
        <f t="shared" si="73"/>
        <v>0</v>
      </c>
      <c r="S257" s="21" t="str">
        <f t="shared" si="91"/>
        <v>-</v>
      </c>
      <c r="T257" s="21">
        <f t="shared" si="74"/>
        <v>0</v>
      </c>
      <c r="U257" s="28" t="s">
        <v>663</v>
      </c>
    </row>
    <row r="258" spans="1:21" s="1" customFormat="1" ht="96.75" customHeight="1" outlineLevel="2" x14ac:dyDescent="0.25">
      <c r="A258" s="118"/>
      <c r="B258" s="215" t="s">
        <v>469</v>
      </c>
      <c r="C258" s="21">
        <f t="shared" si="75"/>
        <v>1355.2</v>
      </c>
      <c r="D258" s="21">
        <v>1355.2</v>
      </c>
      <c r="E258" s="21">
        <v>0</v>
      </c>
      <c r="F258" s="21">
        <v>0</v>
      </c>
      <c r="G258" s="21">
        <v>0</v>
      </c>
      <c r="H258" s="21">
        <f t="shared" si="76"/>
        <v>1355.2</v>
      </c>
      <c r="I258" s="21">
        <v>1355.2</v>
      </c>
      <c r="J258" s="21">
        <v>0</v>
      </c>
      <c r="K258" s="21">
        <v>0</v>
      </c>
      <c r="L258" s="21"/>
      <c r="M258" s="21">
        <f t="shared" si="88"/>
        <v>100</v>
      </c>
      <c r="N258" s="21">
        <f t="shared" si="71"/>
        <v>0</v>
      </c>
      <c r="O258" s="21">
        <f t="shared" si="89"/>
        <v>100</v>
      </c>
      <c r="P258" s="21">
        <f t="shared" si="72"/>
        <v>0</v>
      </c>
      <c r="Q258" s="21" t="str">
        <f t="shared" si="90"/>
        <v>-</v>
      </c>
      <c r="R258" s="21">
        <f t="shared" si="73"/>
        <v>0</v>
      </c>
      <c r="S258" s="21" t="str">
        <f t="shared" si="91"/>
        <v>-</v>
      </c>
      <c r="T258" s="21">
        <f t="shared" si="74"/>
        <v>0</v>
      </c>
      <c r="U258" s="28" t="s">
        <v>664</v>
      </c>
    </row>
    <row r="259" spans="1:21" s="1" customFormat="1" ht="54" outlineLevel="2" x14ac:dyDescent="0.25">
      <c r="A259" s="118"/>
      <c r="B259" s="215" t="s">
        <v>470</v>
      </c>
      <c r="C259" s="21">
        <f t="shared" si="75"/>
        <v>120.1</v>
      </c>
      <c r="D259" s="21">
        <v>120.1</v>
      </c>
      <c r="E259" s="21">
        <v>0</v>
      </c>
      <c r="F259" s="21">
        <v>0</v>
      </c>
      <c r="G259" s="21">
        <v>0</v>
      </c>
      <c r="H259" s="21">
        <f t="shared" si="76"/>
        <v>120.1</v>
      </c>
      <c r="I259" s="21">
        <v>120.1</v>
      </c>
      <c r="J259" s="21"/>
      <c r="K259" s="21"/>
      <c r="L259" s="21"/>
      <c r="M259" s="21">
        <f t="shared" si="88"/>
        <v>100</v>
      </c>
      <c r="N259" s="21">
        <f t="shared" si="71"/>
        <v>0</v>
      </c>
      <c r="O259" s="21">
        <f t="shared" si="89"/>
        <v>100</v>
      </c>
      <c r="P259" s="21">
        <f t="shared" si="72"/>
        <v>0</v>
      </c>
      <c r="Q259" s="21" t="str">
        <f t="shared" si="90"/>
        <v>-</v>
      </c>
      <c r="R259" s="21">
        <f t="shared" si="73"/>
        <v>0</v>
      </c>
      <c r="S259" s="21" t="str">
        <f t="shared" si="91"/>
        <v>-</v>
      </c>
      <c r="T259" s="21">
        <f t="shared" si="74"/>
        <v>0</v>
      </c>
      <c r="U259" s="28" t="s">
        <v>665</v>
      </c>
    </row>
    <row r="260" spans="1:21" s="1" customFormat="1" ht="54" outlineLevel="2" x14ac:dyDescent="0.25">
      <c r="A260" s="118"/>
      <c r="B260" s="215" t="s">
        <v>471</v>
      </c>
      <c r="C260" s="21">
        <f t="shared" si="75"/>
        <v>150</v>
      </c>
      <c r="D260" s="21">
        <v>150</v>
      </c>
      <c r="E260" s="21">
        <v>0</v>
      </c>
      <c r="F260" s="21">
        <v>0</v>
      </c>
      <c r="G260" s="21">
        <v>0</v>
      </c>
      <c r="H260" s="21">
        <f t="shared" si="76"/>
        <v>150</v>
      </c>
      <c r="I260" s="21">
        <v>150</v>
      </c>
      <c r="J260" s="21">
        <v>0</v>
      </c>
      <c r="K260" s="21">
        <v>0</v>
      </c>
      <c r="L260" s="21">
        <v>0</v>
      </c>
      <c r="M260" s="21">
        <f t="shared" si="88"/>
        <v>100</v>
      </c>
      <c r="N260" s="21">
        <f t="shared" si="71"/>
        <v>0</v>
      </c>
      <c r="O260" s="21">
        <f t="shared" si="89"/>
        <v>100</v>
      </c>
      <c r="P260" s="21">
        <f t="shared" si="72"/>
        <v>0</v>
      </c>
      <c r="Q260" s="21" t="str">
        <f t="shared" si="90"/>
        <v>-</v>
      </c>
      <c r="R260" s="21">
        <f t="shared" si="73"/>
        <v>0</v>
      </c>
      <c r="S260" s="21" t="str">
        <f t="shared" si="91"/>
        <v>-</v>
      </c>
      <c r="T260" s="21">
        <f t="shared" si="74"/>
        <v>0</v>
      </c>
      <c r="U260" s="244" t="s">
        <v>666</v>
      </c>
    </row>
    <row r="261" spans="1:21" s="1" customFormat="1" ht="54" outlineLevel="2" x14ac:dyDescent="0.25">
      <c r="A261" s="118"/>
      <c r="B261" s="215" t="s">
        <v>472</v>
      </c>
      <c r="C261" s="21">
        <f t="shared" si="75"/>
        <v>125</v>
      </c>
      <c r="D261" s="21">
        <v>125</v>
      </c>
      <c r="E261" s="21">
        <v>0</v>
      </c>
      <c r="F261" s="21">
        <v>0</v>
      </c>
      <c r="G261" s="21">
        <v>0</v>
      </c>
      <c r="H261" s="21">
        <f t="shared" si="76"/>
        <v>125</v>
      </c>
      <c r="I261" s="21">
        <v>125</v>
      </c>
      <c r="J261" s="21">
        <v>0</v>
      </c>
      <c r="K261" s="21">
        <v>0</v>
      </c>
      <c r="L261" s="21">
        <v>0</v>
      </c>
      <c r="M261" s="21">
        <f t="shared" si="88"/>
        <v>100</v>
      </c>
      <c r="N261" s="21">
        <f t="shared" si="71"/>
        <v>0</v>
      </c>
      <c r="O261" s="21">
        <f t="shared" si="89"/>
        <v>100</v>
      </c>
      <c r="P261" s="21">
        <f t="shared" si="72"/>
        <v>0</v>
      </c>
      <c r="Q261" s="21" t="str">
        <f t="shared" si="90"/>
        <v>-</v>
      </c>
      <c r="R261" s="21">
        <f t="shared" si="73"/>
        <v>0</v>
      </c>
      <c r="S261" s="21" t="str">
        <f t="shared" si="91"/>
        <v>-</v>
      </c>
      <c r="T261" s="21">
        <f t="shared" si="74"/>
        <v>0</v>
      </c>
      <c r="U261" s="249"/>
    </row>
    <row r="262" spans="1:21" s="1" customFormat="1" ht="54" outlineLevel="2" x14ac:dyDescent="0.25">
      <c r="A262" s="118"/>
      <c r="B262" s="224" t="s">
        <v>470</v>
      </c>
      <c r="C262" s="21">
        <f t="shared" si="75"/>
        <v>100</v>
      </c>
      <c r="D262" s="21">
        <v>100</v>
      </c>
      <c r="E262" s="21">
        <v>0</v>
      </c>
      <c r="F262" s="21">
        <v>0</v>
      </c>
      <c r="G262" s="21">
        <v>0</v>
      </c>
      <c r="H262" s="21">
        <f t="shared" si="76"/>
        <v>100</v>
      </c>
      <c r="I262" s="21">
        <v>100</v>
      </c>
      <c r="J262" s="21">
        <v>0</v>
      </c>
      <c r="K262" s="21">
        <v>0</v>
      </c>
      <c r="L262" s="21"/>
      <c r="M262" s="21">
        <f t="shared" si="88"/>
        <v>100</v>
      </c>
      <c r="N262" s="21">
        <f t="shared" si="71"/>
        <v>0</v>
      </c>
      <c r="O262" s="21">
        <f t="shared" si="89"/>
        <v>100</v>
      </c>
      <c r="P262" s="21">
        <f t="shared" si="72"/>
        <v>0</v>
      </c>
      <c r="Q262" s="21" t="str">
        <f t="shared" si="90"/>
        <v>-</v>
      </c>
      <c r="R262" s="21">
        <f t="shared" si="73"/>
        <v>0</v>
      </c>
      <c r="S262" s="21" t="str">
        <f t="shared" si="91"/>
        <v>-</v>
      </c>
      <c r="T262" s="21">
        <f t="shared" si="74"/>
        <v>0</v>
      </c>
      <c r="U262" s="245"/>
    </row>
    <row r="263" spans="1:21" s="19" customFormat="1" ht="40.5" x14ac:dyDescent="0.25">
      <c r="A263" s="115">
        <v>16</v>
      </c>
      <c r="B263" s="17" t="s">
        <v>63</v>
      </c>
      <c r="C263" s="18">
        <f t="shared" si="75"/>
        <v>94188</v>
      </c>
      <c r="D263" s="18">
        <f>D264+D267+D268</f>
        <v>94188</v>
      </c>
      <c r="E263" s="18">
        <f>E264+E267+E268</f>
        <v>0</v>
      </c>
      <c r="F263" s="18">
        <f>F264+F267+F268</f>
        <v>0</v>
      </c>
      <c r="G263" s="18">
        <f>SUM(G264:G268)</f>
        <v>0</v>
      </c>
      <c r="H263" s="18">
        <f t="shared" si="76"/>
        <v>92919.4</v>
      </c>
      <c r="I263" s="18">
        <f>I264+I267+I268</f>
        <v>92919.4</v>
      </c>
      <c r="J263" s="18">
        <f>J264+J267+J268</f>
        <v>0</v>
      </c>
      <c r="K263" s="18">
        <f>K264+K267+K268</f>
        <v>0</v>
      </c>
      <c r="L263" s="18">
        <f>SUM(L264:L268)</f>
        <v>0</v>
      </c>
      <c r="M263" s="18">
        <f t="shared" si="88"/>
        <v>98.7</v>
      </c>
      <c r="N263" s="18">
        <f t="shared" si="71"/>
        <v>1268.5999999999999</v>
      </c>
      <c r="O263" s="18">
        <f t="shared" si="89"/>
        <v>98.7</v>
      </c>
      <c r="P263" s="18">
        <f t="shared" si="72"/>
        <v>1268.5999999999999</v>
      </c>
      <c r="Q263" s="18" t="str">
        <f t="shared" si="90"/>
        <v>-</v>
      </c>
      <c r="R263" s="18">
        <f t="shared" si="73"/>
        <v>0</v>
      </c>
      <c r="S263" s="18" t="str">
        <f t="shared" si="91"/>
        <v>-</v>
      </c>
      <c r="T263" s="18">
        <f t="shared" si="74"/>
        <v>0</v>
      </c>
      <c r="U263" s="80"/>
    </row>
    <row r="264" spans="1:21" s="1" customFormat="1" ht="42.75" customHeight="1" outlineLevel="1" x14ac:dyDescent="0.2">
      <c r="A264" s="124"/>
      <c r="B264" s="225" t="s">
        <v>550</v>
      </c>
      <c r="C264" s="21">
        <f t="shared" si="75"/>
        <v>72910.5</v>
      </c>
      <c r="D264" s="21">
        <f>D265+D266</f>
        <v>72910.5</v>
      </c>
      <c r="E264" s="21">
        <f>E265+E266</f>
        <v>0</v>
      </c>
      <c r="F264" s="21">
        <f>F265+F266</f>
        <v>0</v>
      </c>
      <c r="G264" s="21">
        <v>0</v>
      </c>
      <c r="H264" s="21">
        <f t="shared" si="76"/>
        <v>71838.7</v>
      </c>
      <c r="I264" s="21">
        <f>I265+I266</f>
        <v>71838.7</v>
      </c>
      <c r="J264" s="21">
        <f>J265+J266</f>
        <v>0</v>
      </c>
      <c r="K264" s="21">
        <f>K265+K266</f>
        <v>0</v>
      </c>
      <c r="L264" s="21">
        <v>0</v>
      </c>
      <c r="M264" s="21">
        <f t="shared" si="88"/>
        <v>98.5</v>
      </c>
      <c r="N264" s="21">
        <f t="shared" si="71"/>
        <v>1071.8</v>
      </c>
      <c r="O264" s="21">
        <f t="shared" si="89"/>
        <v>98.5</v>
      </c>
      <c r="P264" s="21">
        <f t="shared" si="72"/>
        <v>1071.8</v>
      </c>
      <c r="Q264" s="21" t="str">
        <f>IFERROR(J264/E264*100,"-")</f>
        <v>-</v>
      </c>
      <c r="R264" s="21">
        <f t="shared" si="73"/>
        <v>0</v>
      </c>
      <c r="S264" s="21" t="str">
        <f t="shared" si="91"/>
        <v>-</v>
      </c>
      <c r="T264" s="21">
        <f t="shared" si="74"/>
        <v>0</v>
      </c>
      <c r="U264" s="86"/>
    </row>
    <row r="265" spans="1:21" s="1" customFormat="1" ht="241.5" customHeight="1" outlineLevel="2" x14ac:dyDescent="0.2">
      <c r="A265" s="125"/>
      <c r="B265" s="226" t="s">
        <v>404</v>
      </c>
      <c r="C265" s="21">
        <f t="shared" si="75"/>
        <v>67268.800000000003</v>
      </c>
      <c r="D265" s="21">
        <v>67268.800000000003</v>
      </c>
      <c r="E265" s="21">
        <v>0</v>
      </c>
      <c r="F265" s="21">
        <v>0</v>
      </c>
      <c r="G265" s="21">
        <v>0</v>
      </c>
      <c r="H265" s="21">
        <f t="shared" si="76"/>
        <v>66220.800000000003</v>
      </c>
      <c r="I265" s="21">
        <v>66220.800000000003</v>
      </c>
      <c r="J265" s="21">
        <v>0</v>
      </c>
      <c r="K265" s="21">
        <v>0</v>
      </c>
      <c r="L265" s="21">
        <v>0</v>
      </c>
      <c r="M265" s="21">
        <f t="shared" si="88"/>
        <v>98.4</v>
      </c>
      <c r="N265" s="21">
        <f t="shared" si="71"/>
        <v>1048</v>
      </c>
      <c r="O265" s="21">
        <f t="shared" si="89"/>
        <v>98.4</v>
      </c>
      <c r="P265" s="21">
        <f t="shared" si="72"/>
        <v>1048</v>
      </c>
      <c r="Q265" s="21" t="str">
        <f t="shared" si="90"/>
        <v>-</v>
      </c>
      <c r="R265" s="21">
        <f t="shared" si="73"/>
        <v>0</v>
      </c>
      <c r="S265" s="21" t="str">
        <f t="shared" si="91"/>
        <v>-</v>
      </c>
      <c r="T265" s="21">
        <f t="shared" si="74"/>
        <v>0</v>
      </c>
      <c r="U265" s="29" t="s">
        <v>750</v>
      </c>
    </row>
    <row r="266" spans="1:21" s="1" customFormat="1" ht="101.25" customHeight="1" outlineLevel="2" x14ac:dyDescent="0.2">
      <c r="A266" s="124"/>
      <c r="B266" s="226" t="s">
        <v>46</v>
      </c>
      <c r="C266" s="21">
        <f t="shared" si="75"/>
        <v>5641.7</v>
      </c>
      <c r="D266" s="21">
        <f>1845.8+3795.9</f>
        <v>5641.7</v>
      </c>
      <c r="E266" s="21">
        <v>0</v>
      </c>
      <c r="F266" s="21">
        <v>0</v>
      </c>
      <c r="G266" s="21">
        <v>0</v>
      </c>
      <c r="H266" s="21">
        <f t="shared" si="76"/>
        <v>5617.9</v>
      </c>
      <c r="I266" s="21">
        <f>1836.6+3781.3</f>
        <v>5617.9</v>
      </c>
      <c r="J266" s="21">
        <v>0</v>
      </c>
      <c r="K266" s="21">
        <v>0</v>
      </c>
      <c r="L266" s="21">
        <v>0</v>
      </c>
      <c r="M266" s="21">
        <f t="shared" si="88"/>
        <v>99.6</v>
      </c>
      <c r="N266" s="21">
        <f t="shared" si="71"/>
        <v>23.8</v>
      </c>
      <c r="O266" s="21">
        <f t="shared" si="89"/>
        <v>99.6</v>
      </c>
      <c r="P266" s="21">
        <f t="shared" si="72"/>
        <v>23.8</v>
      </c>
      <c r="Q266" s="21" t="str">
        <f t="shared" si="90"/>
        <v>-</v>
      </c>
      <c r="R266" s="21">
        <f t="shared" si="73"/>
        <v>0</v>
      </c>
      <c r="S266" s="21" t="str">
        <f t="shared" si="91"/>
        <v>-</v>
      </c>
      <c r="T266" s="21">
        <f t="shared" si="74"/>
        <v>0</v>
      </c>
      <c r="U266" s="179" t="s">
        <v>751</v>
      </c>
    </row>
    <row r="267" spans="1:21" s="1" customFormat="1" ht="63" customHeight="1" outlineLevel="1" x14ac:dyDescent="0.2">
      <c r="A267" s="124"/>
      <c r="B267" s="225" t="s">
        <v>551</v>
      </c>
      <c r="C267" s="21">
        <f t="shared" si="75"/>
        <v>505</v>
      </c>
      <c r="D267" s="21">
        <v>505</v>
      </c>
      <c r="E267" s="21">
        <v>0</v>
      </c>
      <c r="F267" s="21">
        <v>0</v>
      </c>
      <c r="G267" s="21"/>
      <c r="H267" s="21">
        <f t="shared" si="76"/>
        <v>502.5</v>
      </c>
      <c r="I267" s="21">
        <v>502.5</v>
      </c>
      <c r="J267" s="21">
        <v>0</v>
      </c>
      <c r="K267" s="21">
        <v>0</v>
      </c>
      <c r="L267" s="21"/>
      <c r="M267" s="21">
        <f t="shared" si="88"/>
        <v>99.5</v>
      </c>
      <c r="N267" s="21">
        <f t="shared" si="71"/>
        <v>2.5</v>
      </c>
      <c r="O267" s="21">
        <f t="shared" si="89"/>
        <v>99.5</v>
      </c>
      <c r="P267" s="21">
        <f t="shared" si="72"/>
        <v>2.5</v>
      </c>
      <c r="Q267" s="21" t="str">
        <f t="shared" si="90"/>
        <v>-</v>
      </c>
      <c r="R267" s="21">
        <f t="shared" si="73"/>
        <v>0</v>
      </c>
      <c r="S267" s="21" t="str">
        <f t="shared" si="91"/>
        <v>-</v>
      </c>
      <c r="T267" s="21">
        <f t="shared" si="74"/>
        <v>0</v>
      </c>
      <c r="U267" s="33" t="s">
        <v>752</v>
      </c>
    </row>
    <row r="268" spans="1:21" s="1" customFormat="1" ht="62.25" customHeight="1" outlineLevel="1" x14ac:dyDescent="0.2">
      <c r="A268" s="124"/>
      <c r="B268" s="225" t="s">
        <v>552</v>
      </c>
      <c r="C268" s="21">
        <f t="shared" si="75"/>
        <v>20772.5</v>
      </c>
      <c r="D268" s="21">
        <v>20772.5</v>
      </c>
      <c r="E268" s="21">
        <v>0</v>
      </c>
      <c r="F268" s="21">
        <v>0</v>
      </c>
      <c r="G268" s="21">
        <v>0</v>
      </c>
      <c r="H268" s="21">
        <f t="shared" si="76"/>
        <v>20578.2</v>
      </c>
      <c r="I268" s="21">
        <v>20578.2</v>
      </c>
      <c r="J268" s="21">
        <v>0</v>
      </c>
      <c r="K268" s="21">
        <v>0</v>
      </c>
      <c r="L268" s="21">
        <v>0</v>
      </c>
      <c r="M268" s="21">
        <f t="shared" si="88"/>
        <v>99.1</v>
      </c>
      <c r="N268" s="21">
        <f t="shared" si="71"/>
        <v>194.3</v>
      </c>
      <c r="O268" s="21">
        <f t="shared" si="89"/>
        <v>99.1</v>
      </c>
      <c r="P268" s="21">
        <f t="shared" si="72"/>
        <v>194.3</v>
      </c>
      <c r="Q268" s="21" t="str">
        <f t="shared" si="90"/>
        <v>-</v>
      </c>
      <c r="R268" s="21">
        <f t="shared" si="73"/>
        <v>0</v>
      </c>
      <c r="S268" s="21" t="str">
        <f t="shared" si="91"/>
        <v>-</v>
      </c>
      <c r="T268" s="21">
        <f t="shared" si="74"/>
        <v>0</v>
      </c>
      <c r="U268" s="104" t="s">
        <v>753</v>
      </c>
    </row>
    <row r="269" spans="1:21" s="19" customFormat="1" ht="81" x14ac:dyDescent="0.25">
      <c r="A269" s="115">
        <v>17</v>
      </c>
      <c r="B269" s="17" t="s">
        <v>47</v>
      </c>
      <c r="C269" s="18">
        <f t="shared" si="75"/>
        <v>22736.799999999999</v>
      </c>
      <c r="D269" s="18">
        <f>SUM(D271:D272)</f>
        <v>1355.1</v>
      </c>
      <c r="E269" s="18">
        <f>SUM(E271:E272)</f>
        <v>21381.7</v>
      </c>
      <c r="F269" s="18">
        <f>SUM(F271:F272)</f>
        <v>0</v>
      </c>
      <c r="G269" s="18">
        <f>SUM(G271:G272)</f>
        <v>0</v>
      </c>
      <c r="H269" s="18">
        <f t="shared" si="76"/>
        <v>22736.799999999999</v>
      </c>
      <c r="I269" s="18">
        <f>SUM(I271:I272)</f>
        <v>1355.1</v>
      </c>
      <c r="J269" s="18">
        <f>SUM(J271:J272)</f>
        <v>21381.7</v>
      </c>
      <c r="K269" s="18">
        <f>SUM(K271:K272)</f>
        <v>0</v>
      </c>
      <c r="L269" s="18">
        <f>SUM(L271:L272)</f>
        <v>0</v>
      </c>
      <c r="M269" s="18">
        <f t="shared" si="88"/>
        <v>100</v>
      </c>
      <c r="N269" s="18">
        <f t="shared" si="71"/>
        <v>0</v>
      </c>
      <c r="O269" s="18">
        <f t="shared" si="89"/>
        <v>100</v>
      </c>
      <c r="P269" s="18">
        <f t="shared" si="72"/>
        <v>0</v>
      </c>
      <c r="Q269" s="18">
        <f t="shared" si="90"/>
        <v>100</v>
      </c>
      <c r="R269" s="18">
        <f t="shared" si="73"/>
        <v>0</v>
      </c>
      <c r="S269" s="18" t="str">
        <f t="shared" si="91"/>
        <v>-</v>
      </c>
      <c r="T269" s="18">
        <f t="shared" si="74"/>
        <v>0</v>
      </c>
      <c r="U269" s="103" t="s">
        <v>619</v>
      </c>
    </row>
    <row r="270" spans="1:21" s="1" customFormat="1" ht="41.25" customHeight="1" outlineLevel="1" x14ac:dyDescent="0.25">
      <c r="A270" s="118"/>
      <c r="B270" s="211" t="s">
        <v>529</v>
      </c>
      <c r="C270" s="21">
        <f t="shared" si="75"/>
        <v>22736.799999999999</v>
      </c>
      <c r="D270" s="21">
        <f>D271+D272</f>
        <v>1355.1</v>
      </c>
      <c r="E270" s="21">
        <f>E271+E272</f>
        <v>21381.7</v>
      </c>
      <c r="F270" s="21">
        <f>F271+F272</f>
        <v>0</v>
      </c>
      <c r="G270" s="21"/>
      <c r="H270" s="21">
        <f t="shared" si="76"/>
        <v>22736.799999999999</v>
      </c>
      <c r="I270" s="21">
        <f>I271+I272</f>
        <v>1355.1</v>
      </c>
      <c r="J270" s="21">
        <f>J271+J272</f>
        <v>21381.7</v>
      </c>
      <c r="K270" s="21">
        <f>K271+K272</f>
        <v>0</v>
      </c>
      <c r="L270" s="21"/>
      <c r="M270" s="21">
        <f t="shared" si="88"/>
        <v>100</v>
      </c>
      <c r="N270" s="21">
        <f t="shared" si="71"/>
        <v>0</v>
      </c>
      <c r="O270" s="21">
        <f t="shared" si="89"/>
        <v>100</v>
      </c>
      <c r="P270" s="21">
        <f t="shared" si="72"/>
        <v>0</v>
      </c>
      <c r="Q270" s="21">
        <f t="shared" si="90"/>
        <v>100</v>
      </c>
      <c r="R270" s="21">
        <f t="shared" si="73"/>
        <v>0</v>
      </c>
      <c r="S270" s="21" t="str">
        <f t="shared" si="91"/>
        <v>-</v>
      </c>
      <c r="T270" s="21">
        <f t="shared" si="74"/>
        <v>0</v>
      </c>
      <c r="U270" s="33"/>
    </row>
    <row r="271" spans="1:21" s="1" customFormat="1" ht="31.5" customHeight="1" outlineLevel="1" x14ac:dyDescent="0.25">
      <c r="A271" s="118"/>
      <c r="B271" s="215" t="s">
        <v>387</v>
      </c>
      <c r="C271" s="21">
        <f t="shared" si="75"/>
        <v>1355.1</v>
      </c>
      <c r="D271" s="21">
        <v>1355.1</v>
      </c>
      <c r="E271" s="21">
        <v>0</v>
      </c>
      <c r="F271" s="21">
        <v>0</v>
      </c>
      <c r="G271" s="21">
        <v>0</v>
      </c>
      <c r="H271" s="21">
        <f t="shared" si="76"/>
        <v>1355.1</v>
      </c>
      <c r="I271" s="21">
        <v>1355.1</v>
      </c>
      <c r="J271" s="21">
        <v>0</v>
      </c>
      <c r="K271" s="21">
        <v>0</v>
      </c>
      <c r="L271" s="21">
        <v>0</v>
      </c>
      <c r="M271" s="21">
        <f t="shared" si="88"/>
        <v>100</v>
      </c>
      <c r="N271" s="21">
        <f t="shared" si="71"/>
        <v>0</v>
      </c>
      <c r="O271" s="21">
        <f t="shared" si="89"/>
        <v>100</v>
      </c>
      <c r="P271" s="21">
        <f t="shared" si="72"/>
        <v>0</v>
      </c>
      <c r="Q271" s="21" t="str">
        <f t="shared" si="90"/>
        <v>-</v>
      </c>
      <c r="R271" s="21">
        <f t="shared" si="73"/>
        <v>0</v>
      </c>
      <c r="S271" s="21" t="str">
        <f t="shared" si="91"/>
        <v>-</v>
      </c>
      <c r="T271" s="21">
        <f t="shared" si="74"/>
        <v>0</v>
      </c>
      <c r="U271" s="33"/>
    </row>
    <row r="272" spans="1:21" s="1" customFormat="1" outlineLevel="1" x14ac:dyDescent="0.25">
      <c r="A272" s="118"/>
      <c r="B272" s="215" t="s">
        <v>388</v>
      </c>
      <c r="C272" s="21">
        <f t="shared" si="75"/>
        <v>21381.7</v>
      </c>
      <c r="D272" s="21">
        <v>0</v>
      </c>
      <c r="E272" s="21">
        <v>21381.7</v>
      </c>
      <c r="F272" s="21">
        <v>0</v>
      </c>
      <c r="G272" s="21">
        <v>0</v>
      </c>
      <c r="H272" s="21">
        <f t="shared" si="76"/>
        <v>21381.7</v>
      </c>
      <c r="I272" s="21">
        <v>0</v>
      </c>
      <c r="J272" s="21">
        <v>21381.7</v>
      </c>
      <c r="K272" s="21">
        <v>0</v>
      </c>
      <c r="L272" s="21">
        <v>0</v>
      </c>
      <c r="M272" s="21">
        <f t="shared" si="88"/>
        <v>100</v>
      </c>
      <c r="N272" s="21">
        <f t="shared" si="71"/>
        <v>0</v>
      </c>
      <c r="O272" s="21" t="str">
        <f t="shared" si="89"/>
        <v>-</v>
      </c>
      <c r="P272" s="21">
        <f t="shared" si="72"/>
        <v>0</v>
      </c>
      <c r="Q272" s="21">
        <f t="shared" si="90"/>
        <v>100</v>
      </c>
      <c r="R272" s="21">
        <f t="shared" si="73"/>
        <v>0</v>
      </c>
      <c r="S272" s="21" t="str">
        <f t="shared" si="91"/>
        <v>-</v>
      </c>
      <c r="T272" s="21">
        <f t="shared" si="74"/>
        <v>0</v>
      </c>
      <c r="U272" s="33"/>
    </row>
    <row r="273" spans="1:21" s="19" customFormat="1" ht="29.25" customHeight="1" x14ac:dyDescent="0.25">
      <c r="A273" s="115">
        <v>18</v>
      </c>
      <c r="B273" s="17" t="s">
        <v>54</v>
      </c>
      <c r="C273" s="18">
        <f t="shared" si="75"/>
        <v>121796</v>
      </c>
      <c r="D273" s="18">
        <f>D274+D280+D286</f>
        <v>105533.1</v>
      </c>
      <c r="E273" s="18">
        <f>E274+E280+E286</f>
        <v>16262.9</v>
      </c>
      <c r="F273" s="18">
        <f>F274+F280+F286</f>
        <v>0</v>
      </c>
      <c r="G273" s="18">
        <f>G274+G280+G286</f>
        <v>0</v>
      </c>
      <c r="H273" s="18">
        <f t="shared" si="76"/>
        <v>121751.4</v>
      </c>
      <c r="I273" s="18">
        <f>I274+I280+I286</f>
        <v>105488.5</v>
      </c>
      <c r="J273" s="18">
        <f>J274+J280+J286</f>
        <v>16262.9</v>
      </c>
      <c r="K273" s="18">
        <f>K274+K280+K286</f>
        <v>0</v>
      </c>
      <c r="L273" s="18">
        <f>L274+L280+L286</f>
        <v>0</v>
      </c>
      <c r="M273" s="18">
        <f>IFERROR(H273/C273*100,"-")</f>
        <v>100</v>
      </c>
      <c r="N273" s="18">
        <f t="shared" si="71"/>
        <v>44.6</v>
      </c>
      <c r="O273" s="18">
        <f t="shared" si="89"/>
        <v>100</v>
      </c>
      <c r="P273" s="18">
        <f t="shared" si="72"/>
        <v>44.6</v>
      </c>
      <c r="Q273" s="18">
        <f t="shared" si="90"/>
        <v>100</v>
      </c>
      <c r="R273" s="18">
        <f t="shared" si="73"/>
        <v>0</v>
      </c>
      <c r="S273" s="18" t="str">
        <f t="shared" si="91"/>
        <v>-</v>
      </c>
      <c r="T273" s="18">
        <f t="shared" si="74"/>
        <v>0</v>
      </c>
      <c r="U273" s="103"/>
    </row>
    <row r="274" spans="1:21" s="1" customFormat="1" ht="48.75" customHeight="1" outlineLevel="1" x14ac:dyDescent="0.25">
      <c r="A274" s="126"/>
      <c r="B274" s="31" t="s">
        <v>48</v>
      </c>
      <c r="C274" s="23">
        <f t="shared" si="75"/>
        <v>21627.8</v>
      </c>
      <c r="D274" s="144">
        <f>D275</f>
        <v>5364.9</v>
      </c>
      <c r="E274" s="144">
        <f>E275</f>
        <v>16262.9</v>
      </c>
      <c r="F274" s="144">
        <f>F275</f>
        <v>0</v>
      </c>
      <c r="G274" s="144">
        <f>G275</f>
        <v>0</v>
      </c>
      <c r="H274" s="23">
        <f>SUM(I274:K274)</f>
        <v>21627.8</v>
      </c>
      <c r="I274" s="144">
        <f>I275</f>
        <v>5364.9</v>
      </c>
      <c r="J274" s="144">
        <f>J275</f>
        <v>16262.9</v>
      </c>
      <c r="K274" s="144">
        <f>K275</f>
        <v>0</v>
      </c>
      <c r="L274" s="144">
        <f>L275+L279</f>
        <v>0</v>
      </c>
      <c r="M274" s="144">
        <f t="shared" si="88"/>
        <v>100</v>
      </c>
      <c r="N274" s="144">
        <f t="shared" si="71"/>
        <v>0</v>
      </c>
      <c r="O274" s="144">
        <f t="shared" si="89"/>
        <v>100</v>
      </c>
      <c r="P274" s="144">
        <f t="shared" si="72"/>
        <v>0</v>
      </c>
      <c r="Q274" s="144">
        <f t="shared" si="90"/>
        <v>100</v>
      </c>
      <c r="R274" s="144">
        <f t="shared" si="73"/>
        <v>0</v>
      </c>
      <c r="S274" s="144" t="str">
        <f t="shared" si="91"/>
        <v>-</v>
      </c>
      <c r="T274" s="144">
        <f t="shared" si="74"/>
        <v>0</v>
      </c>
      <c r="U274" s="28"/>
    </row>
    <row r="275" spans="1:21" s="1" customFormat="1" ht="54" outlineLevel="2" x14ac:dyDescent="0.25">
      <c r="A275" s="127"/>
      <c r="B275" s="227" t="s">
        <v>526</v>
      </c>
      <c r="C275" s="21">
        <f t="shared" si="75"/>
        <v>21627.8</v>
      </c>
      <c r="D275" s="141">
        <f>D276+D279+D277+D278</f>
        <v>5364.9</v>
      </c>
      <c r="E275" s="141">
        <f>E276+E279+E277+E278</f>
        <v>16262.9</v>
      </c>
      <c r="F275" s="141">
        <f>F276+F279+F277+F278</f>
        <v>0</v>
      </c>
      <c r="G275" s="141">
        <f>G276+G279+G277+G278</f>
        <v>0</v>
      </c>
      <c r="H275" s="23">
        <f>SUM(I275:K275)</f>
        <v>21627.8</v>
      </c>
      <c r="I275" s="141">
        <f>I276+I279+I277+I278</f>
        <v>5364.9</v>
      </c>
      <c r="J275" s="141">
        <f>J276+J279+J277+J278</f>
        <v>16262.9</v>
      </c>
      <c r="K275" s="141">
        <f>K276+K279</f>
        <v>0</v>
      </c>
      <c r="L275" s="141">
        <v>0</v>
      </c>
      <c r="M275" s="21">
        <f t="shared" si="88"/>
        <v>100</v>
      </c>
      <c r="N275" s="21">
        <f t="shared" si="71"/>
        <v>0</v>
      </c>
      <c r="O275" s="21">
        <f t="shared" si="89"/>
        <v>100</v>
      </c>
      <c r="P275" s="21">
        <f t="shared" si="72"/>
        <v>0</v>
      </c>
      <c r="Q275" s="21">
        <f>IFERROR(J275/E275*100,"-")</f>
        <v>100</v>
      </c>
      <c r="R275" s="21">
        <f t="shared" si="73"/>
        <v>0</v>
      </c>
      <c r="S275" s="21" t="str">
        <f t="shared" si="91"/>
        <v>-</v>
      </c>
      <c r="T275" s="21">
        <f t="shared" si="74"/>
        <v>0</v>
      </c>
      <c r="U275" s="28"/>
    </row>
    <row r="276" spans="1:21" s="1" customFormat="1" ht="67.5" outlineLevel="3" x14ac:dyDescent="0.25">
      <c r="A276" s="127"/>
      <c r="B276" s="228" t="s">
        <v>405</v>
      </c>
      <c r="C276" s="21">
        <f t="shared" si="75"/>
        <v>409.5</v>
      </c>
      <c r="D276" s="141">
        <v>409.5</v>
      </c>
      <c r="E276" s="141">
        <v>0</v>
      </c>
      <c r="F276" s="141">
        <v>0</v>
      </c>
      <c r="G276" s="141"/>
      <c r="H276" s="21">
        <f t="shared" si="76"/>
        <v>409.5</v>
      </c>
      <c r="I276" s="141">
        <v>409.5</v>
      </c>
      <c r="J276" s="141">
        <v>0</v>
      </c>
      <c r="K276" s="141">
        <v>0</v>
      </c>
      <c r="L276" s="141"/>
      <c r="M276" s="21">
        <f t="shared" si="88"/>
        <v>100</v>
      </c>
      <c r="N276" s="21">
        <f t="shared" si="71"/>
        <v>0</v>
      </c>
      <c r="O276" s="21">
        <f t="shared" si="89"/>
        <v>100</v>
      </c>
      <c r="P276" s="21">
        <f t="shared" si="72"/>
        <v>0</v>
      </c>
      <c r="Q276" s="21" t="str">
        <f>IFERROR(J276/E276*100,"-")</f>
        <v>-</v>
      </c>
      <c r="R276" s="21">
        <f t="shared" si="73"/>
        <v>0</v>
      </c>
      <c r="S276" s="21" t="str">
        <f t="shared" si="91"/>
        <v>-</v>
      </c>
      <c r="T276" s="21">
        <f t="shared" si="74"/>
        <v>0</v>
      </c>
      <c r="U276" s="28" t="s">
        <v>748</v>
      </c>
    </row>
    <row r="277" spans="1:21" s="1" customFormat="1" ht="67.5" outlineLevel="3" x14ac:dyDescent="0.25">
      <c r="A277" s="127"/>
      <c r="B277" s="228" t="s">
        <v>503</v>
      </c>
      <c r="C277" s="21">
        <f t="shared" si="75"/>
        <v>0</v>
      </c>
      <c r="D277" s="141">
        <v>0</v>
      </c>
      <c r="E277" s="141">
        <v>0</v>
      </c>
      <c r="F277" s="141">
        <v>0</v>
      </c>
      <c r="G277" s="141"/>
      <c r="H277" s="21">
        <f t="shared" si="76"/>
        <v>0</v>
      </c>
      <c r="I277" s="141">
        <v>0</v>
      </c>
      <c r="J277" s="141">
        <v>0</v>
      </c>
      <c r="K277" s="141">
        <v>0</v>
      </c>
      <c r="L277" s="141">
        <v>0</v>
      </c>
      <c r="M277" s="21" t="str">
        <f t="shared" si="88"/>
        <v>-</v>
      </c>
      <c r="N277" s="21">
        <f t="shared" si="71"/>
        <v>0</v>
      </c>
      <c r="O277" s="21" t="str">
        <f t="shared" si="89"/>
        <v>-</v>
      </c>
      <c r="P277" s="21">
        <f t="shared" si="72"/>
        <v>0</v>
      </c>
      <c r="Q277" s="21" t="str">
        <f>IFERROR(J277/E277*100,"-")</f>
        <v>-</v>
      </c>
      <c r="R277" s="21">
        <f t="shared" si="73"/>
        <v>0</v>
      </c>
      <c r="S277" s="21" t="str">
        <f t="shared" si="91"/>
        <v>-</v>
      </c>
      <c r="T277" s="21">
        <f t="shared" si="74"/>
        <v>0</v>
      </c>
      <c r="U277" s="28" t="s">
        <v>749</v>
      </c>
    </row>
    <row r="278" spans="1:21" s="1" customFormat="1" ht="59.25" customHeight="1" outlineLevel="3" x14ac:dyDescent="0.25">
      <c r="A278" s="127"/>
      <c r="B278" s="228" t="s">
        <v>504</v>
      </c>
      <c r="C278" s="21">
        <f>SUM(D278:F278)</f>
        <v>17425.400000000001</v>
      </c>
      <c r="D278" s="141">
        <v>1162.5</v>
      </c>
      <c r="E278" s="141">
        <v>16262.9</v>
      </c>
      <c r="F278" s="141">
        <v>0</v>
      </c>
      <c r="G278" s="141"/>
      <c r="H278" s="21">
        <f t="shared" si="76"/>
        <v>17425.400000000001</v>
      </c>
      <c r="I278" s="141">
        <v>1162.5</v>
      </c>
      <c r="J278" s="141">
        <v>16262.9</v>
      </c>
      <c r="K278" s="141"/>
      <c r="L278" s="141"/>
      <c r="M278" s="21">
        <f t="shared" si="88"/>
        <v>100</v>
      </c>
      <c r="N278" s="21">
        <f t="shared" si="71"/>
        <v>0</v>
      </c>
      <c r="O278" s="21">
        <f t="shared" si="89"/>
        <v>100</v>
      </c>
      <c r="P278" s="21">
        <f t="shared" si="72"/>
        <v>0</v>
      </c>
      <c r="Q278" s="21">
        <f>IFERROR(J278/E278*100,"-")</f>
        <v>100</v>
      </c>
      <c r="R278" s="21">
        <f t="shared" si="73"/>
        <v>0</v>
      </c>
      <c r="S278" s="21" t="str">
        <f t="shared" si="91"/>
        <v>-</v>
      </c>
      <c r="T278" s="21">
        <f t="shared" si="74"/>
        <v>0</v>
      </c>
      <c r="U278" s="28" t="s">
        <v>643</v>
      </c>
    </row>
    <row r="279" spans="1:21" s="1" customFormat="1" ht="27" outlineLevel="3" x14ac:dyDescent="0.25">
      <c r="A279" s="127"/>
      <c r="B279" s="228" t="s">
        <v>49</v>
      </c>
      <c r="C279" s="21">
        <f t="shared" ref="C279:C298" si="92">SUM(D279:F279)</f>
        <v>3792.9</v>
      </c>
      <c r="D279" s="141">
        <v>3792.9</v>
      </c>
      <c r="E279" s="141">
        <v>0</v>
      </c>
      <c r="F279" s="141">
        <v>0</v>
      </c>
      <c r="G279" s="141">
        <v>0</v>
      </c>
      <c r="H279" s="21">
        <f t="shared" si="76"/>
        <v>3792.9</v>
      </c>
      <c r="I279" s="141">
        <v>3792.9</v>
      </c>
      <c r="J279" s="141">
        <v>0</v>
      </c>
      <c r="K279" s="141">
        <v>0</v>
      </c>
      <c r="L279" s="141">
        <v>0</v>
      </c>
      <c r="M279" s="21">
        <f t="shared" si="88"/>
        <v>100</v>
      </c>
      <c r="N279" s="21">
        <f t="shared" si="71"/>
        <v>0</v>
      </c>
      <c r="O279" s="21">
        <f t="shared" si="89"/>
        <v>100</v>
      </c>
      <c r="P279" s="21">
        <f t="shared" si="72"/>
        <v>0</v>
      </c>
      <c r="Q279" s="21" t="str">
        <f t="shared" si="90"/>
        <v>-</v>
      </c>
      <c r="R279" s="21">
        <f t="shared" si="73"/>
        <v>0</v>
      </c>
      <c r="S279" s="21" t="str">
        <f t="shared" si="91"/>
        <v>-</v>
      </c>
      <c r="T279" s="21">
        <f t="shared" si="74"/>
        <v>0</v>
      </c>
      <c r="U279" s="28" t="s">
        <v>644</v>
      </c>
    </row>
    <row r="280" spans="1:21" s="1" customFormat="1" ht="40.5" outlineLevel="1" x14ac:dyDescent="0.25">
      <c r="A280" s="126"/>
      <c r="B280" s="31" t="s">
        <v>50</v>
      </c>
      <c r="C280" s="23">
        <f t="shared" si="92"/>
        <v>55586.1</v>
      </c>
      <c r="D280" s="144">
        <f>D281</f>
        <v>55586.1</v>
      </c>
      <c r="E280" s="144">
        <f>E281</f>
        <v>0</v>
      </c>
      <c r="F280" s="144">
        <f>F281</f>
        <v>0</v>
      </c>
      <c r="G280" s="144">
        <f>SUM(G282:G284)</f>
        <v>0</v>
      </c>
      <c r="H280" s="23">
        <f t="shared" ref="H280:H298" si="93">SUM(I280:K280)</f>
        <v>55541.5</v>
      </c>
      <c r="I280" s="144">
        <f>I281</f>
        <v>55541.5</v>
      </c>
      <c r="J280" s="144">
        <f>J281</f>
        <v>0</v>
      </c>
      <c r="K280" s="144">
        <f>K281</f>
        <v>0</v>
      </c>
      <c r="L280" s="144">
        <f>SUM(L282:L284)</f>
        <v>0</v>
      </c>
      <c r="M280" s="23">
        <f t="shared" si="88"/>
        <v>99.9</v>
      </c>
      <c r="N280" s="23">
        <f t="shared" si="71"/>
        <v>44.6</v>
      </c>
      <c r="O280" s="23">
        <f t="shared" si="89"/>
        <v>99.9</v>
      </c>
      <c r="P280" s="23">
        <f t="shared" si="72"/>
        <v>44.6</v>
      </c>
      <c r="Q280" s="23" t="str">
        <f t="shared" si="90"/>
        <v>-</v>
      </c>
      <c r="R280" s="23">
        <f t="shared" si="73"/>
        <v>0</v>
      </c>
      <c r="S280" s="23" t="str">
        <f t="shared" si="91"/>
        <v>-</v>
      </c>
      <c r="T280" s="23">
        <f t="shared" si="74"/>
        <v>0</v>
      </c>
      <c r="U280" s="246" t="s">
        <v>645</v>
      </c>
    </row>
    <row r="281" spans="1:21" s="1" customFormat="1" ht="54" outlineLevel="2" x14ac:dyDescent="0.25">
      <c r="A281" s="127"/>
      <c r="B281" s="227" t="s">
        <v>527</v>
      </c>
      <c r="C281" s="21">
        <f>SUM(D281:F281)</f>
        <v>55586.1</v>
      </c>
      <c r="D281" s="141">
        <f>SUM(D282:D285)</f>
        <v>55586.1</v>
      </c>
      <c r="E281" s="141">
        <f>SUM(E282:E285)</f>
        <v>0</v>
      </c>
      <c r="F281" s="141">
        <f>SUM(F282:F285)</f>
        <v>0</v>
      </c>
      <c r="G281" s="141">
        <f>SUM(G282:G285)</f>
        <v>0</v>
      </c>
      <c r="H281" s="21">
        <f t="shared" si="93"/>
        <v>55541.5</v>
      </c>
      <c r="I281" s="141">
        <f>SUM(I282:I285)</f>
        <v>55541.5</v>
      </c>
      <c r="J281" s="141">
        <f>SUM(J282:J285)</f>
        <v>0</v>
      </c>
      <c r="K281" s="141">
        <f>SUM(K282:K285)</f>
        <v>0</v>
      </c>
      <c r="L281" s="21"/>
      <c r="M281" s="21">
        <f t="shared" si="88"/>
        <v>99.9</v>
      </c>
      <c r="N281" s="21">
        <f t="shared" si="71"/>
        <v>44.6</v>
      </c>
      <c r="O281" s="21">
        <f t="shared" si="89"/>
        <v>99.9</v>
      </c>
      <c r="P281" s="21">
        <f t="shared" si="72"/>
        <v>44.6</v>
      </c>
      <c r="Q281" s="21" t="str">
        <f t="shared" si="90"/>
        <v>-</v>
      </c>
      <c r="R281" s="21">
        <f t="shared" si="73"/>
        <v>0</v>
      </c>
      <c r="S281" s="21" t="str">
        <f t="shared" si="91"/>
        <v>-</v>
      </c>
      <c r="T281" s="21">
        <f t="shared" si="74"/>
        <v>0</v>
      </c>
      <c r="U281" s="247"/>
    </row>
    <row r="282" spans="1:21" s="1" customFormat="1" outlineLevel="3" x14ac:dyDescent="0.25">
      <c r="A282" s="127"/>
      <c r="B282" s="228" t="s">
        <v>51</v>
      </c>
      <c r="C282" s="21">
        <f t="shared" si="92"/>
        <v>29755.200000000001</v>
      </c>
      <c r="D282" s="141">
        <v>29755.200000000001</v>
      </c>
      <c r="E282" s="141">
        <v>0</v>
      </c>
      <c r="F282" s="141">
        <v>0</v>
      </c>
      <c r="G282" s="141">
        <v>0</v>
      </c>
      <c r="H282" s="21">
        <f t="shared" si="93"/>
        <v>29753.8</v>
      </c>
      <c r="I282" s="141">
        <v>29753.8</v>
      </c>
      <c r="J282" s="141">
        <v>0</v>
      </c>
      <c r="K282" s="21">
        <v>0</v>
      </c>
      <c r="L282" s="21"/>
      <c r="M282" s="21">
        <f t="shared" si="88"/>
        <v>100</v>
      </c>
      <c r="N282" s="21">
        <f t="shared" si="71"/>
        <v>1.4</v>
      </c>
      <c r="O282" s="21">
        <f t="shared" si="89"/>
        <v>100</v>
      </c>
      <c r="P282" s="21">
        <f t="shared" si="72"/>
        <v>1.4</v>
      </c>
      <c r="Q282" s="21" t="str">
        <f t="shared" si="90"/>
        <v>-</v>
      </c>
      <c r="R282" s="21">
        <f t="shared" si="73"/>
        <v>0</v>
      </c>
      <c r="S282" s="21" t="str">
        <f t="shared" si="91"/>
        <v>-</v>
      </c>
      <c r="T282" s="21">
        <f t="shared" si="74"/>
        <v>0</v>
      </c>
      <c r="U282" s="247"/>
    </row>
    <row r="283" spans="1:21" s="1" customFormat="1" outlineLevel="3" x14ac:dyDescent="0.25">
      <c r="A283" s="127"/>
      <c r="B283" s="228" t="s">
        <v>52</v>
      </c>
      <c r="C283" s="21">
        <f t="shared" si="92"/>
        <v>20165.400000000001</v>
      </c>
      <c r="D283" s="141">
        <v>20165.400000000001</v>
      </c>
      <c r="E283" s="141">
        <v>0</v>
      </c>
      <c r="F283" s="141">
        <v>0</v>
      </c>
      <c r="G283" s="141">
        <v>0</v>
      </c>
      <c r="H283" s="21">
        <f t="shared" si="93"/>
        <v>20122.2</v>
      </c>
      <c r="I283" s="141">
        <v>20122.2</v>
      </c>
      <c r="J283" s="141">
        <v>0</v>
      </c>
      <c r="K283" s="21">
        <v>0</v>
      </c>
      <c r="L283" s="21"/>
      <c r="M283" s="21">
        <f t="shared" si="88"/>
        <v>99.8</v>
      </c>
      <c r="N283" s="21">
        <f t="shared" si="71"/>
        <v>43.2</v>
      </c>
      <c r="O283" s="21">
        <f t="shared" si="89"/>
        <v>99.8</v>
      </c>
      <c r="P283" s="21">
        <f t="shared" si="72"/>
        <v>43.2</v>
      </c>
      <c r="Q283" s="21" t="str">
        <f t="shared" si="90"/>
        <v>-</v>
      </c>
      <c r="R283" s="21">
        <f t="shared" si="73"/>
        <v>0</v>
      </c>
      <c r="S283" s="21" t="str">
        <f t="shared" si="91"/>
        <v>-</v>
      </c>
      <c r="T283" s="21">
        <f t="shared" si="74"/>
        <v>0</v>
      </c>
      <c r="U283" s="247"/>
    </row>
    <row r="284" spans="1:21" s="1" customFormat="1" outlineLevel="3" x14ac:dyDescent="0.25">
      <c r="A284" s="128"/>
      <c r="B284" s="228" t="s">
        <v>53</v>
      </c>
      <c r="C284" s="21">
        <f t="shared" si="92"/>
        <v>4096.7</v>
      </c>
      <c r="D284" s="141">
        <v>4096.7</v>
      </c>
      <c r="E284" s="141">
        <v>0</v>
      </c>
      <c r="F284" s="141">
        <v>0</v>
      </c>
      <c r="G284" s="141">
        <v>0</v>
      </c>
      <c r="H284" s="21">
        <f t="shared" si="93"/>
        <v>4096.7</v>
      </c>
      <c r="I284" s="141">
        <v>4096.7</v>
      </c>
      <c r="J284" s="141">
        <v>0</v>
      </c>
      <c r="K284" s="21">
        <v>0</v>
      </c>
      <c r="L284" s="21"/>
      <c r="M284" s="21">
        <f t="shared" si="88"/>
        <v>100</v>
      </c>
      <c r="N284" s="21">
        <f t="shared" si="71"/>
        <v>0</v>
      </c>
      <c r="O284" s="21">
        <f t="shared" si="89"/>
        <v>100</v>
      </c>
      <c r="P284" s="21">
        <f t="shared" si="72"/>
        <v>0</v>
      </c>
      <c r="Q284" s="21" t="str">
        <f t="shared" si="90"/>
        <v>-</v>
      </c>
      <c r="R284" s="21">
        <f t="shared" si="73"/>
        <v>0</v>
      </c>
      <c r="S284" s="21" t="str">
        <f t="shared" si="91"/>
        <v>-</v>
      </c>
      <c r="T284" s="21">
        <f t="shared" si="74"/>
        <v>0</v>
      </c>
      <c r="U284" s="247"/>
    </row>
    <row r="285" spans="1:21" s="1" customFormat="1" outlineLevel="3" x14ac:dyDescent="0.25">
      <c r="A285" s="128"/>
      <c r="B285" s="228" t="s">
        <v>406</v>
      </c>
      <c r="C285" s="21">
        <f>SUM(D285:F285)</f>
        <v>1568.8</v>
      </c>
      <c r="D285" s="141">
        <v>1568.8</v>
      </c>
      <c r="E285" s="141">
        <v>0</v>
      </c>
      <c r="F285" s="141">
        <v>0</v>
      </c>
      <c r="G285" s="141"/>
      <c r="H285" s="21">
        <f>SUM(I285:K285)</f>
        <v>1568.8</v>
      </c>
      <c r="I285" s="141">
        <v>1568.8</v>
      </c>
      <c r="J285" s="141">
        <v>0</v>
      </c>
      <c r="K285" s="21">
        <v>0</v>
      </c>
      <c r="L285" s="21"/>
      <c r="M285" s="21">
        <f>IFERROR(H285/C285*100,"-")</f>
        <v>100</v>
      </c>
      <c r="N285" s="21">
        <f>C285-H285</f>
        <v>0</v>
      </c>
      <c r="O285" s="21">
        <f>IFERROR(I285/D285*100,"-")</f>
        <v>100</v>
      </c>
      <c r="P285" s="21">
        <f>D285-I285</f>
        <v>0</v>
      </c>
      <c r="Q285" s="21" t="str">
        <f>IFERROR(J285/E285*100,"-")</f>
        <v>-</v>
      </c>
      <c r="R285" s="21">
        <f>E285-J285</f>
        <v>0</v>
      </c>
      <c r="S285" s="21" t="str">
        <f>IFERROR(K285/F285*100,"-")</f>
        <v>-</v>
      </c>
      <c r="T285" s="21">
        <f>F285-K285</f>
        <v>0</v>
      </c>
      <c r="U285" s="248"/>
    </row>
    <row r="286" spans="1:21" s="1" customFormat="1" ht="40.5" outlineLevel="1" x14ac:dyDescent="0.25">
      <c r="A286" s="129"/>
      <c r="B286" s="31" t="s">
        <v>407</v>
      </c>
      <c r="C286" s="23">
        <f t="shared" si="92"/>
        <v>44582.1</v>
      </c>
      <c r="D286" s="144">
        <f>D287</f>
        <v>44582.1</v>
      </c>
      <c r="E286" s="144">
        <f>E287</f>
        <v>0</v>
      </c>
      <c r="F286" s="144">
        <f>F287</f>
        <v>0</v>
      </c>
      <c r="G286" s="144">
        <f>SUM(G287:G289)</f>
        <v>0</v>
      </c>
      <c r="H286" s="23">
        <f t="shared" si="93"/>
        <v>44582.1</v>
      </c>
      <c r="I286" s="144">
        <f>I287</f>
        <v>44582.1</v>
      </c>
      <c r="J286" s="144">
        <f>J287</f>
        <v>0</v>
      </c>
      <c r="K286" s="144">
        <f>K287</f>
        <v>0</v>
      </c>
      <c r="L286" s="144">
        <f>L287</f>
        <v>0</v>
      </c>
      <c r="M286" s="144">
        <f t="shared" si="88"/>
        <v>100</v>
      </c>
      <c r="N286" s="144">
        <f t="shared" si="71"/>
        <v>0</v>
      </c>
      <c r="O286" s="144">
        <f t="shared" si="89"/>
        <v>100</v>
      </c>
      <c r="P286" s="144">
        <f t="shared" si="72"/>
        <v>0</v>
      </c>
      <c r="Q286" s="144" t="str">
        <f t="shared" si="90"/>
        <v>-</v>
      </c>
      <c r="R286" s="144">
        <f t="shared" si="73"/>
        <v>0</v>
      </c>
      <c r="S286" s="144" t="str">
        <f t="shared" si="91"/>
        <v>-</v>
      </c>
      <c r="T286" s="144">
        <f t="shared" si="74"/>
        <v>0</v>
      </c>
      <c r="U286" s="81"/>
    </row>
    <row r="287" spans="1:21" s="1" customFormat="1" ht="54" customHeight="1" outlineLevel="2" x14ac:dyDescent="0.25">
      <c r="A287" s="126"/>
      <c r="B287" s="227" t="s">
        <v>528</v>
      </c>
      <c r="C287" s="21">
        <f t="shared" si="92"/>
        <v>44582.1</v>
      </c>
      <c r="D287" s="141">
        <f>SUM(D288:D289)</f>
        <v>44582.1</v>
      </c>
      <c r="E287" s="141">
        <f t="shared" ref="E287:K287" si="94">SUM(E288:E289)</f>
        <v>0</v>
      </c>
      <c r="F287" s="141">
        <f t="shared" si="94"/>
        <v>0</v>
      </c>
      <c r="G287" s="141">
        <f>SUM(G288:G289)</f>
        <v>0</v>
      </c>
      <c r="H287" s="141">
        <f>SUM(I287:K287)</f>
        <v>44582.1</v>
      </c>
      <c r="I287" s="141">
        <f>SUM(I288:I289)</f>
        <v>44582.1</v>
      </c>
      <c r="J287" s="141">
        <f t="shared" si="94"/>
        <v>0</v>
      </c>
      <c r="K287" s="141">
        <f t="shared" si="94"/>
        <v>0</v>
      </c>
      <c r="L287" s="141">
        <v>0</v>
      </c>
      <c r="M287" s="21">
        <f t="shared" si="88"/>
        <v>100</v>
      </c>
      <c r="N287" s="21">
        <f t="shared" si="71"/>
        <v>0</v>
      </c>
      <c r="O287" s="21">
        <f t="shared" si="89"/>
        <v>100</v>
      </c>
      <c r="P287" s="21">
        <f t="shared" si="72"/>
        <v>0</v>
      </c>
      <c r="Q287" s="21" t="str">
        <f t="shared" si="90"/>
        <v>-</v>
      </c>
      <c r="R287" s="21">
        <f t="shared" si="73"/>
        <v>0</v>
      </c>
      <c r="S287" s="21" t="str">
        <f t="shared" si="91"/>
        <v>-</v>
      </c>
      <c r="T287" s="21">
        <f t="shared" si="74"/>
        <v>0</v>
      </c>
      <c r="U287" s="231" t="s">
        <v>646</v>
      </c>
    </row>
    <row r="288" spans="1:21" s="1" customFormat="1" outlineLevel="3" x14ac:dyDescent="0.25">
      <c r="A288" s="126"/>
      <c r="B288" s="228" t="s">
        <v>408</v>
      </c>
      <c r="C288" s="21">
        <f>SUM(D288:F288)</f>
        <v>3478.6</v>
      </c>
      <c r="D288" s="141">
        <v>3478.6</v>
      </c>
      <c r="E288" s="141">
        <v>0</v>
      </c>
      <c r="F288" s="141">
        <v>0</v>
      </c>
      <c r="G288" s="141"/>
      <c r="H288" s="141">
        <f>SUM(I288:K288)</f>
        <v>3478.6</v>
      </c>
      <c r="I288" s="141">
        <v>3478.6</v>
      </c>
      <c r="J288" s="141">
        <v>0</v>
      </c>
      <c r="K288" s="141">
        <v>0</v>
      </c>
      <c r="L288" s="141">
        <v>0</v>
      </c>
      <c r="M288" s="21">
        <f>IFERROR(H288/C288*100,"-")</f>
        <v>100</v>
      </c>
      <c r="N288" s="21">
        <f>C288-H288</f>
        <v>0</v>
      </c>
      <c r="O288" s="21">
        <f>IFERROR(I288/D288*100,"-")</f>
        <v>100</v>
      </c>
      <c r="P288" s="21">
        <f>D288-I288</f>
        <v>0</v>
      </c>
      <c r="Q288" s="21" t="str">
        <f>IFERROR(J288/E288*100,"-")</f>
        <v>-</v>
      </c>
      <c r="R288" s="21">
        <f>E288-J288</f>
        <v>0</v>
      </c>
      <c r="S288" s="21" t="str">
        <f>IFERROR(K288/F288*100,"-")</f>
        <v>-</v>
      </c>
      <c r="T288" s="21">
        <f>F288-K288</f>
        <v>0</v>
      </c>
      <c r="U288" s="232"/>
    </row>
    <row r="289" spans="1:21" s="1" customFormat="1" outlineLevel="3" x14ac:dyDescent="0.25">
      <c r="A289" s="126"/>
      <c r="B289" s="228" t="s">
        <v>409</v>
      </c>
      <c r="C289" s="21">
        <f t="shared" si="92"/>
        <v>41103.5</v>
      </c>
      <c r="D289" s="141">
        <v>41103.5</v>
      </c>
      <c r="E289" s="141">
        <v>0</v>
      </c>
      <c r="F289" s="141">
        <v>0</v>
      </c>
      <c r="G289" s="141">
        <v>0</v>
      </c>
      <c r="H289" s="141">
        <f t="shared" si="93"/>
        <v>41103.5</v>
      </c>
      <c r="I289" s="141">
        <v>41103.5</v>
      </c>
      <c r="J289" s="141">
        <v>0</v>
      </c>
      <c r="K289" s="141">
        <v>0</v>
      </c>
      <c r="L289" s="141">
        <v>0</v>
      </c>
      <c r="M289" s="21">
        <f t="shared" si="88"/>
        <v>100</v>
      </c>
      <c r="N289" s="21">
        <f t="shared" si="71"/>
        <v>0</v>
      </c>
      <c r="O289" s="21">
        <f t="shared" si="89"/>
        <v>100</v>
      </c>
      <c r="P289" s="21">
        <f t="shared" si="72"/>
        <v>0</v>
      </c>
      <c r="Q289" s="21" t="str">
        <f t="shared" si="90"/>
        <v>-</v>
      </c>
      <c r="R289" s="21">
        <f t="shared" si="73"/>
        <v>0</v>
      </c>
      <c r="S289" s="21" t="str">
        <f t="shared" si="91"/>
        <v>-</v>
      </c>
      <c r="T289" s="21">
        <f t="shared" si="74"/>
        <v>0</v>
      </c>
      <c r="U289" s="233"/>
    </row>
    <row r="290" spans="1:21" s="19" customFormat="1" ht="67.5" x14ac:dyDescent="0.25">
      <c r="A290" s="115">
        <v>19</v>
      </c>
      <c r="B290" s="17" t="s">
        <v>58</v>
      </c>
      <c r="C290" s="18">
        <f t="shared" si="92"/>
        <v>45987.1</v>
      </c>
      <c r="D290" s="18">
        <f>D291+D294</f>
        <v>45987.1</v>
      </c>
      <c r="E290" s="18">
        <f>E291+E294</f>
        <v>0</v>
      </c>
      <c r="F290" s="18">
        <f>F291+F294</f>
        <v>0</v>
      </c>
      <c r="G290" s="18">
        <f>G291+G294</f>
        <v>0</v>
      </c>
      <c r="H290" s="18">
        <f t="shared" si="93"/>
        <v>42452.9</v>
      </c>
      <c r="I290" s="18">
        <f>I291+I295</f>
        <v>42452.9</v>
      </c>
      <c r="J290" s="18">
        <f>J291+J295</f>
        <v>0</v>
      </c>
      <c r="K290" s="18">
        <f>K291+K295</f>
        <v>0</v>
      </c>
      <c r="L290" s="18">
        <f>L291+L295</f>
        <v>0</v>
      </c>
      <c r="M290" s="18">
        <f t="shared" si="88"/>
        <v>92.3</v>
      </c>
      <c r="N290" s="18">
        <f t="shared" si="71"/>
        <v>3534.2</v>
      </c>
      <c r="O290" s="18">
        <f t="shared" si="89"/>
        <v>92.3</v>
      </c>
      <c r="P290" s="18">
        <f t="shared" si="72"/>
        <v>3534.2</v>
      </c>
      <c r="Q290" s="18" t="str">
        <f t="shared" si="90"/>
        <v>-</v>
      </c>
      <c r="R290" s="18">
        <f t="shared" si="73"/>
        <v>0</v>
      </c>
      <c r="S290" s="18" t="str">
        <f t="shared" si="91"/>
        <v>-</v>
      </c>
      <c r="T290" s="18">
        <f t="shared" si="74"/>
        <v>0</v>
      </c>
      <c r="U290" s="103"/>
    </row>
    <row r="291" spans="1:21" s="16" customFormat="1" ht="40.5" outlineLevel="1" x14ac:dyDescent="0.25">
      <c r="A291" s="56"/>
      <c r="B291" s="31" t="s">
        <v>55</v>
      </c>
      <c r="C291" s="23">
        <f t="shared" si="92"/>
        <v>45937.1</v>
      </c>
      <c r="D291" s="23">
        <f>SUM(D292:D293)</f>
        <v>45937.1</v>
      </c>
      <c r="E291" s="23">
        <f>SUM(E292:E293)</f>
        <v>0</v>
      </c>
      <c r="F291" s="23">
        <f>SUM(F292:F293)</f>
        <v>0</v>
      </c>
      <c r="G291" s="23">
        <f>SUM(G292:G292)</f>
        <v>0</v>
      </c>
      <c r="H291" s="23">
        <f>SUM(I291:K291)</f>
        <v>42405.599999999999</v>
      </c>
      <c r="I291" s="23">
        <f>SUM(I292:I293)</f>
        <v>42405.599999999999</v>
      </c>
      <c r="J291" s="23">
        <f>SUM(J292:J293)</f>
        <v>0</v>
      </c>
      <c r="K291" s="23">
        <f>SUM(K292:K293)</f>
        <v>0</v>
      </c>
      <c r="L291" s="23">
        <f>SUM(L292:L292)</f>
        <v>0</v>
      </c>
      <c r="M291" s="23">
        <f t="shared" si="88"/>
        <v>92.3</v>
      </c>
      <c r="N291" s="23">
        <f t="shared" si="71"/>
        <v>3531.5</v>
      </c>
      <c r="O291" s="23">
        <f t="shared" si="89"/>
        <v>92.3</v>
      </c>
      <c r="P291" s="23">
        <f t="shared" si="72"/>
        <v>3531.5</v>
      </c>
      <c r="Q291" s="23" t="str">
        <f t="shared" si="90"/>
        <v>-</v>
      </c>
      <c r="R291" s="23">
        <f t="shared" si="73"/>
        <v>0</v>
      </c>
      <c r="S291" s="23" t="str">
        <f t="shared" si="91"/>
        <v>-</v>
      </c>
      <c r="T291" s="23">
        <f t="shared" si="74"/>
        <v>0</v>
      </c>
      <c r="U291" s="33"/>
    </row>
    <row r="292" spans="1:21" s="1" customFormat="1" ht="40.5" outlineLevel="2" x14ac:dyDescent="0.25">
      <c r="A292" s="130"/>
      <c r="B292" s="211" t="s">
        <v>543</v>
      </c>
      <c r="C292" s="21">
        <f t="shared" si="92"/>
        <v>42486.8</v>
      </c>
      <c r="D292" s="21">
        <v>42486.8</v>
      </c>
      <c r="E292" s="21">
        <v>0</v>
      </c>
      <c r="F292" s="21">
        <v>0</v>
      </c>
      <c r="G292" s="21">
        <v>0</v>
      </c>
      <c r="H292" s="21">
        <f t="shared" si="93"/>
        <v>42405.599999999999</v>
      </c>
      <c r="I292" s="21">
        <v>42405.599999999999</v>
      </c>
      <c r="J292" s="21">
        <v>0</v>
      </c>
      <c r="K292" s="21">
        <v>0</v>
      </c>
      <c r="L292" s="21">
        <v>0</v>
      </c>
      <c r="M292" s="21">
        <f t="shared" si="88"/>
        <v>99.8</v>
      </c>
      <c r="N292" s="21">
        <f t="shared" si="71"/>
        <v>81.2</v>
      </c>
      <c r="O292" s="21">
        <f t="shared" si="89"/>
        <v>99.8</v>
      </c>
      <c r="P292" s="21">
        <f t="shared" si="72"/>
        <v>81.2</v>
      </c>
      <c r="Q292" s="21" t="str">
        <f t="shared" si="90"/>
        <v>-</v>
      </c>
      <c r="R292" s="21">
        <f t="shared" si="73"/>
        <v>0</v>
      </c>
      <c r="S292" s="21" t="str">
        <f t="shared" si="91"/>
        <v>-</v>
      </c>
      <c r="T292" s="21">
        <f t="shared" si="74"/>
        <v>0</v>
      </c>
      <c r="U292" s="33"/>
    </row>
    <row r="293" spans="1:21" s="1" customFormat="1" ht="67.5" outlineLevel="2" x14ac:dyDescent="0.25">
      <c r="A293" s="130"/>
      <c r="B293" s="211" t="s">
        <v>544</v>
      </c>
      <c r="C293" s="21">
        <f t="shared" si="92"/>
        <v>3450.3</v>
      </c>
      <c r="D293" s="21">
        <v>3450.3</v>
      </c>
      <c r="E293" s="21"/>
      <c r="F293" s="21">
        <v>0</v>
      </c>
      <c r="G293" s="21"/>
      <c r="H293" s="21">
        <f t="shared" si="93"/>
        <v>0</v>
      </c>
      <c r="I293" s="21">
        <v>0</v>
      </c>
      <c r="J293" s="21">
        <v>0</v>
      </c>
      <c r="K293" s="21">
        <v>0</v>
      </c>
      <c r="L293" s="21"/>
      <c r="M293" s="21">
        <f t="shared" si="88"/>
        <v>0</v>
      </c>
      <c r="N293" s="21">
        <f t="shared" si="71"/>
        <v>3450.3</v>
      </c>
      <c r="O293" s="21">
        <f t="shared" si="89"/>
        <v>0</v>
      </c>
      <c r="P293" s="21">
        <f t="shared" si="72"/>
        <v>3450.3</v>
      </c>
      <c r="Q293" s="21" t="str">
        <f t="shared" si="90"/>
        <v>-</v>
      </c>
      <c r="R293" s="21">
        <f t="shared" si="73"/>
        <v>0</v>
      </c>
      <c r="S293" s="21" t="str">
        <f t="shared" si="91"/>
        <v>-</v>
      </c>
      <c r="T293" s="21">
        <f t="shared" si="74"/>
        <v>0</v>
      </c>
      <c r="U293" s="33" t="s">
        <v>639</v>
      </c>
    </row>
    <row r="294" spans="1:21" s="16" customFormat="1" ht="27" outlineLevel="1" x14ac:dyDescent="0.25">
      <c r="A294" s="56"/>
      <c r="B294" s="31" t="s">
        <v>56</v>
      </c>
      <c r="C294" s="23">
        <f t="shared" si="92"/>
        <v>50</v>
      </c>
      <c r="D294" s="23">
        <f>D295</f>
        <v>50</v>
      </c>
      <c r="E294" s="23">
        <f>SUM(E295:E296)</f>
        <v>0</v>
      </c>
      <c r="F294" s="23">
        <f>SUM(F295:F296)</f>
        <v>0</v>
      </c>
      <c r="G294" s="23">
        <f>SUM(G295:G296)</f>
        <v>0</v>
      </c>
      <c r="H294" s="23">
        <f t="shared" si="93"/>
        <v>47.3</v>
      </c>
      <c r="I294" s="23">
        <f>SUM(I295)</f>
        <v>47.3</v>
      </c>
      <c r="J294" s="23">
        <f>SUM(J295:J296)</f>
        <v>0</v>
      </c>
      <c r="K294" s="23">
        <f>SUM(K295:K296)</f>
        <v>0</v>
      </c>
      <c r="L294" s="23">
        <f>SUM(L295:L296)</f>
        <v>0</v>
      </c>
      <c r="M294" s="23">
        <f t="shared" si="88"/>
        <v>94.6</v>
      </c>
      <c r="N294" s="23">
        <f t="shared" ref="N294:N302" si="95">C294-H294</f>
        <v>2.7</v>
      </c>
      <c r="O294" s="23">
        <f t="shared" si="89"/>
        <v>94.6</v>
      </c>
      <c r="P294" s="23">
        <f t="shared" ref="P294:P302" si="96">D294-I294</f>
        <v>2.7</v>
      </c>
      <c r="Q294" s="23" t="str">
        <f t="shared" si="90"/>
        <v>-</v>
      </c>
      <c r="R294" s="23">
        <f t="shared" ref="R294:R302" si="97">E294-J294</f>
        <v>0</v>
      </c>
      <c r="S294" s="23" t="str">
        <f t="shared" si="91"/>
        <v>-</v>
      </c>
      <c r="T294" s="23">
        <f t="shared" ref="T294:T302" si="98">F294-K294</f>
        <v>0</v>
      </c>
      <c r="U294" s="33"/>
    </row>
    <row r="295" spans="1:21" s="1" customFormat="1" ht="27" outlineLevel="2" x14ac:dyDescent="0.25">
      <c r="A295" s="56"/>
      <c r="B295" s="211" t="s">
        <v>545</v>
      </c>
      <c r="C295" s="21">
        <f t="shared" si="92"/>
        <v>50</v>
      </c>
      <c r="D295" s="21">
        <v>50</v>
      </c>
      <c r="E295" s="21">
        <v>0</v>
      </c>
      <c r="F295" s="21">
        <v>0</v>
      </c>
      <c r="G295" s="21">
        <v>0</v>
      </c>
      <c r="H295" s="21">
        <f t="shared" si="93"/>
        <v>47.3</v>
      </c>
      <c r="I295" s="21">
        <v>47.3</v>
      </c>
      <c r="J295" s="21">
        <v>0</v>
      </c>
      <c r="K295" s="21">
        <v>0</v>
      </c>
      <c r="L295" s="21">
        <v>0</v>
      </c>
      <c r="M295" s="21">
        <f>IFERROR(H295/C295*100,"-")</f>
        <v>94.6</v>
      </c>
      <c r="N295" s="21">
        <f t="shared" si="95"/>
        <v>2.7</v>
      </c>
      <c r="O295" s="21">
        <f t="shared" si="89"/>
        <v>94.6</v>
      </c>
      <c r="P295" s="21">
        <f t="shared" si="96"/>
        <v>2.7</v>
      </c>
      <c r="Q295" s="21" t="str">
        <f t="shared" si="90"/>
        <v>-</v>
      </c>
      <c r="R295" s="21">
        <f t="shared" si="97"/>
        <v>0</v>
      </c>
      <c r="S295" s="21" t="str">
        <f t="shared" si="91"/>
        <v>-</v>
      </c>
      <c r="T295" s="21">
        <f t="shared" si="98"/>
        <v>0</v>
      </c>
      <c r="U295" s="244" t="s">
        <v>640</v>
      </c>
    </row>
    <row r="296" spans="1:21" s="1" customFormat="1" ht="32.25" customHeight="1" outlineLevel="2" x14ac:dyDescent="0.25">
      <c r="A296" s="56"/>
      <c r="B296" s="211" t="s">
        <v>57</v>
      </c>
      <c r="C296" s="21">
        <f t="shared" si="92"/>
        <v>360408.6</v>
      </c>
      <c r="D296" s="21">
        <v>360408.6</v>
      </c>
      <c r="E296" s="21">
        <v>0</v>
      </c>
      <c r="F296" s="21">
        <v>0</v>
      </c>
      <c r="G296" s="21">
        <v>0</v>
      </c>
      <c r="H296" s="21">
        <f t="shared" si="93"/>
        <v>360408.6</v>
      </c>
      <c r="I296" s="21">
        <v>360408.6</v>
      </c>
      <c r="J296" s="21">
        <v>0</v>
      </c>
      <c r="K296" s="21">
        <v>0</v>
      </c>
      <c r="L296" s="21">
        <v>0</v>
      </c>
      <c r="M296" s="21">
        <f t="shared" si="88"/>
        <v>100</v>
      </c>
      <c r="N296" s="21">
        <f t="shared" si="95"/>
        <v>0</v>
      </c>
      <c r="O296" s="21">
        <f t="shared" si="89"/>
        <v>100</v>
      </c>
      <c r="P296" s="21"/>
      <c r="Q296" s="21" t="str">
        <f t="shared" si="90"/>
        <v>-</v>
      </c>
      <c r="R296" s="21">
        <f t="shared" si="97"/>
        <v>0</v>
      </c>
      <c r="S296" s="21" t="str">
        <f t="shared" si="91"/>
        <v>-</v>
      </c>
      <c r="T296" s="21">
        <f t="shared" si="98"/>
        <v>0</v>
      </c>
      <c r="U296" s="245"/>
    </row>
    <row r="297" spans="1:21" ht="28.5" hidden="1" customHeight="1" x14ac:dyDescent="0.25">
      <c r="A297" s="131"/>
      <c r="B297" s="12" t="s">
        <v>72</v>
      </c>
      <c r="C297" s="47">
        <f t="shared" si="92"/>
        <v>0</v>
      </c>
      <c r="D297" s="47">
        <v>0</v>
      </c>
      <c r="E297" s="47">
        <v>0</v>
      </c>
      <c r="F297" s="47">
        <v>0</v>
      </c>
      <c r="G297" s="47">
        <v>0</v>
      </c>
      <c r="H297" s="47">
        <f t="shared" si="93"/>
        <v>0</v>
      </c>
      <c r="I297" s="47">
        <v>0</v>
      </c>
      <c r="J297" s="47">
        <v>0</v>
      </c>
      <c r="K297" s="47">
        <v>0</v>
      </c>
      <c r="L297" s="47">
        <v>0</v>
      </c>
      <c r="M297" s="85">
        <v>0</v>
      </c>
      <c r="N297" s="85">
        <f t="shared" si="95"/>
        <v>0</v>
      </c>
      <c r="O297" s="85">
        <v>0</v>
      </c>
      <c r="P297" s="85">
        <f t="shared" si="96"/>
        <v>0</v>
      </c>
      <c r="Q297" s="85">
        <v>0</v>
      </c>
      <c r="R297" s="85">
        <f t="shared" si="97"/>
        <v>0</v>
      </c>
      <c r="S297" s="85">
        <v>0</v>
      </c>
      <c r="T297" s="85">
        <f t="shared" si="98"/>
        <v>0</v>
      </c>
      <c r="U297" s="81"/>
    </row>
    <row r="298" spans="1:21" s="19" customFormat="1" ht="40.5" x14ac:dyDescent="0.25">
      <c r="A298" s="115">
        <v>20</v>
      </c>
      <c r="B298" s="17" t="s">
        <v>308</v>
      </c>
      <c r="C298" s="18">
        <f t="shared" si="92"/>
        <v>171291.8</v>
      </c>
      <c r="D298" s="18">
        <f>SUM(D299:D302)</f>
        <v>60148.1</v>
      </c>
      <c r="E298" s="18">
        <f>SUM(E299:E302)</f>
        <v>110953.7</v>
      </c>
      <c r="F298" s="18">
        <f>SUM(F299:F302)</f>
        <v>190</v>
      </c>
      <c r="G298" s="18">
        <f>SUM(G299:G302)</f>
        <v>0</v>
      </c>
      <c r="H298" s="18">
        <f t="shared" si="93"/>
        <v>171291.8</v>
      </c>
      <c r="I298" s="18">
        <f>SUM(I299:I302)</f>
        <v>60148.1</v>
      </c>
      <c r="J298" s="18">
        <f>SUM(J299:J302)</f>
        <v>110953.7</v>
      </c>
      <c r="K298" s="18">
        <f>SUM(K299:K302)</f>
        <v>190</v>
      </c>
      <c r="L298" s="18">
        <f>SUM(L299:L302)</f>
        <v>0</v>
      </c>
      <c r="M298" s="18">
        <f t="shared" si="88"/>
        <v>100</v>
      </c>
      <c r="N298" s="18">
        <f t="shared" si="95"/>
        <v>0</v>
      </c>
      <c r="O298" s="18">
        <f t="shared" si="89"/>
        <v>100</v>
      </c>
      <c r="P298" s="18">
        <f t="shared" si="96"/>
        <v>0</v>
      </c>
      <c r="Q298" s="18">
        <f t="shared" si="90"/>
        <v>100</v>
      </c>
      <c r="R298" s="18">
        <f t="shared" si="97"/>
        <v>0</v>
      </c>
      <c r="S298" s="18">
        <f t="shared" si="91"/>
        <v>100</v>
      </c>
      <c r="T298" s="18">
        <f t="shared" si="98"/>
        <v>0</v>
      </c>
      <c r="U298" s="103"/>
    </row>
    <row r="299" spans="1:21" s="1" customFormat="1" ht="40.5" outlineLevel="1" x14ac:dyDescent="0.25">
      <c r="A299" s="59"/>
      <c r="B299" s="211" t="s">
        <v>546</v>
      </c>
      <c r="C299" s="21">
        <f>SUM(D299:G299)</f>
        <v>113069.9</v>
      </c>
      <c r="D299" s="21">
        <v>2816.2</v>
      </c>
      <c r="E299" s="21">
        <v>110253.7</v>
      </c>
      <c r="F299" s="21">
        <v>0</v>
      </c>
      <c r="G299" s="21">
        <v>0</v>
      </c>
      <c r="H299" s="21">
        <f>SUM(I299:L299)</f>
        <v>113069.9</v>
      </c>
      <c r="I299" s="21">
        <v>2816.2</v>
      </c>
      <c r="J299" s="21">
        <v>110253.7</v>
      </c>
      <c r="K299" s="21">
        <v>0</v>
      </c>
      <c r="L299" s="21">
        <v>0</v>
      </c>
      <c r="M299" s="32">
        <f t="shared" si="88"/>
        <v>100</v>
      </c>
      <c r="N299" s="32">
        <f t="shared" si="95"/>
        <v>0</v>
      </c>
      <c r="O299" s="32">
        <f t="shared" si="89"/>
        <v>100</v>
      </c>
      <c r="P299" s="32">
        <f t="shared" si="96"/>
        <v>0</v>
      </c>
      <c r="Q299" s="32">
        <f t="shared" si="90"/>
        <v>100</v>
      </c>
      <c r="R299" s="32">
        <f t="shared" si="97"/>
        <v>0</v>
      </c>
      <c r="S299" s="32" t="str">
        <f t="shared" si="91"/>
        <v>-</v>
      </c>
      <c r="T299" s="32">
        <f t="shared" si="98"/>
        <v>0</v>
      </c>
      <c r="U299" s="33" t="s">
        <v>433</v>
      </c>
    </row>
    <row r="300" spans="1:21" s="1" customFormat="1" ht="40.5" outlineLevel="1" x14ac:dyDescent="0.25">
      <c r="A300" s="60"/>
      <c r="B300" s="211" t="s">
        <v>547</v>
      </c>
      <c r="C300" s="21">
        <f>SUM(D300:G300)</f>
        <v>44176.6</v>
      </c>
      <c r="D300" s="21">
        <v>44176.6</v>
      </c>
      <c r="E300" s="21">
        <v>0</v>
      </c>
      <c r="F300" s="21">
        <v>0</v>
      </c>
      <c r="G300" s="21">
        <v>0</v>
      </c>
      <c r="H300" s="21">
        <f>SUM(I300:L300)</f>
        <v>44176.6</v>
      </c>
      <c r="I300" s="21">
        <v>44176.6</v>
      </c>
      <c r="J300" s="21">
        <v>0</v>
      </c>
      <c r="K300" s="21">
        <v>0</v>
      </c>
      <c r="L300" s="21">
        <v>0</v>
      </c>
      <c r="M300" s="141">
        <f t="shared" si="88"/>
        <v>100</v>
      </c>
      <c r="N300" s="141">
        <f t="shared" si="95"/>
        <v>0</v>
      </c>
      <c r="O300" s="141">
        <f t="shared" si="89"/>
        <v>100</v>
      </c>
      <c r="P300" s="141">
        <f t="shared" si="96"/>
        <v>0</v>
      </c>
      <c r="Q300" s="141" t="str">
        <f t="shared" si="90"/>
        <v>-</v>
      </c>
      <c r="R300" s="141">
        <f t="shared" si="97"/>
        <v>0</v>
      </c>
      <c r="S300" s="141" t="str">
        <f t="shared" si="91"/>
        <v>-</v>
      </c>
      <c r="T300" s="141">
        <f t="shared" si="98"/>
        <v>0</v>
      </c>
      <c r="U300" s="33" t="s">
        <v>309</v>
      </c>
    </row>
    <row r="301" spans="1:21" s="1" customFormat="1" ht="81" outlineLevel="1" x14ac:dyDescent="0.25">
      <c r="A301" s="60"/>
      <c r="B301" s="211" t="s">
        <v>548</v>
      </c>
      <c r="C301" s="21">
        <f>SUM(D301:G301)</f>
        <v>1395</v>
      </c>
      <c r="D301" s="21">
        <v>1395</v>
      </c>
      <c r="E301" s="21">
        <v>0</v>
      </c>
      <c r="F301" s="21">
        <v>0</v>
      </c>
      <c r="G301" s="21">
        <v>0</v>
      </c>
      <c r="H301" s="21">
        <f>SUM(I301:L301)</f>
        <v>1395</v>
      </c>
      <c r="I301" s="21">
        <v>1395</v>
      </c>
      <c r="J301" s="21">
        <v>0</v>
      </c>
      <c r="K301" s="21">
        <v>0</v>
      </c>
      <c r="L301" s="21">
        <v>0</v>
      </c>
      <c r="M301" s="21">
        <f t="shared" si="88"/>
        <v>100</v>
      </c>
      <c r="N301" s="21">
        <f t="shared" si="95"/>
        <v>0</v>
      </c>
      <c r="O301" s="21">
        <f t="shared" si="89"/>
        <v>100</v>
      </c>
      <c r="P301" s="21">
        <f t="shared" si="96"/>
        <v>0</v>
      </c>
      <c r="Q301" s="21" t="str">
        <f t="shared" si="90"/>
        <v>-</v>
      </c>
      <c r="R301" s="21">
        <f t="shared" si="97"/>
        <v>0</v>
      </c>
      <c r="S301" s="21" t="str">
        <f t="shared" si="91"/>
        <v>-</v>
      </c>
      <c r="T301" s="21">
        <f t="shared" si="98"/>
        <v>0</v>
      </c>
      <c r="U301" s="33" t="s">
        <v>310</v>
      </c>
    </row>
    <row r="302" spans="1:21" s="1" customFormat="1" ht="81" outlineLevel="1" x14ac:dyDescent="0.25">
      <c r="A302" s="60"/>
      <c r="B302" s="211" t="s">
        <v>549</v>
      </c>
      <c r="C302" s="21">
        <f>SUM(D302:G302)</f>
        <v>12650.3</v>
      </c>
      <c r="D302" s="21">
        <v>11760.3</v>
      </c>
      <c r="E302" s="142">
        <v>700</v>
      </c>
      <c r="F302" s="21">
        <v>190</v>
      </c>
      <c r="G302" s="21">
        <v>0</v>
      </c>
      <c r="H302" s="21">
        <f>SUM(I302:L302)</f>
        <v>12650.3</v>
      </c>
      <c r="I302" s="21">
        <v>11760.3</v>
      </c>
      <c r="J302" s="21">
        <v>700</v>
      </c>
      <c r="K302" s="21">
        <v>190</v>
      </c>
      <c r="L302" s="21">
        <v>0</v>
      </c>
      <c r="M302" s="21">
        <f>IFERROR(H302/C302*100,"-")</f>
        <v>100</v>
      </c>
      <c r="N302" s="21">
        <f t="shared" si="95"/>
        <v>0</v>
      </c>
      <c r="O302" s="21">
        <f>IFERROR(I302/D302*100,"-")</f>
        <v>100</v>
      </c>
      <c r="P302" s="21">
        <f t="shared" si="96"/>
        <v>0</v>
      </c>
      <c r="Q302" s="21">
        <f>IFERROR(J302/E302*100,"-")</f>
        <v>100</v>
      </c>
      <c r="R302" s="21">
        <f t="shared" si="97"/>
        <v>0</v>
      </c>
      <c r="S302" s="21">
        <f>IFERROR(K302/F302*100,"-")</f>
        <v>100</v>
      </c>
      <c r="T302" s="21">
        <f t="shared" si="98"/>
        <v>0</v>
      </c>
      <c r="U302" s="33" t="s">
        <v>502</v>
      </c>
    </row>
    <row r="303" spans="1:21" s="1" customFormat="1" x14ac:dyDescent="0.25">
      <c r="A303" s="2"/>
      <c r="B303" s="3"/>
      <c r="M303" s="2"/>
      <c r="N303" s="2"/>
      <c r="O303" s="2"/>
      <c r="P303" s="2"/>
      <c r="Q303" s="2"/>
      <c r="R303" s="2"/>
      <c r="S303" s="2"/>
      <c r="T303" s="2"/>
      <c r="U303" s="71"/>
    </row>
    <row r="304" spans="1:21" s="1" customFormat="1" x14ac:dyDescent="0.25">
      <c r="A304" s="1" t="s">
        <v>59</v>
      </c>
      <c r="B304" s="3"/>
      <c r="M304" s="2"/>
      <c r="N304" s="2"/>
      <c r="O304" s="2"/>
      <c r="P304" s="2"/>
      <c r="Q304" s="2"/>
      <c r="R304" s="2"/>
      <c r="S304" s="2"/>
      <c r="T304" s="2"/>
      <c r="U304" s="71"/>
    </row>
    <row r="305" spans="1:21" s="1" customFormat="1" x14ac:dyDescent="0.25">
      <c r="A305" s="2"/>
      <c r="B305" s="3"/>
      <c r="M305" s="2"/>
      <c r="N305" s="2"/>
      <c r="O305" s="2"/>
      <c r="P305" s="2"/>
      <c r="Q305" s="2"/>
      <c r="R305" s="2"/>
      <c r="S305" s="2"/>
      <c r="T305" s="2"/>
      <c r="U305" s="71"/>
    </row>
    <row r="306" spans="1:21" s="1" customFormat="1" ht="15.75" x14ac:dyDescent="0.25">
      <c r="A306" s="250" t="s">
        <v>486</v>
      </c>
      <c r="B306" s="250"/>
      <c r="C306" s="250"/>
      <c r="D306" s="250"/>
      <c r="E306" s="250"/>
      <c r="F306" s="250"/>
      <c r="G306" s="250"/>
      <c r="H306" s="250"/>
      <c r="I306" s="250"/>
      <c r="J306" s="250"/>
      <c r="K306" s="250"/>
      <c r="L306" s="250"/>
      <c r="M306" s="250"/>
      <c r="N306" s="250"/>
      <c r="O306" s="250"/>
      <c r="P306" s="250"/>
      <c r="Q306" s="250"/>
      <c r="R306" s="250"/>
      <c r="S306" s="250"/>
      <c r="T306" s="250"/>
      <c r="U306" s="250"/>
    </row>
    <row r="307" spans="1:21" s="1" customFormat="1" x14ac:dyDescent="0.25">
      <c r="A307" s="2"/>
      <c r="B307" s="3"/>
      <c r="M307" s="2"/>
      <c r="N307" s="2"/>
      <c r="O307" s="2"/>
      <c r="P307" s="2"/>
      <c r="Q307" s="2"/>
      <c r="R307" s="2"/>
      <c r="S307" s="2"/>
      <c r="T307" s="2"/>
      <c r="U307" s="71"/>
    </row>
    <row r="308" spans="1:21" s="1" customFormat="1" x14ac:dyDescent="0.25">
      <c r="A308" s="2"/>
      <c r="B308" s="3"/>
      <c r="M308" s="2"/>
      <c r="N308" s="2"/>
      <c r="O308" s="2"/>
      <c r="P308" s="2"/>
      <c r="Q308" s="2"/>
      <c r="R308" s="2"/>
      <c r="S308" s="2"/>
      <c r="T308" s="2"/>
      <c r="U308" s="71"/>
    </row>
    <row r="309" spans="1:21" s="1" customFormat="1" x14ac:dyDescent="0.25">
      <c r="A309" s="3" t="s">
        <v>642</v>
      </c>
      <c r="B309" s="3" t="s">
        <v>819</v>
      </c>
      <c r="M309" s="2"/>
      <c r="N309" s="2"/>
      <c r="O309" s="2"/>
      <c r="P309" s="2"/>
      <c r="Q309" s="2"/>
      <c r="R309" s="2"/>
      <c r="S309" s="2"/>
      <c r="T309" s="2"/>
      <c r="U309" s="71"/>
    </row>
  </sheetData>
  <dataConsolidate/>
  <mergeCells count="33">
    <mergeCell ref="U295:U296"/>
    <mergeCell ref="A306:U306"/>
    <mergeCell ref="A1:U1"/>
    <mergeCell ref="A2:U2"/>
    <mergeCell ref="A4:A7"/>
    <mergeCell ref="B4:B7"/>
    <mergeCell ref="C5:C7"/>
    <mergeCell ref="C4:F4"/>
    <mergeCell ref="D5:F5"/>
    <mergeCell ref="U4:U7"/>
    <mergeCell ref="G4:G7"/>
    <mergeCell ref="L4:L7"/>
    <mergeCell ref="H4:K4"/>
    <mergeCell ref="H5:H7"/>
    <mergeCell ref="U28:U29"/>
    <mergeCell ref="M4:T4"/>
    <mergeCell ref="D6:D7"/>
    <mergeCell ref="E6:E7"/>
    <mergeCell ref="F6:F7"/>
    <mergeCell ref="I6:I7"/>
    <mergeCell ref="J6:J7"/>
    <mergeCell ref="U287:U289"/>
    <mergeCell ref="I5:K5"/>
    <mergeCell ref="K6:K7"/>
    <mergeCell ref="O6:P6"/>
    <mergeCell ref="Q6:R6"/>
    <mergeCell ref="M5:N6"/>
    <mergeCell ref="S6:T6"/>
    <mergeCell ref="O5:T5"/>
    <mergeCell ref="U208:U209"/>
    <mergeCell ref="U280:U285"/>
    <mergeCell ref="U80:U92"/>
    <mergeCell ref="U260:U262"/>
  </mergeCells>
  <printOptions horizontalCentered="1"/>
  <pageMargins left="0.19685039370078741" right="0.19685039370078741" top="0.59055118110236227" bottom="0.19685039370078741" header="0.31496062992125984" footer="0"/>
  <pageSetup paperSize="9" scale="39" fitToHeight="50" orientation="landscape" blackAndWhite="1" r:id="rId1"/>
  <headerFooter differentFirst="1">
    <oddHeader>&amp;R&amp;P</oddHeader>
  </headerFooter>
  <rowBreaks count="3" manualBreakCount="3">
    <brk id="235" max="20" man="1"/>
    <brk id="257" max="20" man="1"/>
    <brk id="277"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pageSetUpPr fitToPage="1"/>
  </sheetPr>
  <dimension ref="A1:U236"/>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J10" sqref="J10"/>
    </sheetView>
  </sheetViews>
  <sheetFormatPr defaultRowHeight="14.25" outlineLevelRow="2" x14ac:dyDescent="0.25"/>
  <cols>
    <col min="1" max="1" width="5.7109375" style="35" customWidth="1"/>
    <col min="2" max="2" width="52.42578125" style="35" customWidth="1"/>
    <col min="3" max="3" width="8" style="35" customWidth="1"/>
    <col min="4" max="4" width="12.42578125" style="35" customWidth="1"/>
    <col min="5" max="5" width="14.140625" style="35" customWidth="1"/>
    <col min="6" max="6" width="12" style="35" customWidth="1"/>
    <col min="7" max="7" width="11.5703125" style="35" customWidth="1"/>
    <col min="8" max="8" width="30" style="35" customWidth="1"/>
    <col min="9" max="9" width="10" style="204" bestFit="1" customWidth="1"/>
    <col min="10" max="16384" width="9.140625" style="35"/>
  </cols>
  <sheetData>
    <row r="1" spans="1:21" s="92" customFormat="1" ht="20.25" customHeight="1" x14ac:dyDescent="0.25">
      <c r="A1" s="264" t="s">
        <v>75</v>
      </c>
      <c r="B1" s="264"/>
      <c r="C1" s="264"/>
      <c r="D1" s="264"/>
      <c r="E1" s="264"/>
      <c r="F1" s="264"/>
      <c r="G1" s="264"/>
      <c r="H1" s="264"/>
      <c r="I1" s="203"/>
      <c r="J1" s="91"/>
      <c r="K1" s="91"/>
      <c r="L1" s="91"/>
      <c r="M1" s="91"/>
      <c r="N1" s="91"/>
      <c r="O1" s="91"/>
      <c r="P1" s="91"/>
      <c r="Q1" s="91"/>
      <c r="R1" s="91"/>
      <c r="S1" s="91"/>
      <c r="T1" s="91"/>
      <c r="U1" s="91"/>
    </row>
    <row r="2" spans="1:21" s="92" customFormat="1" ht="20.25" customHeight="1" x14ac:dyDescent="0.25">
      <c r="A2" s="265" t="s">
        <v>604</v>
      </c>
      <c r="B2" s="265"/>
      <c r="C2" s="265"/>
      <c r="D2" s="265"/>
      <c r="E2" s="265"/>
      <c r="F2" s="265"/>
      <c r="G2" s="265"/>
      <c r="H2" s="265"/>
      <c r="I2" s="203"/>
      <c r="J2" s="91"/>
      <c r="K2" s="91"/>
      <c r="L2" s="91"/>
      <c r="M2" s="91"/>
      <c r="N2" s="91"/>
      <c r="O2" s="91"/>
      <c r="P2" s="91"/>
      <c r="Q2" s="91"/>
      <c r="R2" s="91"/>
      <c r="S2" s="91"/>
      <c r="T2" s="91"/>
      <c r="U2" s="91"/>
    </row>
    <row r="4" spans="1:21" ht="18.75" customHeight="1" x14ac:dyDescent="0.25">
      <c r="A4" s="234" t="s">
        <v>0</v>
      </c>
      <c r="B4" s="234" t="s">
        <v>76</v>
      </c>
      <c r="C4" s="234" t="s">
        <v>77</v>
      </c>
      <c r="D4" s="234" t="s">
        <v>78</v>
      </c>
      <c r="E4" s="234" t="s">
        <v>79</v>
      </c>
      <c r="F4" s="262" t="s">
        <v>304</v>
      </c>
      <c r="G4" s="262" t="s">
        <v>102</v>
      </c>
      <c r="H4" s="279" t="s">
        <v>80</v>
      </c>
    </row>
    <row r="5" spans="1:21" ht="67.5" customHeight="1" x14ac:dyDescent="0.25">
      <c r="A5" s="234"/>
      <c r="B5" s="234"/>
      <c r="C5" s="234"/>
      <c r="D5" s="234"/>
      <c r="E5" s="234"/>
      <c r="F5" s="263"/>
      <c r="G5" s="263"/>
      <c r="H5" s="279"/>
    </row>
    <row r="6" spans="1:21" s="52" customFormat="1" x14ac:dyDescent="0.25">
      <c r="A6" s="166" t="s">
        <v>81</v>
      </c>
      <c r="B6" s="266" t="s">
        <v>6</v>
      </c>
      <c r="C6" s="267"/>
      <c r="D6" s="267"/>
      <c r="E6" s="267"/>
      <c r="F6" s="267"/>
      <c r="G6" s="267"/>
      <c r="H6" s="268"/>
      <c r="I6" s="201"/>
    </row>
    <row r="7" spans="1:21" s="51" customFormat="1" ht="67.5" outlineLevel="1" x14ac:dyDescent="0.25">
      <c r="A7" s="48" t="s">
        <v>81</v>
      </c>
      <c r="B7" s="29" t="s">
        <v>140</v>
      </c>
      <c r="C7" s="43" t="s">
        <v>101</v>
      </c>
      <c r="D7" s="43">
        <v>1100</v>
      </c>
      <c r="E7" s="162">
        <v>1180</v>
      </c>
      <c r="F7" s="43">
        <v>1050</v>
      </c>
      <c r="G7" s="178">
        <f>F7/E7</f>
        <v>0.89</v>
      </c>
      <c r="H7" s="50" t="s">
        <v>142</v>
      </c>
      <c r="I7" s="205"/>
    </row>
    <row r="8" spans="1:21" s="51" customFormat="1" ht="67.5" outlineLevel="1" x14ac:dyDescent="0.25">
      <c r="A8" s="48" t="s">
        <v>82</v>
      </c>
      <c r="B8" s="29" t="s">
        <v>141</v>
      </c>
      <c r="C8" s="43" t="s">
        <v>106</v>
      </c>
      <c r="D8" s="43">
        <v>4200</v>
      </c>
      <c r="E8" s="162">
        <v>4240</v>
      </c>
      <c r="F8" s="43">
        <v>4160</v>
      </c>
      <c r="G8" s="178">
        <f>F8/E8</f>
        <v>0.98099999999999998</v>
      </c>
      <c r="H8" s="50" t="s">
        <v>142</v>
      </c>
      <c r="I8" s="205"/>
    </row>
    <row r="9" spans="1:21" s="51" customFormat="1" ht="67.5" outlineLevel="1" x14ac:dyDescent="0.25">
      <c r="A9" s="48" t="s">
        <v>83</v>
      </c>
      <c r="B9" s="29" t="s">
        <v>143</v>
      </c>
      <c r="C9" s="43" t="s">
        <v>106</v>
      </c>
      <c r="D9" s="43">
        <v>365</v>
      </c>
      <c r="E9" s="162">
        <v>385</v>
      </c>
      <c r="F9" s="43">
        <v>295</v>
      </c>
      <c r="G9" s="178">
        <f>F9/E9</f>
        <v>0.76600000000000001</v>
      </c>
      <c r="H9" s="50" t="s">
        <v>142</v>
      </c>
      <c r="I9" s="205"/>
    </row>
    <row r="10" spans="1:21" s="51" customFormat="1" ht="67.5" outlineLevel="1" x14ac:dyDescent="0.25">
      <c r="A10" s="48" t="s">
        <v>84</v>
      </c>
      <c r="B10" s="29" t="s">
        <v>193</v>
      </c>
      <c r="C10" s="43" t="s">
        <v>73</v>
      </c>
      <c r="D10" s="43">
        <v>24.56</v>
      </c>
      <c r="E10" s="162">
        <v>24.75</v>
      </c>
      <c r="F10" s="43">
        <v>24.9</v>
      </c>
      <c r="G10" s="178">
        <f>F10/E10</f>
        <v>1.006</v>
      </c>
      <c r="H10" s="50" t="s">
        <v>142</v>
      </c>
      <c r="I10" s="205"/>
    </row>
    <row r="11" spans="1:21" s="52" customFormat="1" x14ac:dyDescent="0.25">
      <c r="A11" s="167" t="s">
        <v>82</v>
      </c>
      <c r="B11" s="269" t="s">
        <v>11</v>
      </c>
      <c r="C11" s="270"/>
      <c r="D11" s="270"/>
      <c r="E11" s="270"/>
      <c r="F11" s="270"/>
      <c r="G11" s="270"/>
      <c r="H11" s="271"/>
      <c r="I11" s="201"/>
    </row>
    <row r="12" spans="1:21" s="93" customFormat="1" ht="15" customHeight="1" outlineLevel="1" x14ac:dyDescent="0.25">
      <c r="A12" s="48"/>
      <c r="B12" s="272" t="s">
        <v>194</v>
      </c>
      <c r="C12" s="273"/>
      <c r="D12" s="273"/>
      <c r="E12" s="273"/>
      <c r="F12" s="273"/>
      <c r="G12" s="273"/>
      <c r="H12" s="274"/>
      <c r="I12" s="206"/>
    </row>
    <row r="13" spans="1:21" s="93" customFormat="1" ht="40.5" outlineLevel="2" x14ac:dyDescent="0.25">
      <c r="A13" s="96" t="s">
        <v>626</v>
      </c>
      <c r="B13" s="94" t="s">
        <v>195</v>
      </c>
      <c r="C13" s="95" t="s">
        <v>73</v>
      </c>
      <c r="D13" s="96">
        <v>87.5</v>
      </c>
      <c r="E13" s="96">
        <v>96</v>
      </c>
      <c r="F13" s="96">
        <v>97</v>
      </c>
      <c r="G13" s="178">
        <f t="shared" ref="G13:G23" si="0">F13/E13</f>
        <v>1.01</v>
      </c>
      <c r="H13" s="43" t="s">
        <v>440</v>
      </c>
      <c r="I13" s="206"/>
    </row>
    <row r="14" spans="1:21" s="93" customFormat="1" ht="54" outlineLevel="2" x14ac:dyDescent="0.25">
      <c r="A14" s="96" t="s">
        <v>627</v>
      </c>
      <c r="B14" s="94" t="s">
        <v>196</v>
      </c>
      <c r="C14" s="95" t="s">
        <v>73</v>
      </c>
      <c r="D14" s="96">
        <v>100</v>
      </c>
      <c r="E14" s="96">
        <v>100</v>
      </c>
      <c r="F14" s="96">
        <v>100</v>
      </c>
      <c r="G14" s="178">
        <f t="shared" si="0"/>
        <v>1</v>
      </c>
      <c r="H14" s="43" t="s">
        <v>187</v>
      </c>
      <c r="I14" s="206"/>
    </row>
    <row r="15" spans="1:21" s="93" customFormat="1" ht="94.5" outlineLevel="2" x14ac:dyDescent="0.25">
      <c r="A15" s="96" t="s">
        <v>628</v>
      </c>
      <c r="B15" s="94" t="s">
        <v>197</v>
      </c>
      <c r="C15" s="95" t="s">
        <v>73</v>
      </c>
      <c r="D15" s="96">
        <v>30</v>
      </c>
      <c r="E15" s="96">
        <v>70</v>
      </c>
      <c r="F15" s="96">
        <v>77</v>
      </c>
      <c r="G15" s="178">
        <f t="shared" si="0"/>
        <v>1.1000000000000001</v>
      </c>
      <c r="H15" s="43" t="s">
        <v>331</v>
      </c>
      <c r="I15" s="206"/>
    </row>
    <row r="16" spans="1:21" s="93" customFormat="1" ht="67.5" outlineLevel="2" x14ac:dyDescent="0.25">
      <c r="A16" s="96" t="s">
        <v>629</v>
      </c>
      <c r="B16" s="94" t="s">
        <v>198</v>
      </c>
      <c r="C16" s="95" t="s">
        <v>73</v>
      </c>
      <c r="D16" s="96">
        <v>80</v>
      </c>
      <c r="E16" s="96">
        <v>90</v>
      </c>
      <c r="F16" s="96">
        <v>95</v>
      </c>
      <c r="G16" s="178">
        <f t="shared" si="0"/>
        <v>1.056</v>
      </c>
      <c r="H16" s="43" t="s">
        <v>332</v>
      </c>
      <c r="I16" s="206"/>
    </row>
    <row r="17" spans="1:9" s="93" customFormat="1" ht="54" outlineLevel="2" x14ac:dyDescent="0.25">
      <c r="A17" s="96" t="s">
        <v>630</v>
      </c>
      <c r="B17" s="94" t="s">
        <v>199</v>
      </c>
      <c r="C17" s="95" t="s">
        <v>73</v>
      </c>
      <c r="D17" s="96">
        <v>100</v>
      </c>
      <c r="E17" s="96">
        <v>100</v>
      </c>
      <c r="F17" s="96">
        <v>100</v>
      </c>
      <c r="G17" s="178">
        <f t="shared" si="0"/>
        <v>1</v>
      </c>
      <c r="H17" s="43" t="s">
        <v>187</v>
      </c>
      <c r="I17" s="206"/>
    </row>
    <row r="18" spans="1:9" s="93" customFormat="1" ht="54" outlineLevel="2" x14ac:dyDescent="0.25">
      <c r="A18" s="96" t="s">
        <v>631</v>
      </c>
      <c r="B18" s="94" t="s">
        <v>200</v>
      </c>
      <c r="C18" s="96" t="s">
        <v>73</v>
      </c>
      <c r="D18" s="96">
        <v>35</v>
      </c>
      <c r="E18" s="96">
        <v>47.9</v>
      </c>
      <c r="F18" s="96">
        <v>63.8</v>
      </c>
      <c r="G18" s="178">
        <f t="shared" si="0"/>
        <v>1.3320000000000001</v>
      </c>
      <c r="H18" s="43" t="s">
        <v>338</v>
      </c>
      <c r="I18" s="206"/>
    </row>
    <row r="19" spans="1:9" s="93" customFormat="1" ht="54" outlineLevel="2" x14ac:dyDescent="0.25">
      <c r="A19" s="96" t="s">
        <v>632</v>
      </c>
      <c r="B19" s="94" t="s">
        <v>201</v>
      </c>
      <c r="C19" s="96" t="s">
        <v>73</v>
      </c>
      <c r="D19" s="96">
        <v>100</v>
      </c>
      <c r="E19" s="96">
        <v>100</v>
      </c>
      <c r="F19" s="96">
        <v>100</v>
      </c>
      <c r="G19" s="178">
        <f t="shared" si="0"/>
        <v>1</v>
      </c>
      <c r="H19" s="43" t="s">
        <v>187</v>
      </c>
      <c r="I19" s="206"/>
    </row>
    <row r="20" spans="1:9" s="93" customFormat="1" ht="54" outlineLevel="2" x14ac:dyDescent="0.25">
      <c r="A20" s="96" t="s">
        <v>634</v>
      </c>
      <c r="B20" s="94" t="s">
        <v>202</v>
      </c>
      <c r="C20" s="95" t="s">
        <v>73</v>
      </c>
      <c r="D20" s="43">
        <v>46</v>
      </c>
      <c r="E20" s="43">
        <v>57.4</v>
      </c>
      <c r="F20" s="43">
        <v>61</v>
      </c>
      <c r="G20" s="178">
        <f t="shared" si="0"/>
        <v>1.0629999999999999</v>
      </c>
      <c r="H20" s="43" t="s">
        <v>717</v>
      </c>
      <c r="I20" s="206"/>
    </row>
    <row r="21" spans="1:9" s="93" customFormat="1" ht="94.5" outlineLevel="2" x14ac:dyDescent="0.25">
      <c r="A21" s="96" t="s">
        <v>635</v>
      </c>
      <c r="B21" s="229" t="s">
        <v>827</v>
      </c>
      <c r="C21" s="95" t="s">
        <v>73</v>
      </c>
      <c r="D21" s="43"/>
      <c r="E21" s="43">
        <v>10</v>
      </c>
      <c r="F21" s="43">
        <v>11</v>
      </c>
      <c r="G21" s="178">
        <f t="shared" si="0"/>
        <v>1.1000000000000001</v>
      </c>
      <c r="H21" s="230" t="s">
        <v>721</v>
      </c>
      <c r="I21" s="206"/>
    </row>
    <row r="22" spans="1:9" s="93" customFormat="1" ht="40.5" outlineLevel="2" x14ac:dyDescent="0.25">
      <c r="A22" s="96" t="s">
        <v>830</v>
      </c>
      <c r="B22" s="229" t="s">
        <v>828</v>
      </c>
      <c r="C22" s="95" t="s">
        <v>73</v>
      </c>
      <c r="D22" s="43"/>
      <c r="E22" s="43">
        <v>10</v>
      </c>
      <c r="F22" s="43">
        <v>14</v>
      </c>
      <c r="G22" s="178">
        <f t="shared" si="0"/>
        <v>1.4</v>
      </c>
      <c r="H22" s="230" t="s">
        <v>721</v>
      </c>
      <c r="I22" s="206"/>
    </row>
    <row r="23" spans="1:9" s="93" customFormat="1" ht="40.5" outlineLevel="2" x14ac:dyDescent="0.25">
      <c r="A23" s="96" t="s">
        <v>831</v>
      </c>
      <c r="B23" s="229" t="s">
        <v>829</v>
      </c>
      <c r="C23" s="95" t="s">
        <v>73</v>
      </c>
      <c r="D23" s="43"/>
      <c r="E23" s="43">
        <v>0.6</v>
      </c>
      <c r="F23" s="43">
        <v>0.8</v>
      </c>
      <c r="G23" s="178">
        <f t="shared" si="0"/>
        <v>1.333</v>
      </c>
      <c r="H23" s="230" t="s">
        <v>721</v>
      </c>
      <c r="I23" s="206"/>
    </row>
    <row r="24" spans="1:9" s="93" customFormat="1" ht="15" customHeight="1" outlineLevel="1" x14ac:dyDescent="0.25">
      <c r="A24" s="48"/>
      <c r="B24" s="272" t="s">
        <v>203</v>
      </c>
      <c r="C24" s="273"/>
      <c r="D24" s="273"/>
      <c r="E24" s="273"/>
      <c r="F24" s="273"/>
      <c r="G24" s="273"/>
      <c r="H24" s="274"/>
      <c r="I24" s="206"/>
    </row>
    <row r="25" spans="1:9" s="93" customFormat="1" ht="81" outlineLevel="2" x14ac:dyDescent="0.25">
      <c r="A25" s="96" t="s">
        <v>647</v>
      </c>
      <c r="B25" s="94" t="s">
        <v>204</v>
      </c>
      <c r="C25" s="95" t="s">
        <v>73</v>
      </c>
      <c r="D25" s="43">
        <v>1.63</v>
      </c>
      <c r="E25" s="43">
        <v>1.47</v>
      </c>
      <c r="F25" s="43">
        <v>1.6</v>
      </c>
      <c r="G25" s="178">
        <f>F25/E25</f>
        <v>1.0880000000000001</v>
      </c>
      <c r="H25" s="43" t="s">
        <v>441</v>
      </c>
      <c r="I25" s="206"/>
    </row>
    <row r="26" spans="1:9" s="93" customFormat="1" ht="27" outlineLevel="2" x14ac:dyDescent="0.25">
      <c r="A26" s="96" t="s">
        <v>648</v>
      </c>
      <c r="B26" s="94" t="s">
        <v>205</v>
      </c>
      <c r="C26" s="95" t="s">
        <v>73</v>
      </c>
      <c r="D26" s="43">
        <v>0.43</v>
      </c>
      <c r="E26" s="43">
        <v>0.21</v>
      </c>
      <c r="F26" s="43">
        <v>0</v>
      </c>
      <c r="G26" s="178">
        <v>1</v>
      </c>
      <c r="H26" s="43" t="s">
        <v>718</v>
      </c>
      <c r="I26" s="206"/>
    </row>
    <row r="27" spans="1:9" s="93" customFormat="1" ht="55.5" customHeight="1" outlineLevel="2" x14ac:dyDescent="0.25">
      <c r="A27" s="96" t="s">
        <v>649</v>
      </c>
      <c r="B27" s="94" t="s">
        <v>206</v>
      </c>
      <c r="C27" s="95" t="s">
        <v>73</v>
      </c>
      <c r="D27" s="43">
        <v>35</v>
      </c>
      <c r="E27" s="43">
        <v>55</v>
      </c>
      <c r="F27" s="43">
        <v>62.5</v>
      </c>
      <c r="G27" s="178">
        <f>F27/E27</f>
        <v>1.1359999999999999</v>
      </c>
      <c r="H27" s="43" t="s">
        <v>719</v>
      </c>
      <c r="I27" s="206"/>
    </row>
    <row r="28" spans="1:9" s="93" customFormat="1" outlineLevel="1" x14ac:dyDescent="0.25">
      <c r="A28" s="48"/>
      <c r="B28" s="272" t="s">
        <v>207</v>
      </c>
      <c r="C28" s="273"/>
      <c r="D28" s="273"/>
      <c r="E28" s="273"/>
      <c r="F28" s="273"/>
      <c r="G28" s="273"/>
      <c r="H28" s="274"/>
      <c r="I28" s="206"/>
    </row>
    <row r="29" spans="1:9" s="93" customFormat="1" ht="54" outlineLevel="2" x14ac:dyDescent="0.25">
      <c r="A29" s="96" t="s">
        <v>650</v>
      </c>
      <c r="B29" s="94" t="s">
        <v>208</v>
      </c>
      <c r="C29" s="96" t="s">
        <v>73</v>
      </c>
      <c r="D29" s="96">
        <v>97</v>
      </c>
      <c r="E29" s="96">
        <v>100</v>
      </c>
      <c r="F29" s="96">
        <v>100</v>
      </c>
      <c r="G29" s="49">
        <f>F29/E29</f>
        <v>1</v>
      </c>
      <c r="H29" s="95" t="s">
        <v>339</v>
      </c>
      <c r="I29" s="206"/>
    </row>
    <row r="30" spans="1:9" s="93" customFormat="1" ht="54" outlineLevel="2" x14ac:dyDescent="0.25">
      <c r="A30" s="96" t="s">
        <v>651</v>
      </c>
      <c r="B30" s="94" t="s">
        <v>209</v>
      </c>
      <c r="C30" s="96" t="s">
        <v>101</v>
      </c>
      <c r="D30" s="96">
        <v>1765</v>
      </c>
      <c r="E30" s="96">
        <v>1970</v>
      </c>
      <c r="F30" s="96">
        <v>1970</v>
      </c>
      <c r="G30" s="49">
        <f>F30/E30</f>
        <v>1</v>
      </c>
      <c r="H30" s="95" t="s">
        <v>340</v>
      </c>
      <c r="I30" s="206"/>
    </row>
    <row r="31" spans="1:9" s="93" customFormat="1" ht="40.5" outlineLevel="2" x14ac:dyDescent="0.25">
      <c r="A31" s="96" t="s">
        <v>652</v>
      </c>
      <c r="B31" s="94" t="s">
        <v>720</v>
      </c>
      <c r="C31" s="96" t="s">
        <v>73</v>
      </c>
      <c r="D31" s="96">
        <v>100</v>
      </c>
      <c r="E31" s="96">
        <v>100</v>
      </c>
      <c r="F31" s="96">
        <v>100</v>
      </c>
      <c r="G31" s="49">
        <f>F31/E31</f>
        <v>1</v>
      </c>
      <c r="H31" s="95" t="s">
        <v>721</v>
      </c>
      <c r="I31" s="206"/>
    </row>
    <row r="32" spans="1:9" s="93" customFormat="1" outlineLevel="1" x14ac:dyDescent="0.25">
      <c r="A32" s="48"/>
      <c r="B32" s="272" t="s">
        <v>210</v>
      </c>
      <c r="C32" s="273"/>
      <c r="D32" s="273"/>
      <c r="E32" s="273"/>
      <c r="F32" s="273"/>
      <c r="G32" s="273"/>
      <c r="H32" s="274"/>
      <c r="I32" s="206"/>
    </row>
    <row r="33" spans="1:9" s="51" customFormat="1" ht="54" outlineLevel="2" x14ac:dyDescent="0.25">
      <c r="A33" s="96" t="s">
        <v>722</v>
      </c>
      <c r="B33" s="29" t="s">
        <v>211</v>
      </c>
      <c r="C33" s="96" t="s">
        <v>73</v>
      </c>
      <c r="D33" s="96">
        <v>20</v>
      </c>
      <c r="E33" s="96">
        <v>50</v>
      </c>
      <c r="F33" s="96">
        <v>50</v>
      </c>
      <c r="G33" s="49">
        <f>F33/E33</f>
        <v>1</v>
      </c>
      <c r="H33" s="43" t="s">
        <v>331</v>
      </c>
      <c r="I33" s="205"/>
    </row>
    <row r="34" spans="1:9" s="52" customFormat="1" ht="15.75" customHeight="1" x14ac:dyDescent="0.25">
      <c r="A34" s="34" t="s">
        <v>83</v>
      </c>
      <c r="B34" s="255" t="s">
        <v>163</v>
      </c>
      <c r="C34" s="256"/>
      <c r="D34" s="256"/>
      <c r="E34" s="256"/>
      <c r="F34" s="256"/>
      <c r="G34" s="256"/>
      <c r="H34" s="257"/>
      <c r="I34" s="201"/>
    </row>
    <row r="35" spans="1:9" s="40" customFormat="1" ht="15.75" customHeight="1" outlineLevel="1" x14ac:dyDescent="0.25">
      <c r="A35" s="36"/>
      <c r="B35" s="258" t="s">
        <v>212</v>
      </c>
      <c r="C35" s="259"/>
      <c r="D35" s="259"/>
      <c r="E35" s="259"/>
      <c r="F35" s="259"/>
      <c r="G35" s="259"/>
      <c r="H35" s="260"/>
      <c r="I35" s="207"/>
    </row>
    <row r="36" spans="1:9" s="40" customFormat="1" ht="40.5" customHeight="1" outlineLevel="2" x14ac:dyDescent="0.25">
      <c r="A36" s="146" t="s">
        <v>626</v>
      </c>
      <c r="B36" s="37" t="s">
        <v>213</v>
      </c>
      <c r="C36" s="79" t="s">
        <v>106</v>
      </c>
      <c r="D36" s="38">
        <v>6455</v>
      </c>
      <c r="E36" s="38">
        <v>4380</v>
      </c>
      <c r="F36" s="38">
        <v>4693</v>
      </c>
      <c r="G36" s="39">
        <f>F36/E36</f>
        <v>1.071</v>
      </c>
      <c r="H36" s="79" t="s">
        <v>410</v>
      </c>
      <c r="I36" s="207"/>
    </row>
    <row r="37" spans="1:9" s="40" customFormat="1" ht="54" outlineLevel="2" x14ac:dyDescent="0.25">
      <c r="A37" s="146" t="s">
        <v>627</v>
      </c>
      <c r="B37" s="37" t="s">
        <v>214</v>
      </c>
      <c r="C37" s="79" t="s">
        <v>106</v>
      </c>
      <c r="D37" s="38">
        <v>2690</v>
      </c>
      <c r="E37" s="38">
        <v>970</v>
      </c>
      <c r="F37" s="38">
        <v>1658</v>
      </c>
      <c r="G37" s="39">
        <f>F37/E37</f>
        <v>1.7090000000000001</v>
      </c>
      <c r="H37" s="79" t="s">
        <v>410</v>
      </c>
      <c r="I37" s="207"/>
    </row>
    <row r="38" spans="1:9" s="40" customFormat="1" ht="15" customHeight="1" outlineLevel="1" x14ac:dyDescent="0.25">
      <c r="A38" s="146"/>
      <c r="B38" s="258" t="s">
        <v>215</v>
      </c>
      <c r="C38" s="259"/>
      <c r="D38" s="259"/>
      <c r="E38" s="259"/>
      <c r="F38" s="259"/>
      <c r="G38" s="259"/>
      <c r="H38" s="260"/>
      <c r="I38" s="207"/>
    </row>
    <row r="39" spans="1:9" s="40" customFormat="1" ht="40.5" customHeight="1" outlineLevel="2" x14ac:dyDescent="0.25">
      <c r="A39" s="146" t="s">
        <v>647</v>
      </c>
      <c r="B39" s="37" t="s">
        <v>216</v>
      </c>
      <c r="C39" s="79" t="s">
        <v>101</v>
      </c>
      <c r="D39" s="38">
        <v>8</v>
      </c>
      <c r="E39" s="38">
        <v>4</v>
      </c>
      <c r="F39" s="38">
        <v>6</v>
      </c>
      <c r="G39" s="39">
        <f>F39/E39</f>
        <v>1.5</v>
      </c>
      <c r="H39" s="79" t="s">
        <v>151</v>
      </c>
      <c r="I39" s="207"/>
    </row>
    <row r="40" spans="1:9" s="40" customFormat="1" ht="67.5" outlineLevel="2" x14ac:dyDescent="0.25">
      <c r="A40" s="146" t="s">
        <v>648</v>
      </c>
      <c r="B40" s="37" t="s">
        <v>152</v>
      </c>
      <c r="C40" s="79" t="s">
        <v>101</v>
      </c>
      <c r="D40" s="38">
        <v>105</v>
      </c>
      <c r="E40" s="38">
        <v>48</v>
      </c>
      <c r="F40" s="38">
        <v>112</v>
      </c>
      <c r="G40" s="39">
        <f>F40/E40</f>
        <v>2.3330000000000002</v>
      </c>
      <c r="H40" s="79" t="s">
        <v>411</v>
      </c>
      <c r="I40" s="207"/>
    </row>
    <row r="41" spans="1:9" s="40" customFormat="1" ht="67.5" outlineLevel="2" x14ac:dyDescent="0.25">
      <c r="A41" s="146" t="s">
        <v>649</v>
      </c>
      <c r="B41" s="37" t="s">
        <v>217</v>
      </c>
      <c r="C41" s="79" t="s">
        <v>106</v>
      </c>
      <c r="D41" s="38">
        <v>8815</v>
      </c>
      <c r="E41" s="38">
        <v>3400</v>
      </c>
      <c r="F41" s="38">
        <v>3877</v>
      </c>
      <c r="G41" s="39">
        <f>F41/E41</f>
        <v>1.1399999999999999</v>
      </c>
      <c r="H41" s="79" t="s">
        <v>411</v>
      </c>
      <c r="I41" s="207"/>
    </row>
    <row r="42" spans="1:9" s="40" customFormat="1" outlineLevel="2" x14ac:dyDescent="0.25">
      <c r="A42" s="146"/>
      <c r="B42" s="258" t="s">
        <v>13</v>
      </c>
      <c r="C42" s="259"/>
      <c r="D42" s="259"/>
      <c r="E42" s="259"/>
      <c r="F42" s="259"/>
      <c r="G42" s="259"/>
      <c r="H42" s="260"/>
      <c r="I42" s="207"/>
    </row>
    <row r="43" spans="1:9" s="40" customFormat="1" ht="40.5" outlineLevel="2" x14ac:dyDescent="0.25">
      <c r="A43" s="146" t="s">
        <v>650</v>
      </c>
      <c r="B43" s="37" t="s">
        <v>218</v>
      </c>
      <c r="C43" s="38" t="s">
        <v>73</v>
      </c>
      <c r="D43" s="38">
        <v>100</v>
      </c>
      <c r="E43" s="38">
        <v>100</v>
      </c>
      <c r="F43" s="38" t="s">
        <v>337</v>
      </c>
      <c r="G43" s="42">
        <v>1</v>
      </c>
      <c r="H43" s="79" t="s">
        <v>151</v>
      </c>
      <c r="I43" s="207"/>
    </row>
    <row r="44" spans="1:9" ht="15" customHeight="1" x14ac:dyDescent="0.25">
      <c r="A44" s="34" t="s">
        <v>84</v>
      </c>
      <c r="B44" s="255" t="s">
        <v>15</v>
      </c>
      <c r="C44" s="256"/>
      <c r="D44" s="256"/>
      <c r="E44" s="256"/>
      <c r="F44" s="256"/>
      <c r="G44" s="256"/>
      <c r="H44" s="257"/>
      <c r="I44" s="202"/>
    </row>
    <row r="45" spans="1:9" s="40" customFormat="1" ht="40.5" customHeight="1" outlineLevel="2" x14ac:dyDescent="0.25">
      <c r="A45" s="146" t="s">
        <v>81</v>
      </c>
      <c r="B45" s="37" t="s">
        <v>153</v>
      </c>
      <c r="C45" s="79" t="s">
        <v>106</v>
      </c>
      <c r="D45" s="38">
        <v>257</v>
      </c>
      <c r="E45" s="38">
        <v>302</v>
      </c>
      <c r="F45" s="38">
        <v>302</v>
      </c>
      <c r="G45" s="39">
        <f>F45/E45</f>
        <v>1</v>
      </c>
      <c r="H45" s="79" t="s">
        <v>151</v>
      </c>
      <c r="I45" s="207"/>
    </row>
    <row r="46" spans="1:9" s="40" customFormat="1" ht="54" outlineLevel="2" x14ac:dyDescent="0.25">
      <c r="A46" s="146" t="s">
        <v>82</v>
      </c>
      <c r="B46" s="37" t="s">
        <v>219</v>
      </c>
      <c r="C46" s="79" t="s">
        <v>106</v>
      </c>
      <c r="D46" s="38" t="s">
        <v>117</v>
      </c>
      <c r="E46" s="38">
        <v>73</v>
      </c>
      <c r="F46" s="38">
        <v>87</v>
      </c>
      <c r="G46" s="39">
        <f>F46/E46</f>
        <v>1.1919999999999999</v>
      </c>
      <c r="H46" s="79" t="s">
        <v>410</v>
      </c>
      <c r="I46" s="207"/>
    </row>
    <row r="47" spans="1:9" s="40" customFormat="1" ht="54" outlineLevel="2" x14ac:dyDescent="0.25">
      <c r="A47" s="146" t="s">
        <v>83</v>
      </c>
      <c r="B47" s="37" t="s">
        <v>489</v>
      </c>
      <c r="C47" s="79" t="s">
        <v>73</v>
      </c>
      <c r="D47" s="38">
        <v>25</v>
      </c>
      <c r="E47" s="38">
        <v>49</v>
      </c>
      <c r="F47" s="38">
        <v>49</v>
      </c>
      <c r="G47" s="39">
        <f>F47/E47</f>
        <v>1</v>
      </c>
      <c r="H47" s="79" t="s">
        <v>490</v>
      </c>
      <c r="I47" s="207"/>
    </row>
    <row r="48" spans="1:9" ht="15" customHeight="1" x14ac:dyDescent="0.25">
      <c r="A48" s="34" t="s">
        <v>85</v>
      </c>
      <c r="B48" s="255" t="s">
        <v>21</v>
      </c>
      <c r="C48" s="256"/>
      <c r="D48" s="256"/>
      <c r="E48" s="256"/>
      <c r="F48" s="256"/>
      <c r="G48" s="256"/>
      <c r="H48" s="257"/>
      <c r="I48" s="202"/>
    </row>
    <row r="49" spans="1:9" s="40" customFormat="1" ht="15" customHeight="1" outlineLevel="1" x14ac:dyDescent="0.25">
      <c r="A49" s="36"/>
      <c r="B49" s="258" t="s">
        <v>222</v>
      </c>
      <c r="C49" s="259"/>
      <c r="D49" s="259"/>
      <c r="E49" s="259"/>
      <c r="F49" s="259"/>
      <c r="G49" s="259"/>
      <c r="H49" s="260"/>
      <c r="I49" s="207"/>
    </row>
    <row r="50" spans="1:9" s="40" customFormat="1" outlineLevel="2" x14ac:dyDescent="0.25">
      <c r="A50" s="146" t="s">
        <v>626</v>
      </c>
      <c r="B50" s="37" t="s">
        <v>220</v>
      </c>
      <c r="C50" s="79" t="s">
        <v>135</v>
      </c>
      <c r="D50" s="38">
        <v>5028</v>
      </c>
      <c r="E50" s="38">
        <v>5995</v>
      </c>
      <c r="F50" s="38">
        <v>5995</v>
      </c>
      <c r="G50" s="42">
        <f t="shared" ref="G50:G55" si="1">F50/E50</f>
        <v>1</v>
      </c>
      <c r="H50" s="77" t="s">
        <v>398</v>
      </c>
      <c r="I50" s="207"/>
    </row>
    <row r="51" spans="1:9" s="40" customFormat="1" ht="27" outlineLevel="2" x14ac:dyDescent="0.25">
      <c r="A51" s="146" t="s">
        <v>627</v>
      </c>
      <c r="B51" s="37" t="s">
        <v>136</v>
      </c>
      <c r="C51" s="181" t="s">
        <v>73</v>
      </c>
      <c r="D51" s="38">
        <v>77.900000000000006</v>
      </c>
      <c r="E51" s="38">
        <v>100</v>
      </c>
      <c r="F51" s="38">
        <v>100</v>
      </c>
      <c r="G51" s="42">
        <f t="shared" si="1"/>
        <v>1</v>
      </c>
      <c r="H51" s="77" t="s">
        <v>398</v>
      </c>
      <c r="I51" s="207"/>
    </row>
    <row r="52" spans="1:9" s="40" customFormat="1" ht="27" outlineLevel="2" x14ac:dyDescent="0.25">
      <c r="A52" s="146" t="s">
        <v>628</v>
      </c>
      <c r="B52" s="37" t="s">
        <v>607</v>
      </c>
      <c r="C52" s="181" t="s">
        <v>606</v>
      </c>
      <c r="D52" s="38">
        <v>3.8</v>
      </c>
      <c r="E52" s="38">
        <v>3.9</v>
      </c>
      <c r="F52" s="38">
        <v>3.9</v>
      </c>
      <c r="G52" s="42">
        <f t="shared" si="1"/>
        <v>1</v>
      </c>
      <c r="H52" s="77" t="s">
        <v>398</v>
      </c>
      <c r="I52" s="207"/>
    </row>
    <row r="53" spans="1:9" s="40" customFormat="1" ht="27" outlineLevel="2" x14ac:dyDescent="0.25">
      <c r="A53" s="146" t="s">
        <v>629</v>
      </c>
      <c r="B53" s="37" t="s">
        <v>235</v>
      </c>
      <c r="C53" s="181" t="s">
        <v>606</v>
      </c>
      <c r="D53" s="38">
        <v>0.66</v>
      </c>
      <c r="E53" s="38">
        <v>0.67</v>
      </c>
      <c r="F53" s="38">
        <v>0.67</v>
      </c>
      <c r="G53" s="42">
        <f t="shared" si="1"/>
        <v>1</v>
      </c>
      <c r="H53" s="77" t="s">
        <v>396</v>
      </c>
      <c r="I53" s="207"/>
    </row>
    <row r="54" spans="1:9" s="40" customFormat="1" ht="27" outlineLevel="2" x14ac:dyDescent="0.25">
      <c r="A54" s="146" t="s">
        <v>630</v>
      </c>
      <c r="B54" s="37" t="s">
        <v>221</v>
      </c>
      <c r="C54" s="79" t="s">
        <v>73</v>
      </c>
      <c r="D54" s="38">
        <v>96</v>
      </c>
      <c r="E54" s="38">
        <v>180</v>
      </c>
      <c r="F54" s="38">
        <v>180</v>
      </c>
      <c r="G54" s="42">
        <f t="shared" si="1"/>
        <v>1</v>
      </c>
      <c r="H54" s="78" t="s">
        <v>397</v>
      </c>
      <c r="I54" s="207"/>
    </row>
    <row r="55" spans="1:9" s="40" customFormat="1" ht="40.5" outlineLevel="2" x14ac:dyDescent="0.25">
      <c r="A55" s="146" t="s">
        <v>631</v>
      </c>
      <c r="B55" s="37" t="s">
        <v>608</v>
      </c>
      <c r="C55" s="79" t="s">
        <v>73</v>
      </c>
      <c r="D55" s="38">
        <v>59</v>
      </c>
      <c r="E55" s="38">
        <v>100</v>
      </c>
      <c r="F55" s="38">
        <v>100</v>
      </c>
      <c r="G55" s="42">
        <f t="shared" si="1"/>
        <v>1</v>
      </c>
      <c r="H55" s="77" t="s">
        <v>398</v>
      </c>
      <c r="I55" s="207"/>
    </row>
    <row r="56" spans="1:9" s="40" customFormat="1" ht="15" customHeight="1" outlineLevel="1" x14ac:dyDescent="0.25">
      <c r="A56" s="36"/>
      <c r="B56" s="258" t="s">
        <v>223</v>
      </c>
      <c r="C56" s="259"/>
      <c r="D56" s="259"/>
      <c r="E56" s="259"/>
      <c r="F56" s="259"/>
      <c r="G56" s="259"/>
      <c r="H56" s="260"/>
      <c r="I56" s="207"/>
    </row>
    <row r="57" spans="1:9" s="40" customFormat="1" ht="40.5" customHeight="1" outlineLevel="2" x14ac:dyDescent="0.25">
      <c r="A57" s="146" t="s">
        <v>647</v>
      </c>
      <c r="B57" s="37" t="s">
        <v>609</v>
      </c>
      <c r="C57" s="79" t="s">
        <v>73</v>
      </c>
      <c r="D57" s="75">
        <v>6.6</v>
      </c>
      <c r="E57" s="75">
        <v>7.1</v>
      </c>
      <c r="F57" s="75">
        <v>7.1</v>
      </c>
      <c r="G57" s="42">
        <f>F57/E57</f>
        <v>1</v>
      </c>
      <c r="H57" s="182" t="s">
        <v>399</v>
      </c>
      <c r="I57" s="207"/>
    </row>
    <row r="58" spans="1:9" s="40" customFormat="1" ht="27" outlineLevel="2" x14ac:dyDescent="0.25">
      <c r="A58" s="146" t="s">
        <v>648</v>
      </c>
      <c r="B58" s="37" t="s">
        <v>224</v>
      </c>
      <c r="C58" s="79" t="s">
        <v>73</v>
      </c>
      <c r="D58" s="75">
        <v>7.3</v>
      </c>
      <c r="E58" s="75">
        <v>7.8</v>
      </c>
      <c r="F58" s="75">
        <v>7.8</v>
      </c>
      <c r="G58" s="42">
        <f>F58/E58</f>
        <v>1</v>
      </c>
      <c r="H58" s="77" t="s">
        <v>398</v>
      </c>
      <c r="I58" s="207"/>
    </row>
    <row r="59" spans="1:9" s="40" customFormat="1" ht="94.5" outlineLevel="2" x14ac:dyDescent="0.25">
      <c r="A59" s="146" t="s">
        <v>649</v>
      </c>
      <c r="B59" s="98" t="s">
        <v>820</v>
      </c>
      <c r="C59" s="181" t="s">
        <v>73</v>
      </c>
      <c r="D59" s="180">
        <v>0</v>
      </c>
      <c r="E59" s="180">
        <v>10</v>
      </c>
      <c r="F59" s="97">
        <v>21.8</v>
      </c>
      <c r="G59" s="42">
        <f t="shared" ref="G59:G61" si="2">F59/E59</f>
        <v>2.1800000000000002</v>
      </c>
      <c r="H59" s="182" t="s">
        <v>823</v>
      </c>
      <c r="I59" s="207"/>
    </row>
    <row r="60" spans="1:9" s="40" customFormat="1" ht="81" outlineLevel="2" x14ac:dyDescent="0.25">
      <c r="A60" s="146" t="s">
        <v>667</v>
      </c>
      <c r="B60" s="98" t="s">
        <v>821</v>
      </c>
      <c r="C60" s="181" t="s">
        <v>73</v>
      </c>
      <c r="D60" s="180">
        <v>0</v>
      </c>
      <c r="E60" s="180">
        <v>20</v>
      </c>
      <c r="F60" s="97">
        <v>41.1</v>
      </c>
      <c r="G60" s="42">
        <f t="shared" si="2"/>
        <v>2.06</v>
      </c>
      <c r="H60" s="182" t="s">
        <v>823</v>
      </c>
      <c r="I60" s="207"/>
    </row>
    <row r="61" spans="1:9" s="40" customFormat="1" ht="67.5" outlineLevel="2" x14ac:dyDescent="0.25">
      <c r="A61" s="146" t="s">
        <v>668</v>
      </c>
      <c r="B61" s="98" t="s">
        <v>822</v>
      </c>
      <c r="C61" s="181" t="s">
        <v>73</v>
      </c>
      <c r="D61" s="180">
        <v>0</v>
      </c>
      <c r="E61" s="180">
        <v>2.1</v>
      </c>
      <c r="F61" s="180">
        <v>2.1</v>
      </c>
      <c r="G61" s="42">
        <f t="shared" si="2"/>
        <v>1</v>
      </c>
      <c r="H61" s="182" t="s">
        <v>823</v>
      </c>
      <c r="I61" s="207"/>
    </row>
    <row r="62" spans="1:9" s="40" customFormat="1" outlineLevel="2" x14ac:dyDescent="0.25">
      <c r="A62" s="36"/>
      <c r="B62" s="98"/>
      <c r="C62" s="99"/>
      <c r="D62" s="76"/>
      <c r="E62" s="76"/>
      <c r="F62" s="76"/>
      <c r="G62" s="100"/>
      <c r="H62" s="101"/>
      <c r="I62" s="207"/>
    </row>
    <row r="63" spans="1:9" s="40" customFormat="1" ht="28.5" customHeight="1" outlineLevel="1" x14ac:dyDescent="0.25">
      <c r="A63" s="36"/>
      <c r="B63" s="258" t="s">
        <v>225</v>
      </c>
      <c r="C63" s="259"/>
      <c r="D63" s="259"/>
      <c r="E63" s="259"/>
      <c r="F63" s="259"/>
      <c r="G63" s="259"/>
      <c r="H63" s="260"/>
      <c r="I63" s="207"/>
    </row>
    <row r="64" spans="1:9" s="40" customFormat="1" ht="27" outlineLevel="2" x14ac:dyDescent="0.25">
      <c r="A64" s="146" t="s">
        <v>650</v>
      </c>
      <c r="B64" s="37" t="s">
        <v>226</v>
      </c>
      <c r="C64" s="79" t="s">
        <v>137</v>
      </c>
      <c r="D64" s="200">
        <v>1381224</v>
      </c>
      <c r="E64" s="200">
        <v>1381224</v>
      </c>
      <c r="F64" s="200">
        <v>1381224</v>
      </c>
      <c r="G64" s="42">
        <f>F64/E64</f>
        <v>1</v>
      </c>
      <c r="H64" s="78" t="s">
        <v>400</v>
      </c>
      <c r="I64" s="207"/>
    </row>
    <row r="65" spans="1:9" s="40" customFormat="1" ht="27" outlineLevel="2" x14ac:dyDescent="0.25">
      <c r="A65" s="146" t="s">
        <v>651</v>
      </c>
      <c r="B65" s="37" t="s">
        <v>227</v>
      </c>
      <c r="C65" s="79" t="s">
        <v>128</v>
      </c>
      <c r="D65" s="180">
        <v>52</v>
      </c>
      <c r="E65" s="180">
        <v>52</v>
      </c>
      <c r="F65" s="180">
        <v>52</v>
      </c>
      <c r="G65" s="42">
        <f>F65/E65</f>
        <v>1</v>
      </c>
      <c r="H65" s="78" t="s">
        <v>400</v>
      </c>
      <c r="I65" s="207"/>
    </row>
    <row r="66" spans="1:9" s="40" customFormat="1" ht="27" outlineLevel="2" x14ac:dyDescent="0.25">
      <c r="A66" s="146" t="s">
        <v>652</v>
      </c>
      <c r="B66" s="37" t="s">
        <v>228</v>
      </c>
      <c r="C66" s="79" t="s">
        <v>138</v>
      </c>
      <c r="D66" s="180">
        <v>13660</v>
      </c>
      <c r="E66" s="180">
        <v>14280</v>
      </c>
      <c r="F66" s="180">
        <v>14280</v>
      </c>
      <c r="G66" s="42">
        <f>F66/E66</f>
        <v>1</v>
      </c>
      <c r="H66" s="78" t="s">
        <v>400</v>
      </c>
      <c r="I66" s="207"/>
    </row>
    <row r="67" spans="1:9" s="40" customFormat="1" outlineLevel="1" x14ac:dyDescent="0.25">
      <c r="A67" s="36"/>
      <c r="B67" s="258" t="s">
        <v>229</v>
      </c>
      <c r="C67" s="259"/>
      <c r="D67" s="259"/>
      <c r="E67" s="259"/>
      <c r="F67" s="259"/>
      <c r="G67" s="259"/>
      <c r="H67" s="260"/>
      <c r="I67" s="207"/>
    </row>
    <row r="68" spans="1:9" s="57" customFormat="1" ht="27" outlineLevel="2" x14ac:dyDescent="0.25">
      <c r="A68" s="146" t="s">
        <v>722</v>
      </c>
      <c r="B68" s="28" t="s">
        <v>230</v>
      </c>
      <c r="C68" s="75" t="s">
        <v>73</v>
      </c>
      <c r="D68" s="180">
        <v>76</v>
      </c>
      <c r="E68" s="180">
        <v>88</v>
      </c>
      <c r="F68" s="180">
        <v>88</v>
      </c>
      <c r="G68" s="39">
        <f>F68/E68</f>
        <v>1</v>
      </c>
      <c r="H68" s="77" t="s">
        <v>401</v>
      </c>
      <c r="I68" s="208"/>
    </row>
    <row r="69" spans="1:9" s="57" customFormat="1" ht="40.5" outlineLevel="2" x14ac:dyDescent="0.25">
      <c r="A69" s="146" t="s">
        <v>771</v>
      </c>
      <c r="B69" s="58" t="s">
        <v>231</v>
      </c>
      <c r="C69" s="180" t="s">
        <v>73</v>
      </c>
      <c r="D69" s="180">
        <v>62</v>
      </c>
      <c r="E69" s="180">
        <v>92</v>
      </c>
      <c r="F69" s="180">
        <v>92</v>
      </c>
      <c r="G69" s="39">
        <f>F69/E69</f>
        <v>1</v>
      </c>
      <c r="H69" s="182" t="s">
        <v>402</v>
      </c>
      <c r="I69" s="208"/>
    </row>
    <row r="70" spans="1:9" s="57" customFormat="1" outlineLevel="1" x14ac:dyDescent="0.25">
      <c r="A70" s="36"/>
      <c r="B70" s="258" t="s">
        <v>232</v>
      </c>
      <c r="C70" s="259"/>
      <c r="D70" s="259"/>
      <c r="E70" s="259"/>
      <c r="F70" s="259"/>
      <c r="G70" s="259"/>
      <c r="H70" s="260"/>
      <c r="I70" s="208"/>
    </row>
    <row r="71" spans="1:9" s="57" customFormat="1" ht="40.5" outlineLevel="2" x14ac:dyDescent="0.25">
      <c r="A71" s="146" t="s">
        <v>772</v>
      </c>
      <c r="B71" s="28" t="s">
        <v>233</v>
      </c>
      <c r="C71" s="180" t="s">
        <v>73</v>
      </c>
      <c r="D71" s="180">
        <v>100</v>
      </c>
      <c r="E71" s="180">
        <v>100</v>
      </c>
      <c r="F71" s="180">
        <v>100</v>
      </c>
      <c r="G71" s="39">
        <v>1</v>
      </c>
      <c r="H71" s="37" t="s">
        <v>823</v>
      </c>
      <c r="I71" s="208"/>
    </row>
    <row r="72" spans="1:9" s="57" customFormat="1" ht="30.75" customHeight="1" outlineLevel="1" x14ac:dyDescent="0.25">
      <c r="A72" s="36"/>
      <c r="B72" s="258" t="s">
        <v>234</v>
      </c>
      <c r="C72" s="259"/>
      <c r="D72" s="259"/>
      <c r="E72" s="259"/>
      <c r="F72" s="259"/>
      <c r="G72" s="259"/>
      <c r="H72" s="260"/>
      <c r="I72" s="208"/>
    </row>
    <row r="73" spans="1:9" s="57" customFormat="1" ht="30.75" customHeight="1" outlineLevel="2" x14ac:dyDescent="0.25">
      <c r="A73" s="146" t="s">
        <v>779</v>
      </c>
      <c r="B73" s="28" t="s">
        <v>139</v>
      </c>
      <c r="C73" s="180" t="s">
        <v>106</v>
      </c>
      <c r="D73" s="151">
        <v>323</v>
      </c>
      <c r="E73" s="151">
        <v>330</v>
      </c>
      <c r="F73" s="151">
        <v>330</v>
      </c>
      <c r="G73" s="44">
        <f>F73/E73</f>
        <v>1</v>
      </c>
      <c r="H73" s="37" t="s">
        <v>403</v>
      </c>
      <c r="I73" s="208"/>
    </row>
    <row r="74" spans="1:9" x14ac:dyDescent="0.25">
      <c r="A74" s="34" t="s">
        <v>86</v>
      </c>
      <c r="B74" s="255" t="s">
        <v>32</v>
      </c>
      <c r="C74" s="256"/>
      <c r="D74" s="256"/>
      <c r="E74" s="256"/>
      <c r="F74" s="256"/>
      <c r="G74" s="256"/>
      <c r="H74" s="257"/>
      <c r="I74" s="202"/>
    </row>
    <row r="75" spans="1:9" outlineLevel="1" x14ac:dyDescent="0.25">
      <c r="A75" s="38"/>
      <c r="B75" s="278" t="s">
        <v>99</v>
      </c>
      <c r="C75" s="278"/>
      <c r="D75" s="278"/>
      <c r="E75" s="278"/>
      <c r="F75" s="278"/>
      <c r="G75" s="278"/>
      <c r="H75" s="278"/>
    </row>
    <row r="76" spans="1:9" ht="54" outlineLevel="2" x14ac:dyDescent="0.25">
      <c r="A76" s="38" t="s">
        <v>626</v>
      </c>
      <c r="B76" s="56" t="s">
        <v>236</v>
      </c>
      <c r="C76" s="28" t="s">
        <v>100</v>
      </c>
      <c r="D76" s="164">
        <v>235</v>
      </c>
      <c r="E76" s="164">
        <v>550</v>
      </c>
      <c r="F76" s="164">
        <v>533</v>
      </c>
      <c r="G76" s="70">
        <f>F76/E76</f>
        <v>0.96899999999999997</v>
      </c>
      <c r="H76" s="55" t="s">
        <v>491</v>
      </c>
    </row>
    <row r="77" spans="1:9" ht="27" outlineLevel="2" x14ac:dyDescent="0.25">
      <c r="A77" s="38" t="s">
        <v>627</v>
      </c>
      <c r="B77" s="56" t="s">
        <v>237</v>
      </c>
      <c r="C77" s="164" t="s">
        <v>101</v>
      </c>
      <c r="D77" s="164">
        <v>385</v>
      </c>
      <c r="E77" s="164">
        <v>395</v>
      </c>
      <c r="F77" s="164">
        <v>395</v>
      </c>
      <c r="G77" s="70">
        <f>F77/E77</f>
        <v>1</v>
      </c>
      <c r="H77" s="55" t="s">
        <v>326</v>
      </c>
    </row>
    <row r="78" spans="1:9" ht="41.25" outlineLevel="2" x14ac:dyDescent="0.25">
      <c r="A78" s="38" t="s">
        <v>628</v>
      </c>
      <c r="B78" s="73" t="s">
        <v>424</v>
      </c>
      <c r="C78" s="28" t="s">
        <v>431</v>
      </c>
      <c r="D78" s="164">
        <v>37</v>
      </c>
      <c r="E78" s="164">
        <v>38</v>
      </c>
      <c r="F78" s="164">
        <v>41.8</v>
      </c>
      <c r="G78" s="39">
        <f>F78/E78</f>
        <v>1.1000000000000001</v>
      </c>
      <c r="H78" s="55" t="s">
        <v>327</v>
      </c>
    </row>
    <row r="79" spans="1:9" ht="41.25" outlineLevel="2" x14ac:dyDescent="0.25">
      <c r="A79" s="38" t="s">
        <v>629</v>
      </c>
      <c r="B79" s="73" t="s">
        <v>425</v>
      </c>
      <c r="C79" s="28" t="s">
        <v>431</v>
      </c>
      <c r="D79" s="164">
        <v>32</v>
      </c>
      <c r="E79" s="164">
        <v>47.3</v>
      </c>
      <c r="F79" s="164">
        <v>75.3</v>
      </c>
      <c r="G79" s="39">
        <f t="shared" ref="G79:G85" si="3">F79/E79</f>
        <v>1.5920000000000001</v>
      </c>
      <c r="H79" s="55" t="s">
        <v>327</v>
      </c>
    </row>
    <row r="80" spans="1:9" ht="41.25" outlineLevel="2" x14ac:dyDescent="0.25">
      <c r="A80" s="38" t="s">
        <v>630</v>
      </c>
      <c r="B80" s="73" t="s">
        <v>426</v>
      </c>
      <c r="C80" s="28" t="s">
        <v>431</v>
      </c>
      <c r="D80" s="164">
        <v>18.5</v>
      </c>
      <c r="E80" s="164">
        <v>21.5</v>
      </c>
      <c r="F80" s="164">
        <v>21.9</v>
      </c>
      <c r="G80" s="39">
        <f t="shared" si="3"/>
        <v>1.0189999999999999</v>
      </c>
      <c r="H80" s="55" t="s">
        <v>327</v>
      </c>
    </row>
    <row r="81" spans="1:9" ht="41.25" outlineLevel="2" x14ac:dyDescent="0.25">
      <c r="A81" s="38" t="s">
        <v>631</v>
      </c>
      <c r="B81" s="73" t="s">
        <v>427</v>
      </c>
      <c r="C81" s="28" t="s">
        <v>431</v>
      </c>
      <c r="D81" s="164">
        <v>58</v>
      </c>
      <c r="E81" s="164">
        <v>68</v>
      </c>
      <c r="F81" s="164">
        <v>78.099999999999994</v>
      </c>
      <c r="G81" s="39">
        <f t="shared" si="3"/>
        <v>1.149</v>
      </c>
      <c r="H81" s="55" t="s">
        <v>327</v>
      </c>
    </row>
    <row r="82" spans="1:9" ht="54.75" outlineLevel="2" x14ac:dyDescent="0.25">
      <c r="A82" s="38" t="s">
        <v>632</v>
      </c>
      <c r="B82" s="73" t="s">
        <v>428</v>
      </c>
      <c r="C82" s="28" t="s">
        <v>431</v>
      </c>
      <c r="D82" s="164">
        <v>10.8</v>
      </c>
      <c r="E82" s="164">
        <v>12.9</v>
      </c>
      <c r="F82" s="164">
        <v>14.6</v>
      </c>
      <c r="G82" s="39">
        <f t="shared" si="3"/>
        <v>1.1319999999999999</v>
      </c>
      <c r="H82" s="55" t="s">
        <v>327</v>
      </c>
    </row>
    <row r="83" spans="1:9" ht="81.75" outlineLevel="2" x14ac:dyDescent="0.25">
      <c r="A83" s="38" t="s">
        <v>634</v>
      </c>
      <c r="B83" s="73" t="s">
        <v>429</v>
      </c>
      <c r="C83" s="28" t="s">
        <v>431</v>
      </c>
      <c r="D83" s="164">
        <v>0</v>
      </c>
      <c r="E83" s="164">
        <v>25</v>
      </c>
      <c r="F83" s="164">
        <v>44.8</v>
      </c>
      <c r="G83" s="39">
        <f t="shared" si="3"/>
        <v>1.792</v>
      </c>
      <c r="H83" s="55" t="s">
        <v>491</v>
      </c>
    </row>
    <row r="84" spans="1:9" ht="54" outlineLevel="2" x14ac:dyDescent="0.25">
      <c r="A84" s="38"/>
      <c r="B84" s="165" t="s">
        <v>430</v>
      </c>
      <c r="C84" s="28" t="s">
        <v>431</v>
      </c>
      <c r="D84" s="164">
        <v>0</v>
      </c>
      <c r="E84" s="164">
        <v>40</v>
      </c>
      <c r="F84" s="164">
        <v>71.5</v>
      </c>
      <c r="G84" s="39">
        <f t="shared" si="3"/>
        <v>1.788</v>
      </c>
      <c r="H84" s="55" t="s">
        <v>491</v>
      </c>
    </row>
    <row r="85" spans="1:9" ht="67.5" outlineLevel="2" x14ac:dyDescent="0.25">
      <c r="A85" s="38" t="s">
        <v>635</v>
      </c>
      <c r="B85" s="165" t="s">
        <v>586</v>
      </c>
      <c r="C85" s="28" t="s">
        <v>73</v>
      </c>
      <c r="D85" s="164">
        <v>0</v>
      </c>
      <c r="E85" s="164">
        <v>10</v>
      </c>
      <c r="F85" s="164">
        <v>27.8</v>
      </c>
      <c r="G85" s="39">
        <f t="shared" si="3"/>
        <v>2.78</v>
      </c>
      <c r="H85" s="55" t="s">
        <v>491</v>
      </c>
    </row>
    <row r="86" spans="1:9" outlineLevel="1" x14ac:dyDescent="0.25">
      <c r="A86" s="38"/>
      <c r="B86" s="258" t="s">
        <v>24</v>
      </c>
      <c r="C86" s="259"/>
      <c r="D86" s="259"/>
      <c r="E86" s="259"/>
      <c r="F86" s="259"/>
      <c r="G86" s="259"/>
      <c r="H86" s="260"/>
    </row>
    <row r="87" spans="1:9" ht="40.5" outlineLevel="2" x14ac:dyDescent="0.25">
      <c r="A87" s="68" t="s">
        <v>647</v>
      </c>
      <c r="B87" s="78" t="s">
        <v>238</v>
      </c>
      <c r="C87" s="75" t="s">
        <v>101</v>
      </c>
      <c r="D87" s="164">
        <v>82</v>
      </c>
      <c r="E87" s="164">
        <v>85</v>
      </c>
      <c r="F87" s="164">
        <v>85</v>
      </c>
      <c r="G87" s="39">
        <f>F87/E87</f>
        <v>1</v>
      </c>
      <c r="H87" s="55" t="s">
        <v>328</v>
      </c>
    </row>
    <row r="88" spans="1:9" ht="54" outlineLevel="2" x14ac:dyDescent="0.25">
      <c r="A88" s="38" t="s">
        <v>648</v>
      </c>
      <c r="B88" s="78" t="s">
        <v>239</v>
      </c>
      <c r="C88" s="28" t="s">
        <v>100</v>
      </c>
      <c r="D88" s="164">
        <v>3900</v>
      </c>
      <c r="E88" s="164">
        <v>4000</v>
      </c>
      <c r="F88" s="164">
        <v>5057</v>
      </c>
      <c r="G88" s="39">
        <f>F88/E88</f>
        <v>1.264</v>
      </c>
      <c r="H88" s="55" t="s">
        <v>329</v>
      </c>
    </row>
    <row r="89" spans="1:9" outlineLevel="1" x14ac:dyDescent="0.25">
      <c r="A89" s="30"/>
      <c r="B89" s="258" t="s">
        <v>104</v>
      </c>
      <c r="C89" s="259"/>
      <c r="D89" s="259"/>
      <c r="E89" s="259"/>
      <c r="F89" s="259"/>
      <c r="G89" s="259"/>
      <c r="H89" s="260"/>
    </row>
    <row r="90" spans="1:9" ht="27" outlineLevel="2" x14ac:dyDescent="0.25">
      <c r="A90" s="38" t="s">
        <v>650</v>
      </c>
      <c r="B90" s="56" t="s">
        <v>240</v>
      </c>
      <c r="C90" s="75" t="s">
        <v>105</v>
      </c>
      <c r="D90" s="180">
        <v>1900</v>
      </c>
      <c r="E90" s="180">
        <v>2800</v>
      </c>
      <c r="F90" s="180">
        <v>4567</v>
      </c>
      <c r="G90" s="39">
        <f>F90/E90</f>
        <v>1.631</v>
      </c>
      <c r="H90" s="55" t="s">
        <v>107</v>
      </c>
    </row>
    <row r="91" spans="1:9" ht="40.5" customHeight="1" outlineLevel="2" x14ac:dyDescent="0.25">
      <c r="A91" s="38" t="s">
        <v>651</v>
      </c>
      <c r="B91" s="56" t="s">
        <v>103</v>
      </c>
      <c r="C91" s="75" t="s">
        <v>73</v>
      </c>
      <c r="D91" s="180">
        <v>1.2</v>
      </c>
      <c r="E91" s="180">
        <v>1.1000000000000001</v>
      </c>
      <c r="F91" s="180">
        <v>0.3</v>
      </c>
      <c r="G91" s="39">
        <v>1</v>
      </c>
      <c r="H91" s="55" t="s">
        <v>330</v>
      </c>
    </row>
    <row r="92" spans="1:9" ht="54" outlineLevel="2" x14ac:dyDescent="0.25">
      <c r="A92" s="38" t="s">
        <v>652</v>
      </c>
      <c r="B92" s="56" t="s">
        <v>241</v>
      </c>
      <c r="C92" s="75" t="s">
        <v>73</v>
      </c>
      <c r="D92" s="180">
        <v>100</v>
      </c>
      <c r="E92" s="180">
        <v>100</v>
      </c>
      <c r="F92" s="180">
        <v>100</v>
      </c>
      <c r="G92" s="39">
        <f>F92/E92</f>
        <v>1</v>
      </c>
      <c r="H92" s="55" t="s">
        <v>491</v>
      </c>
    </row>
    <row r="93" spans="1:9" outlineLevel="1" x14ac:dyDescent="0.25">
      <c r="A93" s="30"/>
      <c r="B93" s="258" t="s">
        <v>242</v>
      </c>
      <c r="C93" s="259"/>
      <c r="D93" s="259"/>
      <c r="E93" s="259"/>
      <c r="F93" s="259"/>
      <c r="G93" s="259"/>
      <c r="H93" s="260"/>
    </row>
    <row r="94" spans="1:9" ht="33.75" customHeight="1" outlineLevel="2" x14ac:dyDescent="0.25">
      <c r="A94" s="38" t="s">
        <v>722</v>
      </c>
      <c r="B94" s="56" t="s">
        <v>218</v>
      </c>
      <c r="C94" s="180" t="s">
        <v>73</v>
      </c>
      <c r="D94" s="180">
        <v>100</v>
      </c>
      <c r="E94" s="180">
        <v>100</v>
      </c>
      <c r="F94" s="180">
        <v>100</v>
      </c>
      <c r="G94" s="39">
        <v>1</v>
      </c>
      <c r="H94" s="55" t="s">
        <v>491</v>
      </c>
    </row>
    <row r="95" spans="1:9" x14ac:dyDescent="0.25">
      <c r="A95" s="34" t="s">
        <v>108</v>
      </c>
      <c r="B95" s="255" t="s">
        <v>69</v>
      </c>
      <c r="C95" s="256"/>
      <c r="D95" s="256"/>
      <c r="E95" s="256"/>
      <c r="F95" s="256"/>
      <c r="G95" s="256"/>
      <c r="H95" s="257"/>
      <c r="I95" s="202"/>
    </row>
    <row r="96" spans="1:9" outlineLevel="1" x14ac:dyDescent="0.25">
      <c r="A96" s="38"/>
      <c r="B96" s="258" t="s">
        <v>243</v>
      </c>
      <c r="C96" s="259"/>
      <c r="D96" s="259"/>
      <c r="E96" s="259"/>
      <c r="F96" s="259"/>
      <c r="G96" s="259"/>
      <c r="H96" s="260"/>
    </row>
    <row r="97" spans="1:9" ht="54" outlineLevel="2" x14ac:dyDescent="0.25">
      <c r="A97" s="66" t="s">
        <v>626</v>
      </c>
      <c r="B97" s="56" t="s">
        <v>244</v>
      </c>
      <c r="C97" s="162" t="s">
        <v>73</v>
      </c>
      <c r="D97" s="162">
        <v>100</v>
      </c>
      <c r="E97" s="162">
        <v>100</v>
      </c>
      <c r="F97" s="162">
        <v>100</v>
      </c>
      <c r="G97" s="67">
        <v>1</v>
      </c>
      <c r="H97" s="55" t="s">
        <v>439</v>
      </c>
    </row>
    <row r="98" spans="1:9" outlineLevel="1" x14ac:dyDescent="0.25">
      <c r="A98" s="38"/>
      <c r="B98" s="258" t="s">
        <v>144</v>
      </c>
      <c r="C98" s="259"/>
      <c r="D98" s="259"/>
      <c r="E98" s="259"/>
      <c r="F98" s="259"/>
      <c r="G98" s="259"/>
      <c r="H98" s="260"/>
    </row>
    <row r="99" spans="1:9" ht="54" outlineLevel="2" x14ac:dyDescent="0.25">
      <c r="A99" s="68" t="s">
        <v>647</v>
      </c>
      <c r="B99" s="69" t="s">
        <v>245</v>
      </c>
      <c r="C99" s="75" t="s">
        <v>73</v>
      </c>
      <c r="D99" s="154">
        <v>100</v>
      </c>
      <c r="E99" s="154">
        <v>100</v>
      </c>
      <c r="F99" s="158">
        <v>100</v>
      </c>
      <c r="G99" s="70">
        <f>F99/E99</f>
        <v>1</v>
      </c>
      <c r="H99" s="54" t="s">
        <v>439</v>
      </c>
    </row>
    <row r="100" spans="1:9" ht="54" outlineLevel="2" x14ac:dyDescent="0.25">
      <c r="A100" s="68" t="s">
        <v>648</v>
      </c>
      <c r="B100" s="69" t="s">
        <v>781</v>
      </c>
      <c r="C100" s="162" t="s">
        <v>106</v>
      </c>
      <c r="D100" s="162">
        <v>0</v>
      </c>
      <c r="E100" s="162">
        <v>8</v>
      </c>
      <c r="F100" s="162">
        <v>8</v>
      </c>
      <c r="G100" s="70">
        <f>F100/E100</f>
        <v>1</v>
      </c>
      <c r="H100" s="54" t="s">
        <v>439</v>
      </c>
    </row>
    <row r="101" spans="1:9" ht="54" outlineLevel="2" x14ac:dyDescent="0.25">
      <c r="A101" s="68" t="s">
        <v>649</v>
      </c>
      <c r="B101" s="69" t="s">
        <v>127</v>
      </c>
      <c r="C101" s="75" t="s">
        <v>73</v>
      </c>
      <c r="D101" s="154">
        <v>100</v>
      </c>
      <c r="E101" s="154">
        <v>100</v>
      </c>
      <c r="F101" s="158">
        <v>100</v>
      </c>
      <c r="G101" s="70">
        <f>F101/E101</f>
        <v>1</v>
      </c>
      <c r="H101" s="54" t="s">
        <v>439</v>
      </c>
    </row>
    <row r="102" spans="1:9" x14ac:dyDescent="0.25">
      <c r="A102" s="34" t="s">
        <v>87</v>
      </c>
      <c r="B102" s="255" t="s">
        <v>34</v>
      </c>
      <c r="C102" s="256"/>
      <c r="D102" s="256"/>
      <c r="E102" s="256"/>
      <c r="F102" s="256"/>
      <c r="G102" s="256"/>
      <c r="H102" s="257"/>
      <c r="I102" s="202"/>
    </row>
    <row r="103" spans="1:9" s="57" customFormat="1" ht="67.5" outlineLevel="1" x14ac:dyDescent="0.25">
      <c r="A103" s="146" t="s">
        <v>81</v>
      </c>
      <c r="B103" s="28" t="s">
        <v>246</v>
      </c>
      <c r="C103" s="75" t="s">
        <v>247</v>
      </c>
      <c r="D103" s="155">
        <v>0.22700000000000001</v>
      </c>
      <c r="E103" s="155">
        <v>0.27600000000000002</v>
      </c>
      <c r="F103" s="155">
        <v>0.27600000000000002</v>
      </c>
      <c r="G103" s="39">
        <f>F103/E103</f>
        <v>1</v>
      </c>
      <c r="H103" s="55" t="s">
        <v>412</v>
      </c>
      <c r="I103" s="208"/>
    </row>
    <row r="104" spans="1:9" s="57" customFormat="1" ht="67.5" outlineLevel="1" x14ac:dyDescent="0.25">
      <c r="A104" s="146" t="s">
        <v>82</v>
      </c>
      <c r="B104" s="28" t="s">
        <v>248</v>
      </c>
      <c r="C104" s="75" t="s">
        <v>247</v>
      </c>
      <c r="D104" s="155">
        <v>0.77300000000000002</v>
      </c>
      <c r="E104" s="155">
        <v>0.83499999999999996</v>
      </c>
      <c r="F104" s="155">
        <v>0.83599999999999997</v>
      </c>
      <c r="G104" s="39">
        <f t="shared" ref="G104:G112" si="4">F104/E104</f>
        <v>1.0009999999999999</v>
      </c>
      <c r="H104" s="55" t="s">
        <v>412</v>
      </c>
      <c r="I104" s="208"/>
    </row>
    <row r="105" spans="1:9" s="57" customFormat="1" ht="27" outlineLevel="1" x14ac:dyDescent="0.25">
      <c r="A105" s="146" t="s">
        <v>83</v>
      </c>
      <c r="B105" s="28" t="s">
        <v>249</v>
      </c>
      <c r="C105" s="75" t="s">
        <v>247</v>
      </c>
      <c r="D105" s="156">
        <v>0.2</v>
      </c>
      <c r="E105" s="176">
        <v>0</v>
      </c>
      <c r="F105" s="176">
        <v>0</v>
      </c>
      <c r="G105" s="39"/>
      <c r="H105" s="55" t="s">
        <v>413</v>
      </c>
      <c r="I105" s="208"/>
    </row>
    <row r="106" spans="1:9" s="57" customFormat="1" ht="67.5" outlineLevel="1" x14ac:dyDescent="0.25">
      <c r="A106" s="146" t="s">
        <v>650</v>
      </c>
      <c r="B106" s="28" t="s">
        <v>685</v>
      </c>
      <c r="C106" s="149" t="s">
        <v>247</v>
      </c>
      <c r="D106" s="156">
        <v>0.4</v>
      </c>
      <c r="E106" s="155">
        <v>0.42499999999999999</v>
      </c>
      <c r="F106" s="155">
        <v>0.76500000000000001</v>
      </c>
      <c r="G106" s="39">
        <f t="shared" si="4"/>
        <v>1.8</v>
      </c>
      <c r="H106" s="55" t="s">
        <v>686</v>
      </c>
      <c r="I106" s="208"/>
    </row>
    <row r="107" spans="1:9" s="57" customFormat="1" ht="40.5" outlineLevel="1" x14ac:dyDescent="0.25">
      <c r="A107" s="146" t="s">
        <v>84</v>
      </c>
      <c r="B107" s="28" t="s">
        <v>250</v>
      </c>
      <c r="C107" s="75" t="s">
        <v>251</v>
      </c>
      <c r="D107" s="156">
        <v>14.1</v>
      </c>
      <c r="E107" s="156">
        <v>15.7</v>
      </c>
      <c r="F107" s="156">
        <v>16.100000000000001</v>
      </c>
      <c r="G107" s="39">
        <f t="shared" si="4"/>
        <v>1.0249999999999999</v>
      </c>
      <c r="H107" s="55" t="s">
        <v>131</v>
      </c>
      <c r="I107" s="208"/>
    </row>
    <row r="108" spans="1:9" s="57" customFormat="1" ht="67.5" outlineLevel="1" x14ac:dyDescent="0.25">
      <c r="A108" s="146" t="s">
        <v>85</v>
      </c>
      <c r="B108" s="28" t="s">
        <v>252</v>
      </c>
      <c r="C108" s="75" t="s">
        <v>130</v>
      </c>
      <c r="D108" s="156">
        <v>2.5</v>
      </c>
      <c r="E108" s="156">
        <v>5</v>
      </c>
      <c r="F108" s="156">
        <v>5</v>
      </c>
      <c r="G108" s="39">
        <f t="shared" si="4"/>
        <v>1</v>
      </c>
      <c r="H108" s="55" t="s">
        <v>746</v>
      </c>
      <c r="I108" s="208"/>
    </row>
    <row r="109" spans="1:9" s="57" customFormat="1" ht="67.5" outlineLevel="1" x14ac:dyDescent="0.25">
      <c r="A109" s="146" t="s">
        <v>86</v>
      </c>
      <c r="B109" s="28" t="s">
        <v>253</v>
      </c>
      <c r="C109" s="162" t="s">
        <v>189</v>
      </c>
      <c r="D109" s="151">
        <v>220</v>
      </c>
      <c r="E109" s="151">
        <v>300</v>
      </c>
      <c r="F109" s="151">
        <v>254</v>
      </c>
      <c r="G109" s="39">
        <f t="shared" si="4"/>
        <v>0.84699999999999998</v>
      </c>
      <c r="H109" s="55" t="s">
        <v>414</v>
      </c>
      <c r="I109" s="208"/>
    </row>
    <row r="110" spans="1:9" s="57" customFormat="1" ht="79.5" customHeight="1" outlineLevel="1" x14ac:dyDescent="0.25">
      <c r="A110" s="146" t="s">
        <v>108</v>
      </c>
      <c r="B110" s="28" t="s">
        <v>254</v>
      </c>
      <c r="C110" s="75" t="s">
        <v>146</v>
      </c>
      <c r="D110" s="151">
        <v>200</v>
      </c>
      <c r="E110" s="151">
        <v>220</v>
      </c>
      <c r="F110" s="151">
        <v>220</v>
      </c>
      <c r="G110" s="39">
        <f t="shared" si="4"/>
        <v>1</v>
      </c>
      <c r="H110" s="55" t="s">
        <v>415</v>
      </c>
      <c r="I110" s="208"/>
    </row>
    <row r="111" spans="1:9" s="57" customFormat="1" ht="67.5" outlineLevel="1" x14ac:dyDescent="0.25">
      <c r="A111" s="146" t="s">
        <v>87</v>
      </c>
      <c r="B111" s="28" t="s">
        <v>255</v>
      </c>
      <c r="C111" s="75" t="s">
        <v>146</v>
      </c>
      <c r="D111" s="151">
        <v>1</v>
      </c>
      <c r="E111" s="151">
        <v>1</v>
      </c>
      <c r="F111" s="151">
        <v>3</v>
      </c>
      <c r="G111" s="42">
        <f>F111/E111</f>
        <v>3</v>
      </c>
      <c r="H111" s="55" t="s">
        <v>415</v>
      </c>
      <c r="I111" s="208"/>
    </row>
    <row r="112" spans="1:9" s="57" customFormat="1" ht="27" outlineLevel="1" x14ac:dyDescent="0.25">
      <c r="A112" s="146" t="s">
        <v>621</v>
      </c>
      <c r="B112" s="58" t="s">
        <v>687</v>
      </c>
      <c r="C112" s="75" t="s">
        <v>73</v>
      </c>
      <c r="D112" s="151">
        <v>100</v>
      </c>
      <c r="E112" s="151">
        <v>100</v>
      </c>
      <c r="F112" s="151">
        <v>100</v>
      </c>
      <c r="G112" s="42">
        <f t="shared" si="4"/>
        <v>1</v>
      </c>
      <c r="H112" s="55" t="s">
        <v>747</v>
      </c>
      <c r="I112" s="208"/>
    </row>
    <row r="113" spans="1:9" x14ac:dyDescent="0.25">
      <c r="A113" s="34" t="s">
        <v>88</v>
      </c>
      <c r="B113" s="255" t="s">
        <v>71</v>
      </c>
      <c r="C113" s="256"/>
      <c r="D113" s="256"/>
      <c r="E113" s="256"/>
      <c r="F113" s="256"/>
      <c r="G113" s="256"/>
      <c r="H113" s="257"/>
      <c r="I113" s="202"/>
    </row>
    <row r="114" spans="1:9" s="57" customFormat="1" ht="81" outlineLevel="1" x14ac:dyDescent="0.25">
      <c r="A114" s="146" t="s">
        <v>81</v>
      </c>
      <c r="B114" s="28" t="s">
        <v>256</v>
      </c>
      <c r="C114" s="137" t="s">
        <v>132</v>
      </c>
      <c r="D114" s="151">
        <v>12</v>
      </c>
      <c r="E114" s="151">
        <v>88</v>
      </c>
      <c r="F114" s="151">
        <v>88</v>
      </c>
      <c r="G114" s="42">
        <f>F114/E114</f>
        <v>1</v>
      </c>
      <c r="H114" s="55" t="s">
        <v>415</v>
      </c>
      <c r="I114" s="208"/>
    </row>
    <row r="115" spans="1:9" s="57" customFormat="1" ht="67.5" outlineLevel="1" x14ac:dyDescent="0.25">
      <c r="A115" s="146" t="s">
        <v>82</v>
      </c>
      <c r="B115" s="28" t="s">
        <v>257</v>
      </c>
      <c r="C115" s="137" t="s">
        <v>146</v>
      </c>
      <c r="D115" s="151">
        <v>2</v>
      </c>
      <c r="E115" s="151">
        <v>2</v>
      </c>
      <c r="F115" s="151">
        <v>2</v>
      </c>
      <c r="G115" s="42">
        <f>F115/E115</f>
        <v>1</v>
      </c>
      <c r="H115" s="55" t="s">
        <v>415</v>
      </c>
      <c r="I115" s="208"/>
    </row>
    <row r="116" spans="1:9" s="57" customFormat="1" ht="67.5" outlineLevel="1" x14ac:dyDescent="0.25">
      <c r="A116" s="146" t="s">
        <v>83</v>
      </c>
      <c r="B116" s="73" t="s">
        <v>683</v>
      </c>
      <c r="C116" s="137" t="s">
        <v>146</v>
      </c>
      <c r="D116" s="151">
        <v>2</v>
      </c>
      <c r="E116" s="151">
        <v>2</v>
      </c>
      <c r="F116" s="151">
        <v>2</v>
      </c>
      <c r="G116" s="42">
        <f>F116/E116</f>
        <v>1</v>
      </c>
      <c r="H116" s="55" t="s">
        <v>415</v>
      </c>
      <c r="I116" s="208"/>
    </row>
    <row r="117" spans="1:9" x14ac:dyDescent="0.25">
      <c r="A117" s="34" t="s">
        <v>89</v>
      </c>
      <c r="B117" s="255" t="s">
        <v>38</v>
      </c>
      <c r="C117" s="256"/>
      <c r="D117" s="256"/>
      <c r="E117" s="256"/>
      <c r="F117" s="256"/>
      <c r="G117" s="256"/>
      <c r="H117" s="257"/>
      <c r="I117" s="202"/>
    </row>
    <row r="118" spans="1:9" outlineLevel="1" x14ac:dyDescent="0.25">
      <c r="A118" s="38"/>
      <c r="B118" s="258" t="s">
        <v>39</v>
      </c>
      <c r="C118" s="259"/>
      <c r="D118" s="259"/>
      <c r="E118" s="259"/>
      <c r="F118" s="259"/>
      <c r="G118" s="259"/>
      <c r="H118" s="260"/>
    </row>
    <row r="119" spans="1:9" s="57" customFormat="1" ht="57.75" customHeight="1" outlineLevel="2" x14ac:dyDescent="0.25">
      <c r="A119" s="146" t="s">
        <v>626</v>
      </c>
      <c r="B119" s="28" t="s">
        <v>258</v>
      </c>
      <c r="C119" s="158" t="s">
        <v>116</v>
      </c>
      <c r="D119" s="156">
        <v>15.1</v>
      </c>
      <c r="E119" s="156">
        <v>17.3</v>
      </c>
      <c r="F119" s="183">
        <v>7.66</v>
      </c>
      <c r="G119" s="39">
        <f>F119/E119</f>
        <v>0.443</v>
      </c>
      <c r="H119" s="55" t="s">
        <v>487</v>
      </c>
      <c r="I119" s="208"/>
    </row>
    <row r="120" spans="1:9" s="57" customFormat="1" ht="44.25" customHeight="1" outlineLevel="2" x14ac:dyDescent="0.25">
      <c r="A120" s="146"/>
      <c r="B120" s="28" t="s">
        <v>118</v>
      </c>
      <c r="C120" s="158" t="s">
        <v>116</v>
      </c>
      <c r="D120" s="156">
        <v>6.7</v>
      </c>
      <c r="E120" s="156">
        <v>1.6</v>
      </c>
      <c r="F120" s="183">
        <v>5.96</v>
      </c>
      <c r="G120" s="39">
        <f>F120/E120</f>
        <v>3.7250000000000001</v>
      </c>
      <c r="H120" s="55" t="s">
        <v>487</v>
      </c>
      <c r="I120" s="208"/>
    </row>
    <row r="121" spans="1:9" s="57" customFormat="1" ht="42.75" customHeight="1" outlineLevel="2" x14ac:dyDescent="0.25">
      <c r="A121" s="146" t="s">
        <v>627</v>
      </c>
      <c r="B121" s="28" t="s">
        <v>122</v>
      </c>
      <c r="C121" s="158" t="s">
        <v>259</v>
      </c>
      <c r="D121" s="156">
        <v>20.9</v>
      </c>
      <c r="E121" s="156">
        <v>21.6</v>
      </c>
      <c r="F121" s="156">
        <v>23</v>
      </c>
      <c r="G121" s="39">
        <f>F121/E121</f>
        <v>1.0649999999999999</v>
      </c>
      <c r="H121" s="55" t="s">
        <v>487</v>
      </c>
      <c r="I121" s="208"/>
    </row>
    <row r="122" spans="1:9" s="57" customFormat="1" ht="41.25" customHeight="1" outlineLevel="2" x14ac:dyDescent="0.25">
      <c r="A122" s="146" t="s">
        <v>628</v>
      </c>
      <c r="B122" s="28" t="s">
        <v>260</v>
      </c>
      <c r="C122" s="158" t="s">
        <v>120</v>
      </c>
      <c r="D122" s="151">
        <v>459</v>
      </c>
      <c r="E122" s="151">
        <v>300</v>
      </c>
      <c r="F122" s="151">
        <v>272</v>
      </c>
      <c r="G122" s="39">
        <f>F122/E122</f>
        <v>0.90700000000000003</v>
      </c>
      <c r="H122" s="55" t="s">
        <v>487</v>
      </c>
      <c r="I122" s="208"/>
    </row>
    <row r="123" spans="1:9" s="57" customFormat="1" ht="42" customHeight="1" outlineLevel="2" x14ac:dyDescent="0.25">
      <c r="A123" s="147" t="s">
        <v>629</v>
      </c>
      <c r="B123" s="28" t="s">
        <v>261</v>
      </c>
      <c r="C123" s="158" t="s">
        <v>121</v>
      </c>
      <c r="D123" s="156">
        <v>4</v>
      </c>
      <c r="E123" s="156">
        <v>0</v>
      </c>
      <c r="F123" s="156">
        <v>0</v>
      </c>
      <c r="G123" s="39"/>
      <c r="H123" s="55" t="s">
        <v>487</v>
      </c>
      <c r="I123" s="208"/>
    </row>
    <row r="124" spans="1:9" outlineLevel="1" x14ac:dyDescent="0.25">
      <c r="A124" s="38"/>
      <c r="B124" s="258" t="s">
        <v>36</v>
      </c>
      <c r="C124" s="259"/>
      <c r="D124" s="259"/>
      <c r="E124" s="259"/>
      <c r="F124" s="259"/>
      <c r="G124" s="259"/>
      <c r="H124" s="260"/>
    </row>
    <row r="125" spans="1:9" s="57" customFormat="1" ht="40.5" outlineLevel="2" x14ac:dyDescent="0.25">
      <c r="A125" s="146" t="s">
        <v>647</v>
      </c>
      <c r="B125" s="28" t="s">
        <v>262</v>
      </c>
      <c r="C125" s="158" t="s">
        <v>73</v>
      </c>
      <c r="D125" s="151">
        <v>50</v>
      </c>
      <c r="E125" s="151">
        <v>74</v>
      </c>
      <c r="F125" s="151">
        <v>68</v>
      </c>
      <c r="G125" s="39">
        <f>F125/E125</f>
        <v>0.91900000000000004</v>
      </c>
      <c r="H125" s="55" t="s">
        <v>487</v>
      </c>
      <c r="I125" s="208"/>
    </row>
    <row r="126" spans="1:9" outlineLevel="1" x14ac:dyDescent="0.25">
      <c r="A126" s="38"/>
      <c r="B126" s="258" t="s">
        <v>37</v>
      </c>
      <c r="C126" s="259"/>
      <c r="D126" s="259"/>
      <c r="E126" s="259"/>
      <c r="F126" s="259"/>
      <c r="G126" s="259"/>
      <c r="H126" s="260"/>
    </row>
    <row r="127" spans="1:9" s="57" customFormat="1" ht="64.5" customHeight="1" outlineLevel="2" x14ac:dyDescent="0.25">
      <c r="A127" s="146" t="s">
        <v>650</v>
      </c>
      <c r="B127" s="28" t="s">
        <v>263</v>
      </c>
      <c r="C127" s="158" t="s">
        <v>73</v>
      </c>
      <c r="D127" s="156">
        <v>7</v>
      </c>
      <c r="E127" s="156">
        <v>5</v>
      </c>
      <c r="F127" s="177">
        <v>5</v>
      </c>
      <c r="G127" s="39">
        <f>F127/E127</f>
        <v>1</v>
      </c>
      <c r="H127" s="55" t="s">
        <v>487</v>
      </c>
      <c r="I127" s="208"/>
    </row>
    <row r="128" spans="1:9" s="57" customFormat="1" ht="64.5" customHeight="1" outlineLevel="2" x14ac:dyDescent="0.25">
      <c r="A128" s="146" t="s">
        <v>651</v>
      </c>
      <c r="B128" s="28" t="s">
        <v>694</v>
      </c>
      <c r="C128" s="158" t="s">
        <v>101</v>
      </c>
      <c r="D128" s="151">
        <v>0</v>
      </c>
      <c r="E128" s="151">
        <v>4</v>
      </c>
      <c r="F128" s="151">
        <v>1</v>
      </c>
      <c r="G128" s="39">
        <f>F128/E128</f>
        <v>0.25</v>
      </c>
      <c r="H128" s="55" t="s">
        <v>487</v>
      </c>
      <c r="I128" s="208"/>
    </row>
    <row r="129" spans="1:9" x14ac:dyDescent="0.25">
      <c r="A129" s="34" t="s">
        <v>90</v>
      </c>
      <c r="B129" s="255" t="s">
        <v>42</v>
      </c>
      <c r="C129" s="256"/>
      <c r="D129" s="256"/>
      <c r="E129" s="256"/>
      <c r="F129" s="256"/>
      <c r="G129" s="256"/>
      <c r="H129" s="257"/>
      <c r="I129" s="202"/>
    </row>
    <row r="130" spans="1:9" s="40" customFormat="1" outlineLevel="1" x14ac:dyDescent="0.25">
      <c r="A130" s="36"/>
      <c r="B130" s="258" t="s">
        <v>40</v>
      </c>
      <c r="C130" s="259"/>
      <c r="D130" s="259"/>
      <c r="E130" s="259"/>
      <c r="F130" s="259"/>
      <c r="G130" s="259"/>
      <c r="H130" s="260"/>
      <c r="I130" s="207"/>
    </row>
    <row r="131" spans="1:9" s="40" customFormat="1" ht="40.5" outlineLevel="2" x14ac:dyDescent="0.25">
      <c r="A131" s="146" t="s">
        <v>626</v>
      </c>
      <c r="B131" s="28" t="s">
        <v>264</v>
      </c>
      <c r="C131" s="75" t="s">
        <v>73</v>
      </c>
      <c r="D131" s="162">
        <v>1.9</v>
      </c>
      <c r="E131" s="162">
        <v>1.9</v>
      </c>
      <c r="F131" s="162">
        <v>1.9</v>
      </c>
      <c r="G131" s="42">
        <f>F131/E131</f>
        <v>1</v>
      </c>
      <c r="H131" s="55" t="s">
        <v>479</v>
      </c>
      <c r="I131" s="207"/>
    </row>
    <row r="132" spans="1:9" s="40" customFormat="1" ht="54" outlineLevel="2" x14ac:dyDescent="0.25">
      <c r="A132" s="146" t="s">
        <v>627</v>
      </c>
      <c r="B132" s="28" t="s">
        <v>265</v>
      </c>
      <c r="C132" s="75" t="s">
        <v>73</v>
      </c>
      <c r="D132" s="162">
        <v>38.299999999999997</v>
      </c>
      <c r="E132" s="162">
        <v>35</v>
      </c>
      <c r="F132" s="162">
        <v>35</v>
      </c>
      <c r="G132" s="42">
        <f>F132/E132</f>
        <v>1</v>
      </c>
      <c r="H132" s="55" t="s">
        <v>480</v>
      </c>
      <c r="I132" s="207"/>
    </row>
    <row r="133" spans="1:9" s="40" customFormat="1" ht="54" outlineLevel="2" x14ac:dyDescent="0.25">
      <c r="A133" s="146" t="s">
        <v>628</v>
      </c>
      <c r="B133" s="28" t="s">
        <v>266</v>
      </c>
      <c r="C133" s="75" t="s">
        <v>73</v>
      </c>
      <c r="D133" s="162">
        <v>1.76</v>
      </c>
      <c r="E133" s="162">
        <v>1.76</v>
      </c>
      <c r="F133" s="162">
        <v>1.76</v>
      </c>
      <c r="G133" s="42">
        <f>F133/E133</f>
        <v>1</v>
      </c>
      <c r="H133" s="55" t="s">
        <v>480</v>
      </c>
      <c r="I133" s="207"/>
    </row>
    <row r="134" spans="1:9" s="40" customFormat="1" ht="35.25" customHeight="1" outlineLevel="2" x14ac:dyDescent="0.25">
      <c r="A134" s="146" t="s">
        <v>629</v>
      </c>
      <c r="B134" s="28" t="s">
        <v>109</v>
      </c>
      <c r="C134" s="75" t="s">
        <v>110</v>
      </c>
      <c r="D134" s="162">
        <v>706.81</v>
      </c>
      <c r="E134" s="162">
        <v>1452</v>
      </c>
      <c r="F134" s="162">
        <v>968</v>
      </c>
      <c r="G134" s="42">
        <f>F134/E134</f>
        <v>0.67</v>
      </c>
      <c r="H134" s="55" t="s">
        <v>481</v>
      </c>
      <c r="I134" s="207"/>
    </row>
    <row r="135" spans="1:9" s="40" customFormat="1" ht="32.25" customHeight="1" outlineLevel="2" x14ac:dyDescent="0.25">
      <c r="A135" s="146" t="s">
        <v>630</v>
      </c>
      <c r="B135" s="56" t="s">
        <v>111</v>
      </c>
      <c r="C135" s="75" t="s">
        <v>188</v>
      </c>
      <c r="D135" s="162">
        <v>800</v>
      </c>
      <c r="E135" s="162">
        <v>898</v>
      </c>
      <c r="F135" s="162">
        <v>1096</v>
      </c>
      <c r="G135" s="39">
        <f>F135/E135</f>
        <v>1.22</v>
      </c>
      <c r="H135" s="55" t="s">
        <v>482</v>
      </c>
      <c r="I135" s="207"/>
    </row>
    <row r="136" spans="1:9" s="40" customFormat="1" outlineLevel="1" x14ac:dyDescent="0.25">
      <c r="A136" s="36"/>
      <c r="B136" s="258" t="s">
        <v>267</v>
      </c>
      <c r="C136" s="259"/>
      <c r="D136" s="259"/>
      <c r="E136" s="259"/>
      <c r="F136" s="259"/>
      <c r="G136" s="259"/>
      <c r="H136" s="260"/>
      <c r="I136" s="207"/>
    </row>
    <row r="137" spans="1:9" s="40" customFormat="1" ht="54" outlineLevel="2" x14ac:dyDescent="0.25">
      <c r="A137" s="146" t="s">
        <v>647</v>
      </c>
      <c r="B137" s="163" t="s">
        <v>483</v>
      </c>
      <c r="C137" s="162" t="s">
        <v>101</v>
      </c>
      <c r="D137" s="162">
        <v>1</v>
      </c>
      <c r="E137" s="162">
        <v>1</v>
      </c>
      <c r="F137" s="162">
        <v>1</v>
      </c>
      <c r="G137" s="42">
        <f>F137/E137</f>
        <v>1</v>
      </c>
      <c r="H137" s="55" t="s">
        <v>414</v>
      </c>
      <c r="I137" s="207"/>
    </row>
    <row r="138" spans="1:9" s="40" customFormat="1" outlineLevel="1" x14ac:dyDescent="0.25">
      <c r="A138" s="36"/>
      <c r="B138" s="258" t="s">
        <v>268</v>
      </c>
      <c r="C138" s="259"/>
      <c r="D138" s="259"/>
      <c r="E138" s="259"/>
      <c r="F138" s="259"/>
      <c r="G138" s="259"/>
      <c r="H138" s="260"/>
      <c r="I138" s="207"/>
    </row>
    <row r="139" spans="1:9" s="40" customFormat="1" ht="54" outlineLevel="2" x14ac:dyDescent="0.25">
      <c r="A139" s="146" t="s">
        <v>650</v>
      </c>
      <c r="B139" s="28" t="s">
        <v>269</v>
      </c>
      <c r="C139" s="162" t="s">
        <v>73</v>
      </c>
      <c r="D139" s="162">
        <v>3.6</v>
      </c>
      <c r="E139" s="162">
        <v>3.9</v>
      </c>
      <c r="F139" s="162">
        <v>3.9</v>
      </c>
      <c r="G139" s="42">
        <f>F139/E139</f>
        <v>1</v>
      </c>
      <c r="H139" s="55" t="s">
        <v>414</v>
      </c>
      <c r="I139" s="207"/>
    </row>
    <row r="140" spans="1:9" s="40" customFormat="1" outlineLevel="1" x14ac:dyDescent="0.25">
      <c r="A140" s="36"/>
      <c r="B140" s="258" t="s">
        <v>270</v>
      </c>
      <c r="C140" s="259"/>
      <c r="D140" s="259"/>
      <c r="E140" s="259"/>
      <c r="F140" s="259"/>
      <c r="G140" s="259"/>
      <c r="H140" s="260"/>
      <c r="I140" s="207"/>
    </row>
    <row r="141" spans="1:9" s="57" customFormat="1" ht="54" outlineLevel="2" x14ac:dyDescent="0.25">
      <c r="A141" s="146" t="s">
        <v>722</v>
      </c>
      <c r="B141" s="28" t="s">
        <v>271</v>
      </c>
      <c r="C141" s="162" t="s">
        <v>116</v>
      </c>
      <c r="D141" s="162">
        <v>6</v>
      </c>
      <c r="E141" s="162">
        <v>4.0999999999999996</v>
      </c>
      <c r="F141" s="162">
        <v>4.0999999999999996</v>
      </c>
      <c r="G141" s="42">
        <f>F141/E141</f>
        <v>1</v>
      </c>
      <c r="H141" s="55" t="s">
        <v>414</v>
      </c>
      <c r="I141" s="208"/>
    </row>
    <row r="142" spans="1:9" s="57" customFormat="1" ht="54" outlineLevel="2" x14ac:dyDescent="0.25">
      <c r="A142" s="146" t="s">
        <v>771</v>
      </c>
      <c r="B142" s="28" t="s">
        <v>113</v>
      </c>
      <c r="C142" s="162" t="s">
        <v>114</v>
      </c>
      <c r="D142" s="162">
        <v>35</v>
      </c>
      <c r="E142" s="162">
        <v>110</v>
      </c>
      <c r="F142" s="162">
        <v>110</v>
      </c>
      <c r="G142" s="42">
        <f>F142/E142</f>
        <v>1</v>
      </c>
      <c r="H142" s="55" t="s">
        <v>414</v>
      </c>
      <c r="I142" s="208"/>
    </row>
    <row r="143" spans="1:9" s="40" customFormat="1" ht="14.25" customHeight="1" outlineLevel="1" x14ac:dyDescent="0.25">
      <c r="A143" s="36"/>
      <c r="B143" s="258" t="s">
        <v>485</v>
      </c>
      <c r="C143" s="259"/>
      <c r="D143" s="259"/>
      <c r="E143" s="259"/>
      <c r="F143" s="259"/>
      <c r="G143" s="259"/>
      <c r="H143" s="260"/>
      <c r="I143" s="207"/>
    </row>
    <row r="144" spans="1:9" s="57" customFormat="1" ht="54" outlineLevel="2" x14ac:dyDescent="0.25">
      <c r="A144" s="146" t="s">
        <v>772</v>
      </c>
      <c r="B144" s="28" t="s">
        <v>272</v>
      </c>
      <c r="C144" s="162" t="s">
        <v>73</v>
      </c>
      <c r="D144" s="162">
        <v>100</v>
      </c>
      <c r="E144" s="162">
        <v>100</v>
      </c>
      <c r="F144" s="162">
        <v>100</v>
      </c>
      <c r="G144" s="42">
        <f>F144/E144</f>
        <v>1</v>
      </c>
      <c r="H144" s="55" t="s">
        <v>414</v>
      </c>
      <c r="I144" s="208"/>
    </row>
    <row r="145" spans="1:9" s="57" customFormat="1" ht="54" outlineLevel="2" x14ac:dyDescent="0.25">
      <c r="A145" s="146" t="s">
        <v>773</v>
      </c>
      <c r="B145" s="28" t="s">
        <v>115</v>
      </c>
      <c r="C145" s="162" t="s">
        <v>73</v>
      </c>
      <c r="D145" s="162">
        <v>100</v>
      </c>
      <c r="E145" s="162">
        <v>100</v>
      </c>
      <c r="F145" s="162">
        <v>100</v>
      </c>
      <c r="G145" s="42">
        <f t="shared" ref="G145:G150" si="5">F145/E145</f>
        <v>1</v>
      </c>
      <c r="H145" s="55" t="s">
        <v>414</v>
      </c>
      <c r="I145" s="208"/>
    </row>
    <row r="146" spans="1:9" s="57" customFormat="1" ht="54" outlineLevel="2" x14ac:dyDescent="0.25">
      <c r="A146" s="146" t="s">
        <v>774</v>
      </c>
      <c r="B146" s="28" t="s">
        <v>119</v>
      </c>
      <c r="C146" s="162" t="s">
        <v>273</v>
      </c>
      <c r="D146" s="162">
        <v>4</v>
      </c>
      <c r="E146" s="162">
        <v>2</v>
      </c>
      <c r="F146" s="162">
        <v>2</v>
      </c>
      <c r="G146" s="42">
        <f t="shared" si="5"/>
        <v>1</v>
      </c>
      <c r="H146" s="55" t="s">
        <v>414</v>
      </c>
      <c r="I146" s="208"/>
    </row>
    <row r="147" spans="1:9" s="57" customFormat="1" ht="54" outlineLevel="2" x14ac:dyDescent="0.25">
      <c r="A147" s="146" t="s">
        <v>775</v>
      </c>
      <c r="B147" s="28" t="s">
        <v>123</v>
      </c>
      <c r="C147" s="162" t="s">
        <v>73</v>
      </c>
      <c r="D147" s="162">
        <v>5.5</v>
      </c>
      <c r="E147" s="162">
        <v>4.2</v>
      </c>
      <c r="F147" s="162">
        <v>5.5</v>
      </c>
      <c r="G147" s="39">
        <f>E147/F147</f>
        <v>0.76400000000000001</v>
      </c>
      <c r="H147" s="55" t="s">
        <v>414</v>
      </c>
      <c r="I147" s="208"/>
    </row>
    <row r="148" spans="1:9" s="57" customFormat="1" ht="54" outlineLevel="2" x14ac:dyDescent="0.25">
      <c r="A148" s="146" t="s">
        <v>776</v>
      </c>
      <c r="B148" s="28" t="s">
        <v>274</v>
      </c>
      <c r="C148" s="162" t="s">
        <v>101</v>
      </c>
      <c r="D148" s="162">
        <v>3</v>
      </c>
      <c r="E148" s="162">
        <v>3</v>
      </c>
      <c r="F148" s="162">
        <v>3</v>
      </c>
      <c r="G148" s="42">
        <f t="shared" si="5"/>
        <v>1</v>
      </c>
      <c r="H148" s="55" t="s">
        <v>414</v>
      </c>
      <c r="I148" s="208"/>
    </row>
    <row r="149" spans="1:9" s="57" customFormat="1" ht="54" outlineLevel="2" x14ac:dyDescent="0.25">
      <c r="A149" s="146" t="s">
        <v>777</v>
      </c>
      <c r="B149" s="28" t="s">
        <v>275</v>
      </c>
      <c r="C149" s="162" t="s">
        <v>73</v>
      </c>
      <c r="D149" s="162">
        <v>100</v>
      </c>
      <c r="E149" s="162">
        <v>100</v>
      </c>
      <c r="F149" s="162">
        <v>100</v>
      </c>
      <c r="G149" s="42">
        <f t="shared" si="5"/>
        <v>1</v>
      </c>
      <c r="H149" s="55" t="s">
        <v>414</v>
      </c>
      <c r="I149" s="208"/>
    </row>
    <row r="150" spans="1:9" s="57" customFormat="1" ht="54" outlineLevel="2" x14ac:dyDescent="0.25">
      <c r="A150" s="146" t="s">
        <v>778</v>
      </c>
      <c r="B150" s="58" t="s">
        <v>488</v>
      </c>
      <c r="C150" s="162" t="s">
        <v>73</v>
      </c>
      <c r="D150" s="162">
        <v>1.5</v>
      </c>
      <c r="E150" s="162">
        <v>3.5</v>
      </c>
      <c r="F150" s="162">
        <v>4</v>
      </c>
      <c r="G150" s="42">
        <f t="shared" si="5"/>
        <v>1.1399999999999999</v>
      </c>
      <c r="H150" s="55" t="s">
        <v>414</v>
      </c>
      <c r="I150" s="208"/>
    </row>
    <row r="151" spans="1:9" s="57" customFormat="1" outlineLevel="2" x14ac:dyDescent="0.25">
      <c r="A151" s="36"/>
      <c r="B151" s="275" t="s">
        <v>539</v>
      </c>
      <c r="C151" s="276"/>
      <c r="D151" s="276"/>
      <c r="E151" s="276"/>
      <c r="F151" s="276"/>
      <c r="G151" s="276"/>
      <c r="H151" s="277"/>
      <c r="I151" s="208"/>
    </row>
    <row r="152" spans="1:9" s="57" customFormat="1" ht="54" outlineLevel="2" x14ac:dyDescent="0.25">
      <c r="A152" s="146" t="s">
        <v>779</v>
      </c>
      <c r="B152" s="28" t="s">
        <v>540</v>
      </c>
      <c r="C152" s="162" t="s">
        <v>542</v>
      </c>
      <c r="D152" s="162">
        <v>28</v>
      </c>
      <c r="E152" s="162">
        <v>29</v>
      </c>
      <c r="F152" s="162">
        <v>29</v>
      </c>
      <c r="G152" s="42">
        <f>F152/E152</f>
        <v>1</v>
      </c>
      <c r="H152" s="55" t="s">
        <v>414</v>
      </c>
      <c r="I152" s="208"/>
    </row>
    <row r="153" spans="1:9" s="57" customFormat="1" ht="54" outlineLevel="2" x14ac:dyDescent="0.25">
      <c r="A153" s="146" t="s">
        <v>780</v>
      </c>
      <c r="B153" s="28" t="s">
        <v>541</v>
      </c>
      <c r="C153" s="162" t="s">
        <v>542</v>
      </c>
      <c r="D153" s="162">
        <v>18</v>
      </c>
      <c r="E153" s="162">
        <v>20</v>
      </c>
      <c r="F153" s="162">
        <v>20</v>
      </c>
      <c r="G153" s="42">
        <f>F153/E153</f>
        <v>1</v>
      </c>
      <c r="H153" s="55" t="s">
        <v>414</v>
      </c>
      <c r="I153" s="208"/>
    </row>
    <row r="154" spans="1:9" ht="27.75" customHeight="1" x14ac:dyDescent="0.25">
      <c r="A154" s="34" t="s">
        <v>91</v>
      </c>
      <c r="B154" s="255" t="s">
        <v>64</v>
      </c>
      <c r="C154" s="256"/>
      <c r="D154" s="256"/>
      <c r="E154" s="256"/>
      <c r="F154" s="256"/>
      <c r="G154" s="256"/>
      <c r="H154" s="257"/>
      <c r="I154" s="209"/>
    </row>
    <row r="155" spans="1:9" s="57" customFormat="1" ht="54" outlineLevel="1" x14ac:dyDescent="0.25">
      <c r="A155" s="146" t="s">
        <v>81</v>
      </c>
      <c r="B155" s="28" t="s">
        <v>145</v>
      </c>
      <c r="C155" s="75" t="s">
        <v>146</v>
      </c>
      <c r="D155" s="90">
        <v>5</v>
      </c>
      <c r="E155" s="90">
        <v>7</v>
      </c>
      <c r="F155" s="90">
        <v>7</v>
      </c>
      <c r="G155" s="39">
        <f>F155/E155</f>
        <v>1</v>
      </c>
      <c r="H155" s="79" t="s">
        <v>148</v>
      </c>
      <c r="I155" s="208"/>
    </row>
    <row r="156" spans="1:9" s="57" customFormat="1" ht="27" outlineLevel="1" x14ac:dyDescent="0.25">
      <c r="A156" s="146" t="s">
        <v>82</v>
      </c>
      <c r="B156" s="28" t="s">
        <v>279</v>
      </c>
      <c r="C156" s="75" t="s">
        <v>146</v>
      </c>
      <c r="D156" s="90">
        <v>0</v>
      </c>
      <c r="E156" s="90">
        <v>0</v>
      </c>
      <c r="F156" s="90">
        <v>0</v>
      </c>
      <c r="G156" s="39">
        <v>1</v>
      </c>
      <c r="H156" s="79" t="s">
        <v>149</v>
      </c>
      <c r="I156" s="208"/>
    </row>
    <row r="157" spans="1:9" s="57" customFormat="1" ht="27" outlineLevel="1" x14ac:dyDescent="0.25">
      <c r="A157" s="146" t="s">
        <v>83</v>
      </c>
      <c r="B157" s="28" t="s">
        <v>276</v>
      </c>
      <c r="C157" s="75" t="s">
        <v>73</v>
      </c>
      <c r="D157" s="90">
        <v>76</v>
      </c>
      <c r="E157" s="90">
        <v>83</v>
      </c>
      <c r="F157" s="90">
        <v>98.1</v>
      </c>
      <c r="G157" s="39">
        <f t="shared" ref="G157:G163" si="6">F157/E157</f>
        <v>1.1819999999999999</v>
      </c>
      <c r="H157" s="79" t="s">
        <v>313</v>
      </c>
      <c r="I157" s="208"/>
    </row>
    <row r="158" spans="1:9" s="57" customFormat="1" ht="40.5" outlineLevel="1" x14ac:dyDescent="0.25">
      <c r="A158" s="146" t="s">
        <v>84</v>
      </c>
      <c r="B158" s="28" t="s">
        <v>277</v>
      </c>
      <c r="C158" s="75" t="s">
        <v>73</v>
      </c>
      <c r="D158" s="90">
        <v>48</v>
      </c>
      <c r="E158" s="90">
        <v>79.2</v>
      </c>
      <c r="F158" s="90">
        <v>98.9</v>
      </c>
      <c r="G158" s="39">
        <f t="shared" si="6"/>
        <v>1.2490000000000001</v>
      </c>
      <c r="H158" s="79" t="s">
        <v>313</v>
      </c>
      <c r="I158" s="208"/>
    </row>
    <row r="159" spans="1:9" s="57" customFormat="1" ht="27" outlineLevel="1" x14ac:dyDescent="0.25">
      <c r="A159" s="146" t="s">
        <v>85</v>
      </c>
      <c r="B159" s="28" t="s">
        <v>278</v>
      </c>
      <c r="C159" s="75" t="s">
        <v>73</v>
      </c>
      <c r="D159" s="90">
        <v>68.3</v>
      </c>
      <c r="E159" s="90">
        <v>86</v>
      </c>
      <c r="F159" s="90">
        <v>96.2</v>
      </c>
      <c r="G159" s="39">
        <f t="shared" si="6"/>
        <v>1.119</v>
      </c>
      <c r="H159" s="79" t="s">
        <v>313</v>
      </c>
      <c r="I159" s="208"/>
    </row>
    <row r="160" spans="1:9" s="57" customFormat="1" ht="27" outlineLevel="1" x14ac:dyDescent="0.25">
      <c r="A160" s="146" t="s">
        <v>86</v>
      </c>
      <c r="B160" s="28" t="s">
        <v>150</v>
      </c>
      <c r="C160" s="75" t="s">
        <v>73</v>
      </c>
      <c r="D160" s="38">
        <v>23</v>
      </c>
      <c r="E160" s="38">
        <v>18.399999999999999</v>
      </c>
      <c r="F160" s="38">
        <v>16.899999999999999</v>
      </c>
      <c r="G160" s="39">
        <f t="shared" si="6"/>
        <v>0.91800000000000004</v>
      </c>
      <c r="H160" s="79" t="s">
        <v>149</v>
      </c>
      <c r="I160" s="208"/>
    </row>
    <row r="161" spans="1:10" s="51" customFormat="1" ht="63.75" customHeight="1" outlineLevel="1" x14ac:dyDescent="0.25">
      <c r="A161" s="96" t="s">
        <v>108</v>
      </c>
      <c r="B161" s="29" t="s">
        <v>280</v>
      </c>
      <c r="C161" s="43" t="s">
        <v>73</v>
      </c>
      <c r="D161" s="43">
        <v>9.5</v>
      </c>
      <c r="E161" s="43">
        <v>43.3</v>
      </c>
      <c r="F161" s="177">
        <v>1</v>
      </c>
      <c r="G161" s="178">
        <f t="shared" si="6"/>
        <v>2.3E-2</v>
      </c>
      <c r="H161" s="95" t="s">
        <v>149</v>
      </c>
      <c r="I161" s="205"/>
    </row>
    <row r="162" spans="1:10" s="57" customFormat="1" ht="54" outlineLevel="1" x14ac:dyDescent="0.25">
      <c r="A162" s="146" t="s">
        <v>87</v>
      </c>
      <c r="B162" s="28" t="s">
        <v>281</v>
      </c>
      <c r="C162" s="75" t="s">
        <v>73</v>
      </c>
      <c r="D162" s="90">
        <v>0</v>
      </c>
      <c r="E162" s="90">
        <v>5.0999999999999996</v>
      </c>
      <c r="F162" s="90">
        <v>6.5</v>
      </c>
      <c r="G162" s="39">
        <f t="shared" si="6"/>
        <v>1.2749999999999999</v>
      </c>
      <c r="H162" s="79" t="s">
        <v>149</v>
      </c>
      <c r="I162" s="208"/>
    </row>
    <row r="163" spans="1:10" s="57" customFormat="1" ht="27" outlineLevel="1" x14ac:dyDescent="0.25">
      <c r="A163" s="147" t="s">
        <v>621</v>
      </c>
      <c r="B163" s="28" t="s">
        <v>147</v>
      </c>
      <c r="C163" s="75" t="s">
        <v>73</v>
      </c>
      <c r="D163" s="90">
        <v>100</v>
      </c>
      <c r="E163" s="90">
        <v>100</v>
      </c>
      <c r="F163" s="90">
        <v>100</v>
      </c>
      <c r="G163" s="39">
        <f t="shared" si="6"/>
        <v>1</v>
      </c>
      <c r="H163" s="79" t="s">
        <v>148</v>
      </c>
      <c r="I163" s="208"/>
    </row>
    <row r="164" spans="1:10" ht="30.75" customHeight="1" x14ac:dyDescent="0.25">
      <c r="A164" s="34" t="s">
        <v>92</v>
      </c>
      <c r="B164" s="255" t="s">
        <v>44</v>
      </c>
      <c r="C164" s="256"/>
      <c r="D164" s="256"/>
      <c r="E164" s="256"/>
      <c r="F164" s="256"/>
      <c r="G164" s="256"/>
      <c r="H164" s="257"/>
      <c r="I164" s="202"/>
    </row>
    <row r="165" spans="1:10" outlineLevel="1" x14ac:dyDescent="0.25">
      <c r="A165" s="38"/>
      <c r="B165" s="258" t="s">
        <v>282</v>
      </c>
      <c r="C165" s="259"/>
      <c r="D165" s="259"/>
      <c r="E165" s="259"/>
      <c r="F165" s="259"/>
      <c r="G165" s="259"/>
      <c r="H165" s="260"/>
    </row>
    <row r="166" spans="1:10" ht="40.5" outlineLevel="2" x14ac:dyDescent="0.25">
      <c r="A166" s="66" t="s">
        <v>626</v>
      </c>
      <c r="B166" s="56" t="s">
        <v>305</v>
      </c>
      <c r="C166" s="137" t="s">
        <v>101</v>
      </c>
      <c r="D166" s="137">
        <v>4</v>
      </c>
      <c r="E166" s="137">
        <v>0</v>
      </c>
      <c r="F166" s="137">
        <v>0</v>
      </c>
      <c r="G166" s="70">
        <v>1</v>
      </c>
      <c r="H166" s="139" t="s">
        <v>306</v>
      </c>
    </row>
    <row r="167" spans="1:10" ht="40.5" outlineLevel="2" x14ac:dyDescent="0.25">
      <c r="A167" s="66" t="s">
        <v>627</v>
      </c>
      <c r="B167" s="56" t="s">
        <v>452</v>
      </c>
      <c r="C167" s="137" t="s">
        <v>101</v>
      </c>
      <c r="D167" s="137">
        <v>10</v>
      </c>
      <c r="E167" s="137">
        <v>12</v>
      </c>
      <c r="F167" s="137">
        <v>10</v>
      </c>
      <c r="G167" s="70">
        <f>F167/E167</f>
        <v>0.83299999999999996</v>
      </c>
      <c r="H167" s="139" t="s">
        <v>447</v>
      </c>
    </row>
    <row r="168" spans="1:10" ht="30" customHeight="1" outlineLevel="1" x14ac:dyDescent="0.25">
      <c r="A168" s="38"/>
      <c r="B168" s="258" t="s">
        <v>307</v>
      </c>
      <c r="C168" s="259"/>
      <c r="D168" s="259"/>
      <c r="E168" s="259"/>
      <c r="F168" s="259"/>
      <c r="G168" s="259"/>
      <c r="H168" s="260"/>
    </row>
    <row r="169" spans="1:10" ht="112.5" customHeight="1" outlineLevel="2" x14ac:dyDescent="0.25">
      <c r="A169" s="68" t="s">
        <v>647</v>
      </c>
      <c r="B169" s="69" t="s">
        <v>445</v>
      </c>
      <c r="C169" s="137" t="s">
        <v>73</v>
      </c>
      <c r="D169" s="137">
        <v>50</v>
      </c>
      <c r="E169" s="137">
        <v>99</v>
      </c>
      <c r="F169" s="137">
        <v>99</v>
      </c>
      <c r="G169" s="70">
        <f>F169/E169</f>
        <v>1</v>
      </c>
      <c r="H169" s="138" t="s">
        <v>447</v>
      </c>
    </row>
    <row r="170" spans="1:10" ht="45" customHeight="1" outlineLevel="2" x14ac:dyDescent="0.25">
      <c r="A170" s="68" t="s">
        <v>648</v>
      </c>
      <c r="B170" s="69" t="s">
        <v>448</v>
      </c>
      <c r="C170" s="137" t="s">
        <v>73</v>
      </c>
      <c r="D170" s="137">
        <v>95</v>
      </c>
      <c r="E170" s="137">
        <v>98</v>
      </c>
      <c r="F170" s="137">
        <v>98</v>
      </c>
      <c r="G170" s="70">
        <f>F170/E170</f>
        <v>1</v>
      </c>
      <c r="H170" s="138" t="s">
        <v>447</v>
      </c>
    </row>
    <row r="171" spans="1:10" ht="40.5" outlineLevel="2" x14ac:dyDescent="0.25">
      <c r="A171" s="68" t="s">
        <v>649</v>
      </c>
      <c r="B171" s="69" t="s">
        <v>446</v>
      </c>
      <c r="C171" s="137" t="s">
        <v>73</v>
      </c>
      <c r="D171" s="137">
        <v>0</v>
      </c>
      <c r="E171" s="137">
        <v>100</v>
      </c>
      <c r="F171" s="137">
        <v>100</v>
      </c>
      <c r="G171" s="70">
        <f>F171/E171</f>
        <v>1</v>
      </c>
      <c r="H171" s="138" t="s">
        <v>447</v>
      </c>
    </row>
    <row r="172" spans="1:10" ht="54.75" customHeight="1" outlineLevel="2" x14ac:dyDescent="0.25">
      <c r="A172" s="68" t="s">
        <v>667</v>
      </c>
      <c r="B172" s="69" t="s">
        <v>449</v>
      </c>
      <c r="C172" s="137" t="s">
        <v>283</v>
      </c>
      <c r="D172" s="137">
        <v>3.8</v>
      </c>
      <c r="E172" s="151">
        <v>4</v>
      </c>
      <c r="F172" s="43">
        <v>4.5</v>
      </c>
      <c r="G172" s="70">
        <f>F172/E172</f>
        <v>1.125</v>
      </c>
      <c r="H172" s="139" t="s">
        <v>450</v>
      </c>
    </row>
    <row r="173" spans="1:10" ht="81" outlineLevel="2" x14ac:dyDescent="0.25">
      <c r="A173" s="38" t="s">
        <v>668</v>
      </c>
      <c r="B173" s="69" t="s">
        <v>451</v>
      </c>
      <c r="C173" s="137" t="s">
        <v>184</v>
      </c>
      <c r="D173" s="137">
        <v>0</v>
      </c>
      <c r="E173" s="151">
        <v>20</v>
      </c>
      <c r="F173" s="43">
        <v>15</v>
      </c>
      <c r="G173" s="70">
        <f>F173/E173</f>
        <v>0.75</v>
      </c>
      <c r="H173" s="139" t="s">
        <v>447</v>
      </c>
    </row>
    <row r="174" spans="1:10" x14ac:dyDescent="0.25">
      <c r="A174" s="34" t="s">
        <v>93</v>
      </c>
      <c r="B174" s="255" t="s">
        <v>70</v>
      </c>
      <c r="C174" s="256"/>
      <c r="D174" s="256"/>
      <c r="E174" s="256"/>
      <c r="F174" s="256"/>
      <c r="G174" s="256"/>
      <c r="H174" s="257"/>
      <c r="I174" s="202"/>
      <c r="J174" s="157"/>
    </row>
    <row r="175" spans="1:10" s="57" customFormat="1" ht="67.5" outlineLevel="1" x14ac:dyDescent="0.25">
      <c r="A175" s="146" t="s">
        <v>81</v>
      </c>
      <c r="B175" s="28" t="s">
        <v>284</v>
      </c>
      <c r="C175" s="137" t="s">
        <v>134</v>
      </c>
      <c r="D175" s="137">
        <v>0</v>
      </c>
      <c r="E175" s="137">
        <v>0</v>
      </c>
      <c r="F175" s="137">
        <v>0</v>
      </c>
      <c r="G175" s="42" t="s">
        <v>117</v>
      </c>
      <c r="H175" s="55" t="s">
        <v>415</v>
      </c>
      <c r="I175" s="208"/>
    </row>
    <row r="176" spans="1:10" s="57" customFormat="1" ht="67.5" outlineLevel="1" x14ac:dyDescent="0.25">
      <c r="A176" s="146" t="s">
        <v>82</v>
      </c>
      <c r="B176" s="28" t="s">
        <v>285</v>
      </c>
      <c r="C176" s="137" t="s">
        <v>73</v>
      </c>
      <c r="D176" s="137">
        <v>43</v>
      </c>
      <c r="E176" s="137">
        <v>71</v>
      </c>
      <c r="F176" s="137">
        <v>71</v>
      </c>
      <c r="G176" s="42">
        <f>F176/E176</f>
        <v>1</v>
      </c>
      <c r="H176" s="55" t="s">
        <v>415</v>
      </c>
      <c r="I176" s="208"/>
    </row>
    <row r="177" spans="1:9" s="57" customFormat="1" ht="67.5" outlineLevel="1" x14ac:dyDescent="0.25">
      <c r="A177" s="146" t="s">
        <v>83</v>
      </c>
      <c r="B177" s="28" t="s">
        <v>286</v>
      </c>
      <c r="C177" s="137" t="s">
        <v>73</v>
      </c>
      <c r="D177" s="137">
        <v>0</v>
      </c>
      <c r="E177" s="137">
        <v>0</v>
      </c>
      <c r="F177" s="137">
        <v>0</v>
      </c>
      <c r="G177" s="42" t="s">
        <v>117</v>
      </c>
      <c r="H177" s="55" t="s">
        <v>415</v>
      </c>
      <c r="I177" s="208"/>
    </row>
    <row r="178" spans="1:9" s="57" customFormat="1" ht="67.5" outlineLevel="1" x14ac:dyDescent="0.25">
      <c r="A178" s="146" t="s">
        <v>84</v>
      </c>
      <c r="B178" s="28" t="s">
        <v>133</v>
      </c>
      <c r="C178" s="137" t="s">
        <v>73</v>
      </c>
      <c r="D178" s="137">
        <v>25</v>
      </c>
      <c r="E178" s="137">
        <v>29</v>
      </c>
      <c r="F178" s="137">
        <v>29</v>
      </c>
      <c r="G178" s="42">
        <f>F178/E178</f>
        <v>1</v>
      </c>
      <c r="H178" s="55" t="s">
        <v>415</v>
      </c>
      <c r="I178" s="208"/>
    </row>
    <row r="179" spans="1:9" s="57" customFormat="1" ht="73.5" customHeight="1" outlineLevel="1" x14ac:dyDescent="0.25">
      <c r="A179" s="146" t="s">
        <v>85</v>
      </c>
      <c r="B179" s="58" t="s">
        <v>474</v>
      </c>
      <c r="C179" s="137" t="s">
        <v>73</v>
      </c>
      <c r="D179" s="137">
        <v>0</v>
      </c>
      <c r="E179" s="137">
        <v>100</v>
      </c>
      <c r="F179" s="137">
        <v>100</v>
      </c>
      <c r="G179" s="42">
        <f>F179/E179</f>
        <v>1</v>
      </c>
      <c r="H179" s="55" t="s">
        <v>415</v>
      </c>
      <c r="I179" s="208"/>
    </row>
    <row r="180" spans="1:9" ht="12.75" customHeight="1" x14ac:dyDescent="0.25">
      <c r="A180" s="34" t="s">
        <v>94</v>
      </c>
      <c r="B180" s="255" t="s">
        <v>190</v>
      </c>
      <c r="C180" s="256"/>
      <c r="D180" s="256"/>
      <c r="E180" s="256"/>
      <c r="F180" s="256"/>
      <c r="G180" s="256"/>
      <c r="H180" s="257"/>
      <c r="I180" s="202"/>
    </row>
    <row r="181" spans="1:9" s="40" customFormat="1" ht="40.5" outlineLevel="2" x14ac:dyDescent="0.25">
      <c r="A181" s="146" t="s">
        <v>81</v>
      </c>
      <c r="B181" s="37" t="s">
        <v>154</v>
      </c>
      <c r="C181" s="136" t="s">
        <v>73</v>
      </c>
      <c r="D181" s="38">
        <v>7</v>
      </c>
      <c r="E181" s="38">
        <v>5</v>
      </c>
      <c r="F181" s="38">
        <v>5</v>
      </c>
      <c r="G181" s="39">
        <f>F181/E181</f>
        <v>1</v>
      </c>
      <c r="H181" s="79" t="s">
        <v>453</v>
      </c>
      <c r="I181" s="207"/>
    </row>
    <row r="182" spans="1:9" s="40" customFormat="1" ht="54" outlineLevel="2" x14ac:dyDescent="0.25">
      <c r="A182" s="146" t="s">
        <v>82</v>
      </c>
      <c r="B182" s="37" t="s">
        <v>155</v>
      </c>
      <c r="C182" s="136" t="s">
        <v>73</v>
      </c>
      <c r="D182" s="38">
        <v>23</v>
      </c>
      <c r="E182" s="38">
        <v>18</v>
      </c>
      <c r="F182" s="38">
        <v>18</v>
      </c>
      <c r="G182" s="39">
        <f>F182/E182</f>
        <v>1</v>
      </c>
      <c r="H182" s="79" t="s">
        <v>453</v>
      </c>
      <c r="I182" s="207"/>
    </row>
    <row r="183" spans="1:9" s="40" customFormat="1" ht="40.5" outlineLevel="2" x14ac:dyDescent="0.25">
      <c r="A183" s="146" t="s">
        <v>83</v>
      </c>
      <c r="B183" s="37" t="s">
        <v>156</v>
      </c>
      <c r="C183" s="136" t="s">
        <v>73</v>
      </c>
      <c r="D183" s="38">
        <v>83</v>
      </c>
      <c r="E183" s="38">
        <v>92</v>
      </c>
      <c r="F183" s="38">
        <v>92</v>
      </c>
      <c r="G183" s="39">
        <f>F183/E183</f>
        <v>1</v>
      </c>
      <c r="H183" s="79" t="s">
        <v>453</v>
      </c>
      <c r="I183" s="207"/>
    </row>
    <row r="184" spans="1:9" s="40" customFormat="1" ht="40.5" outlineLevel="2" x14ac:dyDescent="0.25">
      <c r="A184" s="147" t="s">
        <v>84</v>
      </c>
      <c r="B184" s="37" t="s">
        <v>287</v>
      </c>
      <c r="C184" s="136" t="s">
        <v>73</v>
      </c>
      <c r="D184" s="38">
        <v>100</v>
      </c>
      <c r="E184" s="38">
        <v>100</v>
      </c>
      <c r="F184" s="38">
        <v>100</v>
      </c>
      <c r="G184" s="39">
        <v>1</v>
      </c>
      <c r="H184" s="79" t="s">
        <v>453</v>
      </c>
      <c r="I184" s="207"/>
    </row>
    <row r="185" spans="1:9" ht="13.5" customHeight="1" x14ac:dyDescent="0.25">
      <c r="A185" s="34" t="s">
        <v>95</v>
      </c>
      <c r="B185" s="255" t="s">
        <v>47</v>
      </c>
      <c r="C185" s="256"/>
      <c r="D185" s="256"/>
      <c r="E185" s="256"/>
      <c r="F185" s="256"/>
      <c r="G185" s="256"/>
      <c r="H185" s="257"/>
      <c r="I185" s="202"/>
    </row>
    <row r="186" spans="1:9" s="40" customFormat="1" ht="40.5" outlineLevel="2" x14ac:dyDescent="0.25">
      <c r="A186" s="146" t="s">
        <v>81</v>
      </c>
      <c r="B186" s="37" t="s">
        <v>157</v>
      </c>
      <c r="C186" s="79" t="s">
        <v>101</v>
      </c>
      <c r="D186" s="38">
        <v>78</v>
      </c>
      <c r="E186" s="38">
        <v>196</v>
      </c>
      <c r="F186" s="38">
        <v>225</v>
      </c>
      <c r="G186" s="39">
        <f>F186/E186</f>
        <v>1.1479999999999999</v>
      </c>
      <c r="H186" s="105" t="s">
        <v>618</v>
      </c>
      <c r="I186" s="207"/>
    </row>
    <row r="187" spans="1:9" s="40" customFormat="1" ht="33.75" customHeight="1" outlineLevel="2" x14ac:dyDescent="0.25">
      <c r="A187" s="146" t="s">
        <v>82</v>
      </c>
      <c r="B187" s="37" t="s">
        <v>158</v>
      </c>
      <c r="C187" s="79" t="s">
        <v>146</v>
      </c>
      <c r="D187" s="38">
        <v>582</v>
      </c>
      <c r="E187" s="38">
        <v>3200</v>
      </c>
      <c r="F187" s="38">
        <v>3908</v>
      </c>
      <c r="G187" s="39">
        <f>F187/E187</f>
        <v>1.2210000000000001</v>
      </c>
      <c r="H187" s="79" t="s">
        <v>617</v>
      </c>
      <c r="I187" s="207"/>
    </row>
    <row r="188" spans="1:9" s="40" customFormat="1" ht="40.5" outlineLevel="2" x14ac:dyDescent="0.25">
      <c r="A188" s="146" t="s">
        <v>83</v>
      </c>
      <c r="B188" s="37" t="s">
        <v>160</v>
      </c>
      <c r="C188" s="79" t="s">
        <v>73</v>
      </c>
      <c r="D188" s="38">
        <v>80</v>
      </c>
      <c r="E188" s="38">
        <v>89</v>
      </c>
      <c r="F188" s="38">
        <v>97</v>
      </c>
      <c r="G188" s="39">
        <f>F188/E188</f>
        <v>1.0900000000000001</v>
      </c>
      <c r="H188" s="79" t="s">
        <v>159</v>
      </c>
      <c r="I188" s="207"/>
    </row>
    <row r="189" spans="1:9" s="40" customFormat="1" ht="136.5" customHeight="1" outlineLevel="2" x14ac:dyDescent="0.25">
      <c r="A189" s="146" t="s">
        <v>84</v>
      </c>
      <c r="B189" s="37" t="s">
        <v>161</v>
      </c>
      <c r="C189" s="79" t="s">
        <v>73</v>
      </c>
      <c r="D189" s="38">
        <v>73.2</v>
      </c>
      <c r="E189" s="41">
        <v>93</v>
      </c>
      <c r="F189" s="38">
        <v>100</v>
      </c>
      <c r="G189" s="39">
        <f>F189/E189</f>
        <v>1.075</v>
      </c>
      <c r="H189" s="79" t="s">
        <v>162</v>
      </c>
      <c r="I189" s="207"/>
    </row>
    <row r="190" spans="1:9" x14ac:dyDescent="0.25">
      <c r="A190" s="34" t="s">
        <v>96</v>
      </c>
      <c r="B190" s="255" t="s">
        <v>54</v>
      </c>
      <c r="C190" s="256"/>
      <c r="D190" s="256"/>
      <c r="E190" s="256"/>
      <c r="F190" s="256"/>
      <c r="G190" s="256"/>
      <c r="H190" s="257"/>
      <c r="I190" s="202"/>
    </row>
    <row r="191" spans="1:9" s="40" customFormat="1" ht="15" customHeight="1" outlineLevel="1" x14ac:dyDescent="0.25">
      <c r="A191" s="36"/>
      <c r="B191" s="258" t="s">
        <v>48</v>
      </c>
      <c r="C191" s="259"/>
      <c r="D191" s="259"/>
      <c r="E191" s="259"/>
      <c r="F191" s="259"/>
      <c r="G191" s="259"/>
      <c r="H191" s="260"/>
      <c r="I191" s="207"/>
    </row>
    <row r="192" spans="1:9" s="40" customFormat="1" ht="40.5" customHeight="1" outlineLevel="2" x14ac:dyDescent="0.25">
      <c r="A192" s="146" t="s">
        <v>627</v>
      </c>
      <c r="B192" s="37" t="s">
        <v>165</v>
      </c>
      <c r="C192" s="38" t="s">
        <v>164</v>
      </c>
      <c r="D192" s="38" t="s">
        <v>166</v>
      </c>
      <c r="E192" s="38">
        <v>0.68530000000000002</v>
      </c>
      <c r="F192" s="38">
        <v>0</v>
      </c>
      <c r="G192" s="42">
        <v>0</v>
      </c>
      <c r="H192" s="135" t="s">
        <v>442</v>
      </c>
      <c r="I192" s="207"/>
    </row>
    <row r="193" spans="1:9" s="40" customFormat="1" ht="40.5" outlineLevel="2" x14ac:dyDescent="0.25">
      <c r="A193" s="146" t="s">
        <v>628</v>
      </c>
      <c r="B193" s="37" t="s">
        <v>49</v>
      </c>
      <c r="C193" s="38" t="s">
        <v>164</v>
      </c>
      <c r="D193" s="38" t="s">
        <v>167</v>
      </c>
      <c r="E193" s="38">
        <v>3</v>
      </c>
      <c r="F193" s="38">
        <v>3</v>
      </c>
      <c r="G193" s="42">
        <f>F193/E193</f>
        <v>1</v>
      </c>
      <c r="H193" s="135" t="s">
        <v>442</v>
      </c>
      <c r="I193" s="207"/>
    </row>
    <row r="194" spans="1:9" s="40" customFormat="1" ht="15" customHeight="1" outlineLevel="1" x14ac:dyDescent="0.25">
      <c r="A194" s="146"/>
      <c r="B194" s="258" t="s">
        <v>50</v>
      </c>
      <c r="C194" s="259"/>
      <c r="D194" s="259"/>
      <c r="E194" s="259"/>
      <c r="F194" s="259"/>
      <c r="G194" s="259"/>
      <c r="H194" s="260"/>
      <c r="I194" s="207"/>
    </row>
    <row r="195" spans="1:9" s="40" customFormat="1" ht="40.5" outlineLevel="2" x14ac:dyDescent="0.25">
      <c r="A195" s="146" t="s">
        <v>647</v>
      </c>
      <c r="B195" s="37" t="s">
        <v>168</v>
      </c>
      <c r="C195" s="136" t="s">
        <v>101</v>
      </c>
      <c r="D195" s="38" t="s">
        <v>171</v>
      </c>
      <c r="E195" s="38">
        <v>180</v>
      </c>
      <c r="F195" s="38">
        <v>164</v>
      </c>
      <c r="G195" s="39">
        <f>F195/E195</f>
        <v>0.91100000000000003</v>
      </c>
      <c r="H195" s="135" t="s">
        <v>442</v>
      </c>
      <c r="I195" s="207"/>
    </row>
    <row r="196" spans="1:9" s="40" customFormat="1" ht="40.5" outlineLevel="2" x14ac:dyDescent="0.25">
      <c r="A196" s="146" t="s">
        <v>648</v>
      </c>
      <c r="B196" s="37" t="s">
        <v>169</v>
      </c>
      <c r="C196" s="136" t="s">
        <v>101</v>
      </c>
      <c r="D196" s="148">
        <v>8472</v>
      </c>
      <c r="E196" s="148">
        <v>7800</v>
      </c>
      <c r="F196" s="38">
        <v>8535</v>
      </c>
      <c r="G196" s="39">
        <f>F196/E196</f>
        <v>1.0940000000000001</v>
      </c>
      <c r="H196" s="135" t="s">
        <v>442</v>
      </c>
      <c r="I196" s="207"/>
    </row>
    <row r="197" spans="1:9" s="40" customFormat="1" ht="40.5" outlineLevel="2" x14ac:dyDescent="0.25">
      <c r="A197" s="146" t="s">
        <v>649</v>
      </c>
      <c r="B197" s="37" t="s">
        <v>170</v>
      </c>
      <c r="C197" s="136" t="s">
        <v>101</v>
      </c>
      <c r="D197" s="38">
        <v>46</v>
      </c>
      <c r="E197" s="38">
        <v>46</v>
      </c>
      <c r="F197" s="38">
        <v>43</v>
      </c>
      <c r="G197" s="39">
        <f>F197/E197</f>
        <v>0.93500000000000005</v>
      </c>
      <c r="H197" s="135" t="s">
        <v>442</v>
      </c>
      <c r="I197" s="207"/>
    </row>
    <row r="198" spans="1:9" s="40" customFormat="1" ht="15" customHeight="1" outlineLevel="1" x14ac:dyDescent="0.25">
      <c r="A198" s="146"/>
      <c r="B198" s="258" t="s">
        <v>172</v>
      </c>
      <c r="C198" s="259"/>
      <c r="D198" s="259"/>
      <c r="E198" s="259"/>
      <c r="F198" s="259"/>
      <c r="G198" s="259"/>
      <c r="H198" s="260"/>
      <c r="I198" s="207"/>
    </row>
    <row r="199" spans="1:9" s="40" customFormat="1" ht="40.5" outlineLevel="2" x14ac:dyDescent="0.25">
      <c r="A199" s="146" t="s">
        <v>650</v>
      </c>
      <c r="B199" s="37" t="s">
        <v>173</v>
      </c>
      <c r="C199" s="136" t="s">
        <v>174</v>
      </c>
      <c r="D199" s="145">
        <v>45776</v>
      </c>
      <c r="E199" s="145">
        <v>47552</v>
      </c>
      <c r="F199" s="145">
        <v>47552</v>
      </c>
      <c r="G199" s="42">
        <f>F199/E199</f>
        <v>1</v>
      </c>
      <c r="H199" s="135" t="s">
        <v>442</v>
      </c>
      <c r="I199" s="207"/>
    </row>
    <row r="200" spans="1:9" s="40" customFormat="1" ht="40.5" outlineLevel="2" x14ac:dyDescent="0.25">
      <c r="A200" s="146" t="s">
        <v>651</v>
      </c>
      <c r="B200" s="37" t="s">
        <v>175</v>
      </c>
      <c r="C200" s="136" t="s">
        <v>101</v>
      </c>
      <c r="D200" s="38" t="s">
        <v>178</v>
      </c>
      <c r="E200" s="38" t="s">
        <v>178</v>
      </c>
      <c r="F200" s="38">
        <v>35</v>
      </c>
      <c r="G200" s="42">
        <f>F200/E200</f>
        <v>1</v>
      </c>
      <c r="H200" s="135" t="s">
        <v>442</v>
      </c>
      <c r="I200" s="207"/>
    </row>
    <row r="201" spans="1:9" s="40" customFormat="1" ht="40.5" outlineLevel="2" x14ac:dyDescent="0.25">
      <c r="A201" s="146" t="s">
        <v>652</v>
      </c>
      <c r="B201" s="37" t="s">
        <v>288</v>
      </c>
      <c r="C201" s="136" t="s">
        <v>101</v>
      </c>
      <c r="D201" s="107">
        <v>1400</v>
      </c>
      <c r="E201" s="107">
        <v>1490</v>
      </c>
      <c r="F201" s="107">
        <v>1490</v>
      </c>
      <c r="G201" s="42">
        <f>F201/E201</f>
        <v>1</v>
      </c>
      <c r="H201" s="135" t="s">
        <v>442</v>
      </c>
      <c r="I201" s="207"/>
    </row>
    <row r="202" spans="1:9" s="40" customFormat="1" ht="40.5" outlineLevel="2" x14ac:dyDescent="0.25">
      <c r="A202" s="146" t="s">
        <v>653</v>
      </c>
      <c r="B202" s="37" t="s">
        <v>176</v>
      </c>
      <c r="C202" s="136" t="s">
        <v>112</v>
      </c>
      <c r="D202" s="107">
        <v>7500</v>
      </c>
      <c r="E202" s="107">
        <v>7700</v>
      </c>
      <c r="F202" s="107">
        <v>7700</v>
      </c>
      <c r="G202" s="42">
        <f>F202/E202</f>
        <v>1</v>
      </c>
      <c r="H202" s="135" t="s">
        <v>442</v>
      </c>
      <c r="I202" s="207"/>
    </row>
    <row r="203" spans="1:9" s="40" customFormat="1" ht="40.5" outlineLevel="2" x14ac:dyDescent="0.25">
      <c r="A203" s="146" t="s">
        <v>654</v>
      </c>
      <c r="B203" s="37" t="s">
        <v>177</v>
      </c>
      <c r="C203" s="136" t="s">
        <v>129</v>
      </c>
      <c r="D203" s="38" t="s">
        <v>179</v>
      </c>
      <c r="E203" s="38">
        <v>6</v>
      </c>
      <c r="F203" s="38">
        <v>6</v>
      </c>
      <c r="G203" s="42">
        <f>F203/E203</f>
        <v>1</v>
      </c>
      <c r="H203" s="135" t="s">
        <v>442</v>
      </c>
      <c r="I203" s="207"/>
    </row>
    <row r="204" spans="1:9" x14ac:dyDescent="0.25">
      <c r="A204" s="34" t="s">
        <v>97</v>
      </c>
      <c r="B204" s="255" t="s">
        <v>333</v>
      </c>
      <c r="C204" s="256"/>
      <c r="D204" s="256"/>
      <c r="E204" s="256"/>
      <c r="F204" s="256"/>
      <c r="G204" s="256"/>
      <c r="H204" s="257"/>
      <c r="I204" s="202"/>
    </row>
    <row r="205" spans="1:9" s="40" customFormat="1" ht="15" customHeight="1" outlineLevel="1" x14ac:dyDescent="0.25">
      <c r="A205" s="36"/>
      <c r="B205" s="258" t="s">
        <v>180</v>
      </c>
      <c r="C205" s="259"/>
      <c r="D205" s="259"/>
      <c r="E205" s="259"/>
      <c r="F205" s="259"/>
      <c r="G205" s="259"/>
      <c r="H205" s="260"/>
      <c r="I205" s="207"/>
    </row>
    <row r="206" spans="1:9" s="40" customFormat="1" ht="67.5" outlineLevel="2" x14ac:dyDescent="0.25">
      <c r="A206" s="146" t="s">
        <v>626</v>
      </c>
      <c r="B206" s="37" t="s">
        <v>289</v>
      </c>
      <c r="C206" s="38" t="s">
        <v>73</v>
      </c>
      <c r="D206" s="38">
        <v>103</v>
      </c>
      <c r="E206" s="38" t="s">
        <v>182</v>
      </c>
      <c r="F206" s="39">
        <v>1.044</v>
      </c>
      <c r="G206" s="62">
        <v>1</v>
      </c>
      <c r="H206" s="75" t="s">
        <v>432</v>
      </c>
      <c r="I206" s="207"/>
    </row>
    <row r="207" spans="1:9" s="40" customFormat="1" ht="54" outlineLevel="2" x14ac:dyDescent="0.25">
      <c r="A207" s="146" t="s">
        <v>627</v>
      </c>
      <c r="B207" s="37" t="s">
        <v>181</v>
      </c>
      <c r="C207" s="61" t="s">
        <v>73</v>
      </c>
      <c r="D207" s="108">
        <v>95</v>
      </c>
      <c r="E207" s="38" t="s">
        <v>182</v>
      </c>
      <c r="F207" s="39">
        <v>0.98599999999999999</v>
      </c>
      <c r="G207" s="62">
        <v>1</v>
      </c>
      <c r="H207" s="75" t="s">
        <v>432</v>
      </c>
      <c r="I207" s="207"/>
    </row>
    <row r="208" spans="1:9" s="40" customFormat="1" ht="54" outlineLevel="2" x14ac:dyDescent="0.25">
      <c r="A208" s="146" t="s">
        <v>628</v>
      </c>
      <c r="B208" s="37" t="s">
        <v>290</v>
      </c>
      <c r="C208" s="143" t="s">
        <v>641</v>
      </c>
      <c r="D208" s="108">
        <v>1</v>
      </c>
      <c r="E208" s="108" t="s">
        <v>291</v>
      </c>
      <c r="F208" s="109">
        <v>1</v>
      </c>
      <c r="G208" s="62">
        <v>1</v>
      </c>
      <c r="H208" s="75" t="s">
        <v>432</v>
      </c>
      <c r="I208" s="207"/>
    </row>
    <row r="209" spans="1:9" s="40" customFormat="1" ht="48" customHeight="1" outlineLevel="2" x14ac:dyDescent="0.25">
      <c r="A209" s="146" t="s">
        <v>629</v>
      </c>
      <c r="B209" s="37" t="s">
        <v>292</v>
      </c>
      <c r="C209" s="62" t="s">
        <v>73</v>
      </c>
      <c r="D209" s="108" t="s">
        <v>293</v>
      </c>
      <c r="E209" s="108" t="s">
        <v>293</v>
      </c>
      <c r="F209" s="108" t="s">
        <v>293</v>
      </c>
      <c r="G209" s="62">
        <v>1</v>
      </c>
      <c r="H209" s="75" t="s">
        <v>432</v>
      </c>
      <c r="I209" s="207"/>
    </row>
    <row r="210" spans="1:9" s="40" customFormat="1" ht="15" customHeight="1" outlineLevel="1" x14ac:dyDescent="0.25">
      <c r="A210" s="36"/>
      <c r="B210" s="258" t="s">
        <v>183</v>
      </c>
      <c r="C210" s="259"/>
      <c r="D210" s="259"/>
      <c r="E210" s="259"/>
      <c r="F210" s="259"/>
      <c r="G210" s="259"/>
      <c r="H210" s="260"/>
      <c r="I210" s="207"/>
    </row>
    <row r="211" spans="1:9" s="40" customFormat="1" ht="67.5" outlineLevel="2" x14ac:dyDescent="0.25">
      <c r="A211" s="146" t="s">
        <v>647</v>
      </c>
      <c r="B211" s="37" t="s">
        <v>294</v>
      </c>
      <c r="C211" s="79" t="s">
        <v>184</v>
      </c>
      <c r="D211" s="38">
        <v>10</v>
      </c>
      <c r="E211" s="38" t="s">
        <v>295</v>
      </c>
      <c r="F211" s="38">
        <v>17.600000000000001</v>
      </c>
      <c r="G211" s="62">
        <f>15/17.6</f>
        <v>0.85</v>
      </c>
      <c r="H211" s="75" t="s">
        <v>432</v>
      </c>
      <c r="I211" s="207"/>
    </row>
    <row r="212" spans="1:9" s="40" customFormat="1" ht="54" outlineLevel="2" x14ac:dyDescent="0.25">
      <c r="A212" s="146" t="s">
        <v>648</v>
      </c>
      <c r="B212" s="37" t="s">
        <v>296</v>
      </c>
      <c r="C212" s="79"/>
      <c r="D212" s="38">
        <v>1</v>
      </c>
      <c r="E212" s="38">
        <v>1</v>
      </c>
      <c r="F212" s="38">
        <v>1</v>
      </c>
      <c r="G212" s="62">
        <v>1</v>
      </c>
      <c r="H212" s="75" t="s">
        <v>432</v>
      </c>
      <c r="I212" s="207"/>
    </row>
    <row r="213" spans="1:9" s="40" customFormat="1" ht="15" customHeight="1" outlineLevel="1" x14ac:dyDescent="0.25">
      <c r="A213" s="36"/>
      <c r="B213" s="258" t="s">
        <v>620</v>
      </c>
      <c r="C213" s="259"/>
      <c r="D213" s="259"/>
      <c r="E213" s="259"/>
      <c r="F213" s="259"/>
      <c r="G213" s="259"/>
      <c r="H213" s="260"/>
      <c r="I213" s="207"/>
    </row>
    <row r="214" spans="1:9" s="40" customFormat="1" ht="40.5" outlineLevel="2" x14ac:dyDescent="0.25">
      <c r="A214" s="146" t="s">
        <v>650</v>
      </c>
      <c r="B214" s="37" t="s">
        <v>297</v>
      </c>
      <c r="C214" s="79" t="s">
        <v>283</v>
      </c>
      <c r="D214" s="106">
        <v>77.8</v>
      </c>
      <c r="E214" s="106">
        <v>85</v>
      </c>
      <c r="F214" s="38">
        <v>100</v>
      </c>
      <c r="G214" s="62">
        <f>F214/E214</f>
        <v>1.18</v>
      </c>
      <c r="H214" s="75" t="s">
        <v>432</v>
      </c>
      <c r="I214" s="207"/>
    </row>
    <row r="215" spans="1:9" s="40" customFormat="1" ht="67.5" outlineLevel="2" x14ac:dyDescent="0.25">
      <c r="A215" s="146" t="s">
        <v>651</v>
      </c>
      <c r="B215" s="37" t="s">
        <v>185</v>
      </c>
      <c r="C215" s="79" t="s">
        <v>73</v>
      </c>
      <c r="D215" s="107">
        <v>100</v>
      </c>
      <c r="E215" s="107">
        <v>100</v>
      </c>
      <c r="F215" s="38">
        <v>100</v>
      </c>
      <c r="G215" s="62">
        <f>F215/E215</f>
        <v>1</v>
      </c>
      <c r="H215" s="75" t="s">
        <v>432</v>
      </c>
      <c r="I215" s="207"/>
    </row>
    <row r="216" spans="1:9" s="40" customFormat="1" ht="40.5" outlineLevel="2" x14ac:dyDescent="0.25">
      <c r="A216" s="146" t="s">
        <v>652</v>
      </c>
      <c r="B216" s="37" t="s">
        <v>298</v>
      </c>
      <c r="C216" s="79"/>
      <c r="D216" s="107">
        <v>1</v>
      </c>
      <c r="E216" s="107">
        <v>1</v>
      </c>
      <c r="F216" s="107">
        <v>1</v>
      </c>
      <c r="G216" s="62">
        <f>F216/E216</f>
        <v>1</v>
      </c>
      <c r="H216" s="75" t="s">
        <v>432</v>
      </c>
      <c r="I216" s="207"/>
    </row>
    <row r="217" spans="1:9" s="40" customFormat="1" ht="40.5" outlineLevel="2" x14ac:dyDescent="0.25">
      <c r="A217" s="147" t="s">
        <v>653</v>
      </c>
      <c r="B217" s="37" t="s">
        <v>299</v>
      </c>
      <c r="C217" s="38" t="s">
        <v>106</v>
      </c>
      <c r="D217" s="107">
        <v>373</v>
      </c>
      <c r="E217" s="107">
        <v>515</v>
      </c>
      <c r="F217" s="38">
        <v>1853</v>
      </c>
      <c r="G217" s="62">
        <f>F217/E217</f>
        <v>3.6</v>
      </c>
      <c r="H217" s="75" t="s">
        <v>432</v>
      </c>
      <c r="I217" s="207"/>
    </row>
    <row r="218" spans="1:9" ht="18" customHeight="1" x14ac:dyDescent="0.25">
      <c r="A218" s="34" t="s">
        <v>98</v>
      </c>
      <c r="B218" s="255" t="s">
        <v>334</v>
      </c>
      <c r="C218" s="256"/>
      <c r="D218" s="256"/>
      <c r="E218" s="256"/>
      <c r="F218" s="256"/>
      <c r="G218" s="256"/>
      <c r="H218" s="257"/>
      <c r="I218" s="202"/>
    </row>
    <row r="219" spans="1:9" s="40" customFormat="1" ht="67.5" outlineLevel="2" x14ac:dyDescent="0.25">
      <c r="A219" s="146" t="s">
        <v>81</v>
      </c>
      <c r="B219" s="37" t="s">
        <v>300</v>
      </c>
      <c r="C219" s="38" t="s">
        <v>73</v>
      </c>
      <c r="D219" s="38">
        <v>107</v>
      </c>
      <c r="E219" s="41" t="s">
        <v>182</v>
      </c>
      <c r="F219" s="39">
        <v>1.03</v>
      </c>
      <c r="G219" s="210">
        <v>1</v>
      </c>
      <c r="H219" s="75" t="s">
        <v>432</v>
      </c>
      <c r="I219" s="207"/>
    </row>
    <row r="220" spans="1:9" s="40" customFormat="1" ht="40.5" outlineLevel="2" x14ac:dyDescent="0.25">
      <c r="A220" s="146" t="s">
        <v>82</v>
      </c>
      <c r="B220" s="37" t="s">
        <v>301</v>
      </c>
      <c r="C220" s="61"/>
      <c r="D220" s="108">
        <v>1</v>
      </c>
      <c r="E220" s="108">
        <v>1</v>
      </c>
      <c r="F220" s="109">
        <v>1</v>
      </c>
      <c r="G220" s="210">
        <v>1</v>
      </c>
      <c r="H220" s="75" t="s">
        <v>432</v>
      </c>
      <c r="I220" s="207"/>
    </row>
    <row r="221" spans="1:9" s="40" customFormat="1" ht="40.5" outlineLevel="2" x14ac:dyDescent="0.25">
      <c r="A221" s="146" t="s">
        <v>83</v>
      </c>
      <c r="B221" s="37" t="s">
        <v>302</v>
      </c>
      <c r="C221" s="63" t="s">
        <v>192</v>
      </c>
      <c r="D221" s="38">
        <v>82</v>
      </c>
      <c r="E221" s="38">
        <v>84</v>
      </c>
      <c r="F221" s="38">
        <v>85.6</v>
      </c>
      <c r="G221" s="39">
        <f>F221/E221</f>
        <v>1.0189999999999999</v>
      </c>
      <c r="H221" s="79" t="s">
        <v>432</v>
      </c>
      <c r="I221" s="207"/>
    </row>
    <row r="223" spans="1:9" x14ac:dyDescent="0.25">
      <c r="A223" s="64" t="s">
        <v>186</v>
      </c>
      <c r="B223" s="254" t="s">
        <v>336</v>
      </c>
      <c r="C223" s="254"/>
      <c r="D223" s="254"/>
      <c r="E223" s="254"/>
      <c r="F223" s="254"/>
      <c r="G223" s="254"/>
      <c r="H223" s="254"/>
    </row>
    <row r="224" spans="1:9" ht="34.5" customHeight="1" x14ac:dyDescent="0.25">
      <c r="A224" s="38" t="s">
        <v>335</v>
      </c>
      <c r="B224" s="261" t="s">
        <v>605</v>
      </c>
      <c r="C224" s="261"/>
      <c r="D224" s="261"/>
      <c r="E224" s="261"/>
      <c r="F224" s="261"/>
      <c r="G224" s="261"/>
      <c r="H224" s="261"/>
    </row>
    <row r="225" spans="1:8" x14ac:dyDescent="0.25">
      <c r="A225" s="65" t="s">
        <v>349</v>
      </c>
      <c r="B225" s="254" t="s">
        <v>350</v>
      </c>
      <c r="C225" s="254"/>
      <c r="D225" s="254"/>
      <c r="E225" s="254"/>
      <c r="F225" s="254"/>
      <c r="G225" s="254"/>
      <c r="H225" s="254"/>
    </row>
    <row r="236" spans="1:8" ht="12" customHeight="1" x14ac:dyDescent="0.25"/>
  </sheetData>
  <mergeCells count="68">
    <mergeCell ref="B151:H151"/>
    <mergeCell ref="B180:H180"/>
    <mergeCell ref="B185:H185"/>
    <mergeCell ref="B75:H75"/>
    <mergeCell ref="A4:A5"/>
    <mergeCell ref="B4:B5"/>
    <mergeCell ref="C4:C5"/>
    <mergeCell ref="D4:D5"/>
    <mergeCell ref="E4:E5"/>
    <mergeCell ref="B49:H49"/>
    <mergeCell ref="B44:H44"/>
    <mergeCell ref="H4:H5"/>
    <mergeCell ref="B63:H63"/>
    <mergeCell ref="B140:H140"/>
    <mergeCell ref="B89:H89"/>
    <mergeCell ref="B86:H86"/>
    <mergeCell ref="A1:H1"/>
    <mergeCell ref="A2:H2"/>
    <mergeCell ref="G4:G5"/>
    <mergeCell ref="B74:H74"/>
    <mergeCell ref="B48:H48"/>
    <mergeCell ref="B70:H70"/>
    <mergeCell ref="B56:H56"/>
    <mergeCell ref="B6:H6"/>
    <mergeCell ref="B72:H72"/>
    <mergeCell ref="B11:H11"/>
    <mergeCell ref="B12:H12"/>
    <mergeCell ref="B24:H24"/>
    <mergeCell ref="B28:H28"/>
    <mergeCell ref="B32:H32"/>
    <mergeCell ref="B38:H38"/>
    <mergeCell ref="B42:H42"/>
    <mergeCell ref="B143:H143"/>
    <mergeCell ref="B117:H117"/>
    <mergeCell ref="B118:H118"/>
    <mergeCell ref="B124:H124"/>
    <mergeCell ref="B113:H113"/>
    <mergeCell ref="B136:H136"/>
    <mergeCell ref="B138:H138"/>
    <mergeCell ref="B174:H174"/>
    <mergeCell ref="B165:H165"/>
    <mergeCell ref="B168:H168"/>
    <mergeCell ref="B164:H164"/>
    <mergeCell ref="B154:H154"/>
    <mergeCell ref="F4:F5"/>
    <mergeCell ref="B34:H34"/>
    <mergeCell ref="B35:H35"/>
    <mergeCell ref="B129:H129"/>
    <mergeCell ref="B130:H130"/>
    <mergeCell ref="B96:H96"/>
    <mergeCell ref="B98:H98"/>
    <mergeCell ref="B95:H95"/>
    <mergeCell ref="B93:H93"/>
    <mergeCell ref="B126:H126"/>
    <mergeCell ref="B102:H102"/>
    <mergeCell ref="B67:H67"/>
    <mergeCell ref="B190:H190"/>
    <mergeCell ref="B198:H198"/>
    <mergeCell ref="B191:H191"/>
    <mergeCell ref="B194:H194"/>
    <mergeCell ref="B204:H204"/>
    <mergeCell ref="B225:H225"/>
    <mergeCell ref="B223:H223"/>
    <mergeCell ref="B218:H218"/>
    <mergeCell ref="B205:H205"/>
    <mergeCell ref="B210:H210"/>
    <mergeCell ref="B213:H213"/>
    <mergeCell ref="B224:H224"/>
  </mergeCell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Бр</vt:lpstr>
      <vt:lpstr>Показатели Бр</vt:lpstr>
      <vt:lpstr>Бр!Заголовки_для_печати</vt:lpstr>
      <vt:lpstr>Бр!Область_печати</vt:lpstr>
      <vt:lpstr>'Показатели Бр'!Область_печати</vt:lpstr>
    </vt:vector>
  </TitlesOfParts>
  <Company>RePack by SPecialiST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Morgunova</cp:lastModifiedBy>
  <cp:lastPrinted>2018-05-16T07:10:55Z</cp:lastPrinted>
  <dcterms:created xsi:type="dcterms:W3CDTF">2014-04-24T03:02:31Z</dcterms:created>
  <dcterms:modified xsi:type="dcterms:W3CDTF">2018-07-02T08:21:25Z</dcterms:modified>
</cp:coreProperties>
</file>