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1185" windowWidth="9600" windowHeight="1056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2.1'!$A$1:$J$100</definedName>
  </definedNames>
  <calcPr calcId="144525"/>
</workbook>
</file>

<file path=xl/calcChain.xml><?xml version="1.0" encoding="utf-8"?>
<calcChain xmlns="http://schemas.openxmlformats.org/spreadsheetml/2006/main">
  <c r="H27" i="4" l="1"/>
  <c r="H26" i="4"/>
  <c r="H34" i="4"/>
  <c r="H48" i="4" l="1"/>
  <c r="H74" i="4"/>
  <c r="H37" i="4"/>
  <c r="J27" i="4" l="1"/>
  <c r="I27" i="4"/>
  <c r="J75" i="4"/>
  <c r="I75" i="4"/>
  <c r="H68" i="4" l="1"/>
  <c r="H65" i="4"/>
  <c r="H36" i="4"/>
  <c r="G63" i="4" l="1"/>
  <c r="H63" i="4"/>
  <c r="I63" i="4"/>
  <c r="J63" i="4"/>
  <c r="F63" i="4"/>
  <c r="G62" i="4"/>
  <c r="H62" i="4"/>
  <c r="I62" i="4"/>
  <c r="J62" i="4"/>
  <c r="F62" i="4"/>
  <c r="F77" i="4" s="1"/>
  <c r="I69" i="4" l="1"/>
  <c r="J69" i="4"/>
  <c r="H69" i="4"/>
  <c r="E69" i="4" s="1"/>
  <c r="E73" i="4"/>
  <c r="E71" i="4"/>
  <c r="H78" i="4" l="1"/>
  <c r="H61" i="4" l="1"/>
  <c r="G10" i="4" l="1"/>
  <c r="H10" i="4"/>
  <c r="H43" i="4" s="1"/>
  <c r="I10" i="4"/>
  <c r="J10" i="4"/>
  <c r="I77" i="4" l="1"/>
  <c r="J77" i="4"/>
  <c r="E48" i="4"/>
  <c r="E49" i="4" s="1"/>
  <c r="G35" i="4"/>
  <c r="H35" i="4"/>
  <c r="I35" i="4"/>
  <c r="J35" i="4"/>
  <c r="G43" i="4"/>
  <c r="I43" i="4"/>
  <c r="J43" i="4"/>
  <c r="G92" i="4"/>
  <c r="G91" i="4"/>
  <c r="G90" i="4"/>
  <c r="G89" i="4" s="1"/>
  <c r="G78" i="4"/>
  <c r="I78" i="4"/>
  <c r="J78" i="4"/>
  <c r="G77" i="4"/>
  <c r="H77" i="4"/>
  <c r="F74" i="4"/>
  <c r="G69" i="4"/>
  <c r="F69" i="4"/>
  <c r="E40" i="4"/>
  <c r="E39" i="4"/>
  <c r="E77" i="4" l="1"/>
  <c r="E27" i="4" l="1"/>
  <c r="E26" i="4"/>
  <c r="J25" i="4"/>
  <c r="I25" i="4"/>
  <c r="H25" i="4"/>
  <c r="G25" i="4"/>
  <c r="F25" i="4"/>
  <c r="E24" i="4"/>
  <c r="E25" i="4" l="1"/>
  <c r="E70" i="4" l="1"/>
  <c r="E72" i="4"/>
  <c r="G84" i="4" l="1"/>
  <c r="G80" i="4"/>
  <c r="E81" i="4"/>
  <c r="G45" i="4" l="1"/>
  <c r="G66" i="4" l="1"/>
  <c r="G16" i="4"/>
  <c r="H16" i="4"/>
  <c r="I16" i="4"/>
  <c r="J16" i="4"/>
  <c r="F16" i="4"/>
  <c r="E17" i="4"/>
  <c r="E18" i="4"/>
  <c r="E16" i="4" l="1"/>
  <c r="E88" i="4"/>
  <c r="E87" i="4"/>
  <c r="H92" i="4" l="1"/>
  <c r="I92" i="4"/>
  <c r="J92" i="4"/>
  <c r="H91" i="4"/>
  <c r="I91" i="4"/>
  <c r="J91" i="4"/>
  <c r="F92" i="4"/>
  <c r="F91" i="4"/>
  <c r="H84" i="4"/>
  <c r="H80" i="4" s="1"/>
  <c r="H85" i="4" s="1"/>
  <c r="H90" i="4" s="1"/>
  <c r="F84" i="4"/>
  <c r="E86" i="4"/>
  <c r="J84" i="4"/>
  <c r="J80" i="4" s="1"/>
  <c r="J85" i="4" s="1"/>
  <c r="J90" i="4" s="1"/>
  <c r="I84" i="4"/>
  <c r="I80" i="4" s="1"/>
  <c r="I85" i="4" s="1"/>
  <c r="I90" i="4" s="1"/>
  <c r="E82" i="4"/>
  <c r="J76" i="4" l="1"/>
  <c r="H76" i="4"/>
  <c r="I76" i="4"/>
  <c r="E83" i="4"/>
  <c r="E84" i="4"/>
  <c r="F80" i="4"/>
  <c r="E80" i="4" l="1"/>
  <c r="F85" i="4"/>
  <c r="H29" i="4"/>
  <c r="H9" i="4" s="1"/>
  <c r="I29" i="4"/>
  <c r="I9" i="4" s="1"/>
  <c r="G29" i="4"/>
  <c r="G9" i="4" s="1"/>
  <c r="H42" i="4" l="1"/>
  <c r="H41" i="4" s="1"/>
  <c r="H8" i="4"/>
  <c r="I8" i="4"/>
  <c r="I42" i="4"/>
  <c r="I41" i="4" s="1"/>
  <c r="G8" i="4"/>
  <c r="G42" i="4"/>
  <c r="G41" i="4" s="1"/>
  <c r="F90" i="4"/>
  <c r="E90" i="4" s="1"/>
  <c r="E85" i="4"/>
  <c r="F30" i="4" l="1"/>
  <c r="E30" i="4" s="1"/>
  <c r="F46" i="4" l="1"/>
  <c r="I28" i="4"/>
  <c r="H28" i="4"/>
  <c r="G28" i="4"/>
  <c r="E32" i="4" l="1"/>
  <c r="G49" i="4" l="1"/>
  <c r="H49" i="4"/>
  <c r="I49" i="4"/>
  <c r="J49" i="4"/>
  <c r="F49" i="4"/>
  <c r="F59" i="4"/>
  <c r="J29" i="4"/>
  <c r="J9" i="4" s="1"/>
  <c r="F23" i="4"/>
  <c r="F10" i="4" s="1"/>
  <c r="E10" i="4" l="1"/>
  <c r="F43" i="4"/>
  <c r="E43" i="4" s="1"/>
  <c r="J8" i="4"/>
  <c r="J42" i="4"/>
  <c r="J41" i="4" s="1"/>
  <c r="E23" i="4"/>
  <c r="J28" i="4"/>
  <c r="G61" i="4"/>
  <c r="F58" i="4"/>
  <c r="G76" i="4" l="1"/>
  <c r="F68" i="4"/>
  <c r="F52" i="4"/>
  <c r="F34" i="4"/>
  <c r="E15" i="4"/>
  <c r="E14" i="4"/>
  <c r="J13" i="4"/>
  <c r="I13" i="4"/>
  <c r="H13" i="4"/>
  <c r="G13" i="4"/>
  <c r="F13" i="4"/>
  <c r="F61" i="4" l="1"/>
  <c r="E63" i="4"/>
  <c r="F78" i="4"/>
  <c r="E78" i="4" s="1"/>
  <c r="E13" i="4"/>
  <c r="F76" i="4" l="1"/>
  <c r="E76" i="4" s="1"/>
  <c r="F96" i="4"/>
  <c r="F36" i="4"/>
  <c r="E38" i="4"/>
  <c r="E37" i="4"/>
  <c r="F35" i="4" l="1"/>
  <c r="J61" i="4"/>
  <c r="I61" i="4"/>
  <c r="F89" i="4"/>
  <c r="E62" i="4"/>
  <c r="E61" i="4" l="1"/>
  <c r="F31" i="4"/>
  <c r="E33" i="4"/>
  <c r="E22" i="4"/>
  <c r="E21" i="4"/>
  <c r="J20" i="4"/>
  <c r="I20" i="4"/>
  <c r="H20" i="4"/>
  <c r="G20" i="4"/>
  <c r="F20" i="4"/>
  <c r="F29" i="4" l="1"/>
  <c r="E31" i="4"/>
  <c r="E29" i="4" s="1"/>
  <c r="E28" i="4" s="1"/>
  <c r="E20" i="4"/>
  <c r="E67" i="4"/>
  <c r="J66" i="4"/>
  <c r="I66" i="4"/>
  <c r="H66" i="4"/>
  <c r="F66" i="4"/>
  <c r="F9" i="4" l="1"/>
  <c r="F28" i="4"/>
  <c r="E66" i="4"/>
  <c r="F57" i="4"/>
  <c r="F94" i="4" l="1"/>
  <c r="F56" i="4"/>
  <c r="F8" i="4"/>
  <c r="E8" i="4" s="1"/>
  <c r="E9" i="4"/>
  <c r="F42" i="4"/>
  <c r="E68" i="4"/>
  <c r="E65" i="4"/>
  <c r="E64" i="4"/>
  <c r="E42" i="4" l="1"/>
  <c r="E41" i="4" s="1"/>
  <c r="F41" i="4"/>
  <c r="F95" i="4"/>
  <c r="F93" i="4" s="1"/>
  <c r="E91" i="4"/>
  <c r="E19" i="4"/>
  <c r="J46" i="4" l="1"/>
  <c r="I46" i="4"/>
  <c r="H46" i="4"/>
  <c r="G46" i="4"/>
  <c r="E46" i="4" l="1"/>
  <c r="E34" i="4"/>
  <c r="E55" i="4" l="1"/>
  <c r="E12" i="4"/>
  <c r="E11" i="4"/>
  <c r="E45" i="4" l="1"/>
  <c r="E52" i="4"/>
  <c r="G58" i="4" l="1"/>
  <c r="G95" i="4" s="1"/>
  <c r="E75" i="4" l="1"/>
  <c r="E74" i="4" l="1"/>
  <c r="G51" i="4" l="1"/>
  <c r="H51" i="4"/>
  <c r="I51" i="4"/>
  <c r="J51" i="4"/>
  <c r="E36" i="4" l="1"/>
  <c r="E35" i="4" s="1"/>
  <c r="J59" i="4" l="1"/>
  <c r="J96" i="4" s="1"/>
  <c r="J58" i="4"/>
  <c r="J95" i="4" s="1"/>
  <c r="J57" i="4"/>
  <c r="J94" i="4" s="1"/>
  <c r="I59" i="4"/>
  <c r="I96" i="4" s="1"/>
  <c r="I58" i="4"/>
  <c r="I95" i="4" s="1"/>
  <c r="I57" i="4"/>
  <c r="I94" i="4" s="1"/>
  <c r="G59" i="4"/>
  <c r="G96" i="4" s="1"/>
  <c r="G57" i="4"/>
  <c r="G94" i="4" s="1"/>
  <c r="H59" i="4"/>
  <c r="H96" i="4" s="1"/>
  <c r="H58" i="4"/>
  <c r="H95" i="4" s="1"/>
  <c r="H57" i="4"/>
  <c r="H94" i="4" s="1"/>
  <c r="G93" i="4" l="1"/>
  <c r="I93" i="4"/>
  <c r="E96" i="4"/>
  <c r="H93" i="4"/>
  <c r="J93" i="4"/>
  <c r="E95" i="4"/>
  <c r="E94" i="4"/>
  <c r="E58" i="4"/>
  <c r="E59" i="4"/>
  <c r="H56" i="4"/>
  <c r="I56" i="4"/>
  <c r="I89" i="4" s="1"/>
  <c r="G56" i="4"/>
  <c r="J56" i="4"/>
  <c r="J89" i="4" s="1"/>
  <c r="F51" i="4" l="1"/>
  <c r="E51" i="4" s="1"/>
  <c r="H89" i="4" l="1"/>
  <c r="E92" i="4"/>
  <c r="E89" i="4" s="1"/>
  <c r="E93" i="4" l="1"/>
  <c r="E57" i="4"/>
  <c r="E56" i="4" s="1"/>
</calcChain>
</file>

<file path=xl/sharedStrings.xml><?xml version="1.0" encoding="utf-8"?>
<sst xmlns="http://schemas.openxmlformats.org/spreadsheetml/2006/main" count="189" uniqueCount="86">
  <si>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</si>
  <si>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</si>
  <si>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</si>
  <si>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</si>
  <si>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</si>
  <si>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</si>
  <si>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</si>
  <si>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</si>
  <si>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</si>
  <si>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</si>
  <si>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</si>
  <si>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</si>
  <si>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</si>
  <si>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</si>
  <si>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</si>
  <si>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</si>
  <si>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</si>
  <si>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</si>
  <si>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</si>
  <si>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</si>
  <si>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</si>
  <si>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</si>
  <si>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</si>
  <si>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</si>
  <si>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</si>
  <si>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</si>
  <si>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</si>
  <si>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</si>
  <si>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</si>
  <si>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</si>
  <si>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</si>
  <si>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</si>
  <si>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</si>
  <si>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</si>
  <si>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</si>
  <si>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</si>
  <si>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</si>
  <si>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</si>
  <si>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</si>
  <si>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</si>
  <si>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</si>
  <si>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</si>
  <si>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</si>
  <si>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</si>
  <si>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</si>
  <si>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</si>
  <si>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</si>
  <si>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</si>
  <si>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</si>
  <si>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</si>
  <si>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</si>
  <si>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</si>
  <si>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</si>
  <si>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</si>
  <si>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</si>
  <si>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</si>
  <si>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</si>
  <si>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</si>
  <si>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</si>
  <si>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</si>
  <si>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</si>
  <si>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</si>
  <si>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</si>
  <si>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</si>
  <si>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</si>
  <si>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</si>
  <si>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</si>
  <si>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</si>
  <si>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Ответственный исполнитель, соисполнитель муниципальной программы </t>
  </si>
  <si>
    <t>УКС</t>
  </si>
  <si>
    <t>Управление жилищно-коммунального хозяйства администрации Белоярского района (далее - УЖКХ), 
Управление капитального строительства администрации Белоярского района (далее - УКС),
 Комитет по финансам и налоговой политике администрации Белоярского района (далее- КФ)</t>
  </si>
  <si>
    <t>УЖКХ</t>
  </si>
  <si>
    <t>КФ</t>
  </si>
  <si>
    <t>Отдел муниципального заказа администрации Белоярского района (далее - ОМЗ)</t>
  </si>
  <si>
    <t>КМС</t>
  </si>
  <si>
    <t>Разработка дизайн-проектов благоустройства на территории поселений Белоярского района</t>
  </si>
  <si>
    <t>УКС, Комитет муниципальной собственности администрации Белоярского района (далее - КМС)</t>
  </si>
  <si>
    <t>Содействие развитию исторических и иных местных традиций</t>
  </si>
  <si>
    <t xml:space="preserve">Ремонт наружного трубопровода горячего водоснабжения по ул.Барсукова г.Белоярский
</t>
  </si>
  <si>
    <t>1.10.</t>
  </si>
  <si>
    <t>1.10.1.</t>
  </si>
  <si>
    <t>1.10.2.</t>
  </si>
  <si>
    <t xml:space="preserve">ПРИЛОЖЕНИЕ 1 
к постановлению администрации Белоярского района
от                              2018    года №    
</t>
  </si>
  <si>
    <r>
      <t xml:space="preserve">УЖКХ, УКС, </t>
    </r>
    <r>
      <rPr>
        <sz val="8"/>
        <rFont val="Times New Roman"/>
        <family val="1"/>
        <charset val="204"/>
      </rPr>
      <t>КМС</t>
    </r>
    <r>
      <rPr>
        <sz val="8"/>
        <color indexed="8"/>
        <rFont val="Times New Roman"/>
        <family val="1"/>
        <charset val="204"/>
      </rPr>
      <t>, Управление по транспорту и связи администрации Белоярского района (далее- УТиС)</t>
    </r>
  </si>
  <si>
    <t xml:space="preserve"> Подпрограмма 6 «Формирование комфортной городской среды муниципального образования Белоярский район»</t>
  </si>
  <si>
    <t>УЖКХ, УТиС, КМС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</si>
</sst>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wrapText="1"/>
    </xf>
  </cellStyleXfs>
  <cellXfs count="139">
    <xf numFmtId="0" fontId="0" fillId="0" borderId="0" xfId="0"/>
    <xf numFmtId="0" fontId="0" fillId="0" borderId="0" xfId="0" applyFill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10" fillId="0" borderId="0" xfId="0" applyFont="1" applyFill="1"/>
    <xf numFmtId="0" fontId="5" fillId="0" borderId="1" xfId="0" applyFont="1" applyFill="1" applyBorder="1" applyAlignment="1">
      <alignment horizontal="left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6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5" fillId="0" borderId="6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vertical="top" wrapText="1"/>
    </xf>
    <xf numFmtId="164" fontId="5" fillId="2" borderId="4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64" fontId="11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top" wrapText="1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view="pageBreakPreview" topLeftCell="A85" zoomScale="108" zoomScaleNormal="100" zoomScaleSheetLayoutView="108" workbookViewId="0">
      <selection activeCell="H48" sqref="H48"/>
    </sheetView>
  </sheetViews>
  <sheetFormatPr defaultRowHeight="15" x14ac:dyDescent="0.25"/>
  <cols>
    <col min="1" max="1" width="9.140625" style="1"/>
    <col min="2" max="2" width="43.5703125" style="1" customWidth="1"/>
    <col min="3" max="3" width="27.5703125" style="1" customWidth="1"/>
    <col min="4" max="4" width="24.140625" style="1" customWidth="1"/>
    <col min="5" max="5" width="19.140625" style="1" customWidth="1"/>
    <col min="6" max="6" width="12.5703125" style="1" customWidth="1"/>
    <col min="7" max="7" width="11.85546875" style="26" customWidth="1"/>
    <col min="8" max="8" width="12" style="1" customWidth="1"/>
    <col min="9" max="9" width="11.140625" style="1" customWidth="1"/>
    <col min="10" max="10" width="12.5703125" style="1" customWidth="1"/>
    <col min="11" max="11" width="19.28515625" style="1" customWidth="1"/>
    <col min="12" max="12" width="16.85546875" style="1" customWidth="1"/>
    <col min="13" max="13" width="12.7109375" style="1" customWidth="1"/>
    <col min="14" max="16384" width="9.140625" style="1"/>
  </cols>
  <sheetData>
    <row r="1" spans="1:10" ht="46.5" customHeight="1" x14ac:dyDescent="0.25">
      <c r="F1" s="113" t="s">
        <v>82</v>
      </c>
      <c r="G1" s="113"/>
      <c r="H1" s="113"/>
      <c r="I1" s="113"/>
      <c r="J1" s="113"/>
    </row>
    <row r="2" spans="1:10" ht="47.25" customHeight="1" x14ac:dyDescent="0.25">
      <c r="F2" s="119" t="s">
        <v>59</v>
      </c>
      <c r="G2" s="119"/>
      <c r="H2" s="119"/>
      <c r="I2" s="119"/>
      <c r="J2" s="119"/>
    </row>
    <row r="3" spans="1:10" ht="33" customHeight="1" x14ac:dyDescent="0.25">
      <c r="A3" s="117" t="s">
        <v>24</v>
      </c>
      <c r="B3" s="118"/>
      <c r="C3" s="118"/>
      <c r="D3" s="118"/>
      <c r="E3" s="118"/>
      <c r="F3" s="118"/>
      <c r="G3" s="118"/>
      <c r="H3" s="118"/>
      <c r="I3" s="118"/>
      <c r="J3" s="118"/>
    </row>
    <row r="4" spans="1:10" ht="24" customHeight="1" x14ac:dyDescent="0.25">
      <c r="A4" s="74" t="s">
        <v>19</v>
      </c>
      <c r="B4" s="74" t="s">
        <v>20</v>
      </c>
      <c r="C4" s="74" t="s">
        <v>68</v>
      </c>
      <c r="D4" s="74" t="s">
        <v>7</v>
      </c>
      <c r="E4" s="74" t="s">
        <v>9</v>
      </c>
      <c r="F4" s="74"/>
      <c r="G4" s="74"/>
      <c r="H4" s="74"/>
      <c r="I4" s="74"/>
      <c r="J4" s="74"/>
    </row>
    <row r="5" spans="1:10" x14ac:dyDescent="0.25">
      <c r="A5" s="74"/>
      <c r="B5" s="74"/>
      <c r="C5" s="74"/>
      <c r="D5" s="74"/>
      <c r="E5" s="74" t="s">
        <v>8</v>
      </c>
      <c r="F5" s="74"/>
      <c r="G5" s="74"/>
      <c r="H5" s="74"/>
      <c r="I5" s="74"/>
      <c r="J5" s="74"/>
    </row>
    <row r="6" spans="1:10" ht="29.25" customHeight="1" x14ac:dyDescent="0.25">
      <c r="A6" s="74"/>
      <c r="B6" s="74"/>
      <c r="C6" s="74"/>
      <c r="D6" s="74"/>
      <c r="E6" s="74"/>
      <c r="F6" s="27" t="s">
        <v>10</v>
      </c>
      <c r="G6" s="28" t="s">
        <v>11</v>
      </c>
      <c r="H6" s="27" t="s">
        <v>12</v>
      </c>
      <c r="I6" s="27" t="s">
        <v>13</v>
      </c>
      <c r="J6" s="27" t="s">
        <v>14</v>
      </c>
    </row>
    <row r="7" spans="1:10" x14ac:dyDescent="0.25">
      <c r="A7" s="114" t="s">
        <v>6</v>
      </c>
      <c r="B7" s="115"/>
      <c r="C7" s="115"/>
      <c r="D7" s="115"/>
      <c r="E7" s="115"/>
      <c r="F7" s="115"/>
      <c r="G7" s="115"/>
      <c r="H7" s="115"/>
      <c r="I7" s="115"/>
      <c r="J7" s="116"/>
    </row>
    <row r="8" spans="1:10" ht="25.5" customHeight="1" x14ac:dyDescent="0.25">
      <c r="A8" s="74">
        <v>1</v>
      </c>
      <c r="B8" s="75" t="s">
        <v>65</v>
      </c>
      <c r="C8" s="74" t="s">
        <v>70</v>
      </c>
      <c r="D8" s="29" t="s">
        <v>0</v>
      </c>
      <c r="E8" s="30">
        <f>SUM(F8:J8)</f>
        <v>518990.82595000003</v>
      </c>
      <c r="F8" s="30">
        <f>SUM(F9:F10)</f>
        <v>116393.22594999999</v>
      </c>
      <c r="G8" s="30">
        <f t="shared" ref="G8:J8" si="0">SUM(G9:G10)</f>
        <v>44226.7</v>
      </c>
      <c r="H8" s="30">
        <f t="shared" si="0"/>
        <v>53006.400000000009</v>
      </c>
      <c r="I8" s="30">
        <f t="shared" si="0"/>
        <v>265837.09999999998</v>
      </c>
      <c r="J8" s="30">
        <f t="shared" si="0"/>
        <v>39527.4</v>
      </c>
    </row>
    <row r="9" spans="1:10" ht="19.5" customHeight="1" x14ac:dyDescent="0.25">
      <c r="A9" s="74"/>
      <c r="B9" s="75"/>
      <c r="C9" s="74"/>
      <c r="D9" s="29" t="s">
        <v>1</v>
      </c>
      <c r="E9" s="30">
        <f t="shared" ref="E9:E10" si="1">SUM(F9:J9)</f>
        <v>447094.89999999997</v>
      </c>
      <c r="F9" s="31">
        <f>F14+F17+F21+F26+F29</f>
        <v>89941</v>
      </c>
      <c r="G9" s="31">
        <f t="shared" ref="G9:J9" si="2">G14+G17+G21+G26+G29</f>
        <v>28753.7</v>
      </c>
      <c r="H9" s="31">
        <f t="shared" si="2"/>
        <v>42491.100000000006</v>
      </c>
      <c r="I9" s="31">
        <f t="shared" si="2"/>
        <v>250334.5</v>
      </c>
      <c r="J9" s="31">
        <f t="shared" si="2"/>
        <v>35574.6</v>
      </c>
    </row>
    <row r="10" spans="1:10" ht="62.25" customHeight="1" x14ac:dyDescent="0.25">
      <c r="A10" s="74"/>
      <c r="B10" s="75"/>
      <c r="C10" s="74"/>
      <c r="D10" s="29" t="s">
        <v>2</v>
      </c>
      <c r="E10" s="30">
        <f t="shared" si="1"/>
        <v>71895.925950000004</v>
      </c>
      <c r="F10" s="31">
        <f>F11+F12+F15+F18+F19+F22+F23+F24+F27+F30+F32</f>
        <v>26452.22595</v>
      </c>
      <c r="G10" s="31">
        <f t="shared" ref="G10:J10" si="3">G11+G12+G15+G18+G19+G22+G23+G24+G27+G30+G32</f>
        <v>15473</v>
      </c>
      <c r="H10" s="31">
        <f t="shared" si="3"/>
        <v>10515.3</v>
      </c>
      <c r="I10" s="31">
        <f t="shared" si="3"/>
        <v>15502.6</v>
      </c>
      <c r="J10" s="31">
        <f t="shared" si="3"/>
        <v>3952.7999999999997</v>
      </c>
    </row>
    <row r="11" spans="1:10" ht="15.75" customHeight="1" x14ac:dyDescent="0.25">
      <c r="A11" s="32" t="s">
        <v>29</v>
      </c>
      <c r="B11" s="33" t="s">
        <v>30</v>
      </c>
      <c r="C11" s="34" t="s">
        <v>69</v>
      </c>
      <c r="D11" s="35" t="s">
        <v>2</v>
      </c>
      <c r="E11" s="36">
        <f t="shared" ref="E11:E12" si="4">SUM(F11:J11)</f>
        <v>178.5</v>
      </c>
      <c r="F11" s="36">
        <v>178.5</v>
      </c>
      <c r="G11" s="37">
        <v>0</v>
      </c>
      <c r="H11" s="36">
        <v>0</v>
      </c>
      <c r="I11" s="38">
        <v>0</v>
      </c>
      <c r="J11" s="36">
        <v>0</v>
      </c>
    </row>
    <row r="12" spans="1:10" ht="15.75" customHeight="1" x14ac:dyDescent="0.25">
      <c r="A12" s="32" t="s">
        <v>31</v>
      </c>
      <c r="B12" s="33" t="s">
        <v>38</v>
      </c>
      <c r="C12" s="34" t="s">
        <v>69</v>
      </c>
      <c r="D12" s="35" t="s">
        <v>2</v>
      </c>
      <c r="E12" s="36">
        <f t="shared" si="4"/>
        <v>3935.4</v>
      </c>
      <c r="F12" s="36">
        <v>249.3</v>
      </c>
      <c r="G12" s="37">
        <v>656.1</v>
      </c>
      <c r="H12" s="37">
        <v>3030</v>
      </c>
      <c r="I12" s="38">
        <v>0</v>
      </c>
      <c r="J12" s="36">
        <v>0</v>
      </c>
    </row>
    <row r="13" spans="1:10" ht="15.75" customHeight="1" x14ac:dyDescent="0.25">
      <c r="A13" s="85" t="s">
        <v>32</v>
      </c>
      <c r="B13" s="76" t="s">
        <v>39</v>
      </c>
      <c r="C13" s="82" t="s">
        <v>69</v>
      </c>
      <c r="D13" s="35" t="s">
        <v>0</v>
      </c>
      <c r="E13" s="36">
        <f>SUM(E14+E15)</f>
        <v>17535</v>
      </c>
      <c r="F13" s="36">
        <f t="shared" ref="F13:J13" si="5">F14+F15</f>
        <v>17535</v>
      </c>
      <c r="G13" s="37">
        <f t="shared" si="5"/>
        <v>0</v>
      </c>
      <c r="H13" s="36">
        <f t="shared" si="5"/>
        <v>0</v>
      </c>
      <c r="I13" s="38">
        <f t="shared" si="5"/>
        <v>0</v>
      </c>
      <c r="J13" s="36">
        <f t="shared" si="5"/>
        <v>0</v>
      </c>
    </row>
    <row r="14" spans="1:10" ht="15.75" customHeight="1" x14ac:dyDescent="0.25">
      <c r="A14" s="86"/>
      <c r="B14" s="77"/>
      <c r="C14" s="83"/>
      <c r="D14" s="35" t="s">
        <v>1</v>
      </c>
      <c r="E14" s="36">
        <f>SUM(F14:J14)</f>
        <v>16636.3</v>
      </c>
      <c r="F14" s="36">
        <v>16636.3</v>
      </c>
      <c r="G14" s="37">
        <v>0</v>
      </c>
      <c r="H14" s="36">
        <v>0</v>
      </c>
      <c r="I14" s="38">
        <v>0</v>
      </c>
      <c r="J14" s="36">
        <v>0</v>
      </c>
    </row>
    <row r="15" spans="1:10" ht="15.75" customHeight="1" x14ac:dyDescent="0.25">
      <c r="A15" s="87"/>
      <c r="B15" s="78"/>
      <c r="C15" s="84"/>
      <c r="D15" s="35" t="s">
        <v>2</v>
      </c>
      <c r="E15" s="36">
        <f>SUM(F15:J15)</f>
        <v>898.7</v>
      </c>
      <c r="F15" s="36">
        <v>898.7</v>
      </c>
      <c r="G15" s="37">
        <v>0</v>
      </c>
      <c r="H15" s="36">
        <v>0</v>
      </c>
      <c r="I15" s="38">
        <v>0</v>
      </c>
      <c r="J15" s="36">
        <v>0</v>
      </c>
    </row>
    <row r="16" spans="1:10" s="8" customFormat="1" ht="15.75" customHeight="1" x14ac:dyDescent="0.25">
      <c r="A16" s="82" t="s">
        <v>33</v>
      </c>
      <c r="B16" s="76" t="s">
        <v>25</v>
      </c>
      <c r="C16" s="82" t="s">
        <v>69</v>
      </c>
      <c r="D16" s="39" t="s">
        <v>0</v>
      </c>
      <c r="E16" s="37">
        <f>SUM(F16:J16)</f>
        <v>276622.80000000005</v>
      </c>
      <c r="F16" s="37">
        <f>F17+F18</f>
        <v>22000</v>
      </c>
      <c r="G16" s="37">
        <f t="shared" ref="G16:J16" si="6">G17+G18</f>
        <v>22000</v>
      </c>
      <c r="H16" s="37">
        <f t="shared" si="6"/>
        <v>11000</v>
      </c>
      <c r="I16" s="37">
        <f t="shared" si="6"/>
        <v>221622.80000000002</v>
      </c>
      <c r="J16" s="37">
        <f t="shared" si="6"/>
        <v>0</v>
      </c>
    </row>
    <row r="17" spans="1:11" s="8" customFormat="1" ht="15.75" customHeight="1" x14ac:dyDescent="0.25">
      <c r="A17" s="83"/>
      <c r="B17" s="77"/>
      <c r="C17" s="83"/>
      <c r="D17" s="39" t="s">
        <v>1</v>
      </c>
      <c r="E17" s="37">
        <f t="shared" ref="E17:E18" si="7">SUM(F17:J17)</f>
        <v>231441.7</v>
      </c>
      <c r="F17" s="37">
        <v>0</v>
      </c>
      <c r="G17" s="37">
        <v>10450</v>
      </c>
      <c r="H17" s="37">
        <v>10450</v>
      </c>
      <c r="I17" s="40">
        <v>210541.7</v>
      </c>
      <c r="J17" s="37">
        <v>0</v>
      </c>
    </row>
    <row r="18" spans="1:11" s="8" customFormat="1" ht="15.75" customHeight="1" x14ac:dyDescent="0.25">
      <c r="A18" s="84"/>
      <c r="B18" s="78"/>
      <c r="C18" s="84"/>
      <c r="D18" s="41" t="s">
        <v>2</v>
      </c>
      <c r="E18" s="37">
        <f t="shared" si="7"/>
        <v>45181.1</v>
      </c>
      <c r="F18" s="42">
        <v>22000</v>
      </c>
      <c r="G18" s="42">
        <v>11550</v>
      </c>
      <c r="H18" s="42">
        <v>550</v>
      </c>
      <c r="I18" s="40">
        <v>11081.1</v>
      </c>
      <c r="J18" s="37">
        <v>0</v>
      </c>
    </row>
    <row r="19" spans="1:11" ht="15.75" customHeight="1" x14ac:dyDescent="0.25">
      <c r="A19" s="27" t="s">
        <v>5</v>
      </c>
      <c r="B19" s="43" t="s">
        <v>37</v>
      </c>
      <c r="C19" s="28" t="s">
        <v>71</v>
      </c>
      <c r="D19" s="35" t="s">
        <v>2</v>
      </c>
      <c r="E19" s="36">
        <f t="shared" ref="E19" si="8">SUM(F19:J19)</f>
        <v>766</v>
      </c>
      <c r="F19" s="36">
        <v>766</v>
      </c>
      <c r="G19" s="37">
        <v>0</v>
      </c>
      <c r="H19" s="36">
        <v>0</v>
      </c>
      <c r="I19" s="38">
        <v>0</v>
      </c>
      <c r="J19" s="36">
        <v>0</v>
      </c>
    </row>
    <row r="20" spans="1:11" ht="15.75" customHeight="1" x14ac:dyDescent="0.25">
      <c r="A20" s="79" t="s">
        <v>36</v>
      </c>
      <c r="B20" s="76" t="s">
        <v>50</v>
      </c>
      <c r="C20" s="82" t="s">
        <v>71</v>
      </c>
      <c r="D20" s="29" t="s">
        <v>0</v>
      </c>
      <c r="E20" s="36">
        <f>SUM(E21+E22)</f>
        <v>1124.519</v>
      </c>
      <c r="F20" s="36">
        <f t="shared" ref="F20:J20" si="9">F21+F22</f>
        <v>1124.519</v>
      </c>
      <c r="G20" s="37">
        <f t="shared" si="9"/>
        <v>0</v>
      </c>
      <c r="H20" s="36">
        <f t="shared" si="9"/>
        <v>0</v>
      </c>
      <c r="I20" s="38">
        <f t="shared" si="9"/>
        <v>0</v>
      </c>
      <c r="J20" s="36">
        <f t="shared" si="9"/>
        <v>0</v>
      </c>
    </row>
    <row r="21" spans="1:11" ht="15.75" customHeight="1" x14ac:dyDescent="0.25">
      <c r="A21" s="80"/>
      <c r="B21" s="77"/>
      <c r="C21" s="83"/>
      <c r="D21" s="29" t="s">
        <v>1</v>
      </c>
      <c r="E21" s="36">
        <f>SUM(F21:J21)</f>
        <v>1068.29305</v>
      </c>
      <c r="F21" s="36">
        <v>1068.29305</v>
      </c>
      <c r="G21" s="37">
        <v>0</v>
      </c>
      <c r="H21" s="36">
        <v>0</v>
      </c>
      <c r="I21" s="38">
        <v>0</v>
      </c>
      <c r="J21" s="36">
        <v>0</v>
      </c>
    </row>
    <row r="22" spans="1:11" ht="15.75" customHeight="1" x14ac:dyDescent="0.25">
      <c r="A22" s="81"/>
      <c r="B22" s="78"/>
      <c r="C22" s="84"/>
      <c r="D22" s="29" t="s">
        <v>2</v>
      </c>
      <c r="E22" s="36">
        <f>SUM(F22:J22)</f>
        <v>56.225949999999997</v>
      </c>
      <c r="F22" s="36">
        <v>56.225949999999997</v>
      </c>
      <c r="G22" s="37">
        <v>0</v>
      </c>
      <c r="H22" s="36">
        <v>0</v>
      </c>
      <c r="I22" s="38">
        <v>0</v>
      </c>
      <c r="J22" s="36">
        <v>0</v>
      </c>
    </row>
    <row r="23" spans="1:11" ht="15.75" customHeight="1" x14ac:dyDescent="0.25">
      <c r="A23" s="32" t="s">
        <v>49</v>
      </c>
      <c r="B23" s="33" t="s">
        <v>55</v>
      </c>
      <c r="C23" s="34" t="s">
        <v>71</v>
      </c>
      <c r="D23" s="29" t="s">
        <v>2</v>
      </c>
      <c r="E23" s="36">
        <f>SUM(F23:J23)</f>
        <v>4607</v>
      </c>
      <c r="F23" s="36">
        <f>2359.7-56.2</f>
        <v>2303.5</v>
      </c>
      <c r="G23" s="37">
        <v>2303.5</v>
      </c>
      <c r="H23" s="36">
        <v>0</v>
      </c>
      <c r="I23" s="38">
        <v>0</v>
      </c>
      <c r="J23" s="36">
        <v>0</v>
      </c>
    </row>
    <row r="24" spans="1:11" ht="30.75" customHeight="1" x14ac:dyDescent="0.25">
      <c r="A24" s="44" t="s">
        <v>51</v>
      </c>
      <c r="B24" s="45" t="s">
        <v>78</v>
      </c>
      <c r="C24" s="34" t="s">
        <v>71</v>
      </c>
      <c r="D24" s="29" t="s">
        <v>2</v>
      </c>
      <c r="E24" s="36">
        <f>SUM(F24:J24)</f>
        <v>316.10000000000002</v>
      </c>
      <c r="F24" s="36">
        <v>0</v>
      </c>
      <c r="G24" s="37">
        <v>0</v>
      </c>
      <c r="H24" s="36">
        <v>316.10000000000002</v>
      </c>
      <c r="I24" s="38">
        <v>0</v>
      </c>
      <c r="J24" s="36">
        <v>0</v>
      </c>
    </row>
    <row r="25" spans="1:11" ht="15.75" customHeight="1" x14ac:dyDescent="0.25">
      <c r="A25" s="79" t="s">
        <v>63</v>
      </c>
      <c r="B25" s="75" t="s">
        <v>64</v>
      </c>
      <c r="C25" s="82" t="s">
        <v>71</v>
      </c>
      <c r="D25" s="29" t="s">
        <v>0</v>
      </c>
      <c r="E25" s="36">
        <f>SUM(E26+E27)</f>
        <v>141669.1</v>
      </c>
      <c r="F25" s="36">
        <f t="shared" ref="F25:J25" si="10">F26+F27</f>
        <v>0</v>
      </c>
      <c r="G25" s="37">
        <f t="shared" si="10"/>
        <v>19267.100000000002</v>
      </c>
      <c r="H25" s="36">
        <f t="shared" si="10"/>
        <v>38660.300000000003</v>
      </c>
      <c r="I25" s="38">
        <f t="shared" si="10"/>
        <v>44214.3</v>
      </c>
      <c r="J25" s="36">
        <f t="shared" si="10"/>
        <v>39527.4</v>
      </c>
    </row>
    <row r="26" spans="1:11" ht="15.75" customHeight="1" x14ac:dyDescent="0.25">
      <c r="A26" s="80"/>
      <c r="B26" s="75"/>
      <c r="C26" s="83"/>
      <c r="D26" s="29" t="s">
        <v>1</v>
      </c>
      <c r="E26" s="36">
        <f>SUM(F26:J26)</f>
        <v>125712.20000000001</v>
      </c>
      <c r="F26" s="36">
        <v>0</v>
      </c>
      <c r="G26" s="37">
        <v>18303.7</v>
      </c>
      <c r="H26" s="68">
        <f>58132.3-26091.2</f>
        <v>32041.100000000002</v>
      </c>
      <c r="I26" s="38">
        <v>39792.800000000003</v>
      </c>
      <c r="J26" s="36">
        <v>35574.6</v>
      </c>
    </row>
    <row r="27" spans="1:11" ht="23.25" customHeight="1" x14ac:dyDescent="0.25">
      <c r="A27" s="81"/>
      <c r="B27" s="75"/>
      <c r="C27" s="84"/>
      <c r="D27" s="29" t="s">
        <v>2</v>
      </c>
      <c r="E27" s="36">
        <f>SUM(F27:J27)</f>
        <v>15956.899999999998</v>
      </c>
      <c r="F27" s="36">
        <v>0</v>
      </c>
      <c r="G27" s="37">
        <v>963.4</v>
      </c>
      <c r="H27" s="68">
        <f>6459.2+160</f>
        <v>6619.2</v>
      </c>
      <c r="I27" s="38">
        <f>4421.4+0.1</f>
        <v>4421.5</v>
      </c>
      <c r="J27" s="36">
        <f>3952.7+0.1</f>
        <v>3952.7999999999997</v>
      </c>
    </row>
    <row r="28" spans="1:11" ht="15.75" customHeight="1" x14ac:dyDescent="0.25">
      <c r="A28" s="85" t="s">
        <v>79</v>
      </c>
      <c r="B28" s="76" t="s">
        <v>52</v>
      </c>
      <c r="C28" s="82" t="s">
        <v>72</v>
      </c>
      <c r="D28" s="29" t="s">
        <v>0</v>
      </c>
      <c r="E28" s="36">
        <f>SUM(E29+E30)</f>
        <v>72236.406950000004</v>
      </c>
      <c r="F28" s="36">
        <f>F29+F30</f>
        <v>72236.406950000004</v>
      </c>
      <c r="G28" s="37">
        <f t="shared" ref="G28:J28" si="11">G29+G30</f>
        <v>0</v>
      </c>
      <c r="H28" s="36">
        <f t="shared" si="11"/>
        <v>0</v>
      </c>
      <c r="I28" s="38">
        <f t="shared" si="11"/>
        <v>0</v>
      </c>
      <c r="J28" s="36">
        <f t="shared" si="11"/>
        <v>0</v>
      </c>
    </row>
    <row r="29" spans="1:11" ht="20.25" customHeight="1" x14ac:dyDescent="0.25">
      <c r="A29" s="86"/>
      <c r="B29" s="77"/>
      <c r="C29" s="83"/>
      <c r="D29" s="29" t="s">
        <v>1</v>
      </c>
      <c r="E29" s="46">
        <f>E31+E33</f>
        <v>72236.406950000004</v>
      </c>
      <c r="F29" s="46">
        <f>F31+F33</f>
        <v>72236.406950000004</v>
      </c>
      <c r="G29" s="31">
        <f>SUM(G31)</f>
        <v>0</v>
      </c>
      <c r="H29" s="46">
        <f t="shared" ref="H29:I29" si="12">SUM(H31)</f>
        <v>0</v>
      </c>
      <c r="I29" s="46">
        <f t="shared" si="12"/>
        <v>0</v>
      </c>
      <c r="J29" s="46">
        <f t="shared" ref="J29" si="13">SUM(J31:J33)</f>
        <v>0</v>
      </c>
      <c r="K29" s="10"/>
    </row>
    <row r="30" spans="1:11" ht="19.5" customHeight="1" x14ac:dyDescent="0.25">
      <c r="A30" s="87"/>
      <c r="B30" s="78"/>
      <c r="C30" s="84"/>
      <c r="D30" s="29" t="s">
        <v>2</v>
      </c>
      <c r="E30" s="46">
        <f>SUM(F30:J30)</f>
        <v>0</v>
      </c>
      <c r="F30" s="46">
        <f>F32</f>
        <v>0</v>
      </c>
      <c r="G30" s="31">
        <v>0</v>
      </c>
      <c r="H30" s="46">
        <v>0</v>
      </c>
      <c r="I30" s="46">
        <v>0</v>
      </c>
      <c r="J30" s="46">
        <v>0</v>
      </c>
      <c r="K30" s="10"/>
    </row>
    <row r="31" spans="1:11" ht="24.75" customHeight="1" x14ac:dyDescent="0.25">
      <c r="A31" s="111" t="s">
        <v>80</v>
      </c>
      <c r="B31" s="76" t="s">
        <v>53</v>
      </c>
      <c r="C31" s="82" t="s">
        <v>72</v>
      </c>
      <c r="D31" s="29" t="s">
        <v>1</v>
      </c>
      <c r="E31" s="46">
        <f t="shared" ref="E31:E33" si="14">SUM(F31:J31)</f>
        <v>71386.182330000011</v>
      </c>
      <c r="F31" s="46">
        <f>73304.7-F21-F33</f>
        <v>71386.182330000011</v>
      </c>
      <c r="G31" s="31">
        <v>0</v>
      </c>
      <c r="H31" s="46">
        <v>0</v>
      </c>
      <c r="I31" s="47">
        <v>0</v>
      </c>
      <c r="J31" s="46">
        <v>0</v>
      </c>
    </row>
    <row r="32" spans="1:11" ht="23.25" customHeight="1" x14ac:dyDescent="0.25">
      <c r="A32" s="112"/>
      <c r="B32" s="78"/>
      <c r="C32" s="84"/>
      <c r="D32" s="29" t="s">
        <v>2</v>
      </c>
      <c r="E32" s="46">
        <f t="shared" si="14"/>
        <v>0</v>
      </c>
      <c r="F32" s="46">
        <v>0</v>
      </c>
      <c r="G32" s="31">
        <v>0</v>
      </c>
      <c r="H32" s="46">
        <v>0</v>
      </c>
      <c r="I32" s="46">
        <v>0</v>
      </c>
      <c r="J32" s="46">
        <v>0</v>
      </c>
    </row>
    <row r="33" spans="1:11" ht="47.25" customHeight="1" x14ac:dyDescent="0.25">
      <c r="A33" s="27" t="s">
        <v>81</v>
      </c>
      <c r="B33" s="43" t="s">
        <v>54</v>
      </c>
      <c r="C33" s="28" t="s">
        <v>72</v>
      </c>
      <c r="D33" s="29" t="s">
        <v>1</v>
      </c>
      <c r="E33" s="46">
        <f t="shared" si="14"/>
        <v>850.22461999999996</v>
      </c>
      <c r="F33" s="46">
        <v>850.22461999999996</v>
      </c>
      <c r="G33" s="31">
        <v>0</v>
      </c>
      <c r="H33" s="46">
        <v>0</v>
      </c>
      <c r="I33" s="47">
        <v>0</v>
      </c>
      <c r="J33" s="46">
        <v>0</v>
      </c>
    </row>
    <row r="34" spans="1:11" ht="50.25" customHeight="1" x14ac:dyDescent="0.25">
      <c r="A34" s="48">
        <v>2</v>
      </c>
      <c r="B34" s="49" t="s">
        <v>66</v>
      </c>
      <c r="C34" s="50" t="s">
        <v>71</v>
      </c>
      <c r="D34" s="51" t="s">
        <v>1</v>
      </c>
      <c r="E34" s="46">
        <f>SUM(F34:J34)</f>
        <v>932.7</v>
      </c>
      <c r="F34" s="46">
        <f>359.9-165.4-10.8</f>
        <v>183.69999999999996</v>
      </c>
      <c r="G34" s="31">
        <v>190.6</v>
      </c>
      <c r="H34" s="70">
        <f>2.6+200.4-73.9</f>
        <v>129.1</v>
      </c>
      <c r="I34" s="47">
        <v>209.1</v>
      </c>
      <c r="J34" s="46">
        <v>220.2</v>
      </c>
    </row>
    <row r="35" spans="1:11" ht="15" customHeight="1" x14ac:dyDescent="0.25">
      <c r="A35" s="74">
        <v>3</v>
      </c>
      <c r="B35" s="75" t="s">
        <v>67</v>
      </c>
      <c r="C35" s="82" t="s">
        <v>71</v>
      </c>
      <c r="D35" s="29" t="s">
        <v>0</v>
      </c>
      <c r="E35" s="36">
        <f>SUM(E36+E37)</f>
        <v>209883.46182999999</v>
      </c>
      <c r="F35" s="36">
        <f>F36+F37</f>
        <v>33281.699999999997</v>
      </c>
      <c r="G35" s="36">
        <f t="shared" ref="G35:J35" si="15">G36+G37</f>
        <v>38528.300000000003</v>
      </c>
      <c r="H35" s="36">
        <f t="shared" si="15"/>
        <v>43271.061829999999</v>
      </c>
      <c r="I35" s="36">
        <f t="shared" si="15"/>
        <v>45948.700000000004</v>
      </c>
      <c r="J35" s="36">
        <f t="shared" si="15"/>
        <v>48853.7</v>
      </c>
    </row>
    <row r="36" spans="1:11" x14ac:dyDescent="0.25">
      <c r="A36" s="74"/>
      <c r="B36" s="75"/>
      <c r="C36" s="83"/>
      <c r="D36" s="29" t="s">
        <v>1</v>
      </c>
      <c r="E36" s="36">
        <f>SUM(F36:J36)</f>
        <v>185667.5</v>
      </c>
      <c r="F36" s="36">
        <f>24760+5113</f>
        <v>29873</v>
      </c>
      <c r="G36" s="37">
        <v>33519</v>
      </c>
      <c r="H36" s="36">
        <f>7393.4+30888.6</f>
        <v>38282</v>
      </c>
      <c r="I36" s="36">
        <v>40709.300000000003</v>
      </c>
      <c r="J36" s="52">
        <v>43284.2</v>
      </c>
    </row>
    <row r="37" spans="1:11" x14ac:dyDescent="0.25">
      <c r="A37" s="74"/>
      <c r="B37" s="75"/>
      <c r="C37" s="84"/>
      <c r="D37" s="29" t="s">
        <v>2</v>
      </c>
      <c r="E37" s="36">
        <f>SUM(F37:J37)</f>
        <v>24215.96183</v>
      </c>
      <c r="F37" s="36">
        <v>3408.7</v>
      </c>
      <c r="G37" s="40">
        <v>5009.3</v>
      </c>
      <c r="H37" s="68">
        <f>4928.9+60.16183</f>
        <v>4989.0618299999996</v>
      </c>
      <c r="I37" s="38">
        <v>5239.3999999999996</v>
      </c>
      <c r="J37" s="36">
        <v>5569.5</v>
      </c>
    </row>
    <row r="38" spans="1:11" ht="17.25" customHeight="1" x14ac:dyDescent="0.25">
      <c r="A38" s="85">
        <v>4</v>
      </c>
      <c r="B38" s="76" t="s">
        <v>56</v>
      </c>
      <c r="C38" s="82" t="s">
        <v>73</v>
      </c>
      <c r="D38" s="29" t="s">
        <v>0</v>
      </c>
      <c r="E38" s="46">
        <f>SUM(F38:J38)</f>
        <v>37415.5</v>
      </c>
      <c r="F38" s="46">
        <v>19055.099999999999</v>
      </c>
      <c r="G38" s="30">
        <v>18360.400000000001</v>
      </c>
      <c r="H38" s="47">
        <v>0</v>
      </c>
      <c r="I38" s="47">
        <v>0</v>
      </c>
      <c r="J38" s="47">
        <v>0</v>
      </c>
    </row>
    <row r="39" spans="1:11" ht="17.25" customHeight="1" x14ac:dyDescent="0.25">
      <c r="A39" s="86"/>
      <c r="B39" s="77"/>
      <c r="C39" s="83"/>
      <c r="D39" s="29" t="s">
        <v>1</v>
      </c>
      <c r="E39" s="46">
        <f>SUM(F39:J39)</f>
        <v>37415.5</v>
      </c>
      <c r="F39" s="46">
        <v>19055.099999999999</v>
      </c>
      <c r="G39" s="30">
        <v>18360.400000000001</v>
      </c>
      <c r="H39" s="47">
        <v>0</v>
      </c>
      <c r="I39" s="47">
        <v>0</v>
      </c>
      <c r="J39" s="47">
        <v>0</v>
      </c>
    </row>
    <row r="40" spans="1:11" ht="14.25" customHeight="1" x14ac:dyDescent="0.25">
      <c r="A40" s="87"/>
      <c r="B40" s="78"/>
      <c r="C40" s="84"/>
      <c r="D40" s="29" t="s">
        <v>2</v>
      </c>
      <c r="E40" s="46">
        <f>SUM(F40:J40)</f>
        <v>1642.1999999999998</v>
      </c>
      <c r="F40" s="46">
        <v>0</v>
      </c>
      <c r="G40" s="30">
        <v>0</v>
      </c>
      <c r="H40" s="47">
        <v>547.4</v>
      </c>
      <c r="I40" s="47">
        <v>547.4</v>
      </c>
      <c r="J40" s="47">
        <v>547.4</v>
      </c>
    </row>
    <row r="41" spans="1:11" x14ac:dyDescent="0.25">
      <c r="A41" s="120"/>
      <c r="B41" s="123" t="s">
        <v>3</v>
      </c>
      <c r="C41" s="53"/>
      <c r="D41" s="54" t="s">
        <v>0</v>
      </c>
      <c r="E41" s="55">
        <f>SUM(E42:E43)</f>
        <v>768864.68778000004</v>
      </c>
      <c r="F41" s="55">
        <f>F42+F43</f>
        <v>168913.72594999999</v>
      </c>
      <c r="G41" s="55">
        <f t="shared" ref="G41:J41" si="16">G42+G43</f>
        <v>101306</v>
      </c>
      <c r="H41" s="55">
        <f t="shared" si="16"/>
        <v>96953.961830000015</v>
      </c>
      <c r="I41" s="55">
        <f t="shared" si="16"/>
        <v>312542.30000000005</v>
      </c>
      <c r="J41" s="55">
        <f t="shared" si="16"/>
        <v>89148.7</v>
      </c>
      <c r="K41" s="14"/>
    </row>
    <row r="42" spans="1:11" x14ac:dyDescent="0.25">
      <c r="A42" s="121"/>
      <c r="B42" s="124"/>
      <c r="C42" s="56"/>
      <c r="D42" s="54" t="s">
        <v>1</v>
      </c>
      <c r="E42" s="55">
        <f>SUM(F42:J42)</f>
        <v>671110.60000000009</v>
      </c>
      <c r="F42" s="55">
        <f>F39+F36+F34+F9</f>
        <v>139052.79999999999</v>
      </c>
      <c r="G42" s="55">
        <f t="shared" ref="G42:J42" si="17">G39+G36+G34+G9</f>
        <v>80823.7</v>
      </c>
      <c r="H42" s="55">
        <f>H39+H36+H34+H9</f>
        <v>80902.200000000012</v>
      </c>
      <c r="I42" s="55">
        <f t="shared" si="17"/>
        <v>291252.90000000002</v>
      </c>
      <c r="J42" s="55">
        <f t="shared" si="17"/>
        <v>79079</v>
      </c>
      <c r="K42" s="14"/>
    </row>
    <row r="43" spans="1:11" x14ac:dyDescent="0.25">
      <c r="A43" s="122"/>
      <c r="B43" s="125"/>
      <c r="C43" s="57"/>
      <c r="D43" s="54" t="s">
        <v>2</v>
      </c>
      <c r="E43" s="55">
        <f>SUM(F43:J43)</f>
        <v>97754.087779999987</v>
      </c>
      <c r="F43" s="55">
        <f>F40+F37+F10</f>
        <v>29860.925950000001</v>
      </c>
      <c r="G43" s="55">
        <f t="shared" ref="G43:J43" si="18">G40+G37+G10</f>
        <v>20482.3</v>
      </c>
      <c r="H43" s="55">
        <f>H40+H37+H10</f>
        <v>16051.761829999999</v>
      </c>
      <c r="I43" s="55">
        <f t="shared" si="18"/>
        <v>21289.4</v>
      </c>
      <c r="J43" s="55">
        <f t="shared" si="18"/>
        <v>10069.699999999999</v>
      </c>
      <c r="K43" s="14"/>
    </row>
    <row r="44" spans="1:11" x14ac:dyDescent="0.25">
      <c r="A44" s="88" t="s">
        <v>4</v>
      </c>
      <c r="B44" s="88"/>
      <c r="C44" s="88"/>
      <c r="D44" s="88"/>
      <c r="E44" s="88"/>
      <c r="F44" s="88"/>
      <c r="G44" s="88"/>
      <c r="H44" s="88"/>
      <c r="I44" s="88"/>
      <c r="J44" s="88"/>
    </row>
    <row r="45" spans="1:11" ht="29.25" customHeight="1" x14ac:dyDescent="0.25">
      <c r="A45" s="48">
        <v>1</v>
      </c>
      <c r="B45" s="58" t="s">
        <v>58</v>
      </c>
      <c r="C45" s="48" t="s">
        <v>71</v>
      </c>
      <c r="D45" s="51" t="s">
        <v>2</v>
      </c>
      <c r="E45" s="31">
        <f>SUM(F45:J45)</f>
        <v>70</v>
      </c>
      <c r="F45" s="31">
        <v>0</v>
      </c>
      <c r="G45" s="31">
        <f>140-70</f>
        <v>70</v>
      </c>
      <c r="H45" s="31">
        <v>0</v>
      </c>
      <c r="I45" s="31">
        <v>0</v>
      </c>
      <c r="J45" s="31">
        <v>0</v>
      </c>
    </row>
    <row r="46" spans="1:11" ht="18.75" customHeight="1" x14ac:dyDescent="0.25">
      <c r="A46" s="59"/>
      <c r="B46" s="53" t="s">
        <v>15</v>
      </c>
      <c r="C46" s="53"/>
      <c r="D46" s="54" t="s">
        <v>2</v>
      </c>
      <c r="E46" s="55">
        <f>SUM(F46:J46)</f>
        <v>70</v>
      </c>
      <c r="F46" s="55">
        <f>F45</f>
        <v>0</v>
      </c>
      <c r="G46" s="55">
        <f>G45</f>
        <v>70</v>
      </c>
      <c r="H46" s="55">
        <f>H45</f>
        <v>0</v>
      </c>
      <c r="I46" s="55">
        <f>I45</f>
        <v>0</v>
      </c>
      <c r="J46" s="55">
        <f>J45</f>
        <v>0</v>
      </c>
      <c r="K46" s="14"/>
    </row>
    <row r="47" spans="1:11" x14ac:dyDescent="0.25">
      <c r="A47" s="114" t="s">
        <v>21</v>
      </c>
      <c r="B47" s="131"/>
      <c r="C47" s="131"/>
      <c r="D47" s="131"/>
      <c r="E47" s="131"/>
      <c r="F47" s="131"/>
      <c r="G47" s="131"/>
      <c r="H47" s="131"/>
      <c r="I47" s="131"/>
      <c r="J47" s="132"/>
    </row>
    <row r="48" spans="1:11" ht="28.5" customHeight="1" x14ac:dyDescent="0.25">
      <c r="A48" s="60">
        <v>1</v>
      </c>
      <c r="B48" s="51" t="s">
        <v>40</v>
      </c>
      <c r="C48" s="27" t="s">
        <v>71</v>
      </c>
      <c r="D48" s="35" t="s">
        <v>2</v>
      </c>
      <c r="E48" s="46">
        <f>F48+G48+H48+I48+J48</f>
        <v>12552.699999999999</v>
      </c>
      <c r="F48" s="46">
        <v>1838.1</v>
      </c>
      <c r="G48" s="31">
        <v>2456.9</v>
      </c>
      <c r="H48" s="70">
        <f>2752.6+0.1</f>
        <v>2752.7</v>
      </c>
      <c r="I48" s="46">
        <v>2752.6</v>
      </c>
      <c r="J48" s="46">
        <v>2752.4</v>
      </c>
    </row>
    <row r="49" spans="1:11" ht="24.75" customHeight="1" x14ac:dyDescent="0.25">
      <c r="A49" s="61"/>
      <c r="B49" s="62" t="s">
        <v>16</v>
      </c>
      <c r="C49" s="62"/>
      <c r="D49" s="54" t="s">
        <v>2</v>
      </c>
      <c r="E49" s="63">
        <f>E48</f>
        <v>12552.699999999999</v>
      </c>
      <c r="F49" s="64">
        <f>F48</f>
        <v>1838.1</v>
      </c>
      <c r="G49" s="55">
        <f t="shared" ref="G49:J49" si="19">G48</f>
        <v>2456.9</v>
      </c>
      <c r="H49" s="64">
        <f t="shared" si="19"/>
        <v>2752.7</v>
      </c>
      <c r="I49" s="64">
        <f t="shared" si="19"/>
        <v>2752.6</v>
      </c>
      <c r="J49" s="64">
        <f t="shared" si="19"/>
        <v>2752.4</v>
      </c>
      <c r="K49" s="14"/>
    </row>
    <row r="50" spans="1:11" x14ac:dyDescent="0.25">
      <c r="A50" s="88" t="s">
        <v>22</v>
      </c>
      <c r="B50" s="126"/>
      <c r="C50" s="126"/>
      <c r="D50" s="126"/>
      <c r="E50" s="126"/>
      <c r="F50" s="126"/>
      <c r="G50" s="126"/>
      <c r="H50" s="126"/>
      <c r="I50" s="126"/>
      <c r="J50" s="126"/>
    </row>
    <row r="51" spans="1:11" ht="15" customHeight="1" x14ac:dyDescent="0.25">
      <c r="A51" s="88">
        <v>1</v>
      </c>
      <c r="B51" s="129" t="s">
        <v>26</v>
      </c>
      <c r="C51" s="85" t="s">
        <v>76</v>
      </c>
      <c r="D51" s="35" t="s">
        <v>0</v>
      </c>
      <c r="E51" s="47">
        <f>F51+G51+H51+I51+J51</f>
        <v>346584.80000000005</v>
      </c>
      <c r="F51" s="47">
        <f>F56</f>
        <v>328721.10000000003</v>
      </c>
      <c r="G51" s="30">
        <f>G55+G53+G52</f>
        <v>17863.7</v>
      </c>
      <c r="H51" s="47">
        <f>H55+H53+H52</f>
        <v>0</v>
      </c>
      <c r="I51" s="47">
        <f>I55+I53+I52</f>
        <v>0</v>
      </c>
      <c r="J51" s="47">
        <f>J55+J53+J52</f>
        <v>0</v>
      </c>
    </row>
    <row r="52" spans="1:11" ht="12.75" customHeight="1" x14ac:dyDescent="0.25">
      <c r="A52" s="88"/>
      <c r="B52" s="130"/>
      <c r="C52" s="86"/>
      <c r="D52" s="35" t="s">
        <v>18</v>
      </c>
      <c r="E52" s="47">
        <f>F52+G52+H52+I52+J52</f>
        <v>222322.7</v>
      </c>
      <c r="F52" s="47">
        <f>192054.8+26016.6+49466.1-45214.8</f>
        <v>222322.7</v>
      </c>
      <c r="G52" s="30">
        <v>0</v>
      </c>
      <c r="H52" s="47">
        <v>0</v>
      </c>
      <c r="I52" s="47">
        <v>0</v>
      </c>
      <c r="J52" s="47">
        <v>0</v>
      </c>
    </row>
    <row r="53" spans="1:11" ht="8.25" customHeight="1" x14ac:dyDescent="0.25">
      <c r="A53" s="88"/>
      <c r="B53" s="130"/>
      <c r="C53" s="86"/>
      <c r="D53" s="129" t="s">
        <v>1</v>
      </c>
      <c r="E53" s="127">
        <v>134241.9</v>
      </c>
      <c r="F53" s="127" t="s">
        <v>57</v>
      </c>
      <c r="G53" s="128">
        <v>0</v>
      </c>
      <c r="H53" s="127">
        <v>0</v>
      </c>
      <c r="I53" s="127">
        <v>0</v>
      </c>
      <c r="J53" s="127">
        <v>0</v>
      </c>
    </row>
    <row r="54" spans="1:11" ht="9.75" customHeight="1" x14ac:dyDescent="0.25">
      <c r="A54" s="88"/>
      <c r="B54" s="130"/>
      <c r="C54" s="86"/>
      <c r="D54" s="129"/>
      <c r="E54" s="127"/>
      <c r="F54" s="127"/>
      <c r="G54" s="128"/>
      <c r="H54" s="127"/>
      <c r="I54" s="127"/>
      <c r="J54" s="127"/>
    </row>
    <row r="55" spans="1:11" x14ac:dyDescent="0.25">
      <c r="A55" s="88"/>
      <c r="B55" s="130"/>
      <c r="C55" s="87"/>
      <c r="D55" s="35" t="s">
        <v>2</v>
      </c>
      <c r="E55" s="47">
        <f>F55+G55+H55+I55+J55</f>
        <v>19893.400000000001</v>
      </c>
      <c r="F55" s="47">
        <v>2029.7</v>
      </c>
      <c r="G55" s="30">
        <v>17863.7</v>
      </c>
      <c r="H55" s="47">
        <v>0</v>
      </c>
      <c r="I55" s="47">
        <v>0</v>
      </c>
      <c r="J55" s="47">
        <v>0</v>
      </c>
    </row>
    <row r="56" spans="1:11" x14ac:dyDescent="0.25">
      <c r="A56" s="88"/>
      <c r="B56" s="138" t="s">
        <v>23</v>
      </c>
      <c r="C56" s="123"/>
      <c r="D56" s="54" t="s">
        <v>0</v>
      </c>
      <c r="E56" s="64">
        <f>E57+E58+E59</f>
        <v>346584.80000000005</v>
      </c>
      <c r="F56" s="64">
        <f>F57+F58+F59</f>
        <v>328721.10000000003</v>
      </c>
      <c r="G56" s="55">
        <f t="shared" ref="G56:J56" si="20">G57+G58+G59</f>
        <v>17863.7</v>
      </c>
      <c r="H56" s="64">
        <f t="shared" si="20"/>
        <v>0</v>
      </c>
      <c r="I56" s="64">
        <f t="shared" si="20"/>
        <v>0</v>
      </c>
      <c r="J56" s="64">
        <f t="shared" si="20"/>
        <v>0</v>
      </c>
      <c r="K56" s="14"/>
    </row>
    <row r="57" spans="1:11" x14ac:dyDescent="0.25">
      <c r="A57" s="88"/>
      <c r="B57" s="138"/>
      <c r="C57" s="124"/>
      <c r="D57" s="54" t="s">
        <v>18</v>
      </c>
      <c r="E57" s="64">
        <f>SUM(F57:J57)</f>
        <v>222322.7</v>
      </c>
      <c r="F57" s="64">
        <f>F52</f>
        <v>222322.7</v>
      </c>
      <c r="G57" s="55">
        <f t="shared" ref="G57:J57" si="21">G52</f>
        <v>0</v>
      </c>
      <c r="H57" s="64">
        <f t="shared" si="21"/>
        <v>0</v>
      </c>
      <c r="I57" s="64">
        <f t="shared" si="21"/>
        <v>0</v>
      </c>
      <c r="J57" s="64">
        <f t="shared" si="21"/>
        <v>0</v>
      </c>
      <c r="K57" s="14"/>
    </row>
    <row r="58" spans="1:11" x14ac:dyDescent="0.25">
      <c r="A58" s="88"/>
      <c r="B58" s="138"/>
      <c r="C58" s="124"/>
      <c r="D58" s="54" t="s">
        <v>1</v>
      </c>
      <c r="E58" s="64">
        <f>SUM(F58:J58)</f>
        <v>104368.7</v>
      </c>
      <c r="F58" s="64">
        <f>104368.7</f>
        <v>104368.7</v>
      </c>
      <c r="G58" s="55">
        <f>G53</f>
        <v>0</v>
      </c>
      <c r="H58" s="64">
        <f>H53</f>
        <v>0</v>
      </c>
      <c r="I58" s="64">
        <f>I53</f>
        <v>0</v>
      </c>
      <c r="J58" s="64">
        <f>J53</f>
        <v>0</v>
      </c>
      <c r="K58" s="14"/>
    </row>
    <row r="59" spans="1:11" x14ac:dyDescent="0.25">
      <c r="A59" s="88"/>
      <c r="B59" s="138"/>
      <c r="C59" s="125"/>
      <c r="D59" s="54" t="s">
        <v>2</v>
      </c>
      <c r="E59" s="64">
        <f>SUM(F59:J59)</f>
        <v>19893.400000000001</v>
      </c>
      <c r="F59" s="64">
        <f>F55</f>
        <v>2029.7</v>
      </c>
      <c r="G59" s="55">
        <f t="shared" ref="G59:H59" si="22">G55</f>
        <v>17863.7</v>
      </c>
      <c r="H59" s="64">
        <f t="shared" si="22"/>
        <v>0</v>
      </c>
      <c r="I59" s="64">
        <f t="shared" ref="I59:J59" si="23">I55</f>
        <v>0</v>
      </c>
      <c r="J59" s="64">
        <f t="shared" si="23"/>
        <v>0</v>
      </c>
      <c r="K59" s="14"/>
    </row>
    <row r="60" spans="1:11" x14ac:dyDescent="0.25">
      <c r="A60" s="136" t="s">
        <v>47</v>
      </c>
      <c r="B60" s="137"/>
      <c r="C60" s="137"/>
      <c r="D60" s="137"/>
      <c r="E60" s="137"/>
      <c r="F60" s="137"/>
      <c r="G60" s="137"/>
      <c r="H60" s="137"/>
      <c r="I60" s="137"/>
      <c r="J60" s="137"/>
    </row>
    <row r="61" spans="1:11" ht="15.75" customHeight="1" x14ac:dyDescent="0.25">
      <c r="A61" s="92">
        <v>1</v>
      </c>
      <c r="B61" s="95" t="s">
        <v>46</v>
      </c>
      <c r="C61" s="85" t="s">
        <v>83</v>
      </c>
      <c r="D61" s="35" t="s">
        <v>0</v>
      </c>
      <c r="E61" s="47">
        <f>F61+G61+H61+I61+J61</f>
        <v>471249.19999999995</v>
      </c>
      <c r="F61" s="46">
        <f>F62+F63</f>
        <v>132638.79999999999</v>
      </c>
      <c r="G61" s="31">
        <f>G62+G63</f>
        <v>132096.29999999999</v>
      </c>
      <c r="H61" s="46">
        <f>H62+H63</f>
        <v>138118.29999999999</v>
      </c>
      <c r="I61" s="46">
        <f t="shared" ref="I61:J61" si="24">I62+I63</f>
        <v>43686</v>
      </c>
      <c r="J61" s="46">
        <f t="shared" si="24"/>
        <v>24709.799999999996</v>
      </c>
    </row>
    <row r="62" spans="1:11" ht="13.5" customHeight="1" x14ac:dyDescent="0.25">
      <c r="A62" s="93"/>
      <c r="B62" s="96"/>
      <c r="C62" s="86"/>
      <c r="D62" s="35" t="s">
        <v>1</v>
      </c>
      <c r="E62" s="36">
        <f>SUM(F62:J62)</f>
        <v>61122.2</v>
      </c>
      <c r="F62" s="46">
        <f>F67+F70+F71</f>
        <v>56122.2</v>
      </c>
      <c r="G62" s="46">
        <f t="shared" ref="G62:J62" si="25">G67+G70+G71</f>
        <v>0</v>
      </c>
      <c r="H62" s="46">
        <f t="shared" si="25"/>
        <v>2500</v>
      </c>
      <c r="I62" s="46">
        <f t="shared" si="25"/>
        <v>2500</v>
      </c>
      <c r="J62" s="46">
        <f t="shared" si="25"/>
        <v>0</v>
      </c>
    </row>
    <row r="63" spans="1:11" ht="12" customHeight="1" x14ac:dyDescent="0.25">
      <c r="A63" s="94"/>
      <c r="B63" s="97"/>
      <c r="C63" s="87"/>
      <c r="D63" s="51" t="s">
        <v>2</v>
      </c>
      <c r="E63" s="46">
        <f>SUM(F63:J63)</f>
        <v>410126.99999999994</v>
      </c>
      <c r="F63" s="46">
        <f>F64+F65+F68+F73+F72</f>
        <v>76516.600000000006</v>
      </c>
      <c r="G63" s="46">
        <f t="shared" ref="G63:J63" si="26">G64+G65+G68+G73+G72</f>
        <v>132096.29999999999</v>
      </c>
      <c r="H63" s="46">
        <f t="shared" si="26"/>
        <v>135618.29999999999</v>
      </c>
      <c r="I63" s="46">
        <f t="shared" si="26"/>
        <v>41186</v>
      </c>
      <c r="J63" s="46">
        <f t="shared" si="26"/>
        <v>24709.799999999996</v>
      </c>
    </row>
    <row r="64" spans="1:11" ht="16.5" customHeight="1" x14ac:dyDescent="0.25">
      <c r="A64" s="65" t="s">
        <v>29</v>
      </c>
      <c r="B64" s="51" t="s">
        <v>43</v>
      </c>
      <c r="C64" s="27" t="s">
        <v>71</v>
      </c>
      <c r="D64" s="66" t="s">
        <v>2</v>
      </c>
      <c r="E64" s="46">
        <f>SUM(F64:J64)</f>
        <v>17265.099999999999</v>
      </c>
      <c r="F64" s="46">
        <v>3477.9</v>
      </c>
      <c r="G64" s="30">
        <v>3571.3</v>
      </c>
      <c r="H64" s="47">
        <v>3405.3</v>
      </c>
      <c r="I64" s="47">
        <v>3405.3</v>
      </c>
      <c r="J64" s="47">
        <v>3405.3</v>
      </c>
    </row>
    <row r="65" spans="1:11" ht="13.5" customHeight="1" x14ac:dyDescent="0.25">
      <c r="A65" s="60" t="s">
        <v>31</v>
      </c>
      <c r="B65" s="51" t="s">
        <v>44</v>
      </c>
      <c r="C65" s="28" t="s">
        <v>85</v>
      </c>
      <c r="D65" s="66" t="s">
        <v>2</v>
      </c>
      <c r="E65" s="46">
        <f>SUM(F65:J65)</f>
        <v>82865.100000000006</v>
      </c>
      <c r="F65" s="46">
        <v>17639.599999999999</v>
      </c>
      <c r="G65" s="30">
        <v>15099.1</v>
      </c>
      <c r="H65" s="47">
        <f>16327.6+214.6</f>
        <v>16542.2</v>
      </c>
      <c r="I65" s="47">
        <v>16792.099999999999</v>
      </c>
      <c r="J65" s="47">
        <v>16792.099999999999</v>
      </c>
    </row>
    <row r="66" spans="1:11" ht="13.5" customHeight="1" x14ac:dyDescent="0.25">
      <c r="A66" s="92" t="s">
        <v>32</v>
      </c>
      <c r="B66" s="95" t="s">
        <v>45</v>
      </c>
      <c r="C66" s="85" t="s">
        <v>69</v>
      </c>
      <c r="D66" s="35" t="s">
        <v>0</v>
      </c>
      <c r="E66" s="47">
        <f>F66+G66+H66+I66+J66</f>
        <v>365743.7</v>
      </c>
      <c r="F66" s="47">
        <f>F67+F68</f>
        <v>111521.29999999999</v>
      </c>
      <c r="G66" s="30">
        <f>G67+G68</f>
        <v>113425.9</v>
      </c>
      <c r="H66" s="47">
        <f t="shared" ref="H66:J66" si="27">H67+H68</f>
        <v>115320.8</v>
      </c>
      <c r="I66" s="47">
        <f t="shared" si="27"/>
        <v>20963.3</v>
      </c>
      <c r="J66" s="47">
        <f t="shared" si="27"/>
        <v>4512.3999999999996</v>
      </c>
    </row>
    <row r="67" spans="1:11" ht="13.5" customHeight="1" x14ac:dyDescent="0.25">
      <c r="A67" s="93"/>
      <c r="B67" s="96"/>
      <c r="C67" s="86"/>
      <c r="D67" s="35" t="s">
        <v>1</v>
      </c>
      <c r="E67" s="36">
        <f>SUM(F67:J67)</f>
        <v>56122.2</v>
      </c>
      <c r="F67" s="36">
        <v>56122.2</v>
      </c>
      <c r="G67" s="40">
        <v>0</v>
      </c>
      <c r="H67" s="38">
        <v>0</v>
      </c>
      <c r="I67" s="38">
        <v>0</v>
      </c>
      <c r="J67" s="38">
        <v>0</v>
      </c>
    </row>
    <row r="68" spans="1:11" ht="14.25" customHeight="1" x14ac:dyDescent="0.25">
      <c r="A68" s="94"/>
      <c r="B68" s="97"/>
      <c r="C68" s="87"/>
      <c r="D68" s="51" t="s">
        <v>2</v>
      </c>
      <c r="E68" s="46">
        <f>SUM(F68:J68)</f>
        <v>309621.5</v>
      </c>
      <c r="F68" s="46">
        <f>55413.6-14.5</f>
        <v>55399.1</v>
      </c>
      <c r="G68" s="31">
        <v>113425.9</v>
      </c>
      <c r="H68" s="47">
        <f>87645.5-324.7+28000</f>
        <v>115320.8</v>
      </c>
      <c r="I68" s="47">
        <v>20963.3</v>
      </c>
      <c r="J68" s="47">
        <v>4512.3999999999996</v>
      </c>
    </row>
    <row r="69" spans="1:11" ht="14.25" customHeight="1" x14ac:dyDescent="0.25">
      <c r="A69" s="92" t="s">
        <v>33</v>
      </c>
      <c r="B69" s="95" t="s">
        <v>77</v>
      </c>
      <c r="C69" s="67"/>
      <c r="D69" s="51" t="s">
        <v>0</v>
      </c>
      <c r="E69" s="46">
        <f>SUM(F69:J69)</f>
        <v>5375.3</v>
      </c>
      <c r="F69" s="46">
        <f>F70+F72</f>
        <v>0</v>
      </c>
      <c r="G69" s="46">
        <f>G70+G72</f>
        <v>0</v>
      </c>
      <c r="H69" s="46">
        <f>H70+H72+H71+H73</f>
        <v>2850</v>
      </c>
      <c r="I69" s="46">
        <f t="shared" ref="I69:J69" si="28">I70+I72+I71+I73</f>
        <v>2525.3000000000002</v>
      </c>
      <c r="J69" s="46">
        <f t="shared" si="28"/>
        <v>0</v>
      </c>
    </row>
    <row r="70" spans="1:11" ht="14.25" customHeight="1" x14ac:dyDescent="0.25">
      <c r="A70" s="93"/>
      <c r="B70" s="96"/>
      <c r="C70" s="27" t="s">
        <v>74</v>
      </c>
      <c r="D70" s="95" t="s">
        <v>1</v>
      </c>
      <c r="E70" s="46">
        <f t="shared" ref="E70:E73" si="29">SUM(F70:J70)</f>
        <v>2500</v>
      </c>
      <c r="F70" s="46">
        <v>0</v>
      </c>
      <c r="G70" s="31">
        <v>0</v>
      </c>
      <c r="H70" s="30">
        <v>2500</v>
      </c>
      <c r="I70" s="47">
        <v>0</v>
      </c>
      <c r="J70" s="47">
        <v>0</v>
      </c>
    </row>
    <row r="71" spans="1:11" ht="14.25" customHeight="1" x14ac:dyDescent="0.25">
      <c r="A71" s="93"/>
      <c r="B71" s="96"/>
      <c r="C71" s="27" t="s">
        <v>69</v>
      </c>
      <c r="D71" s="97"/>
      <c r="E71" s="46">
        <f t="shared" si="29"/>
        <v>2500</v>
      </c>
      <c r="F71" s="46">
        <v>0</v>
      </c>
      <c r="G71" s="31">
        <v>0</v>
      </c>
      <c r="H71" s="47">
        <v>0</v>
      </c>
      <c r="I71" s="47">
        <v>2500</v>
      </c>
      <c r="J71" s="47">
        <v>0</v>
      </c>
    </row>
    <row r="72" spans="1:11" ht="14.25" customHeight="1" x14ac:dyDescent="0.25">
      <c r="A72" s="93"/>
      <c r="B72" s="96"/>
      <c r="C72" s="27" t="s">
        <v>74</v>
      </c>
      <c r="D72" s="95" t="s">
        <v>2</v>
      </c>
      <c r="E72" s="46">
        <f t="shared" si="29"/>
        <v>350</v>
      </c>
      <c r="F72" s="46">
        <v>0</v>
      </c>
      <c r="G72" s="31">
        <v>0</v>
      </c>
      <c r="H72" s="47">
        <v>350</v>
      </c>
      <c r="I72" s="47">
        <v>0</v>
      </c>
      <c r="J72" s="47">
        <v>0</v>
      </c>
    </row>
    <row r="73" spans="1:11" ht="14.25" customHeight="1" x14ac:dyDescent="0.25">
      <c r="A73" s="94"/>
      <c r="B73" s="97"/>
      <c r="C73" s="27" t="s">
        <v>69</v>
      </c>
      <c r="D73" s="97"/>
      <c r="E73" s="46">
        <f t="shared" si="29"/>
        <v>25.3</v>
      </c>
      <c r="F73" s="46">
        <v>0</v>
      </c>
      <c r="G73" s="31">
        <v>0</v>
      </c>
      <c r="H73" s="47">
        <v>0</v>
      </c>
      <c r="I73" s="47">
        <v>25.3</v>
      </c>
      <c r="J73" s="47">
        <v>0</v>
      </c>
    </row>
    <row r="74" spans="1:11" ht="36" customHeight="1" x14ac:dyDescent="0.25">
      <c r="A74" s="60">
        <v>2</v>
      </c>
      <c r="B74" s="51" t="s">
        <v>27</v>
      </c>
      <c r="C74" s="27" t="s">
        <v>71</v>
      </c>
      <c r="D74" s="51" t="s">
        <v>2</v>
      </c>
      <c r="E74" s="46">
        <f>F74+G74+H74+I74+J74</f>
        <v>56306.690779999997</v>
      </c>
      <c r="F74" s="46">
        <f>9902.4+198.9+88.4+572.2+282.77339</f>
        <v>11044.67339</v>
      </c>
      <c r="G74" s="30">
        <v>10986.3</v>
      </c>
      <c r="H74" s="69">
        <f>12149.5-464.5+150.21739-0.1</f>
        <v>11835.117389999999</v>
      </c>
      <c r="I74" s="47">
        <v>11220.2</v>
      </c>
      <c r="J74" s="47">
        <v>11220.4</v>
      </c>
    </row>
    <row r="75" spans="1:11" ht="28.5" customHeight="1" x14ac:dyDescent="0.25">
      <c r="A75" s="60">
        <v>3</v>
      </c>
      <c r="B75" s="51" t="s">
        <v>34</v>
      </c>
      <c r="C75" s="27" t="s">
        <v>71</v>
      </c>
      <c r="D75" s="51" t="s">
        <v>2</v>
      </c>
      <c r="E75" s="46">
        <f>F75+G75+H75+I75+J75</f>
        <v>15491.2</v>
      </c>
      <c r="F75" s="46">
        <v>3028.4</v>
      </c>
      <c r="G75" s="30">
        <v>3456.4</v>
      </c>
      <c r="H75" s="30">
        <v>3168.8</v>
      </c>
      <c r="I75" s="47">
        <f>2918.9-0.1</f>
        <v>2918.8</v>
      </c>
      <c r="J75" s="47">
        <f>2918.9-0.1</f>
        <v>2918.8</v>
      </c>
    </row>
    <row r="76" spans="1:11" ht="12" customHeight="1" x14ac:dyDescent="0.25">
      <c r="A76" s="90"/>
      <c r="B76" s="98" t="s">
        <v>28</v>
      </c>
      <c r="C76" s="105"/>
      <c r="D76" s="12" t="s">
        <v>0</v>
      </c>
      <c r="E76" s="16">
        <f>SUM(F76:J76)</f>
        <v>543047.09077999997</v>
      </c>
      <c r="F76" s="16">
        <f>SUM(F77:F78)</f>
        <v>146711.87338999999</v>
      </c>
      <c r="G76" s="13">
        <f>SUM(G77:G78)</f>
        <v>146538.99999999997</v>
      </c>
      <c r="H76" s="16">
        <f t="shared" ref="H76:J76" si="30">SUM(H77:H78)</f>
        <v>153122.21738999998</v>
      </c>
      <c r="I76" s="16">
        <f t="shared" si="30"/>
        <v>57825</v>
      </c>
      <c r="J76" s="16">
        <f t="shared" si="30"/>
        <v>38849</v>
      </c>
    </row>
    <row r="77" spans="1:11" ht="15.75" customHeight="1" x14ac:dyDescent="0.25">
      <c r="A77" s="90"/>
      <c r="B77" s="98"/>
      <c r="C77" s="106"/>
      <c r="D77" s="12" t="s">
        <v>1</v>
      </c>
      <c r="E77" s="16">
        <f>SUM(F77:J77)</f>
        <v>61122.2</v>
      </c>
      <c r="F77" s="16">
        <f>F62</f>
        <v>56122.2</v>
      </c>
      <c r="G77" s="16">
        <f>G62</f>
        <v>0</v>
      </c>
      <c r="H77" s="16">
        <f>H62</f>
        <v>2500</v>
      </c>
      <c r="I77" s="16">
        <f>I62</f>
        <v>2500</v>
      </c>
      <c r="J77" s="16">
        <f>J62</f>
        <v>0</v>
      </c>
    </row>
    <row r="78" spans="1:11" ht="13.5" customHeight="1" x14ac:dyDescent="0.25">
      <c r="A78" s="90"/>
      <c r="B78" s="98"/>
      <c r="C78" s="107"/>
      <c r="D78" s="12" t="s">
        <v>2</v>
      </c>
      <c r="E78" s="16">
        <f>SUM(F78:J78)</f>
        <v>481924.8907799999</v>
      </c>
      <c r="F78" s="16">
        <f>F63+F74+F75</f>
        <v>90589.673389999996</v>
      </c>
      <c r="G78" s="16">
        <f>G63+G74+G75</f>
        <v>146538.99999999997</v>
      </c>
      <c r="H78" s="16">
        <f>H63+H74+H75</f>
        <v>150622.21738999998</v>
      </c>
      <c r="I78" s="16">
        <f>I63+I74+I75</f>
        <v>55325</v>
      </c>
      <c r="J78" s="16">
        <f>J63+J74+J75</f>
        <v>38849</v>
      </c>
      <c r="K78" s="14"/>
    </row>
    <row r="79" spans="1:11" ht="17.25" customHeight="1" x14ac:dyDescent="0.25">
      <c r="A79" s="133" t="s">
        <v>84</v>
      </c>
      <c r="B79" s="134"/>
      <c r="C79" s="134"/>
      <c r="D79" s="134"/>
      <c r="E79" s="134"/>
      <c r="F79" s="134"/>
      <c r="G79" s="134"/>
      <c r="H79" s="134"/>
      <c r="I79" s="134"/>
      <c r="J79" s="135"/>
    </row>
    <row r="80" spans="1:11" ht="17.25" customHeight="1" x14ac:dyDescent="0.25">
      <c r="A80" s="99">
        <v>1</v>
      </c>
      <c r="B80" s="102" t="s">
        <v>61</v>
      </c>
      <c r="C80" s="71" t="s">
        <v>69</v>
      </c>
      <c r="D80" s="6" t="s">
        <v>0</v>
      </c>
      <c r="E80" s="2">
        <f>F80+G80+H80+I80+J80</f>
        <v>1699</v>
      </c>
      <c r="F80" s="3">
        <f>F82+F83</f>
        <v>0</v>
      </c>
      <c r="G80" s="3">
        <f>G82+G83+G81</f>
        <v>1699</v>
      </c>
      <c r="H80" s="3">
        <f t="shared" ref="H80:J80" si="31">H82+H83</f>
        <v>0</v>
      </c>
      <c r="I80" s="3">
        <f t="shared" si="31"/>
        <v>0</v>
      </c>
      <c r="J80" s="3">
        <f t="shared" si="31"/>
        <v>0</v>
      </c>
    </row>
    <row r="81" spans="1:13" ht="17.25" customHeight="1" x14ac:dyDescent="0.25">
      <c r="A81" s="100"/>
      <c r="B81" s="103"/>
      <c r="C81" s="72"/>
      <c r="D81" s="5" t="s">
        <v>18</v>
      </c>
      <c r="E81" s="11">
        <f>SUM(F81:J81)</f>
        <v>291.5</v>
      </c>
      <c r="F81" s="11">
        <v>0</v>
      </c>
      <c r="G81" s="2">
        <v>291.5</v>
      </c>
      <c r="H81" s="11">
        <v>0</v>
      </c>
      <c r="I81" s="11">
        <v>0</v>
      </c>
      <c r="J81" s="11">
        <v>0</v>
      </c>
    </row>
    <row r="82" spans="1:13" ht="17.25" customHeight="1" x14ac:dyDescent="0.25">
      <c r="A82" s="100"/>
      <c r="B82" s="103"/>
      <c r="C82" s="72"/>
      <c r="D82" s="6" t="s">
        <v>1</v>
      </c>
      <c r="E82" s="7">
        <f>SUM(F82:J82)</f>
        <v>1242.5999999999999</v>
      </c>
      <c r="F82" s="3">
        <v>0</v>
      </c>
      <c r="G82" s="3">
        <v>1242.5999999999999</v>
      </c>
      <c r="H82" s="3">
        <v>0</v>
      </c>
      <c r="I82" s="3">
        <v>0</v>
      </c>
      <c r="J82" s="3">
        <v>0</v>
      </c>
    </row>
    <row r="83" spans="1:13" ht="12" customHeight="1" x14ac:dyDescent="0.25">
      <c r="A83" s="101"/>
      <c r="B83" s="104"/>
      <c r="C83" s="73"/>
      <c r="D83" s="9" t="s">
        <v>2</v>
      </c>
      <c r="E83" s="3">
        <f>SUM(F83:J83)</f>
        <v>164.9</v>
      </c>
      <c r="F83" s="3">
        <v>0</v>
      </c>
      <c r="G83" s="3">
        <v>164.9</v>
      </c>
      <c r="H83" s="3">
        <v>0</v>
      </c>
      <c r="I83" s="3">
        <v>0</v>
      </c>
      <c r="J83" s="3">
        <v>0</v>
      </c>
    </row>
    <row r="84" spans="1:13" ht="12.75" customHeight="1" x14ac:dyDescent="0.25">
      <c r="A84" s="99">
        <v>2</v>
      </c>
      <c r="B84" s="102" t="s">
        <v>62</v>
      </c>
      <c r="C84" s="71" t="s">
        <v>69</v>
      </c>
      <c r="D84" s="6" t="s">
        <v>0</v>
      </c>
      <c r="E84" s="2">
        <f>F84+G84+H84+I84+J84</f>
        <v>8288.8000000000011</v>
      </c>
      <c r="F84" s="3">
        <f>F86+F87</f>
        <v>0</v>
      </c>
      <c r="G84" s="3">
        <f>G86+G87+G85</f>
        <v>8288.8000000000011</v>
      </c>
      <c r="H84" s="3">
        <f t="shared" ref="H84:J84" si="32">H86+H87</f>
        <v>0</v>
      </c>
      <c r="I84" s="3">
        <f t="shared" si="32"/>
        <v>0</v>
      </c>
      <c r="J84" s="3">
        <f t="shared" si="32"/>
        <v>0</v>
      </c>
    </row>
    <row r="85" spans="1:13" ht="12.75" customHeight="1" x14ac:dyDescent="0.25">
      <c r="A85" s="100"/>
      <c r="B85" s="103"/>
      <c r="C85" s="72"/>
      <c r="D85" s="5" t="s">
        <v>18</v>
      </c>
      <c r="E85" s="11">
        <f>SUM(F85:J85)</f>
        <v>1437.4</v>
      </c>
      <c r="F85" s="11">
        <f>F80</f>
        <v>0</v>
      </c>
      <c r="G85" s="2">
        <v>1437.4</v>
      </c>
      <c r="H85" s="11">
        <f t="shared" ref="H85:J85" si="33">H80</f>
        <v>0</v>
      </c>
      <c r="I85" s="11">
        <f t="shared" si="33"/>
        <v>0</v>
      </c>
      <c r="J85" s="11">
        <f t="shared" si="33"/>
        <v>0</v>
      </c>
    </row>
    <row r="86" spans="1:13" ht="13.5" customHeight="1" x14ac:dyDescent="0.25">
      <c r="A86" s="100"/>
      <c r="B86" s="103"/>
      <c r="C86" s="72"/>
      <c r="D86" s="6" t="s">
        <v>1</v>
      </c>
      <c r="E86" s="7">
        <f>SUM(F86:J86)</f>
        <v>6127.6</v>
      </c>
      <c r="F86" s="3">
        <v>0</v>
      </c>
      <c r="G86" s="3">
        <v>6127.6</v>
      </c>
      <c r="H86" s="3">
        <v>0</v>
      </c>
      <c r="I86" s="3">
        <v>0</v>
      </c>
      <c r="J86" s="3">
        <v>0</v>
      </c>
    </row>
    <row r="87" spans="1:13" ht="17.25" customHeight="1" x14ac:dyDescent="0.25">
      <c r="A87" s="101"/>
      <c r="B87" s="104"/>
      <c r="C87" s="73"/>
      <c r="D87" s="9" t="s">
        <v>2</v>
      </c>
      <c r="E87" s="3">
        <f>SUM(F87:J87)</f>
        <v>723.8</v>
      </c>
      <c r="F87" s="3">
        <v>0</v>
      </c>
      <c r="G87" s="3">
        <v>723.8</v>
      </c>
      <c r="H87" s="3">
        <v>0</v>
      </c>
      <c r="I87" s="3">
        <v>0</v>
      </c>
      <c r="J87" s="3">
        <v>0</v>
      </c>
    </row>
    <row r="88" spans="1:13" ht="29.25" customHeight="1" x14ac:dyDescent="0.25">
      <c r="A88" s="17">
        <v>3</v>
      </c>
      <c r="B88" s="4" t="s">
        <v>75</v>
      </c>
      <c r="C88" s="24" t="s">
        <v>69</v>
      </c>
      <c r="D88" s="9" t="s">
        <v>2</v>
      </c>
      <c r="E88" s="3">
        <f>SUM(F88:J88)</f>
        <v>1438</v>
      </c>
      <c r="F88" s="3">
        <v>0</v>
      </c>
      <c r="G88" s="3">
        <v>1438</v>
      </c>
      <c r="H88" s="3">
        <v>0</v>
      </c>
      <c r="I88" s="3">
        <v>0</v>
      </c>
      <c r="J88" s="3">
        <v>0</v>
      </c>
      <c r="L88" s="10"/>
    </row>
    <row r="89" spans="1:13" ht="12" customHeight="1" x14ac:dyDescent="0.25">
      <c r="A89" s="90"/>
      <c r="B89" s="98" t="s">
        <v>60</v>
      </c>
      <c r="C89" s="105"/>
      <c r="D89" s="12" t="s">
        <v>0</v>
      </c>
      <c r="E89" s="16">
        <f>SUM(E90:E92)</f>
        <v>11425.8</v>
      </c>
      <c r="F89" s="16">
        <f>SUM(F91:F92)</f>
        <v>0</v>
      </c>
      <c r="G89" s="13">
        <f>G90+G91+G92</f>
        <v>11425.8</v>
      </c>
      <c r="H89" s="16">
        <f t="shared" ref="H89:J89" si="34">SUM(H91:H92)</f>
        <v>0</v>
      </c>
      <c r="I89" s="16">
        <f t="shared" si="34"/>
        <v>0</v>
      </c>
      <c r="J89" s="16">
        <f t="shared" si="34"/>
        <v>0</v>
      </c>
    </row>
    <row r="90" spans="1:13" ht="12" customHeight="1" x14ac:dyDescent="0.25">
      <c r="A90" s="90"/>
      <c r="B90" s="98"/>
      <c r="C90" s="106"/>
      <c r="D90" s="12" t="s">
        <v>18</v>
      </c>
      <c r="E90" s="16">
        <f>SUM(F90:J90)</f>
        <v>1728.9</v>
      </c>
      <c r="F90" s="16">
        <f>F81+F85</f>
        <v>0</v>
      </c>
      <c r="G90" s="13">
        <f>G81+G85</f>
        <v>1728.9</v>
      </c>
      <c r="H90" s="16">
        <f t="shared" ref="H90:J91" si="35">H81+H85</f>
        <v>0</v>
      </c>
      <c r="I90" s="16">
        <f t="shared" si="35"/>
        <v>0</v>
      </c>
      <c r="J90" s="16">
        <f t="shared" si="35"/>
        <v>0</v>
      </c>
    </row>
    <row r="91" spans="1:13" ht="15.75" customHeight="1" x14ac:dyDescent="0.25">
      <c r="A91" s="90"/>
      <c r="B91" s="98"/>
      <c r="C91" s="106"/>
      <c r="D91" s="12" t="s">
        <v>1</v>
      </c>
      <c r="E91" s="16">
        <f>SUM(F91:J91)</f>
        <v>7370.2000000000007</v>
      </c>
      <c r="F91" s="16">
        <f>F82+F86</f>
        <v>0</v>
      </c>
      <c r="G91" s="13">
        <f>G82+G86</f>
        <v>7370.2000000000007</v>
      </c>
      <c r="H91" s="16">
        <f t="shared" si="35"/>
        <v>0</v>
      </c>
      <c r="I91" s="16">
        <f t="shared" si="35"/>
        <v>0</v>
      </c>
      <c r="J91" s="16">
        <f t="shared" si="35"/>
        <v>0</v>
      </c>
      <c r="L91" s="10"/>
    </row>
    <row r="92" spans="1:13" ht="13.5" customHeight="1" x14ac:dyDescent="0.25">
      <c r="A92" s="90"/>
      <c r="B92" s="98"/>
      <c r="C92" s="107"/>
      <c r="D92" s="12" t="s">
        <v>2</v>
      </c>
      <c r="E92" s="16">
        <f>SUM(F92:J92)</f>
        <v>2326.6999999999998</v>
      </c>
      <c r="F92" s="16">
        <f>F83+F87</f>
        <v>0</v>
      </c>
      <c r="G92" s="13">
        <f>G83+G87+G88</f>
        <v>2326.6999999999998</v>
      </c>
      <c r="H92" s="16">
        <f t="shared" ref="H92:J92" si="36">H83+H87</f>
        <v>0</v>
      </c>
      <c r="I92" s="16">
        <f t="shared" si="36"/>
        <v>0</v>
      </c>
      <c r="J92" s="16">
        <f t="shared" si="36"/>
        <v>0</v>
      </c>
      <c r="K92" s="14"/>
    </row>
    <row r="93" spans="1:13" ht="12.75" customHeight="1" x14ac:dyDescent="0.25">
      <c r="A93" s="90"/>
      <c r="B93" s="91" t="s">
        <v>17</v>
      </c>
      <c r="C93" s="108"/>
      <c r="D93" s="18" t="s">
        <v>0</v>
      </c>
      <c r="E93" s="16">
        <f>F93+G93+H93+I93+J93</f>
        <v>1682545.0785599998</v>
      </c>
      <c r="F93" s="16">
        <f>F94+F95+F96</f>
        <v>646184.79933999991</v>
      </c>
      <c r="G93" s="13">
        <f>G94+G95+G96</f>
        <v>279661.39999999997</v>
      </c>
      <c r="H93" s="16">
        <f t="shared" ref="H93:J93" si="37">H94+H95+H96</f>
        <v>252828.87922</v>
      </c>
      <c r="I93" s="16">
        <f t="shared" si="37"/>
        <v>373119.9</v>
      </c>
      <c r="J93" s="16">
        <f t="shared" si="37"/>
        <v>130750.1</v>
      </c>
      <c r="K93" s="10"/>
      <c r="L93" s="14"/>
      <c r="M93" s="14"/>
    </row>
    <row r="94" spans="1:13" x14ac:dyDescent="0.25">
      <c r="A94" s="90"/>
      <c r="B94" s="91"/>
      <c r="C94" s="109"/>
      <c r="D94" s="18" t="s">
        <v>35</v>
      </c>
      <c r="E94" s="16">
        <f>SUM(F94:J94)</f>
        <v>224051.6</v>
      </c>
      <c r="F94" s="16">
        <f>F57</f>
        <v>222322.7</v>
      </c>
      <c r="G94" s="13">
        <f>G57+G90</f>
        <v>1728.9</v>
      </c>
      <c r="H94" s="16">
        <f>H57</f>
        <v>0</v>
      </c>
      <c r="I94" s="16">
        <f>I57</f>
        <v>0</v>
      </c>
      <c r="J94" s="16">
        <f>J57</f>
        <v>0</v>
      </c>
      <c r="K94" s="10"/>
      <c r="L94" s="14"/>
      <c r="M94" s="14"/>
    </row>
    <row r="95" spans="1:13" x14ac:dyDescent="0.25">
      <c r="A95" s="90"/>
      <c r="B95" s="91"/>
      <c r="C95" s="109"/>
      <c r="D95" s="18" t="s">
        <v>1</v>
      </c>
      <c r="E95" s="16">
        <f>SUM(F95:J95)</f>
        <v>843971.7</v>
      </c>
      <c r="F95" s="16">
        <f>F58++F77+F42</f>
        <v>299543.69999999995</v>
      </c>
      <c r="G95" s="13">
        <f>G58+G77+G42+G91</f>
        <v>88193.9</v>
      </c>
      <c r="H95" s="16">
        <f>H58++H77+H42</f>
        <v>83402.200000000012</v>
      </c>
      <c r="I95" s="16">
        <f>I58++I77+I42</f>
        <v>293752.90000000002</v>
      </c>
      <c r="J95" s="16">
        <f>J58++J77+J42</f>
        <v>79079</v>
      </c>
      <c r="K95" s="10"/>
      <c r="L95" s="14"/>
      <c r="M95" s="14"/>
    </row>
    <row r="96" spans="1:13" ht="17.25" customHeight="1" x14ac:dyDescent="0.25">
      <c r="A96" s="90"/>
      <c r="B96" s="91"/>
      <c r="C96" s="110"/>
      <c r="D96" s="18" t="s">
        <v>2</v>
      </c>
      <c r="E96" s="16">
        <f>SUM(F96:J96)</f>
        <v>614521.77855999989</v>
      </c>
      <c r="F96" s="15">
        <f>F92+F78+F59+F49+F43</f>
        <v>124318.39934</v>
      </c>
      <c r="G96" s="25">
        <f>G92+G78+G59+G49+G43+G46</f>
        <v>189738.59999999998</v>
      </c>
      <c r="H96" s="15">
        <f>H92+H78+H59+H49+H43+H46</f>
        <v>169426.67921999999</v>
      </c>
      <c r="I96" s="15">
        <f>I92+I78+I59+I49+I43+I46</f>
        <v>79367</v>
      </c>
      <c r="J96" s="15">
        <f>J92+J78+J59+J49+J43+J46</f>
        <v>51671.1</v>
      </c>
      <c r="K96" s="10"/>
      <c r="L96" s="14"/>
      <c r="M96" s="14"/>
    </row>
    <row r="97" spans="1:11" ht="6" customHeight="1" x14ac:dyDescent="0.25">
      <c r="D97" s="19"/>
      <c r="E97" s="20"/>
    </row>
    <row r="98" spans="1:11" ht="21" customHeight="1" x14ac:dyDescent="0.25">
      <c r="A98" s="21" t="s">
        <v>41</v>
      </c>
      <c r="B98" s="22" t="s">
        <v>42</v>
      </c>
      <c r="C98" s="22"/>
      <c r="D98" s="23"/>
      <c r="E98" s="23"/>
      <c r="K98" s="10"/>
    </row>
    <row r="99" spans="1:11" ht="32.25" customHeight="1" x14ac:dyDescent="0.25">
      <c r="A99" s="89" t="s">
        <v>48</v>
      </c>
      <c r="B99" s="89"/>
      <c r="C99" s="89"/>
      <c r="D99" s="89"/>
      <c r="E99" s="89"/>
      <c r="F99" s="89"/>
      <c r="G99" s="89"/>
      <c r="H99" s="89"/>
      <c r="I99" s="89"/>
      <c r="J99" s="89"/>
    </row>
  </sheetData>
  <mergeCells count="84">
    <mergeCell ref="A79:J79"/>
    <mergeCell ref="I53:I54"/>
    <mergeCell ref="C80:C83"/>
    <mergeCell ref="A69:A73"/>
    <mergeCell ref="D70:D71"/>
    <mergeCell ref="D72:D73"/>
    <mergeCell ref="C56:C59"/>
    <mergeCell ref="A60:J60"/>
    <mergeCell ref="B56:B59"/>
    <mergeCell ref="A56:A59"/>
    <mergeCell ref="J53:J54"/>
    <mergeCell ref="D53:D54"/>
    <mergeCell ref="A66:A68"/>
    <mergeCell ref="A80:A83"/>
    <mergeCell ref="B80:B83"/>
    <mergeCell ref="C61:C63"/>
    <mergeCell ref="C66:C68"/>
    <mergeCell ref="A35:A37"/>
    <mergeCell ref="A41:A43"/>
    <mergeCell ref="B41:B43"/>
    <mergeCell ref="A50:J50"/>
    <mergeCell ref="B35:B37"/>
    <mergeCell ref="F53:F54"/>
    <mergeCell ref="H53:H54"/>
    <mergeCell ref="G53:G54"/>
    <mergeCell ref="E53:E54"/>
    <mergeCell ref="B51:B55"/>
    <mergeCell ref="C51:C55"/>
    <mergeCell ref="A47:J47"/>
    <mergeCell ref="A51:A55"/>
    <mergeCell ref="A38:A40"/>
    <mergeCell ref="C38:C40"/>
    <mergeCell ref="F1:J1"/>
    <mergeCell ref="E4:J4"/>
    <mergeCell ref="F5:J5"/>
    <mergeCell ref="A7:J7"/>
    <mergeCell ref="A4:A6"/>
    <mergeCell ref="D4:D6"/>
    <mergeCell ref="E5:E6"/>
    <mergeCell ref="B4:B6"/>
    <mergeCell ref="A3:J3"/>
    <mergeCell ref="C4:C6"/>
    <mergeCell ref="F2:J2"/>
    <mergeCell ref="B25:B27"/>
    <mergeCell ref="C28:C30"/>
    <mergeCell ref="C31:C32"/>
    <mergeCell ref="C35:C37"/>
    <mergeCell ref="A25:A27"/>
    <mergeCell ref="A31:A32"/>
    <mergeCell ref="B31:B32"/>
    <mergeCell ref="A28:A30"/>
    <mergeCell ref="B28:B30"/>
    <mergeCell ref="A99:J99"/>
    <mergeCell ref="A93:A96"/>
    <mergeCell ref="B93:B96"/>
    <mergeCell ref="A61:A63"/>
    <mergeCell ref="B61:B63"/>
    <mergeCell ref="B89:B92"/>
    <mergeCell ref="A76:A78"/>
    <mergeCell ref="B76:B78"/>
    <mergeCell ref="A89:A92"/>
    <mergeCell ref="B66:B68"/>
    <mergeCell ref="A84:A87"/>
    <mergeCell ref="B84:B87"/>
    <mergeCell ref="B69:B73"/>
    <mergeCell ref="C89:C92"/>
    <mergeCell ref="C93:C96"/>
    <mergeCell ref="C76:C78"/>
    <mergeCell ref="C84:C87"/>
    <mergeCell ref="A8:A10"/>
    <mergeCell ref="B8:B10"/>
    <mergeCell ref="B20:B22"/>
    <mergeCell ref="A20:A22"/>
    <mergeCell ref="C13:C15"/>
    <mergeCell ref="C16:C18"/>
    <mergeCell ref="A13:A15"/>
    <mergeCell ref="B13:B15"/>
    <mergeCell ref="A16:A18"/>
    <mergeCell ref="B16:B18"/>
    <mergeCell ref="C8:C10"/>
    <mergeCell ref="C20:C22"/>
    <mergeCell ref="C25:C27"/>
    <mergeCell ref="A44:J44"/>
    <mergeCell ref="B38:B40"/>
  </mergeCells>
  <phoneticPr fontId="0" type="noConversion"/>
  <pageMargins left="0.31496062992125984" right="0" top="0.39370078740157483" bottom="0.39370078740157483" header="0.19685039370078741" footer="0.31496062992125984"/>
  <pageSetup paperSize="9" scale="77" fitToHeight="3" orientation="landscape" r:id="rId1"/>
  <rowBreaks count="1" manualBreakCount="1">
    <brk id="48" max="9" man="1"/>
  </rowBreaks>
  <ignoredErrors>
    <ignoredError sqref="E35 E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2018-04-25T07:06:03Z</cp:lastPrinted>
  <dcterms:created xsi:type="dcterms:W3CDTF">2014-04-14T04:30:29Z</dcterms:created>
  <dcterms:modified xsi:type="dcterms:W3CDTF">2018-09-21T05:23:51Z</dcterms:modified>
</cp:coreProperties>
</file>